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Tables/pivotTable2.xml" ContentType="application/vnd.openxmlformats-officedocument.spreadsheetml.pivotTable+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8.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externalLinks/externalLink10.xml" ContentType="application/vnd.openxmlformats-officedocument.spreadsheetml.externalLink+xml"/>
  <Override PartName="/xl/comments1.xml" ContentType="application/vnd.openxmlformats-officedocument.spreadsheetml.comments+xml"/>
  <Override PartName="/xl/externalLinks/externalLink11.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docProps/app.xml" ContentType="application/vnd.openxmlformats-officedocument.extended-properties+xml"/>
  <Override PartName="/xl/externalLinks/externalLink1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Records2.xml" ContentType="application/vnd.openxmlformats-officedocument.spreadsheetml.pivotCacheRecords+xml"/>
  <Override PartName="/xl/externalLinks/externalLink13.xml" ContentType="application/vnd.openxmlformats-officedocument.spreadsheetml.externalLink+xml"/>
  <Override PartName="/xl/externalLinks/externalLink17.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J:\Administrative Resources\Public\Rate Dept Filings WUTC Portal\19-11-15 Annual Budget of Expenditures\"/>
    </mc:Choice>
  </mc:AlternateContent>
  <bookViews>
    <workbookView xWindow="480" yWindow="240" windowWidth="14610" windowHeight="7515"/>
  </bookViews>
  <sheets>
    <sheet name="REDACTED" sheetId="12" r:id="rId1"/>
    <sheet name="COVER Cap 2020" sheetId="11" r:id="rId2"/>
    <sheet name="2020 Capital Report (R)" sheetId="15" r:id="rId3"/>
    <sheet name="COVER O&amp;M 2020" sheetId="9" r:id="rId4"/>
    <sheet name="2020 O&amp;M (R)" sheetId="17" r:id="rId5"/>
    <sheet name="Source &gt;&gt;&gt;" sheetId="5" state="hidden" r:id="rId6"/>
    <sheet name="Capital Funds in 2018" sheetId="7" state="hidden" r:id="rId7"/>
    <sheet name="Capital Funds in Summary" sheetId="4" state="hidden" r:id="rId8"/>
    <sheet name="Capital Funds in Detaiils" sheetId="6" state="hidden" r:id="rId9"/>
    <sheet name="OM Funds in 2018" sheetId="8"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A" localSheetId="4">#REF!</definedName>
    <definedName name="\A">#REF!</definedName>
    <definedName name="_____Dec04">[1]BS!$AC$7:$AC$3580</definedName>
    <definedName name="_____Nov04">[1]BS!$AB$7:$AB$3582</definedName>
    <definedName name="_____Oct04">[1]BS!$AA$7:$AA$3582</definedName>
    <definedName name="_____Sep04">[1]BS!$Z$7:$Z$3582</definedName>
    <definedName name="____Dec04">[1]BS!$AC$7:$AC$3580</definedName>
    <definedName name="____Nov04">[1]BS!$AB$7:$AB$3582</definedName>
    <definedName name="____Oct04">[1]BS!$AA$7:$AA$3582</definedName>
    <definedName name="____Sep04">[1]BS!$Z$7:$Z$3582</definedName>
    <definedName name="___Dec04">[1]BS!$AC$7:$AC$3580</definedName>
    <definedName name="___Nov04">[1]BS!$AB$7:$AB$3582</definedName>
    <definedName name="___Oct04">[1]BS!$AA$7:$AA$3582</definedName>
    <definedName name="___Sep04">[1]BS!$Z$7:$Z$3582</definedName>
    <definedName name="__Dec04">[1]BS!$AC$7:$AC$3580</definedName>
    <definedName name="__Nov04">[1]BS!$AB$7:$AB$3582</definedName>
    <definedName name="__Oct04">[1]BS!$AA$7:$AA$3582</definedName>
    <definedName name="__Sep04">[1]BS!$Z$7:$Z$3582</definedName>
    <definedName name="_Apr04">[1]BS!$U$7:$U$3582</definedName>
    <definedName name="_Aug04">[1]BS!$Y$7:$Y$3582</definedName>
    <definedName name="_Dec03">[2]BS!$T$7:$T$3582</definedName>
    <definedName name="_Dec04">[1]BS!$AC$7:$AC$3580</definedName>
    <definedName name="_Feb04">[1]BS!$S$7:$S$3582</definedName>
    <definedName name="_xlnm._FilterDatabase" localSheetId="8" hidden="1">'Capital Funds in Detaiils'!$A$1:$BA$1106</definedName>
    <definedName name="_Jan04">[1]BS!$R$7:$R$3582</definedName>
    <definedName name="_Jul04">[1]BS!$X$7:$X$3582</definedName>
    <definedName name="_Jun04">[1]BS!$W$7:$W$3582</definedName>
    <definedName name="_Mar04">[1]BS!$T$7:$T$3582</definedName>
    <definedName name="_May04">[1]BS!$V$7:$V$3582</definedName>
    <definedName name="_Nov03">[2]BS!$S$7:$S$3582</definedName>
    <definedName name="_Nov04">[1]BS!$AB$7:$AB$3582</definedName>
    <definedName name="_Oct03">[2]BS!$R$7:$R$3582</definedName>
    <definedName name="_Oct04">[1]BS!$AA$7:$AA$3582</definedName>
    <definedName name="_Order1">255</definedName>
    <definedName name="_Order2">255</definedName>
    <definedName name="_PG1">'[3]DebtSrvReq-Cash'!$A$1:$P$132</definedName>
    <definedName name="_Sep03">[4]BS!$AB$7:$AB$3420</definedName>
    <definedName name="_Sep04">[1]BS!$Z$7:$Z$3582</definedName>
    <definedName name="AccessDatabase">"I:\COMTREL\FINICLE\TradeSummary.mdb"</definedName>
    <definedName name="Acq1Plant">'[5]Acquisition Inputs'!$C$8</definedName>
    <definedName name="Acq2Plant">'[5]Acquisition Inputs'!$C$70</definedName>
    <definedName name="AFUDC_Rate">'[6]IP Line w Escl and AFUDC'!$B$2</definedName>
    <definedName name="Apr04AMA">[1]BS!$AG$7:$AG$3582</definedName>
    <definedName name="aquila_lookup">'[7]Cabot Gas Replacement'!$B$8:$F$16</definedName>
    <definedName name="Asset_Class_Switch">[8]Assumptions!$D$5</definedName>
    <definedName name="Aug04AMA">[1]BS!$AK$7:$AK$3582</definedName>
    <definedName name="Aurora_Prices">"Monthly Price Summary'!$C$4:$H$63"</definedName>
    <definedName name="B2_Cap_Row">[6]Resources!$R$78</definedName>
    <definedName name="Biomass_Plant_Transmission">'[9]Other Assumptions'!$B$14</definedName>
    <definedName name="BOPCosts">'[10]Assumptions Project XYZ'!$C$5</definedName>
    <definedName name="BPA_Inflation">'[9]Other Assumptions'!$B$5</definedName>
    <definedName name="BPAIntRate">'[6]LSR 1250 Credit-Reformat'!$H$9</definedName>
    <definedName name="BPARedirect">'[11]General Inputs'!$I$5</definedName>
    <definedName name="Button_1">"TradeSummary_Ken_Finicle_List"</definedName>
    <definedName name="CA">'[6]Tx Cost Assumptions'!$B$4:$AN$4</definedName>
    <definedName name="Capital_Cost_Inflation">'[12]Other Assumptions'!$B$8</definedName>
    <definedName name="CaseDescription">'[5]Dispatch Cases'!$C$11</definedName>
    <definedName name="CCGT_HeatRate">[5]Assumptions!$H$23</definedName>
    <definedName name="CCGTPrice">[5]Assumptions!$H$22</definedName>
    <definedName name="CL_RT2">'[13]Transp Data'!$A$6:$C$81</definedName>
    <definedName name="ClosingDate">'[14]General Inputs'!$E$4</definedName>
    <definedName name="Coal_Plant_Transmission">'[12]Other Assumptions'!$B$13</definedName>
    <definedName name="coalplant">'[12]New Coal 2013'!$H$17</definedName>
    <definedName name="ConversionFactor">[5]Assumptions!$I$65</definedName>
    <definedName name="DATA20" localSheetId="4">'[15]557 Orders Reclassified'!#REF!</definedName>
    <definedName name="DATA20">'[15]557 Orders Reclassified'!#REF!</definedName>
    <definedName name="DATA21" localSheetId="4">'[15]557 Orders Reclassified'!#REF!</definedName>
    <definedName name="DATA21">'[15]557 Orders Reclassified'!#REF!</definedName>
    <definedName name="DATA22" localSheetId="4">'[15]557 Orders Reclassified'!#REF!</definedName>
    <definedName name="DATA22">'[15]557 Orders Reclassified'!#REF!</definedName>
    <definedName name="DATA23" localSheetId="4">'[15]557 Orders Reclassified'!#REF!</definedName>
    <definedName name="DATA23">'[15]557 Orders Reclassified'!#REF!</definedName>
    <definedName name="DATA24" localSheetId="4">'[15]557 Orders Reclassified'!#REF!</definedName>
    <definedName name="DATA24">'[15]557 Orders Reclassified'!#REF!</definedName>
    <definedName name="DATA25" localSheetId="4">'[15]557 Orders Reclassified'!#REF!</definedName>
    <definedName name="DATA25">'[15]557 Orders Reclassified'!#REF!</definedName>
    <definedName name="DATA26" localSheetId="4">'[15]557 Orders Reclassified'!#REF!</definedName>
    <definedName name="DATA26">'[15]557 Orders Reclassified'!#REF!</definedName>
    <definedName name="DATA27" localSheetId="4">'[15]557 Orders Reclassified'!#REF!</definedName>
    <definedName name="DATA27">'[15]557 Orders Reclassified'!#REF!</definedName>
    <definedName name="DATA28" localSheetId="4">'[15]557 Orders Reclassified'!#REF!</definedName>
    <definedName name="DATA28">'[15]557 Orders Reclassified'!#REF!</definedName>
    <definedName name="DATA29" localSheetId="4">'[15]557 Orders Reclassified'!#REF!</definedName>
    <definedName name="DATA29">'[15]557 Orders Reclassified'!#REF!</definedName>
    <definedName name="DATA3" localSheetId="4">'[15]557 Orders Reclassified'!#REF!</definedName>
    <definedName name="DATA3">'[15]557 Orders Reclassified'!#REF!</definedName>
    <definedName name="DATA30" localSheetId="4">'[15]557 Orders Reclassified'!#REF!</definedName>
    <definedName name="DATA30">'[15]557 Orders Reclassified'!#REF!</definedName>
    <definedName name="DATA31" localSheetId="4">'[15]557 Orders Reclassified'!#REF!</definedName>
    <definedName name="DATA31">'[15]557 Orders Reclassified'!#REF!</definedName>
    <definedName name="DATA32" localSheetId="4">'[15]557 Orders Reclassified'!#REF!</definedName>
    <definedName name="DATA32">'[15]557 Orders Reclassified'!#REF!</definedName>
    <definedName name="DATA33" localSheetId="4">'[15]557 Orders Reclassified'!#REF!</definedName>
    <definedName name="DATA33">'[15]557 Orders Reclassified'!#REF!</definedName>
    <definedName name="DATA34" localSheetId="4">'[15]557 Orders Reclassified'!#REF!</definedName>
    <definedName name="DATA34">'[15]557 Orders Reclassified'!#REF!</definedName>
    <definedName name="DATA35" localSheetId="4">'[15]557 Orders Reclassified'!#REF!</definedName>
    <definedName name="DATA35">'[15]557 Orders Reclassified'!#REF!</definedName>
    <definedName name="DATA36" localSheetId="4">'[15]557 Orders Reclassified'!#REF!</definedName>
    <definedName name="DATA36">'[15]557 Orders Reclassified'!#REF!</definedName>
    <definedName name="DATA37" localSheetId="4">'[15]557 Orders Reclassified'!#REF!</definedName>
    <definedName name="DATA37">'[15]557 Orders Reclassified'!#REF!</definedName>
    <definedName name="DATA38" localSheetId="4">'[15]557 Orders Reclassified'!#REF!</definedName>
    <definedName name="DATA38">'[15]557 Orders Reclassified'!#REF!</definedName>
    <definedName name="DATA39" localSheetId="4">'[15]557 Orders Reclassified'!#REF!</definedName>
    <definedName name="DATA39">'[15]557 Orders Reclassified'!#REF!</definedName>
    <definedName name="DATA4" localSheetId="4">'[15]557 Orders Reclassified'!#REF!</definedName>
    <definedName name="DATA4">'[15]557 Orders Reclassified'!#REF!</definedName>
    <definedName name="DATA40" localSheetId="4">'[15]557 Orders Reclassified'!#REF!</definedName>
    <definedName name="DATA40">'[15]557 Orders Reclassified'!#REF!</definedName>
    <definedName name="DATA41" localSheetId="4">'[15]557 Orders Reclassified'!#REF!</definedName>
    <definedName name="DATA41">'[15]557 Orders Reclassified'!#REF!</definedName>
    <definedName name="DATA42" localSheetId="4">'[15]557 Orders Reclassified'!#REF!</definedName>
    <definedName name="DATA42">'[15]557 Orders Reclassified'!#REF!</definedName>
    <definedName name="DATA43" localSheetId="4">'[15]557 Orders Reclassified'!#REF!</definedName>
    <definedName name="DATA43">'[15]557 Orders Reclassified'!#REF!</definedName>
    <definedName name="DATA44" localSheetId="4">'[15]557 Orders Reclassified'!#REF!</definedName>
    <definedName name="DATA44">'[15]557 Orders Reclassified'!#REF!</definedName>
    <definedName name="DATA45" localSheetId="4">'[15]557 Orders Reclassified'!#REF!</definedName>
    <definedName name="DATA45">'[15]557 Orders Reclassified'!#REF!</definedName>
    <definedName name="DATA46" localSheetId="4">'[15]557 Orders Reclassified'!#REF!</definedName>
    <definedName name="DATA46">'[15]557 Orders Reclassified'!#REF!</definedName>
    <definedName name="DATA47" localSheetId="4">'[15]557 Orders Reclassified'!#REF!</definedName>
    <definedName name="DATA47">'[15]557 Orders Reclassified'!#REF!</definedName>
    <definedName name="DATA48" localSheetId="4">'[15]557 Orders Reclassified'!#REF!</definedName>
    <definedName name="DATA48">'[15]557 Orders Reclassified'!#REF!</definedName>
    <definedName name="DATA49" localSheetId="4">'[15]557 Orders Reclassified'!#REF!</definedName>
    <definedName name="DATA49">'[15]557 Orders Reclassified'!#REF!</definedName>
    <definedName name="DATA5" localSheetId="4">'[15]557 Orders Reclassified'!#REF!</definedName>
    <definedName name="DATA5">'[15]557 Orders Reclassified'!#REF!</definedName>
    <definedName name="DATA50" localSheetId="4">'[15]557 Orders Reclassified'!#REF!</definedName>
    <definedName name="DATA50">'[15]557 Orders Reclassified'!#REF!</definedName>
    <definedName name="DATA51" localSheetId="4">'[15]557 Orders Reclassified'!#REF!</definedName>
    <definedName name="DATA51">'[15]557 Orders Reclassified'!#REF!</definedName>
    <definedName name="DATA52" localSheetId="4">'[15]557 Orders Reclassified'!#REF!</definedName>
    <definedName name="DATA52">'[15]557 Orders Reclassified'!#REF!</definedName>
    <definedName name="DATA53" localSheetId="4">'[15]557 Orders Reclassified'!#REF!</definedName>
    <definedName name="DATA53">'[15]557 Orders Reclassified'!#REF!</definedName>
    <definedName name="DATA54" localSheetId="4">'[15]557 Orders Reclassified'!#REF!</definedName>
    <definedName name="DATA54">'[15]557 Orders Reclassified'!#REF!</definedName>
    <definedName name="DATA55" localSheetId="4">'[15]557 Orders Reclassified'!#REF!</definedName>
    <definedName name="DATA55">'[15]557 Orders Reclassified'!#REF!</definedName>
    <definedName name="DATA56" localSheetId="4">'[15]557 Orders Reclassified'!#REF!</definedName>
    <definedName name="DATA56">'[15]557 Orders Reclassified'!#REF!</definedName>
    <definedName name="DATA57" localSheetId="4">'[15]557 Orders Reclassified'!#REF!</definedName>
    <definedName name="DATA57">'[15]557 Orders Reclassified'!#REF!</definedName>
    <definedName name="DATA58" localSheetId="4">'[15]557 Orders Reclassified'!#REF!</definedName>
    <definedName name="DATA58">'[15]557 Orders Reclassified'!#REF!</definedName>
    <definedName name="DATA59" localSheetId="4">'[15]557 Orders Reclassified'!#REF!</definedName>
    <definedName name="DATA59">'[15]557 Orders Reclassified'!#REF!</definedName>
    <definedName name="DATA6" localSheetId="4">'[15]557 Orders Reclassified'!#REF!</definedName>
    <definedName name="DATA6">'[15]557 Orders Reclassified'!#REF!</definedName>
    <definedName name="DATA60" localSheetId="4">'[15]557 Orders Reclassified'!#REF!</definedName>
    <definedName name="DATA60">'[15]557 Orders Reclassified'!#REF!</definedName>
    <definedName name="DATA61" localSheetId="4">'[15]557 Orders Reclassified'!#REF!</definedName>
    <definedName name="DATA61">'[15]557 Orders Reclassified'!#REF!</definedName>
    <definedName name="DATA62" localSheetId="4">'[15]557 Orders Reclassified'!#REF!</definedName>
    <definedName name="DATA62">'[15]557 Orders Reclassified'!#REF!</definedName>
    <definedName name="DATA63" localSheetId="4">'[15]557 Orders Reclassified'!#REF!</definedName>
    <definedName name="DATA63">'[15]557 Orders Reclassified'!#REF!</definedName>
    <definedName name="DATA64" localSheetId="4">'[15]557 Orders Reclassified'!#REF!</definedName>
    <definedName name="DATA64">'[15]557 Orders Reclassified'!#REF!</definedName>
    <definedName name="DATA65" localSheetId="4">'[15]557 Orders Reclassified'!#REF!</definedName>
    <definedName name="DATA65">'[15]557 Orders Reclassified'!#REF!</definedName>
    <definedName name="DATA66" localSheetId="4">'[15]557 Orders Reclassified'!#REF!</definedName>
    <definedName name="DATA66">'[15]557 Orders Reclassified'!#REF!</definedName>
    <definedName name="DATA67" localSheetId="4">'[15]557 Orders Reclassified'!#REF!</definedName>
    <definedName name="DATA67">'[15]557 Orders Reclassified'!#REF!</definedName>
    <definedName name="DATA68" localSheetId="4">'[15]557 Orders Reclassified'!#REF!</definedName>
    <definedName name="DATA68">'[15]557 Orders Reclassified'!#REF!</definedName>
    <definedName name="DATA69" localSheetId="4">'[15]557 Orders Reclassified'!#REF!</definedName>
    <definedName name="DATA69">'[15]557 Orders Reclassified'!#REF!</definedName>
    <definedName name="DATA70" localSheetId="4">'[15]557 Orders Reclassified'!#REF!</definedName>
    <definedName name="DATA70">'[15]557 Orders Reclassified'!#REF!</definedName>
    <definedName name="DATA71" localSheetId="4">'[15]557 Orders Reclassified'!#REF!</definedName>
    <definedName name="DATA71">'[15]557 Orders Reclassified'!#REF!</definedName>
    <definedName name="DATA72" localSheetId="4">'[15]557 Orders Reclassified'!#REF!</definedName>
    <definedName name="DATA72">'[15]557 Orders Reclassified'!#REF!</definedName>
    <definedName name="DATA73" localSheetId="4">'[15]557 Orders Reclassified'!#REF!</definedName>
    <definedName name="DATA73">'[15]557 Orders Reclassified'!#REF!</definedName>
    <definedName name="DATA74" localSheetId="4">'[15]557 Orders Reclassified'!#REF!</definedName>
    <definedName name="DATA74">'[15]557 Orders Reclassified'!#REF!</definedName>
    <definedName name="DATA75" localSheetId="4">'[15]557 Orders Reclassified'!#REF!</definedName>
    <definedName name="DATA75">'[15]557 Orders Reclassified'!#REF!</definedName>
    <definedName name="DATA76" localSheetId="4">'[15]557 Orders Reclassified'!#REF!</definedName>
    <definedName name="DATA76">'[15]557 Orders Reclassified'!#REF!</definedName>
    <definedName name="DATA77" localSheetId="4">'[15]557 Orders Reclassified'!#REF!</definedName>
    <definedName name="DATA77">'[15]557 Orders Reclassified'!#REF!</definedName>
    <definedName name="DATA78" localSheetId="4">'[15]557 Orders Reclassified'!#REF!</definedName>
    <definedName name="DATA78">'[15]557 Orders Reclassified'!#REF!</definedName>
    <definedName name="DATA79" localSheetId="4">'[15]557 Orders Reclassified'!#REF!</definedName>
    <definedName name="DATA79">'[15]557 Orders Reclassified'!#REF!</definedName>
    <definedName name="DATA8" localSheetId="4">'[15]557 Orders Reclassified'!#REF!</definedName>
    <definedName name="DATA8">'[15]557 Orders Reclassified'!#REF!</definedName>
    <definedName name="DATA80" localSheetId="4">'[15]557 Orders Reclassified'!#REF!</definedName>
    <definedName name="DATA80">'[15]557 Orders Reclassified'!#REF!</definedName>
    <definedName name="DATA81" localSheetId="4">'[15]557 Orders Reclassified'!#REF!</definedName>
    <definedName name="DATA81">'[15]557 Orders Reclassified'!#REF!</definedName>
    <definedName name="DATA82" localSheetId="4">'[15]557 Orders Reclassified'!#REF!</definedName>
    <definedName name="DATA82">'[15]557 Orders Reclassified'!#REF!</definedName>
    <definedName name="DATA83" localSheetId="4">'[15]557 Orders Reclassified'!#REF!</definedName>
    <definedName name="DATA83">'[15]557 Orders Reclassified'!#REF!</definedName>
    <definedName name="DATA84" localSheetId="4">'[15]557 Orders Reclassified'!#REF!</definedName>
    <definedName name="DATA84">'[15]557 Orders Reclassified'!#REF!</definedName>
    <definedName name="DATA85" localSheetId="4">'[15]557 Orders Reclassified'!#REF!</definedName>
    <definedName name="DATA85">'[15]557 Orders Reclassified'!#REF!</definedName>
    <definedName name="DATA86" localSheetId="4">'[15]557 Orders Reclassified'!#REF!</definedName>
    <definedName name="DATA86">'[15]557 Orders Reclassified'!#REF!</definedName>
    <definedName name="DATA87" localSheetId="4">'[15]557 Orders Reclassified'!#REF!</definedName>
    <definedName name="DATA87">'[15]557 Orders Reclassified'!#REF!</definedName>
    <definedName name="DATA88" localSheetId="4">'[15]557 Orders Reclassified'!#REF!</definedName>
    <definedName name="DATA88">'[15]557 Orders Reclassified'!#REF!</definedName>
    <definedName name="DATA89" localSheetId="4">'[15]557 Orders Reclassified'!#REF!</definedName>
    <definedName name="DATA89">'[15]557 Orders Reclassified'!#REF!</definedName>
    <definedName name="DATA9" localSheetId="4">'[15]557 Orders Reclassified'!#REF!</definedName>
    <definedName name="DATA9">'[15]557 Orders Reclassified'!#REF!</definedName>
    <definedName name="DATA90" localSheetId="4">'[15]557 Orders Reclassified'!#REF!</definedName>
    <definedName name="DATA90">'[15]557 Orders Reclassified'!#REF!</definedName>
    <definedName name="DATA91" localSheetId="4">'[15]557 Orders Reclassified'!#REF!</definedName>
    <definedName name="DATA91">'[15]557 Orders Reclassified'!#REF!</definedName>
    <definedName name="DATA92" localSheetId="4">'[15]557 Orders Reclassified'!#REF!</definedName>
    <definedName name="DATA92">'[15]557 Orders Reclassified'!#REF!</definedName>
    <definedName name="DATA93" localSheetId="4">'[15]557 Orders Reclassified'!#REF!</definedName>
    <definedName name="DATA93">'[15]557 Orders Reclassified'!#REF!</definedName>
    <definedName name="DATA94" localSheetId="4">'[15]557 Orders Reclassified'!#REF!</definedName>
    <definedName name="DATA94">'[15]557 Orders Reclassified'!#REF!</definedName>
    <definedName name="DaysPerYear">'[6]LSR 1250 Credit-Reformat'!$H$8</definedName>
    <definedName name="DebtPerc">[5]Assumptions!$I$58</definedName>
    <definedName name="Dec03AMA">[2]BS!$AJ$7:$AJ$3582</definedName>
    <definedName name="Dec04AMA">[1]BS!$AO$7:$AO$3582</definedName>
    <definedName name="DF_HeatRate">[5]Assumptions!$L$23</definedName>
    <definedName name="Discount_for_Revenue_Reqmt">'[16]Assumptions of Purchase'!$B$45</definedName>
    <definedName name="Electric">[17]Electric!$A$1:$K$65</definedName>
    <definedName name="Electric_Prices">'[18]Monthly Price Summary'!$B$4:$E$27</definedName>
    <definedName name="ElecWC_LineItems">[4]BS!$AO$7:$AO$3420</definedName>
    <definedName name="ElRBLine">[4]BS!$AP$7:$AP$3141</definedName>
    <definedName name="EndDate">[5]Assumptions!$C$11</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quityPerc">'[19]Financial Basics'!$I$18</definedName>
    <definedName name="Escalator">1.025</definedName>
    <definedName name="Feb04AMA">[1]BS!$AE$7:$AE$3582</definedName>
    <definedName name="Fed_Cap_Tax">[20]Inputs!$E$112</definedName>
    <definedName name="FedTaxRate">[5]Assumptions!$C$33</definedName>
    <definedName name="FERC_Lookup">'[21]Map Table'!$E$2:$F$58</definedName>
    <definedName name="FinMonth">[22]Ass!$F$17</definedName>
    <definedName name="FirstYearofStratPlan">[6]Resources!$E$70</definedName>
    <definedName name="FITRate">'[19]Financial Basics'!$G$11</definedName>
    <definedName name="Fixed_OM_Inflation">'[12]Other Assumptions'!$B$4</definedName>
    <definedName name="FlexPlanCapacity">[23]Menu!$B$13</definedName>
    <definedName name="FOMEsc">[24]Assumptions!$C$16</definedName>
    <definedName name="Gas">[17]Gas!$A$1:$K$65</definedName>
    <definedName name="Gas_Plant_Transmission">'[12]Other Assumptions'!$B$11</definedName>
    <definedName name="Gas_Transport_Inflation">'[12]Other Assumptions'!$B$7</definedName>
    <definedName name="GasRBLine">[1]BS!$AS$7:$AS$3631</definedName>
    <definedName name="GasWC_LineItem">[1]BS!$AR$7:$AR$3631</definedName>
    <definedName name="Heatrate_DF">'[25]General Inputs'!$E$12</definedName>
    <definedName name="Heatrate_Primary">'[25]General Inputs'!$E$11</definedName>
    <definedName name="HoursInServiceAtClosing">'[25]General Inputs'!$E$15</definedName>
    <definedName name="HRPropTax" localSheetId="4">'[26]JHS-10 Adjstmts'!#REF!</definedName>
    <definedName name="HRPropTax">'[26]JHS-10 Adjstmts'!#REF!</definedName>
    <definedName name="HRPwrCsts" localSheetId="4">'[26]JHS-10 Adjstmts'!#REF!</definedName>
    <definedName name="HRPwrCsts">'[26]JHS-10 Adjstmts'!#REF!</definedName>
    <definedName name="Inflation">[6]Resources!$E$69</definedName>
    <definedName name="Inflation_rate">'[27]General Inputs'!$E$36</definedName>
    <definedName name="INTRESEXCH">[28]Sheet1!$AG$1</definedName>
    <definedName name="Jan04AMA">[1]BS!$AD$7:$AD$3582</definedName>
    <definedName name="Jul04AMA">[1]BS!$AJ$7:$AJ$3582</definedName>
    <definedName name="Jun04AMA">[1]BS!$AI$7:$AI$3582</definedName>
    <definedName name="KickOffDate">'[14]General Inputs'!$E$3</definedName>
    <definedName name="KwMap">[29]KWMapping!$B$3:$C$81</definedName>
    <definedName name="Land">'[30]Assumptions Project XYZ'!$C$3</definedName>
    <definedName name="LATEPAY">[28]Sheet1!$E$3:$E$25</definedName>
    <definedName name="LoadArray">'[31]Load Source Data'!$C$78:$X$89</definedName>
    <definedName name="Mar04AMA">[1]BS!$AF$7:$AF$3582</definedName>
    <definedName name="May04AMA">[1]BS!$AH$7:$AH$3582</definedName>
    <definedName name="MERGER_COST">[28]Sheet1!$AF$3:$AJ$28</definedName>
    <definedName name="Months">[22]Ass!$F$22</definedName>
    <definedName name="MonthsInFirstYear">'[27]General Inputs'!$E$5</definedName>
    <definedName name="MTD_Format">[32]Mthly!$B$11:$D$11,[32]Mthly!$B$35:$D$35</definedName>
    <definedName name="mwhoutlookdata">'[33]pivoted data'!$D$3:$R$42</definedName>
    <definedName name="Nameplate_DF">'[25]General Inputs'!$E$10</definedName>
    <definedName name="Nameplate_net">'[27]General Inputs'!$E$12</definedName>
    <definedName name="Nameplate_plant">'[14]General Inputs'!$E$9</definedName>
    <definedName name="Nameplate_Primary">'[25]General Inputs'!$E$9</definedName>
    <definedName name="NetAnnualGeneration">[19]Expenses!$G$24</definedName>
    <definedName name="No_Turbines">'[27]General Inputs'!$E$11</definedName>
    <definedName name="Nov03AMA">[2]BS!$AI$7:$AI$3582</definedName>
    <definedName name="Nov04AMA">[1]BS!$AN$7:$AN$3582</definedName>
    <definedName name="O_M_Input">'[34]MiscItems(Input)'!$B$5:$AO$8,'[34]MiscItems(Input)'!$B$13:$AO$13,'[34]MiscItems(Input)'!$B$15:$B$17,'[34]MiscItems(Input)'!$B$17:$AO$17,'[34]MiscItems(Input)'!$B$15:$AO$15</definedName>
    <definedName name="OBCLEASE">[28]Sheet1!$AF$4:$AI$23</definedName>
    <definedName name="Oct03AMA">[2]BS!$AH$7:$AH$3582</definedName>
    <definedName name="Oct04AMA">[1]BS!$AM$7:$AM$3582</definedName>
    <definedName name="OffPeak">[29]Total!$A$200:$CA$285</definedName>
    <definedName name="OnPeak">[29]Total!$A$100:$CA$185</definedName>
    <definedName name="OpnStartDate">[22]Ass!$F$25</definedName>
    <definedName name="outlookdata">'[35]pivoted data'!$D$3:$Q$90</definedName>
    <definedName name="pcorc">'[36]Exhibit A-1 Original'!$A$77</definedName>
    <definedName name="peak_new_table">'[37]2008 Extreme Peaks - 080403'!$E$5:$AD$8</definedName>
    <definedName name="peak_table">'[37]Peaks-F01'!$C$5:$E$243</definedName>
    <definedName name="Percent_debt">[20]Inputs!$E$129</definedName>
    <definedName name="Plant_Input">'[34]Plant(Input)'!$B$7:$AP$9,'[34]Plant(Input)'!$B$11,'[34]Plant(Input)'!$B$15:$AP$15,'[34]Plant(Input)'!$B$18,'[34]Plant(Input)'!$B$20:$AP$20</definedName>
    <definedName name="PlantReplacementCost">'[25]General Inputs'!$E$30</definedName>
    <definedName name="PreTaxDebtCost">[5]Assumptions!$I$56</definedName>
    <definedName name="PreTaxWACC">[5]Assumptions!$I$62</definedName>
    <definedName name="price_input_range">'[29]2ndary Analysis 2006'!$H$7:$CB$147</definedName>
    <definedName name="Prices_Aurora">'[18]Monthly Price Summary'!$C$4:$H$63</definedName>
    <definedName name="_xlnm.Print_Area" localSheetId="4">'2020 O&amp;M (R)'!$A$1:$K$34</definedName>
    <definedName name="_xlnm.Print_Area">#REF!</definedName>
    <definedName name="_xlnm.Print_Titles" localSheetId="7">'Capital Funds in Summary'!$3:$3</definedName>
    <definedName name="_xlnm.Print_Titles">#REF!</definedName>
    <definedName name="Project">'[30]Assumptions Project XYZ'!$A$1</definedName>
    <definedName name="Projects">[38]Sheet1!$A$1147:$B$1887</definedName>
    <definedName name="Property_Insurance_Percent">'[12]Other Assumptions'!$B$17</definedName>
    <definedName name="Property_Tax_Percent">'[12]Other Assumptions'!$B$16</definedName>
    <definedName name="PropTaxDiscountRate">'[27]General Inputs'!$E$24</definedName>
    <definedName name="Prov_Cap_Tax">[20]Inputs!$E$111</definedName>
    <definedName name="PSE_Pre_Tax_Equity_Rate">'[16]Assumptions of Purchase'!$B$42</definedName>
    <definedName name="PSEPaysREET">'[39]General Inputs'!$I$4</definedName>
    <definedName name="RATE2">'[13]Transp Data'!$A$8:$I$112</definedName>
    <definedName name="REC_value">[40]Assumptions!$K$15</definedName>
    <definedName name="resource_lookup">'[41]#REF'!$B$3:$C$112</definedName>
    <definedName name="resource_summary_lookup">'[42]Map Table'!$B$2:$C$339</definedName>
    <definedName name="RI_License_Studies_OM">[43]Inputs!$F$51</definedName>
    <definedName name="SalesTaxKittitas">'[27]General Inputs'!$E$21</definedName>
    <definedName name="SalesTaxRate">'[39]General Inputs'!$E$22</definedName>
    <definedName name="SalesTaxWA">'[27]General Inputs'!$E$20</definedName>
    <definedName name="SAPBEXhrIndnt">"Wide"</definedName>
    <definedName name="SAPsysID">"708C5W7SBKP804JT78WJ0JNKI"</definedName>
    <definedName name="SAPwbID">"ARS"</definedName>
    <definedName name="Sep03AMA">[4]BS!$AN$7:$AN$3420</definedName>
    <definedName name="Sep04AMA">[1]BS!$AL$7:$AL$3582</definedName>
    <definedName name="StartDate">[5]Assumptions!$C$9</definedName>
    <definedName name="StartOfOperation">'[19]General Inputs'!$G$6</definedName>
    <definedName name="Summary_Curr_vs_Prior">'[29]Outlook Summary Sheet'!$R$2:$AG$75</definedName>
    <definedName name="Summary_Current_v_Budget">'[29]Outlook Summary Sheet'!$A$1:$P$75</definedName>
    <definedName name="ThermalBookLife">[5]Assumptions!$C$25</definedName>
    <definedName name="Title" localSheetId="4">#REF!</definedName>
    <definedName name="Title">#REF!</definedName>
    <definedName name="Total">[29]Total!$A$1:$CA$87</definedName>
    <definedName name="TotalCapEx">[19]CapEx!$G$97</definedName>
    <definedName name="TotalEquity">'[19]Financial Basics'!$I$22</definedName>
    <definedName name="transcost">'[12]New Coal 2013'!$H$18</definedName>
    <definedName name="TurbineCosts">'[30]Assumptions Project XYZ'!$C$4</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VOMEsc">[5]Assumptions!$C$21</definedName>
    <definedName name="WACC">[5]Assumptions!$I$61</definedName>
    <definedName name="Wind_Plant_Transmission">'[9]Other Assumptions'!$B$12</definedName>
    <definedName name="Years_evaluated">'[44]Revison Inputs'!$B$6</definedName>
    <definedName name="YTD_Format">[32]YTD!$B$13:$D$13,[32]YTD!$B$36:$D$36</definedName>
  </definedNames>
  <calcPr calcId="162913"/>
  <pivotCaches>
    <pivotCache cacheId="0" r:id="rId55"/>
    <pivotCache cacheId="1" r:id="rId56"/>
  </pivotCaches>
</workbook>
</file>

<file path=xl/calcChain.xml><?xml version="1.0" encoding="utf-8"?>
<calcChain xmlns="http://schemas.openxmlformats.org/spreadsheetml/2006/main">
  <c r="C9" i="8" l="1"/>
  <c r="B10" i="7"/>
  <c r="B9" i="7"/>
  <c r="B8" i="7"/>
  <c r="C15" i="8" l="1"/>
  <c r="D15" i="8" s="1"/>
  <c r="D6" i="8"/>
  <c r="D7" i="8"/>
  <c r="D8" i="8"/>
  <c r="D9" i="8"/>
  <c r="D10" i="8"/>
  <c r="D12" i="8"/>
  <c r="D13" i="8"/>
  <c r="D14" i="8"/>
  <c r="D5" i="8"/>
  <c r="C11" i="8" l="1"/>
  <c r="C16" i="8" l="1"/>
  <c r="D11" i="8"/>
  <c r="D16" i="8"/>
  <c r="C16" i="7" l="1"/>
  <c r="B5" i="7"/>
  <c r="B14" i="7"/>
  <c r="B13" i="7"/>
  <c r="B6" i="7" l="1"/>
  <c r="B15" i="7"/>
  <c r="B16" i="7" s="1"/>
  <c r="B11" i="7"/>
  <c r="C7" i="7"/>
  <c r="C17" i="7" s="1"/>
  <c r="B7" i="7"/>
  <c r="B17" i="7" s="1"/>
  <c r="B18" i="7" s="1"/>
  <c r="BA1113" i="6"/>
  <c r="AZ1113" i="6"/>
  <c r="AY1113" i="6"/>
  <c r="AX1113" i="6"/>
  <c r="AW1113" i="6"/>
  <c r="AN1109" i="6"/>
  <c r="AK1109" i="6"/>
  <c r="AH1109" i="6"/>
  <c r="AE1109" i="6"/>
  <c r="AB1109" i="6"/>
  <c r="AA1109" i="6"/>
  <c r="Z1109" i="6"/>
  <c r="AN1108" i="6"/>
  <c r="AK1108" i="6"/>
  <c r="AH1108" i="6"/>
  <c r="AE1108" i="6"/>
  <c r="AB1108" i="6"/>
  <c r="AA1108" i="6"/>
  <c r="Z1108" i="6"/>
  <c r="AD1106" i="6"/>
  <c r="AD1105" i="6"/>
  <c r="AD1104" i="6"/>
  <c r="AD1103" i="6"/>
  <c r="AD1102" i="6"/>
  <c r="AP1100" i="6"/>
  <c r="AM1100" i="6"/>
  <c r="AJ1100" i="6"/>
  <c r="AG1100" i="6"/>
  <c r="AD1100" i="6"/>
  <c r="AP1099" i="6"/>
  <c r="AM1099" i="6"/>
  <c r="AJ1099" i="6"/>
  <c r="AG1099" i="6"/>
  <c r="AD1099" i="6"/>
  <c r="AM1098" i="6"/>
  <c r="AJ1098" i="6"/>
  <c r="AG1098" i="6"/>
  <c r="AD1098" i="6"/>
  <c r="A1098" i="6"/>
  <c r="AP1097" i="6"/>
  <c r="AM1097" i="6"/>
  <c r="AJ1097" i="6"/>
  <c r="AG1097" i="6"/>
  <c r="AD1097" i="6"/>
  <c r="A1097" i="6"/>
  <c r="AP1096" i="6"/>
  <c r="AM1096" i="6"/>
  <c r="AJ1096" i="6"/>
  <c r="AG1096" i="6"/>
  <c r="AD1096" i="6"/>
  <c r="A1096" i="6"/>
  <c r="AP1095" i="6"/>
  <c r="AM1095" i="6"/>
  <c r="AJ1095" i="6"/>
  <c r="AG1095" i="6"/>
  <c r="AD1095" i="6"/>
  <c r="A1095" i="6"/>
  <c r="AP1094" i="6"/>
  <c r="AM1094" i="6"/>
  <c r="AJ1094" i="6"/>
  <c r="AG1094" i="6"/>
  <c r="AD1094" i="6"/>
  <c r="A1094" i="6"/>
  <c r="AP1093" i="6"/>
  <c r="AM1093" i="6"/>
  <c r="AJ1093" i="6"/>
  <c r="AG1093" i="6"/>
  <c r="AD1093" i="6"/>
  <c r="A1093" i="6"/>
  <c r="AP1092" i="6"/>
  <c r="AM1092" i="6"/>
  <c r="AJ1092" i="6"/>
  <c r="AG1092" i="6"/>
  <c r="AD1092" i="6"/>
  <c r="A1092" i="6"/>
  <c r="AP1091" i="6"/>
  <c r="AM1091" i="6"/>
  <c r="AJ1091" i="6"/>
  <c r="AG1091" i="6"/>
  <c r="AD1091" i="6"/>
  <c r="A1091" i="6"/>
  <c r="AP1090" i="6"/>
  <c r="AM1090" i="6"/>
  <c r="AJ1090" i="6"/>
  <c r="AG1090" i="6"/>
  <c r="AD1090" i="6"/>
  <c r="A1090" i="6"/>
  <c r="AP1089" i="6"/>
  <c r="AM1089" i="6"/>
  <c r="AJ1089" i="6"/>
  <c r="AG1089" i="6"/>
  <c r="AD1089" i="6"/>
  <c r="A1089" i="6"/>
  <c r="AP1088" i="6"/>
  <c r="AM1088" i="6"/>
  <c r="AJ1088" i="6"/>
  <c r="AG1088" i="6"/>
  <c r="AD1088" i="6"/>
  <c r="A1088" i="6"/>
  <c r="AP1087" i="6"/>
  <c r="AM1087" i="6"/>
  <c r="AJ1087" i="6"/>
  <c r="AG1087" i="6"/>
  <c r="AD1087" i="6"/>
  <c r="A1087" i="6"/>
  <c r="AP1086" i="6"/>
  <c r="AM1086" i="6"/>
  <c r="AJ1086" i="6"/>
  <c r="AG1086" i="6"/>
  <c r="AD1086" i="6"/>
  <c r="A1086" i="6"/>
  <c r="AP1085" i="6"/>
  <c r="AM1085" i="6"/>
  <c r="AJ1085" i="6"/>
  <c r="AG1085" i="6"/>
  <c r="AD1085" i="6"/>
  <c r="A1085" i="6"/>
  <c r="AP1084" i="6"/>
  <c r="AM1084" i="6"/>
  <c r="AJ1084" i="6"/>
  <c r="AG1084" i="6"/>
  <c r="AD1084" i="6"/>
  <c r="A1084" i="6"/>
  <c r="AP1083" i="6"/>
  <c r="AM1083" i="6"/>
  <c r="AJ1083" i="6"/>
  <c r="AG1083" i="6"/>
  <c r="AD1083" i="6"/>
  <c r="A1083" i="6"/>
  <c r="AP1082" i="6"/>
  <c r="AM1082" i="6"/>
  <c r="AJ1082" i="6"/>
  <c r="AG1082" i="6"/>
  <c r="AD1082" i="6"/>
  <c r="A1082" i="6"/>
  <c r="AP1081" i="6"/>
  <c r="AM1081" i="6"/>
  <c r="AJ1081" i="6"/>
  <c r="AG1081" i="6"/>
  <c r="AD1081" i="6"/>
  <c r="A1081" i="6"/>
  <c r="AP1080" i="6"/>
  <c r="AM1080" i="6"/>
  <c r="AJ1080" i="6"/>
  <c r="AG1080" i="6"/>
  <c r="AD1080" i="6"/>
  <c r="AP1079" i="6"/>
  <c r="AM1079" i="6"/>
  <c r="AJ1079" i="6"/>
  <c r="AG1079" i="6"/>
  <c r="AD1079" i="6"/>
  <c r="AP1078" i="6"/>
  <c r="AM1078" i="6"/>
  <c r="AJ1078" i="6"/>
  <c r="AG1078" i="6"/>
  <c r="AD1078" i="6"/>
  <c r="AP1077" i="6"/>
  <c r="AM1077" i="6"/>
  <c r="AJ1077" i="6"/>
  <c r="AG1077" i="6"/>
  <c r="AD1077" i="6"/>
  <c r="AP1076" i="6"/>
  <c r="AM1076" i="6"/>
  <c r="AJ1076" i="6"/>
  <c r="AG1076" i="6"/>
  <c r="AD1076" i="6"/>
  <c r="AP1075" i="6"/>
  <c r="AM1075" i="6"/>
  <c r="AJ1075" i="6"/>
  <c r="AG1075" i="6"/>
  <c r="AD1075" i="6"/>
  <c r="AP1074" i="6"/>
  <c r="AM1074" i="6"/>
  <c r="AJ1074" i="6"/>
  <c r="AG1074" i="6"/>
  <c r="AD1074" i="6"/>
  <c r="AP1073" i="6"/>
  <c r="AM1073" i="6"/>
  <c r="AJ1073" i="6"/>
  <c r="AG1073" i="6"/>
  <c r="AD1073" i="6"/>
  <c r="AP1072" i="6"/>
  <c r="AM1072" i="6"/>
  <c r="AJ1072" i="6"/>
  <c r="AG1072" i="6"/>
  <c r="AD1072" i="6"/>
  <c r="AP1071" i="6"/>
  <c r="AM1071" i="6"/>
  <c r="AJ1071" i="6"/>
  <c r="AG1071" i="6"/>
  <c r="AD1071" i="6"/>
  <c r="AP1070" i="6"/>
  <c r="AM1070" i="6"/>
  <c r="AJ1070" i="6"/>
  <c r="AG1070" i="6"/>
  <c r="AD1070" i="6"/>
  <c r="AP1069" i="6"/>
  <c r="AM1069" i="6"/>
  <c r="AJ1069" i="6"/>
  <c r="AG1069" i="6"/>
  <c r="AD1069" i="6"/>
  <c r="AP1068" i="6"/>
  <c r="AM1068" i="6"/>
  <c r="AJ1068" i="6"/>
  <c r="AG1068" i="6"/>
  <c r="AD1068" i="6"/>
  <c r="AP1067" i="6"/>
  <c r="AM1067" i="6"/>
  <c r="AJ1067" i="6"/>
  <c r="AG1067" i="6"/>
  <c r="AD1067" i="6"/>
  <c r="AP1066" i="6"/>
  <c r="AM1066" i="6"/>
  <c r="AJ1066" i="6"/>
  <c r="AG1066" i="6"/>
  <c r="AD1066" i="6"/>
  <c r="AP1065" i="6"/>
  <c r="AM1065" i="6"/>
  <c r="AJ1065" i="6"/>
  <c r="AG1065" i="6"/>
  <c r="AD1065" i="6"/>
  <c r="AP1064" i="6"/>
  <c r="AM1064" i="6"/>
  <c r="AJ1064" i="6"/>
  <c r="AG1064" i="6"/>
  <c r="AD1064" i="6"/>
  <c r="AP1063" i="6"/>
  <c r="AM1063" i="6"/>
  <c r="AJ1063" i="6"/>
  <c r="AG1063" i="6"/>
  <c r="AD1063" i="6"/>
  <c r="AP1062" i="6"/>
  <c r="AM1062" i="6"/>
  <c r="AJ1062" i="6"/>
  <c r="AG1062" i="6"/>
  <c r="AD1062" i="6"/>
  <c r="AP1061" i="6"/>
  <c r="AM1061" i="6"/>
  <c r="AJ1061" i="6"/>
  <c r="AG1061" i="6"/>
  <c r="AD1061" i="6"/>
  <c r="AP1060" i="6"/>
  <c r="AM1060" i="6"/>
  <c r="AJ1060" i="6"/>
  <c r="AG1060" i="6"/>
  <c r="AD1060" i="6"/>
  <c r="AP1059" i="6"/>
  <c r="AM1059" i="6"/>
  <c r="AJ1059" i="6"/>
  <c r="AG1059" i="6"/>
  <c r="AD1059" i="6"/>
  <c r="AP1058" i="6"/>
  <c r="AM1058" i="6"/>
  <c r="AJ1058" i="6"/>
  <c r="AG1058" i="6"/>
  <c r="AD1058" i="6"/>
  <c r="AP1057" i="6"/>
  <c r="AM1057" i="6"/>
  <c r="AJ1057" i="6"/>
  <c r="AG1057" i="6"/>
  <c r="AD1057" i="6"/>
  <c r="AP1056" i="6"/>
  <c r="AM1056" i="6"/>
  <c r="AJ1056" i="6"/>
  <c r="AG1056" i="6"/>
  <c r="AD1056" i="6"/>
  <c r="AP1055" i="6"/>
  <c r="AM1055" i="6"/>
  <c r="AJ1055" i="6"/>
  <c r="AG1055" i="6"/>
  <c r="AD1055" i="6"/>
  <c r="AP1054" i="6"/>
  <c r="AM1054" i="6"/>
  <c r="AJ1054" i="6"/>
  <c r="AG1054" i="6"/>
  <c r="AD1054" i="6"/>
  <c r="AP1053" i="6"/>
  <c r="AM1053" i="6"/>
  <c r="AJ1053" i="6"/>
  <c r="AG1053" i="6"/>
  <c r="AD1053" i="6"/>
  <c r="AP1052" i="6"/>
  <c r="AM1052" i="6"/>
  <c r="AJ1052" i="6"/>
  <c r="AG1052" i="6"/>
  <c r="AD1052" i="6"/>
  <c r="AP1051" i="6"/>
  <c r="AM1051" i="6"/>
  <c r="AJ1051" i="6"/>
  <c r="AG1051" i="6"/>
  <c r="AD1051" i="6"/>
  <c r="AP1050" i="6"/>
  <c r="AM1050" i="6"/>
  <c r="AJ1050" i="6"/>
  <c r="AG1050" i="6"/>
  <c r="AD1050" i="6"/>
  <c r="AP1049" i="6"/>
  <c r="AM1049" i="6"/>
  <c r="AJ1049" i="6"/>
  <c r="AG1049" i="6"/>
  <c r="AD1049" i="6"/>
  <c r="AP1048" i="6"/>
  <c r="AM1048" i="6"/>
  <c r="AJ1048" i="6"/>
  <c r="AG1048" i="6"/>
  <c r="AD1048" i="6"/>
  <c r="AP1047" i="6"/>
  <c r="AM1047" i="6"/>
  <c r="AJ1047" i="6"/>
  <c r="AG1047" i="6"/>
  <c r="AD1047" i="6"/>
  <c r="AP1046" i="6"/>
  <c r="AM1046" i="6"/>
  <c r="AJ1046" i="6"/>
  <c r="AG1046" i="6"/>
  <c r="AD1046" i="6"/>
  <c r="AP1045" i="6"/>
  <c r="AM1045" i="6"/>
  <c r="AJ1045" i="6"/>
  <c r="AG1045" i="6"/>
  <c r="AD1045" i="6"/>
  <c r="AP1044" i="6"/>
  <c r="AM1044" i="6"/>
  <c r="AJ1044" i="6"/>
  <c r="AG1044" i="6"/>
  <c r="AD1044" i="6"/>
  <c r="AP1043" i="6"/>
  <c r="AM1043" i="6"/>
  <c r="AJ1043" i="6"/>
  <c r="AG1043" i="6"/>
  <c r="AD1043" i="6"/>
  <c r="AP1042" i="6"/>
  <c r="AM1042" i="6"/>
  <c r="AJ1042" i="6"/>
  <c r="AG1042" i="6"/>
  <c r="AD1042" i="6"/>
  <c r="AP1041" i="6"/>
  <c r="AM1041" i="6"/>
  <c r="AJ1041" i="6"/>
  <c r="AG1041" i="6"/>
  <c r="AD1041" i="6"/>
  <c r="AP1040" i="6"/>
  <c r="AM1040" i="6"/>
  <c r="AJ1040" i="6"/>
  <c r="AG1040" i="6"/>
  <c r="AF1040" i="6"/>
  <c r="AD1040" i="6"/>
  <c r="AP1039" i="6"/>
  <c r="AM1039" i="6"/>
  <c r="AJ1039" i="6"/>
  <c r="AG1039" i="6"/>
  <c r="AD1039" i="6"/>
  <c r="AP1038" i="6"/>
  <c r="AM1038" i="6"/>
  <c r="AJ1038" i="6"/>
  <c r="AG1038" i="6"/>
  <c r="AD1038" i="6"/>
  <c r="AP1037" i="6"/>
  <c r="AM1037" i="6"/>
  <c r="AJ1037" i="6"/>
  <c r="AG1037" i="6"/>
  <c r="AD1037" i="6"/>
  <c r="AP1036" i="6"/>
  <c r="AM1036" i="6"/>
  <c r="AJ1036" i="6"/>
  <c r="AG1036" i="6"/>
  <c r="AD1036" i="6"/>
  <c r="AP1035" i="6"/>
  <c r="AM1035" i="6"/>
  <c r="AJ1035" i="6"/>
  <c r="AG1035" i="6"/>
  <c r="AD1035" i="6"/>
  <c r="AP1034" i="6"/>
  <c r="AM1034" i="6"/>
  <c r="AJ1034" i="6"/>
  <c r="AF1034" i="6"/>
  <c r="AG1034" i="6" s="1"/>
  <c r="AD1034" i="6"/>
  <c r="AP1033" i="6"/>
  <c r="AM1033" i="6"/>
  <c r="AJ1033" i="6"/>
  <c r="AG1033" i="6"/>
  <c r="AD1033" i="6"/>
  <c r="AP1032" i="6"/>
  <c r="AM1032" i="6"/>
  <c r="AJ1032" i="6"/>
  <c r="AG1032" i="6"/>
  <c r="AD1032" i="6"/>
  <c r="AP1031" i="6"/>
  <c r="AM1031" i="6"/>
  <c r="AJ1031" i="6"/>
  <c r="AG1031" i="6"/>
  <c r="AD1031" i="6"/>
  <c r="AP1030" i="6"/>
  <c r="AM1030" i="6"/>
  <c r="AJ1030" i="6"/>
  <c r="AG1030" i="6"/>
  <c r="AD1030" i="6"/>
  <c r="AP1029" i="6"/>
  <c r="AM1029" i="6"/>
  <c r="AJ1029" i="6"/>
  <c r="AG1029" i="6"/>
  <c r="AD1029" i="6"/>
  <c r="AP1028" i="6"/>
  <c r="AM1028" i="6"/>
  <c r="AJ1028" i="6"/>
  <c r="AG1028" i="6"/>
  <c r="AD1028" i="6"/>
  <c r="AP1027" i="6"/>
  <c r="AM1027" i="6"/>
  <c r="AJ1027" i="6"/>
  <c r="AG1027" i="6"/>
  <c r="AD1027" i="6"/>
  <c r="AP1026" i="6"/>
  <c r="AM1026" i="6"/>
  <c r="AJ1026" i="6"/>
  <c r="AG1026" i="6"/>
  <c r="AD1026" i="6"/>
  <c r="AP1025" i="6"/>
  <c r="AM1025" i="6"/>
  <c r="AJ1025" i="6"/>
  <c r="AG1025" i="6"/>
  <c r="AD1025" i="6"/>
  <c r="AP1024" i="6"/>
  <c r="AM1024" i="6"/>
  <c r="AJ1024" i="6"/>
  <c r="AG1024" i="6"/>
  <c r="AD1024" i="6"/>
  <c r="AP1023" i="6"/>
  <c r="AM1023" i="6"/>
  <c r="AJ1023" i="6"/>
  <c r="AG1023" i="6"/>
  <c r="AD1023" i="6"/>
  <c r="A1023" i="6"/>
  <c r="AP1022" i="6"/>
  <c r="AM1022" i="6"/>
  <c r="AJ1022" i="6"/>
  <c r="AG1022" i="6"/>
  <c r="AD1022" i="6"/>
  <c r="A1022" i="6"/>
  <c r="AP1021" i="6"/>
  <c r="AM1021" i="6"/>
  <c r="AJ1021" i="6"/>
  <c r="AG1021" i="6"/>
  <c r="AD1021" i="6"/>
  <c r="A1021" i="6"/>
  <c r="AP1020" i="6"/>
  <c r="AM1020" i="6"/>
  <c r="AJ1020" i="6"/>
  <c r="AG1020" i="6"/>
  <c r="AD1020" i="6"/>
  <c r="A1020" i="6"/>
  <c r="AP1019" i="6"/>
  <c r="AM1019" i="6"/>
  <c r="AJ1019" i="6"/>
  <c r="AG1019" i="6"/>
  <c r="AD1019" i="6"/>
  <c r="A1019" i="6"/>
  <c r="AP1018" i="6"/>
  <c r="AM1018" i="6"/>
  <c r="AJ1018" i="6"/>
  <c r="AG1018" i="6"/>
  <c r="AD1018" i="6"/>
  <c r="A1018" i="6"/>
  <c r="AP1017" i="6"/>
  <c r="AM1017" i="6"/>
  <c r="AJ1017" i="6"/>
  <c r="AG1017" i="6"/>
  <c r="AD1017" i="6"/>
  <c r="A1017" i="6"/>
  <c r="AP1016" i="6"/>
  <c r="AM1016" i="6"/>
  <c r="AJ1016" i="6"/>
  <c r="AG1016" i="6"/>
  <c r="AD1016" i="6"/>
  <c r="A1016" i="6"/>
  <c r="AP1015" i="6"/>
  <c r="AM1015" i="6"/>
  <c r="AJ1015" i="6"/>
  <c r="AG1015" i="6"/>
  <c r="AD1015" i="6"/>
  <c r="A1015" i="6"/>
  <c r="AP1014" i="6"/>
  <c r="AM1014" i="6"/>
  <c r="AJ1014" i="6"/>
  <c r="AG1014" i="6"/>
  <c r="AD1014" i="6"/>
  <c r="A1014" i="6"/>
  <c r="AP1013" i="6"/>
  <c r="AM1013" i="6"/>
  <c r="AJ1013" i="6"/>
  <c r="AG1013" i="6"/>
  <c r="AD1013" i="6"/>
  <c r="A1013" i="6"/>
  <c r="AP1012" i="6"/>
  <c r="AM1012" i="6"/>
  <c r="AJ1012" i="6"/>
  <c r="AG1012" i="6"/>
  <c r="AD1012" i="6"/>
  <c r="A1012" i="6"/>
  <c r="AP1011" i="6"/>
  <c r="AM1011" i="6"/>
  <c r="AJ1011" i="6"/>
  <c r="AG1011" i="6"/>
  <c r="AD1011" i="6"/>
  <c r="A1011" i="6"/>
  <c r="AP1010" i="6"/>
  <c r="AM1010" i="6"/>
  <c r="AJ1010" i="6"/>
  <c r="AG1010" i="6"/>
  <c r="AD1010" i="6"/>
  <c r="A1010" i="6"/>
  <c r="AP1009" i="6"/>
  <c r="AM1009" i="6"/>
  <c r="AJ1009" i="6"/>
  <c r="AG1009" i="6"/>
  <c r="AD1009" i="6"/>
  <c r="A1009" i="6"/>
  <c r="AP1008" i="6"/>
  <c r="AM1008" i="6"/>
  <c r="AJ1008" i="6"/>
  <c r="AG1008" i="6"/>
  <c r="AD1008" i="6"/>
  <c r="A1008" i="6"/>
  <c r="AP1007" i="6"/>
  <c r="AM1007" i="6"/>
  <c r="AJ1007" i="6"/>
  <c r="AG1007" i="6"/>
  <c r="AD1007" i="6"/>
  <c r="A1007" i="6"/>
  <c r="AP1006" i="6"/>
  <c r="AM1006" i="6"/>
  <c r="AJ1006" i="6"/>
  <c r="AG1006" i="6"/>
  <c r="AD1006" i="6"/>
  <c r="A1006" i="6"/>
  <c r="AP1005" i="6"/>
  <c r="AM1005" i="6"/>
  <c r="AJ1005" i="6"/>
  <c r="AG1005" i="6"/>
  <c r="AD1005" i="6"/>
  <c r="A1005" i="6"/>
  <c r="AP1004" i="6"/>
  <c r="AM1004" i="6"/>
  <c r="AJ1004" i="6"/>
  <c r="AG1004" i="6"/>
  <c r="AD1004" i="6"/>
  <c r="A1004" i="6"/>
  <c r="AP1003" i="6"/>
  <c r="AM1003" i="6"/>
  <c r="AJ1003" i="6"/>
  <c r="AG1003" i="6"/>
  <c r="AD1003" i="6"/>
  <c r="A1003" i="6"/>
  <c r="AQ1002" i="6"/>
  <c r="AO1002" i="6"/>
  <c r="AP1002" i="6" s="1"/>
  <c r="AM1002" i="6"/>
  <c r="AJ1002" i="6"/>
  <c r="AG1002" i="6"/>
  <c r="AD1002" i="6"/>
  <c r="A1002" i="6"/>
  <c r="AP1001" i="6"/>
  <c r="AM1001" i="6"/>
  <c r="AJ1001" i="6"/>
  <c r="AG1001" i="6"/>
  <c r="AD1001" i="6"/>
  <c r="A1001" i="6"/>
  <c r="AO1000" i="6"/>
  <c r="AP1000" i="6" s="1"/>
  <c r="AM1000" i="6"/>
  <c r="AJ1000" i="6"/>
  <c r="AG1000" i="6"/>
  <c r="AD1000" i="6"/>
  <c r="A1000" i="6"/>
  <c r="AP999" i="6"/>
  <c r="AM999" i="6"/>
  <c r="AJ999" i="6"/>
  <c r="AG999" i="6"/>
  <c r="AD999" i="6"/>
  <c r="A999" i="6"/>
  <c r="AQ998" i="6"/>
  <c r="AP998" i="6"/>
  <c r="AM998" i="6"/>
  <c r="AJ998" i="6"/>
  <c r="AG998" i="6"/>
  <c r="AD998" i="6"/>
  <c r="A998" i="6"/>
  <c r="AQ997" i="6"/>
  <c r="AP997" i="6"/>
  <c r="AM997" i="6"/>
  <c r="AJ997" i="6"/>
  <c r="AG997" i="6"/>
  <c r="AD997" i="6"/>
  <c r="A997" i="6"/>
  <c r="AQ996" i="6"/>
  <c r="AP996" i="6"/>
  <c r="AM996" i="6"/>
  <c r="AJ996" i="6"/>
  <c r="AG996" i="6"/>
  <c r="AD996" i="6"/>
  <c r="A996" i="6"/>
  <c r="AP995" i="6"/>
  <c r="AM995" i="6"/>
  <c r="AJ995" i="6"/>
  <c r="AG995" i="6"/>
  <c r="AD995" i="6"/>
  <c r="A995" i="6"/>
  <c r="AP994" i="6"/>
  <c r="AM994" i="6"/>
  <c r="AJ994" i="6"/>
  <c r="AG994" i="6"/>
  <c r="AD994" i="6"/>
  <c r="A994" i="6"/>
  <c r="AP993" i="6"/>
  <c r="AM993" i="6"/>
  <c r="AJ993" i="6"/>
  <c r="AG993" i="6"/>
  <c r="AD993" i="6"/>
  <c r="A993" i="6"/>
  <c r="AO992" i="6"/>
  <c r="AP992" i="6" s="1"/>
  <c r="AM992" i="6"/>
  <c r="AJ992" i="6"/>
  <c r="AG992" i="6"/>
  <c r="AD992" i="6"/>
  <c r="A992" i="6"/>
  <c r="AP991" i="6"/>
  <c r="AM991" i="6"/>
  <c r="AJ991" i="6"/>
  <c r="AG991" i="6"/>
  <c r="AD991" i="6"/>
  <c r="A991" i="6"/>
  <c r="AP990" i="6"/>
  <c r="AM990" i="6"/>
  <c r="AJ990" i="6"/>
  <c r="AG990" i="6"/>
  <c r="AD990" i="6"/>
  <c r="A990" i="6"/>
  <c r="AP989" i="6"/>
  <c r="AM989" i="6"/>
  <c r="AJ989" i="6"/>
  <c r="AG989" i="6"/>
  <c r="AD989" i="6"/>
  <c r="A989" i="6"/>
  <c r="AP988" i="6"/>
  <c r="AM988" i="6"/>
  <c r="AJ988" i="6"/>
  <c r="AG988" i="6"/>
  <c r="AD988" i="6"/>
  <c r="A988" i="6"/>
  <c r="AP987" i="6"/>
  <c r="AM987" i="6"/>
  <c r="AJ987" i="6"/>
  <c r="AG987" i="6"/>
  <c r="AD987" i="6"/>
  <c r="A987" i="6"/>
  <c r="AP986" i="6"/>
  <c r="AM986" i="6"/>
  <c r="AJ986" i="6"/>
  <c r="AG986" i="6"/>
  <c r="AD986" i="6"/>
  <c r="A986" i="6"/>
  <c r="AP985" i="6"/>
  <c r="AM985" i="6"/>
  <c r="AJ985" i="6"/>
  <c r="AG985" i="6"/>
  <c r="AD985" i="6"/>
  <c r="A985" i="6"/>
  <c r="AP984" i="6"/>
  <c r="AM984" i="6"/>
  <c r="AJ984" i="6"/>
  <c r="AG984" i="6"/>
  <c r="AD984" i="6"/>
  <c r="A984" i="6"/>
  <c r="AQ983" i="6"/>
  <c r="AO983" i="6"/>
  <c r="AP983" i="6" s="1"/>
  <c r="AL983" i="6"/>
  <c r="AM983" i="6" s="1"/>
  <c r="AI983" i="6"/>
  <c r="AJ983" i="6" s="1"/>
  <c r="AG983" i="6"/>
  <c r="AD983" i="6"/>
  <c r="A983" i="6"/>
  <c r="AP982" i="6"/>
  <c r="AM982" i="6"/>
  <c r="AJ982" i="6"/>
  <c r="AG982" i="6"/>
  <c r="AD982" i="6"/>
  <c r="A982" i="6"/>
  <c r="AP981" i="6"/>
  <c r="AM981" i="6"/>
  <c r="AJ981" i="6"/>
  <c r="AG981" i="6"/>
  <c r="AD981" i="6"/>
  <c r="A981" i="6"/>
  <c r="AP980" i="6"/>
  <c r="AM980" i="6"/>
  <c r="AJ980" i="6"/>
  <c r="AG980" i="6"/>
  <c r="AD980" i="6"/>
  <c r="A980" i="6"/>
  <c r="AP979" i="6"/>
  <c r="AM979" i="6"/>
  <c r="AJ979" i="6"/>
  <c r="AG979" i="6"/>
  <c r="AD979" i="6"/>
  <c r="A979" i="6"/>
  <c r="AP978" i="6"/>
  <c r="AM978" i="6"/>
  <c r="AJ978" i="6"/>
  <c r="AG978" i="6"/>
  <c r="AD978" i="6"/>
  <c r="A978" i="6"/>
  <c r="AP977" i="6"/>
  <c r="AM977" i="6"/>
  <c r="AJ977" i="6"/>
  <c r="AG977" i="6"/>
  <c r="AD977" i="6"/>
  <c r="A977" i="6"/>
  <c r="AP976" i="6"/>
  <c r="AM976" i="6"/>
  <c r="AJ976" i="6"/>
  <c r="AG976" i="6"/>
  <c r="AD976" i="6"/>
  <c r="A976" i="6"/>
  <c r="AP975" i="6"/>
  <c r="AM975" i="6"/>
  <c r="AJ975" i="6"/>
  <c r="AG975" i="6"/>
  <c r="AD975" i="6"/>
  <c r="A975" i="6"/>
  <c r="AP974" i="6"/>
  <c r="AM974" i="6"/>
  <c r="AJ974" i="6"/>
  <c r="AG974" i="6"/>
  <c r="AD974" i="6"/>
  <c r="A974" i="6"/>
  <c r="AP973" i="6"/>
  <c r="AM973" i="6"/>
  <c r="AJ973" i="6"/>
  <c r="AG973" i="6"/>
  <c r="AD973" i="6"/>
  <c r="A973" i="6"/>
  <c r="AP972" i="6"/>
  <c r="AM972" i="6"/>
  <c r="AJ972" i="6"/>
  <c r="AG972" i="6"/>
  <c r="AD972" i="6"/>
  <c r="A972" i="6"/>
  <c r="AP971" i="6"/>
  <c r="AM971" i="6"/>
  <c r="AJ971" i="6"/>
  <c r="AG971" i="6"/>
  <c r="AD971" i="6"/>
  <c r="A971" i="6"/>
  <c r="AP970" i="6"/>
  <c r="AM970" i="6"/>
  <c r="AJ970" i="6"/>
  <c r="AG970" i="6"/>
  <c r="AD970" i="6"/>
  <c r="A970" i="6"/>
  <c r="AP969" i="6"/>
  <c r="AM969" i="6"/>
  <c r="AJ969" i="6"/>
  <c r="AG969" i="6"/>
  <c r="AD969" i="6"/>
  <c r="A969" i="6"/>
  <c r="AP968" i="6"/>
  <c r="AM968" i="6"/>
  <c r="AJ968" i="6"/>
  <c r="AG968" i="6"/>
  <c r="AD968" i="6"/>
  <c r="A968" i="6"/>
  <c r="AP967" i="6"/>
  <c r="AM967" i="6"/>
  <c r="AJ967" i="6"/>
  <c r="AG967" i="6"/>
  <c r="AD967" i="6"/>
  <c r="A967" i="6"/>
  <c r="AP966" i="6"/>
  <c r="AM966" i="6"/>
  <c r="AJ966" i="6"/>
  <c r="AG966" i="6"/>
  <c r="AD966" i="6"/>
  <c r="A966" i="6"/>
  <c r="AP965" i="6"/>
  <c r="AM965" i="6"/>
  <c r="AJ965" i="6"/>
  <c r="AG965" i="6"/>
  <c r="AD965" i="6"/>
  <c r="A965" i="6"/>
  <c r="AP964" i="6"/>
  <c r="AM964" i="6"/>
  <c r="AJ964" i="6"/>
  <c r="AG964" i="6"/>
  <c r="AD964" i="6"/>
  <c r="A964" i="6"/>
  <c r="AP963" i="6"/>
  <c r="AM963" i="6"/>
  <c r="AJ963" i="6"/>
  <c r="AG963" i="6"/>
  <c r="AD963" i="6"/>
  <c r="A963" i="6"/>
  <c r="AP962" i="6"/>
  <c r="AM962" i="6"/>
  <c r="AJ962" i="6"/>
  <c r="AG962" i="6"/>
  <c r="AD962" i="6"/>
  <c r="A962" i="6"/>
  <c r="AP961" i="6"/>
  <c r="AM961" i="6"/>
  <c r="AJ961" i="6"/>
  <c r="AG961" i="6"/>
  <c r="AD961" i="6"/>
  <c r="A961" i="6"/>
  <c r="AP960" i="6"/>
  <c r="AM960" i="6"/>
  <c r="AJ960" i="6"/>
  <c r="AG960" i="6"/>
  <c r="AD960" i="6"/>
  <c r="A960" i="6"/>
  <c r="AP959" i="6"/>
  <c r="AM959" i="6"/>
  <c r="AJ959" i="6"/>
  <c r="AG959" i="6"/>
  <c r="AD959" i="6"/>
  <c r="A959" i="6"/>
  <c r="AQ958" i="6"/>
  <c r="AO958" i="6"/>
  <c r="AM958" i="6"/>
  <c r="AJ958" i="6"/>
  <c r="AG958" i="6"/>
  <c r="AD958" i="6"/>
  <c r="A958" i="6"/>
  <c r="AP957" i="6"/>
  <c r="AM957" i="6"/>
  <c r="AJ957" i="6"/>
  <c r="AG957" i="6"/>
  <c r="AD957" i="6"/>
  <c r="A957" i="6"/>
  <c r="AP956" i="6"/>
  <c r="AM956" i="6"/>
  <c r="AJ956" i="6"/>
  <c r="AG956" i="6"/>
  <c r="AD956" i="6"/>
  <c r="A956" i="6"/>
  <c r="AP955" i="6"/>
  <c r="AM955" i="6"/>
  <c r="AJ955" i="6"/>
  <c r="AG955" i="6"/>
  <c r="AD955" i="6"/>
  <c r="A955" i="6"/>
  <c r="AP954" i="6"/>
  <c r="AM954" i="6"/>
  <c r="AJ954" i="6"/>
  <c r="AG954" i="6"/>
  <c r="AD954" i="6"/>
  <c r="A954" i="6"/>
  <c r="AP953" i="6"/>
  <c r="AM953" i="6"/>
  <c r="AJ953" i="6"/>
  <c r="AG953" i="6"/>
  <c r="AD953" i="6"/>
  <c r="A953" i="6"/>
  <c r="AP952" i="6"/>
  <c r="AM952" i="6"/>
  <c r="AJ952" i="6"/>
  <c r="AG952" i="6"/>
  <c r="AD952" i="6"/>
  <c r="A952" i="6"/>
  <c r="AP951" i="6"/>
  <c r="AM951" i="6"/>
  <c r="AJ951" i="6"/>
  <c r="AG951" i="6"/>
  <c r="AD951" i="6"/>
  <c r="A951" i="6"/>
  <c r="AO950" i="6"/>
  <c r="AP950" i="6" s="1"/>
  <c r="AM950" i="6"/>
  <c r="AJ950" i="6"/>
  <c r="AG950" i="6"/>
  <c r="AD950" i="6"/>
  <c r="A950" i="6"/>
  <c r="AP949" i="6"/>
  <c r="AM949" i="6"/>
  <c r="AJ949" i="6"/>
  <c r="AG949" i="6"/>
  <c r="AD949" i="6"/>
  <c r="A949" i="6"/>
  <c r="AP948" i="6"/>
  <c r="AM948" i="6"/>
  <c r="AJ948" i="6"/>
  <c r="AG948" i="6"/>
  <c r="AD948" i="6"/>
  <c r="A948" i="6"/>
  <c r="AP947" i="6"/>
  <c r="AM947" i="6"/>
  <c r="AJ947" i="6"/>
  <c r="AG947" i="6"/>
  <c r="AD947" i="6"/>
  <c r="A947" i="6"/>
  <c r="AP946" i="6"/>
  <c r="AM946" i="6"/>
  <c r="AJ946" i="6"/>
  <c r="AG946" i="6"/>
  <c r="AD946" i="6"/>
  <c r="A946" i="6"/>
  <c r="AP945" i="6"/>
  <c r="AM945" i="6"/>
  <c r="AJ945" i="6"/>
  <c r="AG945" i="6"/>
  <c r="AD945" i="6"/>
  <c r="A945" i="6"/>
  <c r="AP944" i="6"/>
  <c r="AM944" i="6"/>
  <c r="AJ944" i="6"/>
  <c r="AG944" i="6"/>
  <c r="AD944" i="6"/>
  <c r="A944" i="6"/>
  <c r="AP943" i="6"/>
  <c r="AM943" i="6"/>
  <c r="AJ943" i="6"/>
  <c r="AG943" i="6"/>
  <c r="AD943" i="6"/>
  <c r="A943" i="6"/>
  <c r="AP942" i="6"/>
  <c r="AM942" i="6"/>
  <c r="AJ942" i="6"/>
  <c r="AG942" i="6"/>
  <c r="AD942" i="6"/>
  <c r="A942" i="6"/>
  <c r="AP941" i="6"/>
  <c r="AM941" i="6"/>
  <c r="AJ941" i="6"/>
  <c r="AG941" i="6"/>
  <c r="AD941" i="6"/>
  <c r="A941" i="6"/>
  <c r="AP940" i="6"/>
  <c r="AM940" i="6"/>
  <c r="AJ940" i="6"/>
  <c r="AG940" i="6"/>
  <c r="AD940" i="6"/>
  <c r="A940" i="6"/>
  <c r="AP939" i="6"/>
  <c r="AM939" i="6"/>
  <c r="AJ939" i="6"/>
  <c r="AG939" i="6"/>
  <c r="AD939" i="6"/>
  <c r="A939" i="6"/>
  <c r="AP938" i="6"/>
  <c r="AM938" i="6"/>
  <c r="AJ938" i="6"/>
  <c r="AG938" i="6"/>
  <c r="AD938" i="6"/>
  <c r="A938" i="6"/>
  <c r="AP937" i="6"/>
  <c r="AM937" i="6"/>
  <c r="AJ937" i="6"/>
  <c r="AG937" i="6"/>
  <c r="AD937" i="6"/>
  <c r="A937" i="6"/>
  <c r="AP936" i="6"/>
  <c r="AM936" i="6"/>
  <c r="AJ936" i="6"/>
  <c r="AG936" i="6"/>
  <c r="AD936" i="6"/>
  <c r="A936" i="6"/>
  <c r="AP935" i="6"/>
  <c r="AM935" i="6"/>
  <c r="AJ935" i="6"/>
  <c r="AG935" i="6"/>
  <c r="AD935" i="6"/>
  <c r="A935" i="6"/>
  <c r="AP934" i="6"/>
  <c r="AM934" i="6"/>
  <c r="AJ934" i="6"/>
  <c r="AG934" i="6"/>
  <c r="AD934" i="6"/>
  <c r="A934" i="6"/>
  <c r="AP933" i="6"/>
  <c r="AM933" i="6"/>
  <c r="AJ933" i="6"/>
  <c r="AG933" i="6"/>
  <c r="AD933" i="6"/>
  <c r="A933" i="6"/>
  <c r="AP932" i="6"/>
  <c r="AM932" i="6"/>
  <c r="AJ932" i="6"/>
  <c r="AG932" i="6"/>
  <c r="AD932" i="6"/>
  <c r="A932" i="6"/>
  <c r="AP931" i="6"/>
  <c r="AM931" i="6"/>
  <c r="AJ931" i="6"/>
  <c r="AG931" i="6"/>
  <c r="AD931" i="6"/>
  <c r="A931" i="6"/>
  <c r="AP930" i="6"/>
  <c r="AM930" i="6"/>
  <c r="AJ930" i="6"/>
  <c r="AG930" i="6"/>
  <c r="AD930" i="6"/>
  <c r="A930" i="6"/>
  <c r="AP929" i="6"/>
  <c r="AM929" i="6"/>
  <c r="AJ929" i="6"/>
  <c r="AG929" i="6"/>
  <c r="AD929" i="6"/>
  <c r="A929" i="6"/>
  <c r="AP928" i="6"/>
  <c r="AM928" i="6"/>
  <c r="AJ928" i="6"/>
  <c r="AG928" i="6"/>
  <c r="AD928" i="6"/>
  <c r="A928" i="6"/>
  <c r="AP927" i="6"/>
  <c r="AM927" i="6"/>
  <c r="AJ927" i="6"/>
  <c r="AG927" i="6"/>
  <c r="AD927" i="6"/>
  <c r="A927" i="6"/>
  <c r="AP926" i="6"/>
  <c r="AM926" i="6"/>
  <c r="AJ926" i="6"/>
  <c r="AG926" i="6"/>
  <c r="AD926" i="6"/>
  <c r="A926" i="6"/>
  <c r="AP925" i="6"/>
  <c r="AM925" i="6"/>
  <c r="AJ925" i="6"/>
  <c r="AG925" i="6"/>
  <c r="AD925" i="6"/>
  <c r="A925" i="6"/>
  <c r="AP924" i="6"/>
  <c r="AM924" i="6"/>
  <c r="AJ924" i="6"/>
  <c r="AG924" i="6"/>
  <c r="AD924" i="6"/>
  <c r="A924" i="6"/>
  <c r="AP923" i="6"/>
  <c r="AM923" i="6"/>
  <c r="AJ923" i="6"/>
  <c r="AG923" i="6"/>
  <c r="AD923" i="6"/>
  <c r="A923" i="6"/>
  <c r="AP922" i="6"/>
  <c r="AM922" i="6"/>
  <c r="AJ922" i="6"/>
  <c r="AG922" i="6"/>
  <c r="AD922" i="6"/>
  <c r="A922" i="6"/>
  <c r="AP921" i="6"/>
  <c r="AM921" i="6"/>
  <c r="AJ921" i="6"/>
  <c r="AG921" i="6"/>
  <c r="AD921" i="6"/>
  <c r="A921" i="6"/>
  <c r="AP920" i="6"/>
  <c r="AM920" i="6"/>
  <c r="AJ920" i="6"/>
  <c r="AG920" i="6"/>
  <c r="AD920" i="6"/>
  <c r="A920" i="6"/>
  <c r="AP919" i="6"/>
  <c r="AM919" i="6"/>
  <c r="AJ919" i="6"/>
  <c r="AG919" i="6"/>
  <c r="AD919" i="6"/>
  <c r="A919" i="6"/>
  <c r="AP918" i="6"/>
  <c r="AM918" i="6"/>
  <c r="AJ918" i="6"/>
  <c r="AG918" i="6"/>
  <c r="AD918" i="6"/>
  <c r="A918" i="6"/>
  <c r="AP917" i="6"/>
  <c r="AM917" i="6"/>
  <c r="AJ917" i="6"/>
  <c r="AG917" i="6"/>
  <c r="AD917" i="6"/>
  <c r="A917" i="6"/>
  <c r="AP916" i="6"/>
  <c r="AM916" i="6"/>
  <c r="AJ916" i="6"/>
  <c r="AG916" i="6"/>
  <c r="AD916" i="6"/>
  <c r="A916" i="6"/>
  <c r="AP915" i="6"/>
  <c r="AM915" i="6"/>
  <c r="AJ915" i="6"/>
  <c r="AG915" i="6"/>
  <c r="AD915" i="6"/>
  <c r="A915" i="6"/>
  <c r="AP914" i="6"/>
  <c r="AM914" i="6"/>
  <c r="AJ914" i="6"/>
  <c r="AG914" i="6"/>
  <c r="AD914" i="6"/>
  <c r="A914" i="6"/>
  <c r="AP913" i="6"/>
  <c r="AM913" i="6"/>
  <c r="AJ913" i="6"/>
  <c r="AG913" i="6"/>
  <c r="AD913" i="6"/>
  <c r="A913" i="6"/>
  <c r="AP912" i="6"/>
  <c r="AM912" i="6"/>
  <c r="AJ912" i="6"/>
  <c r="AG912" i="6"/>
  <c r="AD912" i="6"/>
  <c r="A912" i="6"/>
  <c r="AP911" i="6"/>
  <c r="AM911" i="6"/>
  <c r="AJ911" i="6"/>
  <c r="AG911" i="6"/>
  <c r="AD911" i="6"/>
  <c r="A911" i="6"/>
  <c r="AP910" i="6"/>
  <c r="AM910" i="6"/>
  <c r="AJ910" i="6"/>
  <c r="AG910" i="6"/>
  <c r="AD910" i="6"/>
  <c r="A910" i="6"/>
  <c r="AP909" i="6"/>
  <c r="AM909" i="6"/>
  <c r="AJ909" i="6"/>
  <c r="AG909" i="6"/>
  <c r="AD909" i="6"/>
  <c r="A909" i="6"/>
  <c r="AP908" i="6"/>
  <c r="AM908" i="6"/>
  <c r="AJ908" i="6"/>
  <c r="AG908" i="6"/>
  <c r="AD908" i="6"/>
  <c r="A908" i="6"/>
  <c r="AP907" i="6"/>
  <c r="AM907" i="6"/>
  <c r="AJ907" i="6"/>
  <c r="AG907" i="6"/>
  <c r="AD907" i="6"/>
  <c r="A907" i="6"/>
  <c r="AP906" i="6"/>
  <c r="AM906" i="6"/>
  <c r="AJ906" i="6"/>
  <c r="AG906" i="6"/>
  <c r="AD906" i="6"/>
  <c r="A906" i="6"/>
  <c r="AP905" i="6"/>
  <c r="AM905" i="6"/>
  <c r="AJ905" i="6"/>
  <c r="AG905" i="6"/>
  <c r="AD905" i="6"/>
  <c r="A905" i="6"/>
  <c r="AP904" i="6"/>
  <c r="AM904" i="6"/>
  <c r="AJ904" i="6"/>
  <c r="AG904" i="6"/>
  <c r="AD904" i="6"/>
  <c r="A904" i="6"/>
  <c r="AP903" i="6"/>
  <c r="AM903" i="6"/>
  <c r="AJ903" i="6"/>
  <c r="AG903" i="6"/>
  <c r="AD903" i="6"/>
  <c r="A903" i="6"/>
  <c r="AP902" i="6"/>
  <c r="AM902" i="6"/>
  <c r="AJ902" i="6"/>
  <c r="AG902" i="6"/>
  <c r="AD902" i="6"/>
  <c r="A902" i="6"/>
  <c r="AP901" i="6"/>
  <c r="AM901" i="6"/>
  <c r="AJ901" i="6"/>
  <c r="AG901" i="6"/>
  <c r="AD901" i="6"/>
  <c r="A901" i="6"/>
  <c r="AP900" i="6"/>
  <c r="AM900" i="6"/>
  <c r="AJ900" i="6"/>
  <c r="AG900" i="6"/>
  <c r="AD900" i="6"/>
  <c r="A900" i="6"/>
  <c r="AP899" i="6"/>
  <c r="AM899" i="6"/>
  <c r="AJ899" i="6"/>
  <c r="AG899" i="6"/>
  <c r="AD899" i="6"/>
  <c r="A899" i="6"/>
  <c r="AP898" i="6"/>
  <c r="AM898" i="6"/>
  <c r="AJ898" i="6"/>
  <c r="AG898" i="6"/>
  <c r="AD898" i="6"/>
  <c r="A898" i="6"/>
  <c r="AP897" i="6"/>
  <c r="AM897" i="6"/>
  <c r="AJ897" i="6"/>
  <c r="AG897" i="6"/>
  <c r="AD897" i="6"/>
  <c r="A897" i="6"/>
  <c r="AP896" i="6"/>
  <c r="AM896" i="6"/>
  <c r="AJ896" i="6"/>
  <c r="AG896" i="6"/>
  <c r="AD896" i="6"/>
  <c r="A896" i="6"/>
  <c r="AP895" i="6"/>
  <c r="AM895" i="6"/>
  <c r="AJ895" i="6"/>
  <c r="AG895" i="6"/>
  <c r="AD895" i="6"/>
  <c r="A895" i="6"/>
  <c r="AP894" i="6"/>
  <c r="AM894" i="6"/>
  <c r="AJ894" i="6"/>
  <c r="AG894" i="6"/>
  <c r="AD894" i="6"/>
  <c r="A894" i="6"/>
  <c r="AP893" i="6"/>
  <c r="AM893" i="6"/>
  <c r="AJ893" i="6"/>
  <c r="AG893" i="6"/>
  <c r="AD893" i="6"/>
  <c r="A893" i="6"/>
  <c r="AP892" i="6"/>
  <c r="AM892" i="6"/>
  <c r="AJ892" i="6"/>
  <c r="AG892" i="6"/>
  <c r="AD892" i="6"/>
  <c r="A892" i="6"/>
  <c r="AP891" i="6"/>
  <c r="AM891" i="6"/>
  <c r="AJ891" i="6"/>
  <c r="AG891" i="6"/>
  <c r="AD891" i="6"/>
  <c r="A891" i="6"/>
  <c r="AP890" i="6"/>
  <c r="AM890" i="6"/>
  <c r="AJ890" i="6"/>
  <c r="AG890" i="6"/>
  <c r="AD890" i="6"/>
  <c r="A890" i="6"/>
  <c r="AP889" i="6"/>
  <c r="AM889" i="6"/>
  <c r="AJ889" i="6"/>
  <c r="AG889" i="6"/>
  <c r="AD889" i="6"/>
  <c r="A889" i="6"/>
  <c r="AP888" i="6"/>
  <c r="AM888" i="6"/>
  <c r="AJ888" i="6"/>
  <c r="AG888" i="6"/>
  <c r="AD888" i="6"/>
  <c r="A888" i="6"/>
  <c r="AP887" i="6"/>
  <c r="AM887" i="6"/>
  <c r="AJ887" i="6"/>
  <c r="AG887" i="6"/>
  <c r="AD887" i="6"/>
  <c r="A887" i="6"/>
  <c r="AP886" i="6"/>
  <c r="AM886" i="6"/>
  <c r="AJ886" i="6"/>
  <c r="AG886" i="6"/>
  <c r="AD886" i="6"/>
  <c r="A886" i="6"/>
  <c r="AP885" i="6"/>
  <c r="AM885" i="6"/>
  <c r="AJ885" i="6"/>
  <c r="AG885" i="6"/>
  <c r="AD885" i="6"/>
  <c r="A885" i="6"/>
  <c r="AP884" i="6"/>
  <c r="AM884" i="6"/>
  <c r="AJ884" i="6"/>
  <c r="AG884" i="6"/>
  <c r="AD884" i="6"/>
  <c r="A884" i="6"/>
  <c r="AP883" i="6"/>
  <c r="AM883" i="6"/>
  <c r="AJ883" i="6"/>
  <c r="AG883" i="6"/>
  <c r="AD883" i="6"/>
  <c r="A883" i="6"/>
  <c r="AP882" i="6"/>
  <c r="AM882" i="6"/>
  <c r="AJ882" i="6"/>
  <c r="AG882" i="6"/>
  <c r="AD882" i="6"/>
  <c r="A882" i="6"/>
  <c r="AP881" i="6"/>
  <c r="AM881" i="6"/>
  <c r="AJ881" i="6"/>
  <c r="AG881" i="6"/>
  <c r="AD881" i="6"/>
  <c r="A881" i="6"/>
  <c r="AP880" i="6"/>
  <c r="AM880" i="6"/>
  <c r="AJ880" i="6"/>
  <c r="AG880" i="6"/>
  <c r="AD880" i="6"/>
  <c r="A880" i="6"/>
  <c r="AP879" i="6"/>
  <c r="AM879" i="6"/>
  <c r="AJ879" i="6"/>
  <c r="AG879" i="6"/>
  <c r="AD879" i="6"/>
  <c r="A879" i="6"/>
  <c r="AP878" i="6"/>
  <c r="AM878" i="6"/>
  <c r="AJ878" i="6"/>
  <c r="AG878" i="6"/>
  <c r="AD878" i="6"/>
  <c r="A878" i="6"/>
  <c r="AP877" i="6"/>
  <c r="AM877" i="6"/>
  <c r="AJ877" i="6"/>
  <c r="AG877" i="6"/>
  <c r="AD877" i="6"/>
  <c r="A877" i="6"/>
  <c r="AP876" i="6"/>
  <c r="AM876" i="6"/>
  <c r="AJ876" i="6"/>
  <c r="AG876" i="6"/>
  <c r="AD876" i="6"/>
  <c r="A876" i="6"/>
  <c r="AP875" i="6"/>
  <c r="AM875" i="6"/>
  <c r="AJ875" i="6"/>
  <c r="AG875" i="6"/>
  <c r="AD875" i="6"/>
  <c r="A875" i="6"/>
  <c r="AP874" i="6"/>
  <c r="AM874" i="6"/>
  <c r="AJ874" i="6"/>
  <c r="AG874" i="6"/>
  <c r="AD874" i="6"/>
  <c r="A874" i="6"/>
  <c r="AP873" i="6"/>
  <c r="AM873" i="6"/>
  <c r="AJ873" i="6"/>
  <c r="AG873" i="6"/>
  <c r="AD873" i="6"/>
  <c r="A873" i="6"/>
  <c r="AP872" i="6"/>
  <c r="AM872" i="6"/>
  <c r="AJ872" i="6"/>
  <c r="AG872" i="6"/>
  <c r="AD872" i="6"/>
  <c r="A872" i="6"/>
  <c r="AP871" i="6"/>
  <c r="AM871" i="6"/>
  <c r="AJ871" i="6"/>
  <c r="AG871" i="6"/>
  <c r="AD871" i="6"/>
  <c r="A871" i="6"/>
  <c r="AP870" i="6"/>
  <c r="AM870" i="6"/>
  <c r="AJ870" i="6"/>
  <c r="AG870" i="6"/>
  <c r="AD870" i="6"/>
  <c r="A870" i="6"/>
  <c r="AP869" i="6"/>
  <c r="AM869" i="6"/>
  <c r="AJ869" i="6"/>
  <c r="AG869" i="6"/>
  <c r="AD869" i="6"/>
  <c r="A869" i="6"/>
  <c r="AP868" i="6"/>
  <c r="AM868" i="6"/>
  <c r="AJ868" i="6"/>
  <c r="AG868" i="6"/>
  <c r="AD868" i="6"/>
  <c r="A868" i="6"/>
  <c r="AP867" i="6"/>
  <c r="AM867" i="6"/>
  <c r="AJ867" i="6"/>
  <c r="AG867" i="6"/>
  <c r="AD867" i="6"/>
  <c r="A867" i="6"/>
  <c r="AP866" i="6"/>
  <c r="AM866" i="6"/>
  <c r="AJ866" i="6"/>
  <c r="AG866" i="6"/>
  <c r="AD866" i="6"/>
  <c r="A866" i="6"/>
  <c r="AP865" i="6"/>
  <c r="AM865" i="6"/>
  <c r="AJ865" i="6"/>
  <c r="AG865" i="6"/>
  <c r="AD865" i="6"/>
  <c r="A865" i="6"/>
  <c r="AP864" i="6"/>
  <c r="AM864" i="6"/>
  <c r="AJ864" i="6"/>
  <c r="AG864" i="6"/>
  <c r="AD864" i="6"/>
  <c r="A864" i="6"/>
  <c r="AP863" i="6"/>
  <c r="AM863" i="6"/>
  <c r="AJ863" i="6"/>
  <c r="AG863" i="6"/>
  <c r="AD863" i="6"/>
  <c r="A863" i="6"/>
  <c r="AP862" i="6"/>
  <c r="AM862" i="6"/>
  <c r="AJ862" i="6"/>
  <c r="AG862" i="6"/>
  <c r="AD862" i="6"/>
  <c r="A862" i="6"/>
  <c r="AP861" i="6"/>
  <c r="AM861" i="6"/>
  <c r="AJ861" i="6"/>
  <c r="AG861" i="6"/>
  <c r="AD861" i="6"/>
  <c r="A861" i="6"/>
  <c r="AP860" i="6"/>
  <c r="AM860" i="6"/>
  <c r="AJ860" i="6"/>
  <c r="AG860" i="6"/>
  <c r="AD860" i="6"/>
  <c r="A860" i="6"/>
  <c r="AP859" i="6"/>
  <c r="AM859" i="6"/>
  <c r="AJ859" i="6"/>
  <c r="AG859" i="6"/>
  <c r="AD859" i="6"/>
  <c r="A859" i="6"/>
  <c r="AP858" i="6"/>
  <c r="AM858" i="6"/>
  <c r="AJ858" i="6"/>
  <c r="AG858" i="6"/>
  <c r="AD858" i="6"/>
  <c r="A858" i="6"/>
  <c r="AP857" i="6"/>
  <c r="AM857" i="6"/>
  <c r="AJ857" i="6"/>
  <c r="AG857" i="6"/>
  <c r="AD857" i="6"/>
  <c r="A857" i="6"/>
  <c r="AP856" i="6"/>
  <c r="AM856" i="6"/>
  <c r="AJ856" i="6"/>
  <c r="AG856" i="6"/>
  <c r="AD856" i="6"/>
  <c r="A856" i="6"/>
  <c r="AP855" i="6"/>
  <c r="AM855" i="6"/>
  <c r="AJ855" i="6"/>
  <c r="AG855" i="6"/>
  <c r="AD855" i="6"/>
  <c r="A855" i="6"/>
  <c r="AP854" i="6"/>
  <c r="AM854" i="6"/>
  <c r="AJ854" i="6"/>
  <c r="AG854" i="6"/>
  <c r="AD854" i="6"/>
  <c r="A854" i="6"/>
  <c r="AP853" i="6"/>
  <c r="AM853" i="6"/>
  <c r="AJ853" i="6"/>
  <c r="AG853" i="6"/>
  <c r="AD853" i="6"/>
  <c r="A853" i="6"/>
  <c r="AP852" i="6"/>
  <c r="AM852" i="6"/>
  <c r="AJ852" i="6"/>
  <c r="AG852" i="6"/>
  <c r="AD852" i="6"/>
  <c r="A852" i="6"/>
  <c r="AP851" i="6"/>
  <c r="AM851" i="6"/>
  <c r="AJ851" i="6"/>
  <c r="AG851" i="6"/>
  <c r="AD851" i="6"/>
  <c r="A851" i="6"/>
  <c r="AP850" i="6"/>
  <c r="AM850" i="6"/>
  <c r="AJ850" i="6"/>
  <c r="AG850" i="6"/>
  <c r="AD850" i="6"/>
  <c r="A850" i="6"/>
  <c r="AP849" i="6"/>
  <c r="AM849" i="6"/>
  <c r="AJ849" i="6"/>
  <c r="AG849" i="6"/>
  <c r="AD849" i="6"/>
  <c r="A849" i="6"/>
  <c r="AP848" i="6"/>
  <c r="AM848" i="6"/>
  <c r="AJ848" i="6"/>
  <c r="AG848" i="6"/>
  <c r="AD848" i="6"/>
  <c r="A848" i="6"/>
  <c r="AP847" i="6"/>
  <c r="AM847" i="6"/>
  <c r="AJ847" i="6"/>
  <c r="AG847" i="6"/>
  <c r="AD847" i="6"/>
  <c r="A847" i="6"/>
  <c r="AP846" i="6"/>
  <c r="AM846" i="6"/>
  <c r="AJ846" i="6"/>
  <c r="AG846" i="6"/>
  <c r="AD846" i="6"/>
  <c r="A846" i="6"/>
  <c r="AP845" i="6"/>
  <c r="AM845" i="6"/>
  <c r="AJ845" i="6"/>
  <c r="AG845" i="6"/>
  <c r="AD845" i="6"/>
  <c r="A845" i="6"/>
  <c r="AP844" i="6"/>
  <c r="AM844" i="6"/>
  <c r="AJ844" i="6"/>
  <c r="AG844" i="6"/>
  <c r="AD844" i="6"/>
  <c r="A844" i="6"/>
  <c r="AP843" i="6"/>
  <c r="AM843" i="6"/>
  <c r="AJ843" i="6"/>
  <c r="AG843" i="6"/>
  <c r="AD843" i="6"/>
  <c r="A843" i="6"/>
  <c r="AP842" i="6"/>
  <c r="AM842" i="6"/>
  <c r="AJ842" i="6"/>
  <c r="AG842" i="6"/>
  <c r="AD842" i="6"/>
  <c r="A842" i="6"/>
  <c r="AP841" i="6"/>
  <c r="AM841" i="6"/>
  <c r="AJ841" i="6"/>
  <c r="AG841" i="6"/>
  <c r="AD841" i="6"/>
  <c r="A841" i="6"/>
  <c r="AP840" i="6"/>
  <c r="AM840" i="6"/>
  <c r="AJ840" i="6"/>
  <c r="AG840" i="6"/>
  <c r="AD840" i="6"/>
  <c r="A840" i="6"/>
  <c r="AP839" i="6"/>
  <c r="AM839" i="6"/>
  <c r="AJ839" i="6"/>
  <c r="AG839" i="6"/>
  <c r="AD839" i="6"/>
  <c r="A839" i="6"/>
  <c r="AP838" i="6"/>
  <c r="AM838" i="6"/>
  <c r="AJ838" i="6"/>
  <c r="AG838" i="6"/>
  <c r="AD838" i="6"/>
  <c r="A838" i="6"/>
  <c r="AP837" i="6"/>
  <c r="AM837" i="6"/>
  <c r="AJ837" i="6"/>
  <c r="AG837" i="6"/>
  <c r="AD837" i="6"/>
  <c r="A837" i="6"/>
  <c r="AP836" i="6"/>
  <c r="AM836" i="6"/>
  <c r="AJ836" i="6"/>
  <c r="AG836" i="6"/>
  <c r="AD836" i="6"/>
  <c r="A836" i="6"/>
  <c r="AP835" i="6"/>
  <c r="AM835" i="6"/>
  <c r="AJ835" i="6"/>
  <c r="AG835" i="6"/>
  <c r="AD835" i="6"/>
  <c r="A835" i="6"/>
  <c r="AP834" i="6"/>
  <c r="AM834" i="6"/>
  <c r="AJ834" i="6"/>
  <c r="AG834" i="6"/>
  <c r="AD834" i="6"/>
  <c r="A834" i="6"/>
  <c r="AP833" i="6"/>
  <c r="AM833" i="6"/>
  <c r="AJ833" i="6"/>
  <c r="AG833" i="6"/>
  <c r="AD833" i="6"/>
  <c r="A833" i="6"/>
  <c r="AP832" i="6"/>
  <c r="AM832" i="6"/>
  <c r="AJ832" i="6"/>
  <c r="AG832" i="6"/>
  <c r="AD832" i="6"/>
  <c r="A832" i="6"/>
  <c r="AP831" i="6"/>
  <c r="AM831" i="6"/>
  <c r="AJ831" i="6"/>
  <c r="AG831" i="6"/>
  <c r="AD831" i="6"/>
  <c r="A831" i="6"/>
  <c r="AP830" i="6"/>
  <c r="AM830" i="6"/>
  <c r="AJ830" i="6"/>
  <c r="AG830" i="6"/>
  <c r="AD830" i="6"/>
  <c r="A830" i="6"/>
  <c r="AP829" i="6"/>
  <c r="AM829" i="6"/>
  <c r="AJ829" i="6"/>
  <c r="AG829" i="6"/>
  <c r="AD829" i="6"/>
  <c r="A829" i="6"/>
  <c r="AP828" i="6"/>
  <c r="AM828" i="6"/>
  <c r="AJ828" i="6"/>
  <c r="AG828" i="6"/>
  <c r="AD828" i="6"/>
  <c r="A828" i="6"/>
  <c r="AP827" i="6"/>
  <c r="AM827" i="6"/>
  <c r="AJ827" i="6"/>
  <c r="AG827" i="6"/>
  <c r="AD827" i="6"/>
  <c r="A827" i="6"/>
  <c r="AP826" i="6"/>
  <c r="AM826" i="6"/>
  <c r="AJ826" i="6"/>
  <c r="AG826" i="6"/>
  <c r="AD826" i="6"/>
  <c r="A826" i="6"/>
  <c r="AP825" i="6"/>
  <c r="AM825" i="6"/>
  <c r="AJ825" i="6"/>
  <c r="AG825" i="6"/>
  <c r="AD825" i="6"/>
  <c r="A825" i="6"/>
  <c r="AP824" i="6"/>
  <c r="AM824" i="6"/>
  <c r="AJ824" i="6"/>
  <c r="AG824" i="6"/>
  <c r="AD824" i="6"/>
  <c r="A824" i="6"/>
  <c r="AP823" i="6"/>
  <c r="AM823" i="6"/>
  <c r="AJ823" i="6"/>
  <c r="AG823" i="6"/>
  <c r="AD823" i="6"/>
  <c r="A823" i="6"/>
  <c r="AP822" i="6"/>
  <c r="AM822" i="6"/>
  <c r="AJ822" i="6"/>
  <c r="AG822" i="6"/>
  <c r="AD822" i="6"/>
  <c r="A822" i="6"/>
  <c r="AP821" i="6"/>
  <c r="AM821" i="6"/>
  <c r="AJ821" i="6"/>
  <c r="AG821" i="6"/>
  <c r="AD821" i="6"/>
  <c r="A821" i="6"/>
  <c r="AP820" i="6"/>
  <c r="AM820" i="6"/>
  <c r="AJ820" i="6"/>
  <c r="AG820" i="6"/>
  <c r="AD820" i="6"/>
  <c r="A820" i="6"/>
  <c r="AP819" i="6"/>
  <c r="AM819" i="6"/>
  <c r="AJ819" i="6"/>
  <c r="AG819" i="6"/>
  <c r="AD819" i="6"/>
  <c r="A819" i="6"/>
  <c r="AP818" i="6"/>
  <c r="AM818" i="6"/>
  <c r="AJ818" i="6"/>
  <c r="AG818" i="6"/>
  <c r="AD818" i="6"/>
  <c r="A818" i="6"/>
  <c r="AP817" i="6"/>
  <c r="AM817" i="6"/>
  <c r="AJ817" i="6"/>
  <c r="AG817" i="6"/>
  <c r="AD817" i="6"/>
  <c r="A817" i="6"/>
  <c r="AP816" i="6"/>
  <c r="AM816" i="6"/>
  <c r="AJ816" i="6"/>
  <c r="AG816" i="6"/>
  <c r="AD816" i="6"/>
  <c r="A816" i="6"/>
  <c r="AP815" i="6"/>
  <c r="AM815" i="6"/>
  <c r="AJ815" i="6"/>
  <c r="AG815" i="6"/>
  <c r="AD815" i="6"/>
  <c r="A815" i="6"/>
  <c r="AP814" i="6"/>
  <c r="AM814" i="6"/>
  <c r="AJ814" i="6"/>
  <c r="AG814" i="6"/>
  <c r="AD814" i="6"/>
  <c r="A814" i="6"/>
  <c r="AP813" i="6"/>
  <c r="AM813" i="6"/>
  <c r="AJ813" i="6"/>
  <c r="AG813" i="6"/>
  <c r="AD813" i="6"/>
  <c r="A813" i="6"/>
  <c r="AP812" i="6"/>
  <c r="AM812" i="6"/>
  <c r="AJ812" i="6"/>
  <c r="AG812" i="6"/>
  <c r="AD812" i="6"/>
  <c r="A812" i="6"/>
  <c r="AP811" i="6"/>
  <c r="AL811" i="6"/>
  <c r="AI811" i="6"/>
  <c r="AJ811" i="6" s="1"/>
  <c r="AF811" i="6"/>
  <c r="AG811" i="6" s="1"/>
  <c r="AD811" i="6"/>
  <c r="A811" i="6"/>
  <c r="AP810" i="6"/>
  <c r="AM810" i="6"/>
  <c r="AJ810" i="6"/>
  <c r="AG810" i="6"/>
  <c r="AD810" i="6"/>
  <c r="A810" i="6"/>
  <c r="AP809" i="6"/>
  <c r="AM809" i="6"/>
  <c r="AJ809" i="6"/>
  <c r="AG809" i="6"/>
  <c r="AD809" i="6"/>
  <c r="A809" i="6"/>
  <c r="AQ808" i="6"/>
  <c r="AO808" i="6"/>
  <c r="AP808" i="6" s="1"/>
  <c r="AL808" i="6"/>
  <c r="AM808" i="6" s="1"/>
  <c r="AJ808" i="6"/>
  <c r="AI808" i="6"/>
  <c r="AG808" i="6"/>
  <c r="AD808" i="6"/>
  <c r="A808" i="6"/>
  <c r="AP807" i="6"/>
  <c r="AM807" i="6"/>
  <c r="AJ807" i="6"/>
  <c r="AG807" i="6"/>
  <c r="AD807" i="6"/>
  <c r="A807" i="6"/>
  <c r="AP806" i="6"/>
  <c r="AM806" i="6"/>
  <c r="AJ806" i="6"/>
  <c r="AG806" i="6"/>
  <c r="AD806" i="6"/>
  <c r="A806" i="6"/>
  <c r="AP805" i="6"/>
  <c r="AM805" i="6"/>
  <c r="AJ805" i="6"/>
  <c r="AG805" i="6"/>
  <c r="AD805" i="6"/>
  <c r="A805" i="6"/>
  <c r="AP804" i="6"/>
  <c r="AM804" i="6"/>
  <c r="AJ804" i="6"/>
  <c r="AG804" i="6"/>
  <c r="AD804" i="6"/>
  <c r="A804" i="6"/>
  <c r="AP803" i="6"/>
  <c r="AM803" i="6"/>
  <c r="AJ803" i="6"/>
  <c r="AG803" i="6"/>
  <c r="AD803" i="6"/>
  <c r="A803" i="6"/>
  <c r="AP802" i="6"/>
  <c r="AM802" i="6"/>
  <c r="AJ802" i="6"/>
  <c r="AG802" i="6"/>
  <c r="AD802" i="6"/>
  <c r="A802" i="6"/>
  <c r="AP801" i="6"/>
  <c r="AM801" i="6"/>
  <c r="AJ801" i="6"/>
  <c r="AG801" i="6"/>
  <c r="AD801" i="6"/>
  <c r="A801" i="6"/>
  <c r="AP800" i="6"/>
  <c r="AM800" i="6"/>
  <c r="AJ800" i="6"/>
  <c r="AG800" i="6"/>
  <c r="AD800" i="6"/>
  <c r="A800" i="6"/>
  <c r="AP799" i="6"/>
  <c r="AM799" i="6"/>
  <c r="AJ799" i="6"/>
  <c r="AG799" i="6"/>
  <c r="AD799" i="6"/>
  <c r="A799" i="6"/>
  <c r="AP798" i="6"/>
  <c r="AM798" i="6"/>
  <c r="AJ798" i="6"/>
  <c r="AG798" i="6"/>
  <c r="AD798" i="6"/>
  <c r="A798" i="6"/>
  <c r="AP797" i="6"/>
  <c r="AM797" i="6"/>
  <c r="AJ797" i="6"/>
  <c r="AG797" i="6"/>
  <c r="AD797" i="6"/>
  <c r="A797" i="6"/>
  <c r="AP796" i="6"/>
  <c r="AM796" i="6"/>
  <c r="AJ796" i="6"/>
  <c r="AG796" i="6"/>
  <c r="AD796" i="6"/>
  <c r="A796" i="6"/>
  <c r="AP795" i="6"/>
  <c r="AM795" i="6"/>
  <c r="AJ795" i="6"/>
  <c r="AG795" i="6"/>
  <c r="AD795" i="6"/>
  <c r="A795" i="6"/>
  <c r="AP794" i="6"/>
  <c r="AM794" i="6"/>
  <c r="AJ794" i="6"/>
  <c r="AG794" i="6"/>
  <c r="AD794" i="6"/>
  <c r="A794" i="6"/>
  <c r="AP793" i="6"/>
  <c r="AM793" i="6"/>
  <c r="AJ793" i="6"/>
  <c r="AG793" i="6"/>
  <c r="AD793" i="6"/>
  <c r="A793" i="6"/>
  <c r="AP792" i="6"/>
  <c r="AM792" i="6"/>
  <c r="AJ792" i="6"/>
  <c r="AG792" i="6"/>
  <c r="AD792" i="6"/>
  <c r="A792" i="6"/>
  <c r="AP791" i="6"/>
  <c r="AM791" i="6"/>
  <c r="AJ791" i="6"/>
  <c r="AG791" i="6"/>
  <c r="AD791" i="6"/>
  <c r="A791" i="6"/>
  <c r="AP790" i="6"/>
  <c r="AM790" i="6"/>
  <c r="AJ790" i="6"/>
  <c r="AG790" i="6"/>
  <c r="AD790" i="6"/>
  <c r="A790" i="6"/>
  <c r="AP789" i="6"/>
  <c r="AM789" i="6"/>
  <c r="AJ789" i="6"/>
  <c r="AG789" i="6"/>
  <c r="AD789" i="6"/>
  <c r="A789" i="6"/>
  <c r="AP788" i="6"/>
  <c r="AM788" i="6"/>
  <c r="AJ788" i="6"/>
  <c r="AG788" i="6"/>
  <c r="AD788" i="6"/>
  <c r="A788" i="6"/>
  <c r="AP787" i="6"/>
  <c r="AM787" i="6"/>
  <c r="AJ787" i="6"/>
  <c r="AG787" i="6"/>
  <c r="AD787" i="6"/>
  <c r="A787" i="6"/>
  <c r="AP786" i="6"/>
  <c r="AM786" i="6"/>
  <c r="AJ786" i="6"/>
  <c r="AG786" i="6"/>
  <c r="AD786" i="6"/>
  <c r="A786" i="6"/>
  <c r="AP785" i="6"/>
  <c r="AM785" i="6"/>
  <c r="AJ785" i="6"/>
  <c r="AG785" i="6"/>
  <c r="AD785" i="6"/>
  <c r="A785" i="6"/>
  <c r="AP784" i="6"/>
  <c r="AM784" i="6"/>
  <c r="AJ784" i="6"/>
  <c r="AG784" i="6"/>
  <c r="AD784" i="6"/>
  <c r="A784" i="6"/>
  <c r="AP783" i="6"/>
  <c r="AM783" i="6"/>
  <c r="AJ783" i="6"/>
  <c r="AG783" i="6"/>
  <c r="AD783" i="6"/>
  <c r="A783" i="6"/>
  <c r="AP782" i="6"/>
  <c r="AM782" i="6"/>
  <c r="AJ782" i="6"/>
  <c r="AG782" i="6"/>
  <c r="AD782" i="6"/>
  <c r="A782" i="6"/>
  <c r="AP781" i="6"/>
  <c r="AM781" i="6"/>
  <c r="AJ781" i="6"/>
  <c r="AG781" i="6"/>
  <c r="AD781" i="6"/>
  <c r="A781" i="6"/>
  <c r="AP780" i="6"/>
  <c r="AM780" i="6"/>
  <c r="AJ780" i="6"/>
  <c r="AG780" i="6"/>
  <c r="AD780" i="6"/>
  <c r="A780" i="6"/>
  <c r="AP779" i="6"/>
  <c r="AM779" i="6"/>
  <c r="AJ779" i="6"/>
  <c r="AG779" i="6"/>
  <c r="AD779" i="6"/>
  <c r="A779" i="6"/>
  <c r="AP778" i="6"/>
  <c r="AM778" i="6"/>
  <c r="AJ778" i="6"/>
  <c r="AG778" i="6"/>
  <c r="AD778" i="6"/>
  <c r="A778" i="6"/>
  <c r="AP777" i="6"/>
  <c r="AM777" i="6"/>
  <c r="AJ777" i="6"/>
  <c r="AG777" i="6"/>
  <c r="AD777" i="6"/>
  <c r="A777" i="6"/>
  <c r="AP776" i="6"/>
  <c r="AM776" i="6"/>
  <c r="AJ776" i="6"/>
  <c r="AG776" i="6"/>
  <c r="AD776" i="6"/>
  <c r="A776" i="6"/>
  <c r="AP775" i="6"/>
  <c r="AM775" i="6"/>
  <c r="AJ775" i="6"/>
  <c r="AG775" i="6"/>
  <c r="AD775" i="6"/>
  <c r="A775" i="6"/>
  <c r="AP774" i="6"/>
  <c r="AM774" i="6"/>
  <c r="AJ774" i="6"/>
  <c r="AG774" i="6"/>
  <c r="AD774" i="6"/>
  <c r="A774" i="6"/>
  <c r="AP773" i="6"/>
  <c r="AM773" i="6"/>
  <c r="AJ773" i="6"/>
  <c r="AG773" i="6"/>
  <c r="AD773" i="6"/>
  <c r="A773" i="6"/>
  <c r="AP772" i="6"/>
  <c r="AM772" i="6"/>
  <c r="AJ772" i="6"/>
  <c r="AG772" i="6"/>
  <c r="AD772" i="6"/>
  <c r="A772" i="6"/>
  <c r="AP771" i="6"/>
  <c r="AM771" i="6"/>
  <c r="AJ771" i="6"/>
  <c r="AG771" i="6"/>
  <c r="AD771" i="6"/>
  <c r="A771" i="6"/>
  <c r="AP770" i="6"/>
  <c r="AM770" i="6"/>
  <c r="AJ770" i="6"/>
  <c r="AG770" i="6"/>
  <c r="AD770" i="6"/>
  <c r="A770" i="6"/>
  <c r="AP769" i="6"/>
  <c r="AM769" i="6"/>
  <c r="AJ769" i="6"/>
  <c r="AG769" i="6"/>
  <c r="AD769" i="6"/>
  <c r="A769" i="6"/>
  <c r="AP768" i="6"/>
  <c r="AM768" i="6"/>
  <c r="AJ768" i="6"/>
  <c r="AG768" i="6"/>
  <c r="AD768" i="6"/>
  <c r="A768" i="6"/>
  <c r="AP767" i="6"/>
  <c r="AM767" i="6"/>
  <c r="AJ767" i="6"/>
  <c r="AG767" i="6"/>
  <c r="AD767" i="6"/>
  <c r="A767" i="6"/>
  <c r="AP766" i="6"/>
  <c r="AM766" i="6"/>
  <c r="AJ766" i="6"/>
  <c r="AG766" i="6"/>
  <c r="AD766" i="6"/>
  <c r="A766" i="6"/>
  <c r="AP765" i="6"/>
  <c r="AM765" i="6"/>
  <c r="AJ765" i="6"/>
  <c r="AG765" i="6"/>
  <c r="AD765" i="6"/>
  <c r="A765" i="6"/>
  <c r="AP764" i="6"/>
  <c r="AM764" i="6"/>
  <c r="AJ764" i="6"/>
  <c r="AG764" i="6"/>
  <c r="AD764" i="6"/>
  <c r="A764" i="6"/>
  <c r="AP763" i="6"/>
  <c r="AM763" i="6"/>
  <c r="AJ763" i="6"/>
  <c r="AG763" i="6"/>
  <c r="AD763" i="6"/>
  <c r="A763" i="6"/>
  <c r="AP762" i="6"/>
  <c r="AM762" i="6"/>
  <c r="AJ762" i="6"/>
  <c r="AG762" i="6"/>
  <c r="AD762" i="6"/>
  <c r="A762" i="6"/>
  <c r="AP761" i="6"/>
  <c r="AM761" i="6"/>
  <c r="AJ761" i="6"/>
  <c r="AG761" i="6"/>
  <c r="AD761" i="6"/>
  <c r="A761" i="6"/>
  <c r="AP760" i="6"/>
  <c r="AM760" i="6"/>
  <c r="AJ760" i="6"/>
  <c r="AG760" i="6"/>
  <c r="AD760" i="6"/>
  <c r="A760" i="6"/>
  <c r="AP759" i="6"/>
  <c r="AM759" i="6"/>
  <c r="AJ759" i="6"/>
  <c r="AG759" i="6"/>
  <c r="AD759" i="6"/>
  <c r="A759" i="6"/>
  <c r="AP758" i="6"/>
  <c r="AM758" i="6"/>
  <c r="AJ758" i="6"/>
  <c r="AG758" i="6"/>
  <c r="AD758" i="6"/>
  <c r="A758" i="6"/>
  <c r="AP757" i="6"/>
  <c r="AM757" i="6"/>
  <c r="AJ757" i="6"/>
  <c r="AG757" i="6"/>
  <c r="AD757" i="6"/>
  <c r="A757" i="6"/>
  <c r="AP756" i="6"/>
  <c r="AM756" i="6"/>
  <c r="AJ756" i="6"/>
  <c r="AG756" i="6"/>
  <c r="AD756" i="6"/>
  <c r="A756" i="6"/>
  <c r="AP755" i="6"/>
  <c r="AM755" i="6"/>
  <c r="AJ755" i="6"/>
  <c r="AG755" i="6"/>
  <c r="AD755" i="6"/>
  <c r="A755" i="6"/>
  <c r="AP754" i="6"/>
  <c r="AM754" i="6"/>
  <c r="AJ754" i="6"/>
  <c r="AG754" i="6"/>
  <c r="AD754" i="6"/>
  <c r="A754" i="6"/>
  <c r="AP753" i="6"/>
  <c r="AM753" i="6"/>
  <c r="AJ753" i="6"/>
  <c r="AG753" i="6"/>
  <c r="AD753" i="6"/>
  <c r="A753" i="6"/>
  <c r="AP752" i="6"/>
  <c r="AM752" i="6"/>
  <c r="AJ752" i="6"/>
  <c r="AG752" i="6"/>
  <c r="AD752" i="6"/>
  <c r="A752" i="6"/>
  <c r="AP751" i="6"/>
  <c r="AM751" i="6"/>
  <c r="AJ751" i="6"/>
  <c r="AG751" i="6"/>
  <c r="AD751" i="6"/>
  <c r="A751" i="6"/>
  <c r="AP750" i="6"/>
  <c r="AM750" i="6"/>
  <c r="AJ750" i="6"/>
  <c r="AG750" i="6"/>
  <c r="AD750" i="6"/>
  <c r="A750" i="6"/>
  <c r="AP749" i="6"/>
  <c r="AM749" i="6"/>
  <c r="AJ749" i="6"/>
  <c r="AG749" i="6"/>
  <c r="AD749" i="6"/>
  <c r="A749" i="6"/>
  <c r="AP748" i="6"/>
  <c r="AM748" i="6"/>
  <c r="AJ748" i="6"/>
  <c r="AG748" i="6"/>
  <c r="AD748" i="6"/>
  <c r="A748" i="6"/>
  <c r="AP747" i="6"/>
  <c r="AM747" i="6"/>
  <c r="AJ747" i="6"/>
  <c r="AG747" i="6"/>
  <c r="AD747" i="6"/>
  <c r="A747" i="6"/>
  <c r="AP746" i="6"/>
  <c r="AM746" i="6"/>
  <c r="AJ746" i="6"/>
  <c r="AG746" i="6"/>
  <c r="AD746" i="6"/>
  <c r="A746" i="6"/>
  <c r="AP745" i="6"/>
  <c r="AM745" i="6"/>
  <c r="AJ745" i="6"/>
  <c r="AG745" i="6"/>
  <c r="AD745" i="6"/>
  <c r="A745" i="6"/>
  <c r="AP744" i="6"/>
  <c r="AM744" i="6"/>
  <c r="AJ744" i="6"/>
  <c r="AG744" i="6"/>
  <c r="AD744" i="6"/>
  <c r="A744" i="6"/>
  <c r="AP743" i="6"/>
  <c r="AM743" i="6"/>
  <c r="AJ743" i="6"/>
  <c r="AG743" i="6"/>
  <c r="AD743" i="6"/>
  <c r="A743" i="6"/>
  <c r="AP742" i="6"/>
  <c r="AM742" i="6"/>
  <c r="AJ742" i="6"/>
  <c r="AG742" i="6"/>
  <c r="AD742" i="6"/>
  <c r="A742" i="6"/>
  <c r="AP741" i="6"/>
  <c r="AM741" i="6"/>
  <c r="AJ741" i="6"/>
  <c r="AG741" i="6"/>
  <c r="AD741" i="6"/>
  <c r="A741" i="6"/>
  <c r="AP740" i="6"/>
  <c r="AM740" i="6"/>
  <c r="AJ740" i="6"/>
  <c r="AG740" i="6"/>
  <c r="AD740" i="6"/>
  <c r="A740" i="6"/>
  <c r="AP739" i="6"/>
  <c r="AM739" i="6"/>
  <c r="AJ739" i="6"/>
  <c r="AG739" i="6"/>
  <c r="AD739" i="6"/>
  <c r="A739" i="6"/>
  <c r="AP738" i="6"/>
  <c r="AM738" i="6"/>
  <c r="AJ738" i="6"/>
  <c r="AG738" i="6"/>
  <c r="AD738" i="6"/>
  <c r="A738" i="6"/>
  <c r="AP737" i="6"/>
  <c r="AM737" i="6"/>
  <c r="AJ737" i="6"/>
  <c r="AG737" i="6"/>
  <c r="AD737" i="6"/>
  <c r="A737" i="6"/>
  <c r="AP736" i="6"/>
  <c r="AM736" i="6"/>
  <c r="AJ736" i="6"/>
  <c r="AG736" i="6"/>
  <c r="AD736" i="6"/>
  <c r="A736" i="6"/>
  <c r="AP735" i="6"/>
  <c r="AM735" i="6"/>
  <c r="AJ735" i="6"/>
  <c r="AG735" i="6"/>
  <c r="AD735" i="6"/>
  <c r="A735" i="6"/>
  <c r="AP734" i="6"/>
  <c r="AM734" i="6"/>
  <c r="AJ734" i="6"/>
  <c r="AG734" i="6"/>
  <c r="AD734" i="6"/>
  <c r="A734" i="6"/>
  <c r="AP733" i="6"/>
  <c r="AM733" i="6"/>
  <c r="AJ733" i="6"/>
  <c r="AG733" i="6"/>
  <c r="AD733" i="6"/>
  <c r="A733" i="6"/>
  <c r="AP732" i="6"/>
  <c r="AM732" i="6"/>
  <c r="AJ732" i="6"/>
  <c r="AG732" i="6"/>
  <c r="AD732" i="6"/>
  <c r="A732" i="6"/>
  <c r="AP731" i="6"/>
  <c r="AM731" i="6"/>
  <c r="AJ731" i="6"/>
  <c r="AG731" i="6"/>
  <c r="AD731" i="6"/>
  <c r="A731" i="6"/>
  <c r="AP730" i="6"/>
  <c r="AM730" i="6"/>
  <c r="AJ730" i="6"/>
  <c r="AG730" i="6"/>
  <c r="AD730" i="6"/>
  <c r="A730" i="6"/>
  <c r="AP729" i="6"/>
  <c r="AM729" i="6"/>
  <c r="AJ729" i="6"/>
  <c r="AG729" i="6"/>
  <c r="AD729" i="6"/>
  <c r="A729" i="6"/>
  <c r="AP728" i="6"/>
  <c r="AM728" i="6"/>
  <c r="AJ728" i="6"/>
  <c r="AG728" i="6"/>
  <c r="AD728" i="6"/>
  <c r="A728" i="6"/>
  <c r="AP727" i="6"/>
  <c r="AM727" i="6"/>
  <c r="AJ727" i="6"/>
  <c r="AG727" i="6"/>
  <c r="AD727" i="6"/>
  <c r="A727" i="6"/>
  <c r="AP726" i="6"/>
  <c r="AM726" i="6"/>
  <c r="AJ726" i="6"/>
  <c r="AG726" i="6"/>
  <c r="AD726" i="6"/>
  <c r="A726" i="6"/>
  <c r="AP725" i="6"/>
  <c r="AM725" i="6"/>
  <c r="AJ725" i="6"/>
  <c r="AG725" i="6"/>
  <c r="AD725" i="6"/>
  <c r="A725" i="6"/>
  <c r="AP724" i="6"/>
  <c r="AM724" i="6"/>
  <c r="AJ724" i="6"/>
  <c r="AG724" i="6"/>
  <c r="AD724" i="6"/>
  <c r="A724" i="6"/>
  <c r="AP723" i="6"/>
  <c r="AM723" i="6"/>
  <c r="AJ723" i="6"/>
  <c r="AG723" i="6"/>
  <c r="AD723" i="6"/>
  <c r="A723" i="6"/>
  <c r="AP722" i="6"/>
  <c r="AM722" i="6"/>
  <c r="AJ722" i="6"/>
  <c r="AG722" i="6"/>
  <c r="AD722" i="6"/>
  <c r="A722" i="6"/>
  <c r="AP721" i="6"/>
  <c r="AM721" i="6"/>
  <c r="AJ721" i="6"/>
  <c r="AG721" i="6"/>
  <c r="AD721" i="6"/>
  <c r="A721" i="6"/>
  <c r="AP720" i="6"/>
  <c r="AM720" i="6"/>
  <c r="AJ720" i="6"/>
  <c r="AG720" i="6"/>
  <c r="AD720" i="6"/>
  <c r="A720" i="6"/>
  <c r="AP719" i="6"/>
  <c r="AM719" i="6"/>
  <c r="AJ719" i="6"/>
  <c r="AG719" i="6"/>
  <c r="AD719" i="6"/>
  <c r="A719" i="6"/>
  <c r="AP718" i="6"/>
  <c r="AM718" i="6"/>
  <c r="AJ718" i="6"/>
  <c r="AG718" i="6"/>
  <c r="AD718" i="6"/>
  <c r="A718" i="6"/>
  <c r="AP717" i="6"/>
  <c r="AM717" i="6"/>
  <c r="AJ717" i="6"/>
  <c r="AG717" i="6"/>
  <c r="AD717" i="6"/>
  <c r="A717" i="6"/>
  <c r="AP716" i="6"/>
  <c r="AM716" i="6"/>
  <c r="AJ716" i="6"/>
  <c r="AG716" i="6"/>
  <c r="AD716" i="6"/>
  <c r="A716" i="6"/>
  <c r="AP715" i="6"/>
  <c r="AM715" i="6"/>
  <c r="AJ715" i="6"/>
  <c r="AG715" i="6"/>
  <c r="AD715" i="6"/>
  <c r="A715" i="6"/>
  <c r="AP714" i="6"/>
  <c r="AM714" i="6"/>
  <c r="AJ714" i="6"/>
  <c r="AG714" i="6"/>
  <c r="AD714" i="6"/>
  <c r="A714" i="6"/>
  <c r="AP713" i="6"/>
  <c r="AM713" i="6"/>
  <c r="AJ713" i="6"/>
  <c r="AG713" i="6"/>
  <c r="AD713" i="6"/>
  <c r="A713" i="6"/>
  <c r="AP712" i="6"/>
  <c r="AM712" i="6"/>
  <c r="AJ712" i="6"/>
  <c r="AG712" i="6"/>
  <c r="AD712" i="6"/>
  <c r="A712" i="6"/>
  <c r="AP711" i="6"/>
  <c r="AM711" i="6"/>
  <c r="AJ711" i="6"/>
  <c r="AG711" i="6"/>
  <c r="AD711" i="6"/>
  <c r="A711" i="6"/>
  <c r="AP710" i="6"/>
  <c r="AM710" i="6"/>
  <c r="AJ710" i="6"/>
  <c r="AG710" i="6"/>
  <c r="AD710" i="6"/>
  <c r="A710" i="6"/>
  <c r="AP709" i="6"/>
  <c r="AM709" i="6"/>
  <c r="AJ709" i="6"/>
  <c r="AG709" i="6"/>
  <c r="AD709" i="6"/>
  <c r="A709" i="6"/>
  <c r="AP708" i="6"/>
  <c r="AM708" i="6"/>
  <c r="AJ708" i="6"/>
  <c r="AG708" i="6"/>
  <c r="AD708" i="6"/>
  <c r="A708" i="6"/>
  <c r="AP707" i="6"/>
  <c r="AM707" i="6"/>
  <c r="AJ707" i="6"/>
  <c r="AG707" i="6"/>
  <c r="AD707" i="6"/>
  <c r="A707" i="6"/>
  <c r="AP706" i="6"/>
  <c r="AM706" i="6"/>
  <c r="AJ706" i="6"/>
  <c r="AG706" i="6"/>
  <c r="AD706" i="6"/>
  <c r="A706" i="6"/>
  <c r="AP705" i="6"/>
  <c r="AM705" i="6"/>
  <c r="AJ705" i="6"/>
  <c r="AG705" i="6"/>
  <c r="AD705" i="6"/>
  <c r="A705" i="6"/>
  <c r="AP704" i="6"/>
  <c r="AM704" i="6"/>
  <c r="AJ704" i="6"/>
  <c r="AG704" i="6"/>
  <c r="AD704" i="6"/>
  <c r="A704" i="6"/>
  <c r="AP703" i="6"/>
  <c r="AM703" i="6"/>
  <c r="AJ703" i="6"/>
  <c r="AG703" i="6"/>
  <c r="AD703" i="6"/>
  <c r="A703" i="6"/>
  <c r="AP702" i="6"/>
  <c r="AM702" i="6"/>
  <c r="AJ702" i="6"/>
  <c r="AG702" i="6"/>
  <c r="AD702" i="6"/>
  <c r="A702" i="6"/>
  <c r="AP701" i="6"/>
  <c r="AM701" i="6"/>
  <c r="AJ701" i="6"/>
  <c r="AG701" i="6"/>
  <c r="AD701" i="6"/>
  <c r="A701" i="6"/>
  <c r="AP700" i="6"/>
  <c r="AM700" i="6"/>
  <c r="AJ700" i="6"/>
  <c r="AG700" i="6"/>
  <c r="AD700" i="6"/>
  <c r="A700" i="6"/>
  <c r="AP699" i="6"/>
  <c r="AM699" i="6"/>
  <c r="AJ699" i="6"/>
  <c r="AG699" i="6"/>
  <c r="AD699" i="6"/>
  <c r="A699" i="6"/>
  <c r="AP698" i="6"/>
  <c r="AM698" i="6"/>
  <c r="AJ698" i="6"/>
  <c r="AG698" i="6"/>
  <c r="AD698" i="6"/>
  <c r="A698" i="6"/>
  <c r="AP697" i="6"/>
  <c r="AM697" i="6"/>
  <c r="AJ697" i="6"/>
  <c r="AG697" i="6"/>
  <c r="AD697" i="6"/>
  <c r="A697" i="6"/>
  <c r="AP696" i="6"/>
  <c r="AM696" i="6"/>
  <c r="AJ696" i="6"/>
  <c r="AG696" i="6"/>
  <c r="AD696" i="6"/>
  <c r="A696" i="6"/>
  <c r="AP695" i="6"/>
  <c r="AM695" i="6"/>
  <c r="AJ695" i="6"/>
  <c r="AG695" i="6"/>
  <c r="AD695" i="6"/>
  <c r="A695" i="6"/>
  <c r="AP694" i="6"/>
  <c r="AM694" i="6"/>
  <c r="AJ694" i="6"/>
  <c r="AG694" i="6"/>
  <c r="AD694" i="6"/>
  <c r="A694" i="6"/>
  <c r="AP693" i="6"/>
  <c r="AM693" i="6"/>
  <c r="AJ693" i="6"/>
  <c r="AG693" i="6"/>
  <c r="AD693" i="6"/>
  <c r="A693" i="6"/>
  <c r="AP692" i="6"/>
  <c r="AM692" i="6"/>
  <c r="AJ692" i="6"/>
  <c r="AG692" i="6"/>
  <c r="AD692" i="6"/>
  <c r="A692" i="6"/>
  <c r="AP691" i="6"/>
  <c r="AM691" i="6"/>
  <c r="AJ691" i="6"/>
  <c r="AG691" i="6"/>
  <c r="AD691" i="6"/>
  <c r="A691" i="6"/>
  <c r="AP690" i="6"/>
  <c r="AM690" i="6"/>
  <c r="AJ690" i="6"/>
  <c r="AG690" i="6"/>
  <c r="AD690" i="6"/>
  <c r="A690" i="6"/>
  <c r="AP689" i="6"/>
  <c r="AM689" i="6"/>
  <c r="AJ689" i="6"/>
  <c r="AG689" i="6"/>
  <c r="AD689" i="6"/>
  <c r="A689" i="6"/>
  <c r="AP688" i="6"/>
  <c r="AM688" i="6"/>
  <c r="AJ688" i="6"/>
  <c r="AG688" i="6"/>
  <c r="AD688" i="6"/>
  <c r="A688" i="6"/>
  <c r="AP687" i="6"/>
  <c r="AM687" i="6"/>
  <c r="AJ687" i="6"/>
  <c r="AG687" i="6"/>
  <c r="AD687" i="6"/>
  <c r="A687" i="6"/>
  <c r="AP686" i="6"/>
  <c r="AM686" i="6"/>
  <c r="AJ686" i="6"/>
  <c r="AG686" i="6"/>
  <c r="AD686" i="6"/>
  <c r="A686" i="6"/>
  <c r="AP685" i="6"/>
  <c r="AM685" i="6"/>
  <c r="AJ685" i="6"/>
  <c r="AG685" i="6"/>
  <c r="AD685" i="6"/>
  <c r="A685" i="6"/>
  <c r="AP684" i="6"/>
  <c r="AM684" i="6"/>
  <c r="AJ684" i="6"/>
  <c r="AG684" i="6"/>
  <c r="AD684" i="6"/>
  <c r="A684" i="6"/>
  <c r="AP683" i="6"/>
  <c r="AM683" i="6"/>
  <c r="AJ683" i="6"/>
  <c r="AG683" i="6"/>
  <c r="AD683" i="6"/>
  <c r="A683" i="6"/>
  <c r="AP682" i="6"/>
  <c r="AM682" i="6"/>
  <c r="AJ682" i="6"/>
  <c r="AG682" i="6"/>
  <c r="AD682" i="6"/>
  <c r="A682" i="6"/>
  <c r="AP681" i="6"/>
  <c r="AM681" i="6"/>
  <c r="AJ681" i="6"/>
  <c r="AG681" i="6"/>
  <c r="AD681" i="6"/>
  <c r="A681" i="6"/>
  <c r="AP680" i="6"/>
  <c r="AM680" i="6"/>
  <c r="AJ680" i="6"/>
  <c r="AG680" i="6"/>
  <c r="AD680" i="6"/>
  <c r="A680" i="6"/>
  <c r="AP679" i="6"/>
  <c r="AM679" i="6"/>
  <c r="AJ679" i="6"/>
  <c r="AG679" i="6"/>
  <c r="AD679" i="6"/>
  <c r="A679" i="6"/>
  <c r="AP678" i="6"/>
  <c r="AM678" i="6"/>
  <c r="AJ678" i="6"/>
  <c r="AG678" i="6"/>
  <c r="AD678" i="6"/>
  <c r="A678" i="6"/>
  <c r="AP677" i="6"/>
  <c r="AM677" i="6"/>
  <c r="AJ677" i="6"/>
  <c r="AG677" i="6"/>
  <c r="AD677" i="6"/>
  <c r="A677" i="6"/>
  <c r="AP676" i="6"/>
  <c r="AM676" i="6"/>
  <c r="AJ676" i="6"/>
  <c r="AG676" i="6"/>
  <c r="AD676" i="6"/>
  <c r="A676" i="6"/>
  <c r="AP675" i="6"/>
  <c r="AM675" i="6"/>
  <c r="AJ675" i="6"/>
  <c r="AG675" i="6"/>
  <c r="AD675" i="6"/>
  <c r="A675" i="6"/>
  <c r="AP674" i="6"/>
  <c r="AM674" i="6"/>
  <c r="AJ674" i="6"/>
  <c r="AG674" i="6"/>
  <c r="AD674" i="6"/>
  <c r="A674" i="6"/>
  <c r="AP673" i="6"/>
  <c r="AM673" i="6"/>
  <c r="AJ673" i="6"/>
  <c r="AG673" i="6"/>
  <c r="AD673" i="6"/>
  <c r="A673" i="6"/>
  <c r="AP672" i="6"/>
  <c r="AM672" i="6"/>
  <c r="AJ672" i="6"/>
  <c r="AG672" i="6"/>
  <c r="AD672" i="6"/>
  <c r="A672" i="6"/>
  <c r="AP671" i="6"/>
  <c r="AM671" i="6"/>
  <c r="AJ671" i="6"/>
  <c r="AG671" i="6"/>
  <c r="AD671" i="6"/>
  <c r="A671" i="6"/>
  <c r="AP670" i="6"/>
  <c r="AM670" i="6"/>
  <c r="AJ670" i="6"/>
  <c r="AG670" i="6"/>
  <c r="AD670" i="6"/>
  <c r="A670" i="6"/>
  <c r="AP669" i="6"/>
  <c r="AM669" i="6"/>
  <c r="AJ669" i="6"/>
  <c r="AG669" i="6"/>
  <c r="AD669" i="6"/>
  <c r="A669" i="6"/>
  <c r="AP668" i="6"/>
  <c r="AM668" i="6"/>
  <c r="AJ668" i="6"/>
  <c r="AG668" i="6"/>
  <c r="AD668" i="6"/>
  <c r="A668" i="6"/>
  <c r="AP667" i="6"/>
  <c r="AM667" i="6"/>
  <c r="AJ667" i="6"/>
  <c r="AG667" i="6"/>
  <c r="AD667" i="6"/>
  <c r="A667" i="6"/>
  <c r="AP666" i="6"/>
  <c r="AM666" i="6"/>
  <c r="AJ666" i="6"/>
  <c r="AG666" i="6"/>
  <c r="AD666" i="6"/>
  <c r="A666" i="6"/>
  <c r="AP665" i="6"/>
  <c r="AM665" i="6"/>
  <c r="AJ665" i="6"/>
  <c r="AG665" i="6"/>
  <c r="AD665" i="6"/>
  <c r="A665" i="6"/>
  <c r="AP664" i="6"/>
  <c r="AM664" i="6"/>
  <c r="AJ664" i="6"/>
  <c r="AG664" i="6"/>
  <c r="AD664" i="6"/>
  <c r="A664" i="6"/>
  <c r="AP663" i="6"/>
  <c r="AM663" i="6"/>
  <c r="AJ663" i="6"/>
  <c r="AG663" i="6"/>
  <c r="AD663" i="6"/>
  <c r="A663" i="6"/>
  <c r="AP662" i="6"/>
  <c r="AM662" i="6"/>
  <c r="AJ662" i="6"/>
  <c r="AG662" i="6"/>
  <c r="AD662" i="6"/>
  <c r="A662" i="6"/>
  <c r="AP661" i="6"/>
  <c r="AM661" i="6"/>
  <c r="AJ661" i="6"/>
  <c r="AG661" i="6"/>
  <c r="AD661" i="6"/>
  <c r="A661" i="6"/>
  <c r="AP660" i="6"/>
  <c r="AM660" i="6"/>
  <c r="AJ660" i="6"/>
  <c r="AG660" i="6"/>
  <c r="AD660" i="6"/>
  <c r="A660" i="6"/>
  <c r="AP659" i="6"/>
  <c r="AM659" i="6"/>
  <c r="AJ659" i="6"/>
  <c r="AG659" i="6"/>
  <c r="AD659" i="6"/>
  <c r="A659" i="6"/>
  <c r="AP658" i="6"/>
  <c r="AM658" i="6"/>
  <c r="AJ658" i="6"/>
  <c r="AG658" i="6"/>
  <c r="AD658" i="6"/>
  <c r="A658" i="6"/>
  <c r="AP657" i="6"/>
  <c r="AM657" i="6"/>
  <c r="AJ657" i="6"/>
  <c r="AG657" i="6"/>
  <c r="AD657" i="6"/>
  <c r="A657" i="6"/>
  <c r="AP656" i="6"/>
  <c r="AM656" i="6"/>
  <c r="AJ656" i="6"/>
  <c r="AG656" i="6"/>
  <c r="AD656" i="6"/>
  <c r="A656" i="6"/>
  <c r="AP655" i="6"/>
  <c r="AM655" i="6"/>
  <c r="AJ655" i="6"/>
  <c r="AG655" i="6"/>
  <c r="AD655" i="6"/>
  <c r="A655" i="6"/>
  <c r="AP654" i="6"/>
  <c r="AM654" i="6"/>
  <c r="AJ654" i="6"/>
  <c r="AG654" i="6"/>
  <c r="AD654" i="6"/>
  <c r="A654" i="6"/>
  <c r="AP653" i="6"/>
  <c r="AM653" i="6"/>
  <c r="AJ653" i="6"/>
  <c r="AG653" i="6"/>
  <c r="AD653" i="6"/>
  <c r="A653" i="6"/>
  <c r="AP652" i="6"/>
  <c r="AM652" i="6"/>
  <c r="AJ652" i="6"/>
  <c r="AG652" i="6"/>
  <c r="AD652" i="6"/>
  <c r="A652" i="6"/>
  <c r="AP651" i="6"/>
  <c r="AM651" i="6"/>
  <c r="AJ651" i="6"/>
  <c r="AG651" i="6"/>
  <c r="AD651" i="6"/>
  <c r="A651" i="6"/>
  <c r="AP650" i="6"/>
  <c r="AM650" i="6"/>
  <c r="AJ650" i="6"/>
  <c r="AG650" i="6"/>
  <c r="AD650" i="6"/>
  <c r="A650" i="6"/>
  <c r="AP649" i="6"/>
  <c r="AM649" i="6"/>
  <c r="AJ649" i="6"/>
  <c r="AG649" i="6"/>
  <c r="AD649" i="6"/>
  <c r="A649" i="6"/>
  <c r="AP648" i="6"/>
  <c r="AM648" i="6"/>
  <c r="AJ648" i="6"/>
  <c r="AG648" i="6"/>
  <c r="AD648" i="6"/>
  <c r="A648" i="6"/>
  <c r="AP647" i="6"/>
  <c r="AM647" i="6"/>
  <c r="AJ647" i="6"/>
  <c r="AG647" i="6"/>
  <c r="AD647" i="6"/>
  <c r="A647" i="6"/>
  <c r="AP646" i="6"/>
  <c r="AM646" i="6"/>
  <c r="AJ646" i="6"/>
  <c r="AG646" i="6"/>
  <c r="AD646" i="6"/>
  <c r="A646" i="6"/>
  <c r="AP645" i="6"/>
  <c r="AM645" i="6"/>
  <c r="AJ645" i="6"/>
  <c r="AG645" i="6"/>
  <c r="AD645" i="6"/>
  <c r="A645" i="6"/>
  <c r="AP644" i="6"/>
  <c r="AM644" i="6"/>
  <c r="AJ644" i="6"/>
  <c r="AG644" i="6"/>
  <c r="AD644" i="6"/>
  <c r="A644" i="6"/>
  <c r="AP643" i="6"/>
  <c r="AM643" i="6"/>
  <c r="AJ643" i="6"/>
  <c r="AG643" i="6"/>
  <c r="AD643" i="6"/>
  <c r="A643" i="6"/>
  <c r="AP642" i="6"/>
  <c r="AM642" i="6"/>
  <c r="AJ642" i="6"/>
  <c r="AG642" i="6"/>
  <c r="AD642" i="6"/>
  <c r="A642" i="6"/>
  <c r="AP641" i="6"/>
  <c r="AM641" i="6"/>
  <c r="AJ641" i="6"/>
  <c r="AG641" i="6"/>
  <c r="AD641" i="6"/>
  <c r="A641" i="6"/>
  <c r="AP640" i="6"/>
  <c r="AM640" i="6"/>
  <c r="AJ640" i="6"/>
  <c r="AG640" i="6"/>
  <c r="AF640" i="6"/>
  <c r="AD640" i="6"/>
  <c r="A640" i="6"/>
  <c r="AP639" i="6"/>
  <c r="AM639" i="6"/>
  <c r="AJ639" i="6"/>
  <c r="AG639" i="6"/>
  <c r="AD639" i="6"/>
  <c r="A639" i="6"/>
  <c r="AP638" i="6"/>
  <c r="AM638" i="6"/>
  <c r="AJ638" i="6"/>
  <c r="AG638" i="6"/>
  <c r="AD638" i="6"/>
  <c r="A638" i="6"/>
  <c r="AP637" i="6"/>
  <c r="AM637" i="6"/>
  <c r="AJ637" i="6"/>
  <c r="AG637" i="6"/>
  <c r="AD637" i="6"/>
  <c r="A637" i="6"/>
  <c r="AP636" i="6"/>
  <c r="AM636" i="6"/>
  <c r="AJ636" i="6"/>
  <c r="AG636" i="6"/>
  <c r="AD636" i="6"/>
  <c r="A636" i="6"/>
  <c r="AP635" i="6"/>
  <c r="AM635" i="6"/>
  <c r="AJ635" i="6"/>
  <c r="AG635" i="6"/>
  <c r="AD635" i="6"/>
  <c r="A635" i="6"/>
  <c r="AP634" i="6"/>
  <c r="AM634" i="6"/>
  <c r="AJ634" i="6"/>
  <c r="AG634" i="6"/>
  <c r="AD634" i="6"/>
  <c r="A634" i="6"/>
  <c r="AP633" i="6"/>
  <c r="AM633" i="6"/>
  <c r="AJ633" i="6"/>
  <c r="AG633" i="6"/>
  <c r="AD633" i="6"/>
  <c r="A633" i="6"/>
  <c r="AP632" i="6"/>
  <c r="AM632" i="6"/>
  <c r="AJ632" i="6"/>
  <c r="AG632" i="6"/>
  <c r="AD632" i="6"/>
  <c r="A632" i="6"/>
  <c r="AP631" i="6"/>
  <c r="AM631" i="6"/>
  <c r="AJ631" i="6"/>
  <c r="AG631" i="6"/>
  <c r="AD631" i="6"/>
  <c r="A631" i="6"/>
  <c r="AP630" i="6"/>
  <c r="AM630" i="6"/>
  <c r="AJ630" i="6"/>
  <c r="AG630" i="6"/>
  <c r="AD630" i="6"/>
  <c r="A630" i="6"/>
  <c r="AP629" i="6"/>
  <c r="AM629" i="6"/>
  <c r="AJ629" i="6"/>
  <c r="AG629" i="6"/>
  <c r="AD629" i="6"/>
  <c r="A629" i="6"/>
  <c r="AP628" i="6"/>
  <c r="AM628" i="6"/>
  <c r="AJ628" i="6"/>
  <c r="AG628" i="6"/>
  <c r="AD628" i="6"/>
  <c r="A628" i="6"/>
  <c r="AP627" i="6"/>
  <c r="AM627" i="6"/>
  <c r="AJ627" i="6"/>
  <c r="AG627" i="6"/>
  <c r="AD627" i="6"/>
  <c r="A627" i="6"/>
  <c r="AP626" i="6"/>
  <c r="AM626" i="6"/>
  <c r="AJ626" i="6"/>
  <c r="AG626" i="6"/>
  <c r="AD626" i="6"/>
  <c r="A626" i="6"/>
  <c r="AP625" i="6"/>
  <c r="AM625" i="6"/>
  <c r="AJ625" i="6"/>
  <c r="AG625" i="6"/>
  <c r="AD625" i="6"/>
  <c r="A625" i="6"/>
  <c r="AP624" i="6"/>
  <c r="AM624" i="6"/>
  <c r="AJ624" i="6"/>
  <c r="AG624" i="6"/>
  <c r="AD624" i="6"/>
  <c r="A624" i="6"/>
  <c r="AP623" i="6"/>
  <c r="AM623" i="6"/>
  <c r="AJ623" i="6"/>
  <c r="AG623" i="6"/>
  <c r="AD623" i="6"/>
  <c r="A623" i="6"/>
  <c r="AP622" i="6"/>
  <c r="AM622" i="6"/>
  <c r="AJ622" i="6"/>
  <c r="AG622" i="6"/>
  <c r="AD622" i="6"/>
  <c r="A622" i="6"/>
  <c r="AP621" i="6"/>
  <c r="AM621" i="6"/>
  <c r="AJ621" i="6"/>
  <c r="AG621" i="6"/>
  <c r="AD621" i="6"/>
  <c r="A621" i="6"/>
  <c r="AP620" i="6"/>
  <c r="AM620" i="6"/>
  <c r="AJ620" i="6"/>
  <c r="AG620" i="6"/>
  <c r="AD620" i="6"/>
  <c r="A620" i="6"/>
  <c r="AP619" i="6"/>
  <c r="AM619" i="6"/>
  <c r="AJ619" i="6"/>
  <c r="AG619" i="6"/>
  <c r="AD619" i="6"/>
  <c r="A619" i="6"/>
  <c r="AP618" i="6"/>
  <c r="AM618" i="6"/>
  <c r="AJ618" i="6"/>
  <c r="AG618" i="6"/>
  <c r="AD618" i="6"/>
  <c r="A618" i="6"/>
  <c r="AP617" i="6"/>
  <c r="AM617" i="6"/>
  <c r="AJ617" i="6"/>
  <c r="AG617" i="6"/>
  <c r="AD617" i="6"/>
  <c r="A617" i="6"/>
  <c r="AP616" i="6"/>
  <c r="AM616" i="6"/>
  <c r="AJ616" i="6"/>
  <c r="AG616" i="6"/>
  <c r="AD616" i="6"/>
  <c r="A616" i="6"/>
  <c r="AP615" i="6"/>
  <c r="AM615" i="6"/>
  <c r="AJ615" i="6"/>
  <c r="AG615" i="6"/>
  <c r="AD615" i="6"/>
  <c r="A615" i="6"/>
  <c r="AP614" i="6"/>
  <c r="AM614" i="6"/>
  <c r="AJ614" i="6"/>
  <c r="AG614" i="6"/>
  <c r="AD614" i="6"/>
  <c r="A614" i="6"/>
  <c r="AP613" i="6"/>
  <c r="AM613" i="6"/>
  <c r="AJ613" i="6"/>
  <c r="AG613" i="6"/>
  <c r="AD613" i="6"/>
  <c r="A613" i="6"/>
  <c r="AP612" i="6"/>
  <c r="AM612" i="6"/>
  <c r="AJ612" i="6"/>
  <c r="AG612" i="6"/>
  <c r="AD612" i="6"/>
  <c r="A612" i="6"/>
  <c r="AP611" i="6"/>
  <c r="AM611" i="6"/>
  <c r="AJ611" i="6"/>
  <c r="AG611" i="6"/>
  <c r="AD611" i="6"/>
  <c r="A611" i="6"/>
  <c r="AP610" i="6"/>
  <c r="AM610" i="6"/>
  <c r="AJ610" i="6"/>
  <c r="AG610" i="6"/>
  <c r="AD610" i="6"/>
  <c r="A610" i="6"/>
  <c r="AP609" i="6"/>
  <c r="AM609" i="6"/>
  <c r="AJ609" i="6"/>
  <c r="AG609" i="6"/>
  <c r="AD609" i="6"/>
  <c r="A609" i="6"/>
  <c r="AP608" i="6"/>
  <c r="AM608" i="6"/>
  <c r="AJ608" i="6"/>
  <c r="AG608" i="6"/>
  <c r="AD608" i="6"/>
  <c r="A608" i="6"/>
  <c r="AP607" i="6"/>
  <c r="AM607" i="6"/>
  <c r="AJ607" i="6"/>
  <c r="AG607" i="6"/>
  <c r="AD607" i="6"/>
  <c r="A607" i="6"/>
  <c r="AP606" i="6"/>
  <c r="AM606" i="6"/>
  <c r="AJ606" i="6"/>
  <c r="AG606" i="6"/>
  <c r="AD606" i="6"/>
  <c r="A606" i="6"/>
  <c r="AP605" i="6"/>
  <c r="AM605" i="6"/>
  <c r="AJ605" i="6"/>
  <c r="AG605" i="6"/>
  <c r="AD605" i="6"/>
  <c r="A605" i="6"/>
  <c r="AP604" i="6"/>
  <c r="AM604" i="6"/>
  <c r="AJ604" i="6"/>
  <c r="AG604" i="6"/>
  <c r="AD604" i="6"/>
  <c r="A604" i="6"/>
  <c r="AP603" i="6"/>
  <c r="AM603" i="6"/>
  <c r="AJ603" i="6"/>
  <c r="AG603" i="6"/>
  <c r="AD603" i="6"/>
  <c r="A603" i="6"/>
  <c r="AP602" i="6"/>
  <c r="AM602" i="6"/>
  <c r="AJ602" i="6"/>
  <c r="AG602" i="6"/>
  <c r="AD602" i="6"/>
  <c r="A602" i="6"/>
  <c r="AP601" i="6"/>
  <c r="AM601" i="6"/>
  <c r="AJ601" i="6"/>
  <c r="AG601" i="6"/>
  <c r="AD601" i="6"/>
  <c r="A601" i="6"/>
  <c r="AP600" i="6"/>
  <c r="AM600" i="6"/>
  <c r="AJ600" i="6"/>
  <c r="AG600" i="6"/>
  <c r="AD600" i="6"/>
  <c r="A600" i="6"/>
  <c r="AP599" i="6"/>
  <c r="AM599" i="6"/>
  <c r="AJ599" i="6"/>
  <c r="AG599" i="6"/>
  <c r="AD599" i="6"/>
  <c r="A599" i="6"/>
  <c r="AP598" i="6"/>
  <c r="AM598" i="6"/>
  <c r="AJ598" i="6"/>
  <c r="AG598" i="6"/>
  <c r="AD598" i="6"/>
  <c r="A598" i="6"/>
  <c r="AP597" i="6"/>
  <c r="AM597" i="6"/>
  <c r="AJ597" i="6"/>
  <c r="AG597" i="6"/>
  <c r="AD597" i="6"/>
  <c r="A597" i="6"/>
  <c r="AP596" i="6"/>
  <c r="AM596" i="6"/>
  <c r="AJ596" i="6"/>
  <c r="AG596" i="6"/>
  <c r="AD596" i="6"/>
  <c r="A596" i="6"/>
  <c r="AP595" i="6"/>
  <c r="AM595" i="6"/>
  <c r="AJ595" i="6"/>
  <c r="AG595" i="6"/>
  <c r="AD595" i="6"/>
  <c r="A595" i="6"/>
  <c r="AP594" i="6"/>
  <c r="AM594" i="6"/>
  <c r="AJ594" i="6"/>
  <c r="AG594" i="6"/>
  <c r="AD594" i="6"/>
  <c r="A594" i="6"/>
  <c r="AP593" i="6"/>
  <c r="AM593" i="6"/>
  <c r="AJ593" i="6"/>
  <c r="AG593" i="6"/>
  <c r="AD593" i="6"/>
  <c r="A593" i="6"/>
  <c r="AP592" i="6"/>
  <c r="AM592" i="6"/>
  <c r="AJ592" i="6"/>
  <c r="AG592" i="6"/>
  <c r="AD592" i="6"/>
  <c r="A592" i="6"/>
  <c r="AP591" i="6"/>
  <c r="AM591" i="6"/>
  <c r="AJ591" i="6"/>
  <c r="AG591" i="6"/>
  <c r="AD591" i="6"/>
  <c r="A591" i="6"/>
  <c r="AP590" i="6"/>
  <c r="AM590" i="6"/>
  <c r="AJ590" i="6"/>
  <c r="AG590" i="6"/>
  <c r="AD590" i="6"/>
  <c r="A590" i="6"/>
  <c r="AP589" i="6"/>
  <c r="AM589" i="6"/>
  <c r="AJ589" i="6"/>
  <c r="AG589" i="6"/>
  <c r="AD589" i="6"/>
  <c r="A589" i="6"/>
  <c r="AP588" i="6"/>
  <c r="AM588" i="6"/>
  <c r="AJ588" i="6"/>
  <c r="AG588" i="6"/>
  <c r="AD588" i="6"/>
  <c r="A588" i="6"/>
  <c r="AP587" i="6"/>
  <c r="AM587" i="6"/>
  <c r="AJ587" i="6"/>
  <c r="AG587" i="6"/>
  <c r="AD587" i="6"/>
  <c r="A587" i="6"/>
  <c r="AP586" i="6"/>
  <c r="AM586" i="6"/>
  <c r="AJ586" i="6"/>
  <c r="AG586" i="6"/>
  <c r="AD586" i="6"/>
  <c r="A586" i="6"/>
  <c r="AP585" i="6"/>
  <c r="AM585" i="6"/>
  <c r="AJ585" i="6"/>
  <c r="AG585" i="6"/>
  <c r="AD585" i="6"/>
  <c r="A585" i="6"/>
  <c r="AP584" i="6"/>
  <c r="AM584" i="6"/>
  <c r="AJ584" i="6"/>
  <c r="AG584" i="6"/>
  <c r="AD584" i="6"/>
  <c r="A584" i="6"/>
  <c r="AP583" i="6"/>
  <c r="AM583" i="6"/>
  <c r="AJ583" i="6"/>
  <c r="AG583" i="6"/>
  <c r="AD583" i="6"/>
  <c r="A583" i="6"/>
  <c r="AP582" i="6"/>
  <c r="AM582" i="6"/>
  <c r="AJ582" i="6"/>
  <c r="AG582" i="6"/>
  <c r="AD582" i="6"/>
  <c r="A582" i="6"/>
  <c r="AP581" i="6"/>
  <c r="AM581" i="6"/>
  <c r="AJ581" i="6"/>
  <c r="AG581" i="6"/>
  <c r="AD581" i="6"/>
  <c r="A581" i="6"/>
  <c r="AP580" i="6"/>
  <c r="AM580" i="6"/>
  <c r="AJ580" i="6"/>
  <c r="AG580" i="6"/>
  <c r="AD580" i="6"/>
  <c r="A580" i="6"/>
  <c r="AP579" i="6"/>
  <c r="AM579" i="6"/>
  <c r="AJ579" i="6"/>
  <c r="AG579" i="6"/>
  <c r="AD579" i="6"/>
  <c r="A579" i="6"/>
  <c r="AP578" i="6"/>
  <c r="AM578" i="6"/>
  <c r="AJ578" i="6"/>
  <c r="AG578" i="6"/>
  <c r="AD578" i="6"/>
  <c r="A578" i="6"/>
  <c r="AP577" i="6"/>
  <c r="AM577" i="6"/>
  <c r="AJ577" i="6"/>
  <c r="AG577" i="6"/>
  <c r="AD577" i="6"/>
  <c r="A577" i="6"/>
  <c r="AP576" i="6"/>
  <c r="AM576" i="6"/>
  <c r="AJ576" i="6"/>
  <c r="AG576" i="6"/>
  <c r="AD576" i="6"/>
  <c r="A576" i="6"/>
  <c r="AP575" i="6"/>
  <c r="AM575" i="6"/>
  <c r="AJ575" i="6"/>
  <c r="AG575" i="6"/>
  <c r="AD575" i="6"/>
  <c r="A575" i="6"/>
  <c r="AP574" i="6"/>
  <c r="AM574" i="6"/>
  <c r="AJ574" i="6"/>
  <c r="AG574" i="6"/>
  <c r="AD574" i="6"/>
  <c r="A574" i="6"/>
  <c r="AP573" i="6"/>
  <c r="AM573" i="6"/>
  <c r="AJ573" i="6"/>
  <c r="AG573" i="6"/>
  <c r="AD573" i="6"/>
  <c r="A573" i="6"/>
  <c r="AP572" i="6"/>
  <c r="AM572" i="6"/>
  <c r="AJ572" i="6"/>
  <c r="AG572" i="6"/>
  <c r="AD572" i="6"/>
  <c r="A572" i="6"/>
  <c r="AP571" i="6"/>
  <c r="AM571" i="6"/>
  <c r="AJ571" i="6"/>
  <c r="AG571" i="6"/>
  <c r="AD571" i="6"/>
  <c r="A571" i="6"/>
  <c r="AP570" i="6"/>
  <c r="AM570" i="6"/>
  <c r="AJ570" i="6"/>
  <c r="AG570" i="6"/>
  <c r="AD570" i="6"/>
  <c r="A570" i="6"/>
  <c r="AP569" i="6"/>
  <c r="AM569" i="6"/>
  <c r="AJ569" i="6"/>
  <c r="AG569" i="6"/>
  <c r="AD569" i="6"/>
  <c r="A569" i="6"/>
  <c r="AP568" i="6"/>
  <c r="AM568" i="6"/>
  <c r="AJ568" i="6"/>
  <c r="AG568" i="6"/>
  <c r="AD568" i="6"/>
  <c r="A568" i="6"/>
  <c r="AP567" i="6"/>
  <c r="AM567" i="6"/>
  <c r="AJ567" i="6"/>
  <c r="AG567" i="6"/>
  <c r="AD567" i="6"/>
  <c r="A567" i="6"/>
  <c r="AP566" i="6"/>
  <c r="AM566" i="6"/>
  <c r="AJ566" i="6"/>
  <c r="AG566" i="6"/>
  <c r="AD566" i="6"/>
  <c r="A566" i="6"/>
  <c r="AP565" i="6"/>
  <c r="AM565" i="6"/>
  <c r="AJ565" i="6"/>
  <c r="AG565" i="6"/>
  <c r="AD565" i="6"/>
  <c r="A565" i="6"/>
  <c r="AP564" i="6"/>
  <c r="AM564" i="6"/>
  <c r="AJ564" i="6"/>
  <c r="AG564" i="6"/>
  <c r="AD564" i="6"/>
  <c r="A564" i="6"/>
  <c r="AP563" i="6"/>
  <c r="AM563" i="6"/>
  <c r="AJ563" i="6"/>
  <c r="AG563" i="6"/>
  <c r="AD563" i="6"/>
  <c r="A563" i="6"/>
  <c r="AP562" i="6"/>
  <c r="AM562" i="6"/>
  <c r="AJ562" i="6"/>
  <c r="AG562" i="6"/>
  <c r="AD562" i="6"/>
  <c r="A562" i="6"/>
  <c r="AP561" i="6"/>
  <c r="AM561" i="6"/>
  <c r="AJ561" i="6"/>
  <c r="AG561" i="6"/>
  <c r="AD561" i="6"/>
  <c r="A561" i="6"/>
  <c r="AP560" i="6"/>
  <c r="AM560" i="6"/>
  <c r="AJ560" i="6"/>
  <c r="AG560" i="6"/>
  <c r="AD560" i="6"/>
  <c r="A560" i="6"/>
  <c r="AP559" i="6"/>
  <c r="AM559" i="6"/>
  <c r="AJ559" i="6"/>
  <c r="AG559" i="6"/>
  <c r="AD559" i="6"/>
  <c r="A559" i="6"/>
  <c r="AP558" i="6"/>
  <c r="AM558" i="6"/>
  <c r="AJ558" i="6"/>
  <c r="AG558" i="6"/>
  <c r="AD558" i="6"/>
  <c r="A558" i="6"/>
  <c r="AP557" i="6"/>
  <c r="AM557" i="6"/>
  <c r="AJ557" i="6"/>
  <c r="AG557" i="6"/>
  <c r="AD557" i="6"/>
  <c r="A557" i="6"/>
  <c r="AP556" i="6"/>
  <c r="AM556" i="6"/>
  <c r="AJ556" i="6"/>
  <c r="AG556" i="6"/>
  <c r="AD556" i="6"/>
  <c r="A556" i="6"/>
  <c r="AP555" i="6"/>
  <c r="AM555" i="6"/>
  <c r="AJ555" i="6"/>
  <c r="AG555" i="6"/>
  <c r="AD555" i="6"/>
  <c r="A555" i="6"/>
  <c r="AP554" i="6"/>
  <c r="AM554" i="6"/>
  <c r="AJ554" i="6"/>
  <c r="AG554" i="6"/>
  <c r="AD554" i="6"/>
  <c r="A554" i="6"/>
  <c r="AP553" i="6"/>
  <c r="AM553" i="6"/>
  <c r="AJ553" i="6"/>
  <c r="AG553" i="6"/>
  <c r="AD553" i="6"/>
  <c r="A553" i="6"/>
  <c r="AP552" i="6"/>
  <c r="AM552" i="6"/>
  <c r="AJ552" i="6"/>
  <c r="AG552" i="6"/>
  <c r="AD552" i="6"/>
  <c r="A552" i="6"/>
  <c r="AP551" i="6"/>
  <c r="AM551" i="6"/>
  <c r="AJ551" i="6"/>
  <c r="AG551" i="6"/>
  <c r="AD551" i="6"/>
  <c r="A551" i="6"/>
  <c r="AP550" i="6"/>
  <c r="AM550" i="6"/>
  <c r="AJ550" i="6"/>
  <c r="AG550" i="6"/>
  <c r="AD550" i="6"/>
  <c r="A550" i="6"/>
  <c r="AP549" i="6"/>
  <c r="AM549" i="6"/>
  <c r="AJ549" i="6"/>
  <c r="AG549" i="6"/>
  <c r="AD549" i="6"/>
  <c r="A549" i="6"/>
  <c r="AP548" i="6"/>
  <c r="AM548" i="6"/>
  <c r="AJ548" i="6"/>
  <c r="AG548" i="6"/>
  <c r="AD548" i="6"/>
  <c r="A548" i="6"/>
  <c r="AP547" i="6"/>
  <c r="AM547" i="6"/>
  <c r="AJ547" i="6"/>
  <c r="AG547" i="6"/>
  <c r="AD547" i="6"/>
  <c r="A547" i="6"/>
  <c r="AP546" i="6"/>
  <c r="AM546" i="6"/>
  <c r="AJ546" i="6"/>
  <c r="AG546" i="6"/>
  <c r="AD546" i="6"/>
  <c r="A546" i="6"/>
  <c r="AP545" i="6"/>
  <c r="AM545" i="6"/>
  <c r="AJ545" i="6"/>
  <c r="AG545" i="6"/>
  <c r="AD545" i="6"/>
  <c r="A545" i="6"/>
  <c r="AP544" i="6"/>
  <c r="AM544" i="6"/>
  <c r="AJ544" i="6"/>
  <c r="AG544" i="6"/>
  <c r="AD544" i="6"/>
  <c r="A544" i="6"/>
  <c r="AP543" i="6"/>
  <c r="AM543" i="6"/>
  <c r="AJ543" i="6"/>
  <c r="AG543" i="6"/>
  <c r="AD543" i="6"/>
  <c r="A543" i="6"/>
  <c r="AP542" i="6"/>
  <c r="AM542" i="6"/>
  <c r="AJ542" i="6"/>
  <c r="AG542" i="6"/>
  <c r="AD542" i="6"/>
  <c r="A542" i="6"/>
  <c r="AP541" i="6"/>
  <c r="AM541" i="6"/>
  <c r="AJ541" i="6"/>
  <c r="AG541" i="6"/>
  <c r="AD541" i="6"/>
  <c r="A541" i="6"/>
  <c r="AP540" i="6"/>
  <c r="AM540" i="6"/>
  <c r="AJ540" i="6"/>
  <c r="AG540" i="6"/>
  <c r="AD540" i="6"/>
  <c r="A540" i="6"/>
  <c r="AP539" i="6"/>
  <c r="AM539" i="6"/>
  <c r="AJ539" i="6"/>
  <c r="AG539" i="6"/>
  <c r="AD539" i="6"/>
  <c r="A539" i="6"/>
  <c r="AP538" i="6"/>
  <c r="AM538" i="6"/>
  <c r="AJ538" i="6"/>
  <c r="AG538" i="6"/>
  <c r="AD538" i="6"/>
  <c r="A538" i="6"/>
  <c r="AP537" i="6"/>
  <c r="AM537" i="6"/>
  <c r="AJ537" i="6"/>
  <c r="AG537" i="6"/>
  <c r="AD537" i="6"/>
  <c r="A537" i="6"/>
  <c r="AP536" i="6"/>
  <c r="AM536" i="6"/>
  <c r="AJ536" i="6"/>
  <c r="AG536" i="6"/>
  <c r="AD536" i="6"/>
  <c r="A536" i="6"/>
  <c r="AP535" i="6"/>
  <c r="AM535" i="6"/>
  <c r="AJ535" i="6"/>
  <c r="AG535" i="6"/>
  <c r="AD535" i="6"/>
  <c r="A535" i="6"/>
  <c r="AP534" i="6"/>
  <c r="AM534" i="6"/>
  <c r="AJ534" i="6"/>
  <c r="AG534" i="6"/>
  <c r="AD534" i="6"/>
  <c r="A534" i="6"/>
  <c r="AP533" i="6"/>
  <c r="AM533" i="6"/>
  <c r="AJ533" i="6"/>
  <c r="AG533" i="6"/>
  <c r="AD533" i="6"/>
  <c r="A533" i="6"/>
  <c r="AP532" i="6"/>
  <c r="AM532" i="6"/>
  <c r="AJ532" i="6"/>
  <c r="AG532" i="6"/>
  <c r="AD532" i="6"/>
  <c r="A532" i="6"/>
  <c r="AP531" i="6"/>
  <c r="AM531" i="6"/>
  <c r="AJ531" i="6"/>
  <c r="AG531" i="6"/>
  <c r="AD531" i="6"/>
  <c r="A531" i="6"/>
  <c r="AP530" i="6"/>
  <c r="AM530" i="6"/>
  <c r="AJ530" i="6"/>
  <c r="AG530" i="6"/>
  <c r="AD530" i="6"/>
  <c r="A530" i="6"/>
  <c r="AP529" i="6"/>
  <c r="AM529" i="6"/>
  <c r="AJ529" i="6"/>
  <c r="AG529" i="6"/>
  <c r="AD529" i="6"/>
  <c r="A529" i="6"/>
  <c r="AP528" i="6"/>
  <c r="AM528" i="6"/>
  <c r="AJ528" i="6"/>
  <c r="AG528" i="6"/>
  <c r="AD528" i="6"/>
  <c r="A528" i="6"/>
  <c r="AP527" i="6"/>
  <c r="AM527" i="6"/>
  <c r="AJ527" i="6"/>
  <c r="AG527" i="6"/>
  <c r="AD527" i="6"/>
  <c r="A527" i="6"/>
  <c r="AP526" i="6"/>
  <c r="AM526" i="6"/>
  <c r="AJ526" i="6"/>
  <c r="AG526" i="6"/>
  <c r="AD526" i="6"/>
  <c r="A526" i="6"/>
  <c r="AP525" i="6"/>
  <c r="AM525" i="6"/>
  <c r="AJ525" i="6"/>
  <c r="AG525" i="6"/>
  <c r="AD525" i="6"/>
  <c r="A525" i="6"/>
  <c r="AP524" i="6"/>
  <c r="AM524" i="6"/>
  <c r="AJ524" i="6"/>
  <c r="AG524" i="6"/>
  <c r="AD524" i="6"/>
  <c r="A524" i="6"/>
  <c r="AP523" i="6"/>
  <c r="AM523" i="6"/>
  <c r="AJ523" i="6"/>
  <c r="AG523" i="6"/>
  <c r="AD523" i="6"/>
  <c r="A523" i="6"/>
  <c r="AP522" i="6"/>
  <c r="AM522" i="6"/>
  <c r="AJ522" i="6"/>
  <c r="AG522" i="6"/>
  <c r="AD522" i="6"/>
  <c r="A522" i="6"/>
  <c r="AP521" i="6"/>
  <c r="AM521" i="6"/>
  <c r="AJ521" i="6"/>
  <c r="AG521" i="6"/>
  <c r="AD521" i="6"/>
  <c r="A521" i="6"/>
  <c r="AP520" i="6"/>
  <c r="AM520" i="6"/>
  <c r="AJ520" i="6"/>
  <c r="AG520" i="6"/>
  <c r="AD520" i="6"/>
  <c r="A520" i="6"/>
  <c r="AP519" i="6"/>
  <c r="AM519" i="6"/>
  <c r="AJ519" i="6"/>
  <c r="AG519" i="6"/>
  <c r="AD519" i="6"/>
  <c r="A519" i="6"/>
  <c r="AP518" i="6"/>
  <c r="AM518" i="6"/>
  <c r="AJ518" i="6"/>
  <c r="AG518" i="6"/>
  <c r="AD518" i="6"/>
  <c r="A518" i="6"/>
  <c r="AP517" i="6"/>
  <c r="AM517" i="6"/>
  <c r="AJ517" i="6"/>
  <c r="AG517" i="6"/>
  <c r="AD517" i="6"/>
  <c r="A517" i="6"/>
  <c r="AP516" i="6"/>
  <c r="AM516" i="6"/>
  <c r="AJ516" i="6"/>
  <c r="AG516" i="6"/>
  <c r="AD516" i="6"/>
  <c r="A516" i="6"/>
  <c r="AP515" i="6"/>
  <c r="AM515" i="6"/>
  <c r="AJ515" i="6"/>
  <c r="AG515" i="6"/>
  <c r="AD515" i="6"/>
  <c r="A515" i="6"/>
  <c r="AP514" i="6"/>
  <c r="AM514" i="6"/>
  <c r="AJ514" i="6"/>
  <c r="AG514" i="6"/>
  <c r="AD514" i="6"/>
  <c r="A514" i="6"/>
  <c r="AP513" i="6"/>
  <c r="AM513" i="6"/>
  <c r="AJ513" i="6"/>
  <c r="AG513" i="6"/>
  <c r="AD513" i="6"/>
  <c r="A513" i="6"/>
  <c r="AP512" i="6"/>
  <c r="AM512" i="6"/>
  <c r="AJ512" i="6"/>
  <c r="AG512" i="6"/>
  <c r="AD512" i="6"/>
  <c r="A512" i="6"/>
  <c r="AP511" i="6"/>
  <c r="AM511" i="6"/>
  <c r="AJ511" i="6"/>
  <c r="AG511" i="6"/>
  <c r="AD511" i="6"/>
  <c r="A511" i="6"/>
  <c r="AP510" i="6"/>
  <c r="AM510" i="6"/>
  <c r="AJ510" i="6"/>
  <c r="AG510" i="6"/>
  <c r="AD510" i="6"/>
  <c r="A510" i="6"/>
  <c r="AP509" i="6"/>
  <c r="AM509" i="6"/>
  <c r="AJ509" i="6"/>
  <c r="AG509" i="6"/>
  <c r="AD509" i="6"/>
  <c r="A509" i="6"/>
  <c r="AP508" i="6"/>
  <c r="AM508" i="6"/>
  <c r="AJ508" i="6"/>
  <c r="AG508" i="6"/>
  <c r="AD508" i="6"/>
  <c r="A508" i="6"/>
  <c r="AP507" i="6"/>
  <c r="AM507" i="6"/>
  <c r="AJ507" i="6"/>
  <c r="AG507" i="6"/>
  <c r="AD507" i="6"/>
  <c r="A507" i="6"/>
  <c r="AP506" i="6"/>
  <c r="AM506" i="6"/>
  <c r="AJ506" i="6"/>
  <c r="AG506" i="6"/>
  <c r="AD506" i="6"/>
  <c r="A506" i="6"/>
  <c r="AP505" i="6"/>
  <c r="AM505" i="6"/>
  <c r="AJ505" i="6"/>
  <c r="AG505" i="6"/>
  <c r="AD505" i="6"/>
  <c r="A505" i="6"/>
  <c r="AP504" i="6"/>
  <c r="AM504" i="6"/>
  <c r="AJ504" i="6"/>
  <c r="AG504" i="6"/>
  <c r="AD504" i="6"/>
  <c r="A504" i="6"/>
  <c r="AP503" i="6"/>
  <c r="AM503" i="6"/>
  <c r="AJ503" i="6"/>
  <c r="AG503" i="6"/>
  <c r="AD503" i="6"/>
  <c r="A503" i="6"/>
  <c r="AP502" i="6"/>
  <c r="AM502" i="6"/>
  <c r="AJ502" i="6"/>
  <c r="AG502" i="6"/>
  <c r="AD502" i="6"/>
  <c r="A502" i="6"/>
  <c r="AP501" i="6"/>
  <c r="AM501" i="6"/>
  <c r="AJ501" i="6"/>
  <c r="AG501" i="6"/>
  <c r="AD501" i="6"/>
  <c r="A501" i="6"/>
  <c r="AP500" i="6"/>
  <c r="AM500" i="6"/>
  <c r="AJ500" i="6"/>
  <c r="AG500" i="6"/>
  <c r="AD500" i="6"/>
  <c r="A500" i="6"/>
  <c r="AP499" i="6"/>
  <c r="AM499" i="6"/>
  <c r="AJ499" i="6"/>
  <c r="AG499" i="6"/>
  <c r="AD499" i="6"/>
  <c r="A499" i="6"/>
  <c r="AP498" i="6"/>
  <c r="AM498" i="6"/>
  <c r="AJ498" i="6"/>
  <c r="AG498" i="6"/>
  <c r="AD498" i="6"/>
  <c r="A498" i="6"/>
  <c r="AP497" i="6"/>
  <c r="AM497" i="6"/>
  <c r="AJ497" i="6"/>
  <c r="AG497" i="6"/>
  <c r="AD497" i="6"/>
  <c r="A497" i="6"/>
  <c r="AP496" i="6"/>
  <c r="AM496" i="6"/>
  <c r="AJ496" i="6"/>
  <c r="AG496" i="6"/>
  <c r="AD496" i="6"/>
  <c r="A496" i="6"/>
  <c r="AP495" i="6"/>
  <c r="AM495" i="6"/>
  <c r="AJ495" i="6"/>
  <c r="AG495" i="6"/>
  <c r="AD495" i="6"/>
  <c r="A495" i="6"/>
  <c r="AP494" i="6"/>
  <c r="AM494" i="6"/>
  <c r="AJ494" i="6"/>
  <c r="AG494" i="6"/>
  <c r="AD494" i="6"/>
  <c r="A494" i="6"/>
  <c r="AP493" i="6"/>
  <c r="AM493" i="6"/>
  <c r="AJ493" i="6"/>
  <c r="AG493" i="6"/>
  <c r="AD493" i="6"/>
  <c r="A493" i="6"/>
  <c r="AP492" i="6"/>
  <c r="AM492" i="6"/>
  <c r="AJ492" i="6"/>
  <c r="AG492" i="6"/>
  <c r="AD492" i="6"/>
  <c r="A492" i="6"/>
  <c r="AP491" i="6"/>
  <c r="AM491" i="6"/>
  <c r="AJ491" i="6"/>
  <c r="AG491" i="6"/>
  <c r="AD491" i="6"/>
  <c r="A491" i="6"/>
  <c r="AP490" i="6"/>
  <c r="AM490" i="6"/>
  <c r="AJ490" i="6"/>
  <c r="AG490" i="6"/>
  <c r="AD490" i="6"/>
  <c r="A490" i="6"/>
  <c r="AP489" i="6"/>
  <c r="AM489" i="6"/>
  <c r="AJ489" i="6"/>
  <c r="AG489" i="6"/>
  <c r="AD489" i="6"/>
  <c r="A489" i="6"/>
  <c r="AP488" i="6"/>
  <c r="AM488" i="6"/>
  <c r="AJ488" i="6"/>
  <c r="AG488" i="6"/>
  <c r="AD488" i="6"/>
  <c r="A488" i="6"/>
  <c r="AP487" i="6"/>
  <c r="AM487" i="6"/>
  <c r="AJ487" i="6"/>
  <c r="AG487" i="6"/>
  <c r="AD487" i="6"/>
  <c r="A487" i="6"/>
  <c r="AP486" i="6"/>
  <c r="AM486" i="6"/>
  <c r="AJ486" i="6"/>
  <c r="AG486" i="6"/>
  <c r="AD486" i="6"/>
  <c r="A486" i="6"/>
  <c r="AP485" i="6"/>
  <c r="AM485" i="6"/>
  <c r="AJ485" i="6"/>
  <c r="AG485" i="6"/>
  <c r="AD485" i="6"/>
  <c r="A485" i="6"/>
  <c r="AP484" i="6"/>
  <c r="AM484" i="6"/>
  <c r="AJ484" i="6"/>
  <c r="AG484" i="6"/>
  <c r="AD484" i="6"/>
  <c r="A484" i="6"/>
  <c r="AP483" i="6"/>
  <c r="AM483" i="6"/>
  <c r="AJ483" i="6"/>
  <c r="AG483" i="6"/>
  <c r="AD483" i="6"/>
  <c r="A483" i="6"/>
  <c r="AP482" i="6"/>
  <c r="AM482" i="6"/>
  <c r="AJ482" i="6"/>
  <c r="AG482" i="6"/>
  <c r="AD482" i="6"/>
  <c r="A482" i="6"/>
  <c r="AP481" i="6"/>
  <c r="AM481" i="6"/>
  <c r="AJ481" i="6"/>
  <c r="AG481" i="6"/>
  <c r="AD481" i="6"/>
  <c r="A481" i="6"/>
  <c r="AP480" i="6"/>
  <c r="AM480" i="6"/>
  <c r="AJ480" i="6"/>
  <c r="AG480" i="6"/>
  <c r="AD480" i="6"/>
  <c r="A480" i="6"/>
  <c r="AP479" i="6"/>
  <c r="AM479" i="6"/>
  <c r="AJ479" i="6"/>
  <c r="AG479" i="6"/>
  <c r="AD479" i="6"/>
  <c r="A479" i="6"/>
  <c r="AP478" i="6"/>
  <c r="AM478" i="6"/>
  <c r="AJ478" i="6"/>
  <c r="AG478" i="6"/>
  <c r="AD478" i="6"/>
  <c r="A478" i="6"/>
  <c r="AP477" i="6"/>
  <c r="AM477" i="6"/>
  <c r="AJ477" i="6"/>
  <c r="AG477" i="6"/>
  <c r="AD477" i="6"/>
  <c r="A477" i="6"/>
  <c r="AP476" i="6"/>
  <c r="AM476" i="6"/>
  <c r="AJ476" i="6"/>
  <c r="AG476" i="6"/>
  <c r="AD476" i="6"/>
  <c r="A476" i="6"/>
  <c r="AP475" i="6"/>
  <c r="AM475" i="6"/>
  <c r="AJ475" i="6"/>
  <c r="AG475" i="6"/>
  <c r="AD475" i="6"/>
  <c r="A475" i="6"/>
  <c r="AP474" i="6"/>
  <c r="AM474" i="6"/>
  <c r="AJ474" i="6"/>
  <c r="AG474" i="6"/>
  <c r="AD474" i="6"/>
  <c r="A474" i="6"/>
  <c r="AP473" i="6"/>
  <c r="AM473" i="6"/>
  <c r="AJ473" i="6"/>
  <c r="AG473" i="6"/>
  <c r="AD473" i="6"/>
  <c r="A473" i="6"/>
  <c r="AP472" i="6"/>
  <c r="AM472" i="6"/>
  <c r="AJ472" i="6"/>
  <c r="AG472" i="6"/>
  <c r="AD472" i="6"/>
  <c r="A472" i="6"/>
  <c r="AP471" i="6"/>
  <c r="AM471" i="6"/>
  <c r="AJ471" i="6"/>
  <c r="AG471" i="6"/>
  <c r="AD471" i="6"/>
  <c r="A471" i="6"/>
  <c r="AP470" i="6"/>
  <c r="AM470" i="6"/>
  <c r="AJ470" i="6"/>
  <c r="AG470" i="6"/>
  <c r="AD470" i="6"/>
  <c r="A470" i="6"/>
  <c r="AP469" i="6"/>
  <c r="AM469" i="6"/>
  <c r="AJ469" i="6"/>
  <c r="AG469" i="6"/>
  <c r="AD469" i="6"/>
  <c r="A469" i="6"/>
  <c r="AP468" i="6"/>
  <c r="AM468" i="6"/>
  <c r="AJ468" i="6"/>
  <c r="AG468" i="6"/>
  <c r="AD468" i="6"/>
  <c r="A468" i="6"/>
  <c r="AP467" i="6"/>
  <c r="AM467" i="6"/>
  <c r="AJ467" i="6"/>
  <c r="AG467" i="6"/>
  <c r="AD467" i="6"/>
  <c r="A467" i="6"/>
  <c r="AP466" i="6"/>
  <c r="AM466" i="6"/>
  <c r="AJ466" i="6"/>
  <c r="AG466" i="6"/>
  <c r="AD466" i="6"/>
  <c r="A466" i="6"/>
  <c r="AP465" i="6"/>
  <c r="AM465" i="6"/>
  <c r="AJ465" i="6"/>
  <c r="AG465" i="6"/>
  <c r="AD465" i="6"/>
  <c r="A465" i="6"/>
  <c r="AP464" i="6"/>
  <c r="AM464" i="6"/>
  <c r="AJ464" i="6"/>
  <c r="AG464" i="6"/>
  <c r="AD464" i="6"/>
  <c r="A464" i="6"/>
  <c r="AP463" i="6"/>
  <c r="AM463" i="6"/>
  <c r="AJ463" i="6"/>
  <c r="AG463" i="6"/>
  <c r="AD463" i="6"/>
  <c r="A463" i="6"/>
  <c r="AP462" i="6"/>
  <c r="AM462" i="6"/>
  <c r="AJ462" i="6"/>
  <c r="AG462" i="6"/>
  <c r="AD462" i="6"/>
  <c r="A462" i="6"/>
  <c r="AP461" i="6"/>
  <c r="AM461" i="6"/>
  <c r="AJ461" i="6"/>
  <c r="AG461" i="6"/>
  <c r="AD461" i="6"/>
  <c r="A461" i="6"/>
  <c r="AP460" i="6"/>
  <c r="AM460" i="6"/>
  <c r="AJ460" i="6"/>
  <c r="AG460" i="6"/>
  <c r="AD460" i="6"/>
  <c r="A460" i="6"/>
  <c r="AP459" i="6"/>
  <c r="AM459" i="6"/>
  <c r="AJ459" i="6"/>
  <c r="AG459" i="6"/>
  <c r="AD459" i="6"/>
  <c r="A459" i="6"/>
  <c r="AP458" i="6"/>
  <c r="AM458" i="6"/>
  <c r="AJ458" i="6"/>
  <c r="AG458" i="6"/>
  <c r="AD458" i="6"/>
  <c r="A458" i="6"/>
  <c r="AP457" i="6"/>
  <c r="AM457" i="6"/>
  <c r="AJ457" i="6"/>
  <c r="AG457" i="6"/>
  <c r="AD457" i="6"/>
  <c r="A457" i="6"/>
  <c r="AP456" i="6"/>
  <c r="AM456" i="6"/>
  <c r="AJ456" i="6"/>
  <c r="AG456" i="6"/>
  <c r="AD456" i="6"/>
  <c r="A456" i="6"/>
  <c r="AP455" i="6"/>
  <c r="AM455" i="6"/>
  <c r="AJ455" i="6"/>
  <c r="AG455" i="6"/>
  <c r="AD455" i="6"/>
  <c r="A455" i="6"/>
  <c r="AP454" i="6"/>
  <c r="AM454" i="6"/>
  <c r="AJ454" i="6"/>
  <c r="AG454" i="6"/>
  <c r="AD454" i="6"/>
  <c r="A454" i="6"/>
  <c r="AP453" i="6"/>
  <c r="AM453" i="6"/>
  <c r="AJ453" i="6"/>
  <c r="AG453" i="6"/>
  <c r="AD453" i="6"/>
  <c r="A453" i="6"/>
  <c r="AP452" i="6"/>
  <c r="AM452" i="6"/>
  <c r="AJ452" i="6"/>
  <c r="AG452" i="6"/>
  <c r="AD452" i="6"/>
  <c r="A452" i="6"/>
  <c r="AP451" i="6"/>
  <c r="AM451" i="6"/>
  <c r="AJ451" i="6"/>
  <c r="AG451" i="6"/>
  <c r="AD451" i="6"/>
  <c r="A451" i="6"/>
  <c r="AP450" i="6"/>
  <c r="AM450" i="6"/>
  <c r="AJ450" i="6"/>
  <c r="AG450" i="6"/>
  <c r="AD450" i="6"/>
  <c r="A450" i="6"/>
  <c r="AP449" i="6"/>
  <c r="AM449" i="6"/>
  <c r="AJ449" i="6"/>
  <c r="AG449" i="6"/>
  <c r="AD449" i="6"/>
  <c r="A449" i="6"/>
  <c r="AP448" i="6"/>
  <c r="AM448" i="6"/>
  <c r="AJ448" i="6"/>
  <c r="AG448" i="6"/>
  <c r="AD448" i="6"/>
  <c r="A448" i="6"/>
  <c r="AP447" i="6"/>
  <c r="AM447" i="6"/>
  <c r="AJ447" i="6"/>
  <c r="AG447" i="6"/>
  <c r="AD447" i="6"/>
  <c r="A447" i="6"/>
  <c r="AP446" i="6"/>
  <c r="AM446" i="6"/>
  <c r="AJ446" i="6"/>
  <c r="AG446" i="6"/>
  <c r="AD446" i="6"/>
  <c r="A446" i="6"/>
  <c r="AP445" i="6"/>
  <c r="AM445" i="6"/>
  <c r="AJ445" i="6"/>
  <c r="AG445" i="6"/>
  <c r="AD445" i="6"/>
  <c r="A445" i="6"/>
  <c r="AP444" i="6"/>
  <c r="AM444" i="6"/>
  <c r="AJ444" i="6"/>
  <c r="AG444" i="6"/>
  <c r="AD444" i="6"/>
  <c r="A444" i="6"/>
  <c r="AP443" i="6"/>
  <c r="AM443" i="6"/>
  <c r="AJ443" i="6"/>
  <c r="AG443" i="6"/>
  <c r="AD443" i="6"/>
  <c r="A443" i="6"/>
  <c r="AP442" i="6"/>
  <c r="AM442" i="6"/>
  <c r="AJ442" i="6"/>
  <c r="AG442" i="6"/>
  <c r="AD442" i="6"/>
  <c r="A442" i="6"/>
  <c r="AP441" i="6"/>
  <c r="AM441" i="6"/>
  <c r="AJ441" i="6"/>
  <c r="AG441" i="6"/>
  <c r="AD441" i="6"/>
  <c r="A441" i="6"/>
  <c r="AP440" i="6"/>
  <c r="AM440" i="6"/>
  <c r="AJ440" i="6"/>
  <c r="AG440" i="6"/>
  <c r="AD440" i="6"/>
  <c r="A440" i="6"/>
  <c r="AP439" i="6"/>
  <c r="AM439" i="6"/>
  <c r="AJ439" i="6"/>
  <c r="AG439" i="6"/>
  <c r="AD439" i="6"/>
  <c r="A439" i="6"/>
  <c r="AP438" i="6"/>
  <c r="AM438" i="6"/>
  <c r="AJ438" i="6"/>
  <c r="AG438" i="6"/>
  <c r="AD438" i="6"/>
  <c r="A438" i="6"/>
  <c r="AP437" i="6"/>
  <c r="AM437" i="6"/>
  <c r="AJ437" i="6"/>
  <c r="AG437" i="6"/>
  <c r="AD437" i="6"/>
  <c r="A437" i="6"/>
  <c r="AP436" i="6"/>
  <c r="AM436" i="6"/>
  <c r="AJ436" i="6"/>
  <c r="AG436" i="6"/>
  <c r="AD436" i="6"/>
  <c r="A436" i="6"/>
  <c r="AP435" i="6"/>
  <c r="AM435" i="6"/>
  <c r="AJ435" i="6"/>
  <c r="AG435" i="6"/>
  <c r="AD435" i="6"/>
  <c r="A435" i="6"/>
  <c r="AP434" i="6"/>
  <c r="AM434" i="6"/>
  <c r="AJ434" i="6"/>
  <c r="AG434" i="6"/>
  <c r="AD434" i="6"/>
  <c r="A434" i="6"/>
  <c r="AP433" i="6"/>
  <c r="AM433" i="6"/>
  <c r="AJ433" i="6"/>
  <c r="AG433" i="6"/>
  <c r="AD433" i="6"/>
  <c r="A433" i="6"/>
  <c r="AP432" i="6"/>
  <c r="AM432" i="6"/>
  <c r="AJ432" i="6"/>
  <c r="AG432" i="6"/>
  <c r="AD432" i="6"/>
  <c r="A432" i="6"/>
  <c r="AP431" i="6"/>
  <c r="AM431" i="6"/>
  <c r="AJ431" i="6"/>
  <c r="AG431" i="6"/>
  <c r="AD431" i="6"/>
  <c r="A431" i="6"/>
  <c r="AP430" i="6"/>
  <c r="AM430" i="6"/>
  <c r="AJ430" i="6"/>
  <c r="AG430" i="6"/>
  <c r="AD430" i="6"/>
  <c r="A430" i="6"/>
  <c r="AP429" i="6"/>
  <c r="AM429" i="6"/>
  <c r="AJ429" i="6"/>
  <c r="AG429" i="6"/>
  <c r="AD429" i="6"/>
  <c r="A429" i="6"/>
  <c r="AP428" i="6"/>
  <c r="AM428" i="6"/>
  <c r="AJ428" i="6"/>
  <c r="AG428" i="6"/>
  <c r="AD428" i="6"/>
  <c r="A428" i="6"/>
  <c r="AP427" i="6"/>
  <c r="AM427" i="6"/>
  <c r="AJ427" i="6"/>
  <c r="AG427" i="6"/>
  <c r="AD427" i="6"/>
  <c r="A427" i="6"/>
  <c r="AP426" i="6"/>
  <c r="AM426" i="6"/>
  <c r="AJ426" i="6"/>
  <c r="AG426" i="6"/>
  <c r="AD426" i="6"/>
  <c r="A426" i="6"/>
  <c r="AP425" i="6"/>
  <c r="AM425" i="6"/>
  <c r="AJ425" i="6"/>
  <c r="AG425" i="6"/>
  <c r="AD425" i="6"/>
  <c r="A425" i="6"/>
  <c r="AP424" i="6"/>
  <c r="AM424" i="6"/>
  <c r="AJ424" i="6"/>
  <c r="AG424" i="6"/>
  <c r="AD424" i="6"/>
  <c r="A424" i="6"/>
  <c r="AP423" i="6"/>
  <c r="AM423" i="6"/>
  <c r="AJ423" i="6"/>
  <c r="AG423" i="6"/>
  <c r="AD423" i="6"/>
  <c r="A423" i="6"/>
  <c r="AP422" i="6"/>
  <c r="AM422" i="6"/>
  <c r="AJ422" i="6"/>
  <c r="AG422" i="6"/>
  <c r="AD422" i="6"/>
  <c r="A422" i="6"/>
  <c r="AP421" i="6"/>
  <c r="AM421" i="6"/>
  <c r="AJ421" i="6"/>
  <c r="AG421" i="6"/>
  <c r="AD421" i="6"/>
  <c r="A421" i="6"/>
  <c r="AP420" i="6"/>
  <c r="AM420" i="6"/>
  <c r="AJ420" i="6"/>
  <c r="AG420" i="6"/>
  <c r="AD420" i="6"/>
  <c r="A420" i="6"/>
  <c r="AP419" i="6"/>
  <c r="AM419" i="6"/>
  <c r="AJ419" i="6"/>
  <c r="AG419" i="6"/>
  <c r="AD419" i="6"/>
  <c r="A419" i="6"/>
  <c r="AP418" i="6"/>
  <c r="AM418" i="6"/>
  <c r="AJ418" i="6"/>
  <c r="AG418" i="6"/>
  <c r="AD418" i="6"/>
  <c r="A418" i="6"/>
  <c r="AP417" i="6"/>
  <c r="AM417" i="6"/>
  <c r="AJ417" i="6"/>
  <c r="AG417" i="6"/>
  <c r="AD417" i="6"/>
  <c r="A417" i="6"/>
  <c r="AP416" i="6"/>
  <c r="AM416" i="6"/>
  <c r="AJ416" i="6"/>
  <c r="AG416" i="6"/>
  <c r="AD416" i="6"/>
  <c r="A416" i="6"/>
  <c r="AP415" i="6"/>
  <c r="AM415" i="6"/>
  <c r="AJ415" i="6"/>
  <c r="AG415" i="6"/>
  <c r="AD415" i="6"/>
  <c r="A415" i="6"/>
  <c r="AP414" i="6"/>
  <c r="AM414" i="6"/>
  <c r="AJ414" i="6"/>
  <c r="AG414" i="6"/>
  <c r="AD414" i="6"/>
  <c r="A414" i="6"/>
  <c r="AP413" i="6"/>
  <c r="AM413" i="6"/>
  <c r="AJ413" i="6"/>
  <c r="AG413" i="6"/>
  <c r="AD413" i="6"/>
  <c r="A413" i="6"/>
  <c r="AP412" i="6"/>
  <c r="AM412" i="6"/>
  <c r="AJ412" i="6"/>
  <c r="AG412" i="6"/>
  <c r="AD412" i="6"/>
  <c r="A412" i="6"/>
  <c r="AP411" i="6"/>
  <c r="AM411" i="6"/>
  <c r="AJ411" i="6"/>
  <c r="AG411" i="6"/>
  <c r="AD411" i="6"/>
  <c r="A411" i="6"/>
  <c r="AP410" i="6"/>
  <c r="AM410" i="6"/>
  <c r="AJ410" i="6"/>
  <c r="AG410" i="6"/>
  <c r="AD410" i="6"/>
  <c r="A410" i="6"/>
  <c r="AP409" i="6"/>
  <c r="AM409" i="6"/>
  <c r="AJ409" i="6"/>
  <c r="AG409" i="6"/>
  <c r="AD409" i="6"/>
  <c r="A409" i="6"/>
  <c r="AP408" i="6"/>
  <c r="AM408" i="6"/>
  <c r="AJ408" i="6"/>
  <c r="AG408" i="6"/>
  <c r="AD408" i="6"/>
  <c r="A408" i="6"/>
  <c r="AP407" i="6"/>
  <c r="AM407" i="6"/>
  <c r="AJ407" i="6"/>
  <c r="AG407" i="6"/>
  <c r="AD407" i="6"/>
  <c r="A407" i="6"/>
  <c r="AP406" i="6"/>
  <c r="AM406" i="6"/>
  <c r="AJ406" i="6"/>
  <c r="AG406" i="6"/>
  <c r="AD406" i="6"/>
  <c r="A406" i="6"/>
  <c r="AP405" i="6"/>
  <c r="AM405" i="6"/>
  <c r="AJ405" i="6"/>
  <c r="AG405" i="6"/>
  <c r="AD405" i="6"/>
  <c r="A405" i="6"/>
  <c r="AP404" i="6"/>
  <c r="AM404" i="6"/>
  <c r="AJ404" i="6"/>
  <c r="AG404" i="6"/>
  <c r="AD404" i="6"/>
  <c r="A404" i="6"/>
  <c r="AP403" i="6"/>
  <c r="AM403" i="6"/>
  <c r="AJ403" i="6"/>
  <c r="AG403" i="6"/>
  <c r="AD403" i="6"/>
  <c r="A403" i="6"/>
  <c r="AP402" i="6"/>
  <c r="AM402" i="6"/>
  <c r="AJ402" i="6"/>
  <c r="AG402" i="6"/>
  <c r="AD402" i="6"/>
  <c r="A402" i="6"/>
  <c r="AP401" i="6"/>
  <c r="AM401" i="6"/>
  <c r="AJ401" i="6"/>
  <c r="AG401" i="6"/>
  <c r="AD401" i="6"/>
  <c r="A401" i="6"/>
  <c r="AP400" i="6"/>
  <c r="AM400" i="6"/>
  <c r="AJ400" i="6"/>
  <c r="AG400" i="6"/>
  <c r="AD400" i="6"/>
  <c r="A400" i="6"/>
  <c r="AP399" i="6"/>
  <c r="AM399" i="6"/>
  <c r="AJ399" i="6"/>
  <c r="AG399" i="6"/>
  <c r="AD399" i="6"/>
  <c r="A399" i="6"/>
  <c r="AP398" i="6"/>
  <c r="AM398" i="6"/>
  <c r="AJ398" i="6"/>
  <c r="AG398" i="6"/>
  <c r="AD398" i="6"/>
  <c r="A398" i="6"/>
  <c r="AP397" i="6"/>
  <c r="AM397" i="6"/>
  <c r="AJ397" i="6"/>
  <c r="AG397" i="6"/>
  <c r="AD397" i="6"/>
  <c r="A397" i="6"/>
  <c r="AP396" i="6"/>
  <c r="AM396" i="6"/>
  <c r="AJ396" i="6"/>
  <c r="AG396" i="6"/>
  <c r="AD396" i="6"/>
  <c r="A396" i="6"/>
  <c r="AP395" i="6"/>
  <c r="AM395" i="6"/>
  <c r="AJ395" i="6"/>
  <c r="AG395" i="6"/>
  <c r="AD395" i="6"/>
  <c r="A395" i="6"/>
  <c r="AP394" i="6"/>
  <c r="AM394" i="6"/>
  <c r="AJ394" i="6"/>
  <c r="AG394" i="6"/>
  <c r="AD394" i="6"/>
  <c r="A394" i="6"/>
  <c r="AP393" i="6"/>
  <c r="AM393" i="6"/>
  <c r="AJ393" i="6"/>
  <c r="AG393" i="6"/>
  <c r="AD393" i="6"/>
  <c r="A393" i="6"/>
  <c r="AP392" i="6"/>
  <c r="AM392" i="6"/>
  <c r="AJ392" i="6"/>
  <c r="AG392" i="6"/>
  <c r="AD392" i="6"/>
  <c r="A392" i="6"/>
  <c r="AP391" i="6"/>
  <c r="AM391" i="6"/>
  <c r="AJ391" i="6"/>
  <c r="AG391" i="6"/>
  <c r="AD391" i="6"/>
  <c r="A391" i="6"/>
  <c r="AP390" i="6"/>
  <c r="AM390" i="6"/>
  <c r="AJ390" i="6"/>
  <c r="AG390" i="6"/>
  <c r="AD390" i="6"/>
  <c r="A390" i="6"/>
  <c r="AP389" i="6"/>
  <c r="AM389" i="6"/>
  <c r="AJ389" i="6"/>
  <c r="AG389" i="6"/>
  <c r="AD389" i="6"/>
  <c r="A389" i="6"/>
  <c r="AP388" i="6"/>
  <c r="AM388" i="6"/>
  <c r="AJ388" i="6"/>
  <c r="AG388" i="6"/>
  <c r="AD388" i="6"/>
  <c r="A388" i="6"/>
  <c r="AP387" i="6"/>
  <c r="AM387" i="6"/>
  <c r="AJ387" i="6"/>
  <c r="AG387" i="6"/>
  <c r="AD387" i="6"/>
  <c r="A387" i="6"/>
  <c r="AP386" i="6"/>
  <c r="AM386" i="6"/>
  <c r="AJ386" i="6"/>
  <c r="AG386" i="6"/>
  <c r="AD386" i="6"/>
  <c r="A386" i="6"/>
  <c r="AP385" i="6"/>
  <c r="AM385" i="6"/>
  <c r="AJ385" i="6"/>
  <c r="AG385" i="6"/>
  <c r="AD385" i="6"/>
  <c r="A385" i="6"/>
  <c r="AP384" i="6"/>
  <c r="AM384" i="6"/>
  <c r="AJ384" i="6"/>
  <c r="AG384" i="6"/>
  <c r="AD384" i="6"/>
  <c r="A384" i="6"/>
  <c r="AP383" i="6"/>
  <c r="AM383" i="6"/>
  <c r="AJ383" i="6"/>
  <c r="AG383" i="6"/>
  <c r="AD383" i="6"/>
  <c r="A383" i="6"/>
  <c r="AP382" i="6"/>
  <c r="AM382" i="6"/>
  <c r="AJ382" i="6"/>
  <c r="AG382" i="6"/>
  <c r="AD382" i="6"/>
  <c r="A382" i="6"/>
  <c r="AP381" i="6"/>
  <c r="AM381" i="6"/>
  <c r="AJ381" i="6"/>
  <c r="AG381" i="6"/>
  <c r="AD381" i="6"/>
  <c r="A381" i="6"/>
  <c r="AP380" i="6"/>
  <c r="AM380" i="6"/>
  <c r="AJ380" i="6"/>
  <c r="AG380" i="6"/>
  <c r="AD380" i="6"/>
  <c r="A380" i="6"/>
  <c r="AP379" i="6"/>
  <c r="AM379" i="6"/>
  <c r="AJ379" i="6"/>
  <c r="AG379" i="6"/>
  <c r="AD379" i="6"/>
  <c r="A379" i="6"/>
  <c r="AP378" i="6"/>
  <c r="AM378" i="6"/>
  <c r="AJ378" i="6"/>
  <c r="AG378" i="6"/>
  <c r="AD378" i="6"/>
  <c r="A378" i="6"/>
  <c r="AP377" i="6"/>
  <c r="AM377" i="6"/>
  <c r="AJ377" i="6"/>
  <c r="AG377" i="6"/>
  <c r="AD377" i="6"/>
  <c r="A377" i="6"/>
  <c r="AP376" i="6"/>
  <c r="AM376" i="6"/>
  <c r="AJ376" i="6"/>
  <c r="AG376" i="6"/>
  <c r="AD376" i="6"/>
  <c r="A376" i="6"/>
  <c r="AP375" i="6"/>
  <c r="AM375" i="6"/>
  <c r="AJ375" i="6"/>
  <c r="AG375" i="6"/>
  <c r="AD375" i="6"/>
  <c r="A375" i="6"/>
  <c r="AP374" i="6"/>
  <c r="AM374" i="6"/>
  <c r="AJ374" i="6"/>
  <c r="AG374" i="6"/>
  <c r="AD374" i="6"/>
  <c r="A374" i="6"/>
  <c r="AP373" i="6"/>
  <c r="AM373" i="6"/>
  <c r="AJ373" i="6"/>
  <c r="AG373" i="6"/>
  <c r="AD373" i="6"/>
  <c r="A373" i="6"/>
  <c r="AP372" i="6"/>
  <c r="AM372" i="6"/>
  <c r="AJ372" i="6"/>
  <c r="AG372" i="6"/>
  <c r="AD372" i="6"/>
  <c r="A372" i="6"/>
  <c r="AP371" i="6"/>
  <c r="AM371" i="6"/>
  <c r="AJ371" i="6"/>
  <c r="AG371" i="6"/>
  <c r="AD371" i="6"/>
  <c r="A371" i="6"/>
  <c r="AP370" i="6"/>
  <c r="AM370" i="6"/>
  <c r="AJ370" i="6"/>
  <c r="AG370" i="6"/>
  <c r="AD370" i="6"/>
  <c r="A370" i="6"/>
  <c r="AP369" i="6"/>
  <c r="AM369" i="6"/>
  <c r="AJ369" i="6"/>
  <c r="AG369" i="6"/>
  <c r="AD369" i="6"/>
  <c r="A369" i="6"/>
  <c r="AP368" i="6"/>
  <c r="AM368" i="6"/>
  <c r="AJ368" i="6"/>
  <c r="AG368" i="6"/>
  <c r="AD368" i="6"/>
  <c r="A368" i="6"/>
  <c r="AP367" i="6"/>
  <c r="AM367" i="6"/>
  <c r="AJ367" i="6"/>
  <c r="AG367" i="6"/>
  <c r="AD367" i="6"/>
  <c r="A367" i="6"/>
  <c r="AP366" i="6"/>
  <c r="AM366" i="6"/>
  <c r="AJ366" i="6"/>
  <c r="AG366" i="6"/>
  <c r="AD366" i="6"/>
  <c r="A366" i="6"/>
  <c r="AP365" i="6"/>
  <c r="AM365" i="6"/>
  <c r="AJ365" i="6"/>
  <c r="AG365" i="6"/>
  <c r="AD365" i="6"/>
  <c r="A365" i="6"/>
  <c r="AP364" i="6"/>
  <c r="AM364" i="6"/>
  <c r="AJ364" i="6"/>
  <c r="AG364" i="6"/>
  <c r="AD364" i="6"/>
  <c r="A364" i="6"/>
  <c r="AP363" i="6"/>
  <c r="AM363" i="6"/>
  <c r="AJ363" i="6"/>
  <c r="AG363" i="6"/>
  <c r="AD363" i="6"/>
  <c r="A363" i="6"/>
  <c r="AP362" i="6"/>
  <c r="AM362" i="6"/>
  <c r="AJ362" i="6"/>
  <c r="AG362" i="6"/>
  <c r="AD362" i="6"/>
  <c r="A362" i="6"/>
  <c r="AP361" i="6"/>
  <c r="AM361" i="6"/>
  <c r="AJ361" i="6"/>
  <c r="AG361" i="6"/>
  <c r="AD361" i="6"/>
  <c r="A361" i="6"/>
  <c r="AP360" i="6"/>
  <c r="AM360" i="6"/>
  <c r="AJ360" i="6"/>
  <c r="AG360" i="6"/>
  <c r="AD360" i="6"/>
  <c r="A360" i="6"/>
  <c r="AP359" i="6"/>
  <c r="AM359" i="6"/>
  <c r="AJ359" i="6"/>
  <c r="AG359" i="6"/>
  <c r="AD359" i="6"/>
  <c r="A359" i="6"/>
  <c r="AP358" i="6"/>
  <c r="AM358" i="6"/>
  <c r="AJ358" i="6"/>
  <c r="AG358" i="6"/>
  <c r="AD358" i="6"/>
  <c r="A358" i="6"/>
  <c r="AP357" i="6"/>
  <c r="AM357" i="6"/>
  <c r="AJ357" i="6"/>
  <c r="AG357" i="6"/>
  <c r="AD357" i="6"/>
  <c r="A357" i="6"/>
  <c r="AP356" i="6"/>
  <c r="AM356" i="6"/>
  <c r="AJ356" i="6"/>
  <c r="AG356" i="6"/>
  <c r="AD356" i="6"/>
  <c r="A356" i="6"/>
  <c r="AP355" i="6"/>
  <c r="AM355" i="6"/>
  <c r="AJ355" i="6"/>
  <c r="AG355" i="6"/>
  <c r="AD355" i="6"/>
  <c r="A355" i="6"/>
  <c r="AP354" i="6"/>
  <c r="AM354" i="6"/>
  <c r="AJ354" i="6"/>
  <c r="AG354" i="6"/>
  <c r="AD354" i="6"/>
  <c r="A354" i="6"/>
  <c r="AP353" i="6"/>
  <c r="AM353" i="6"/>
  <c r="AJ353" i="6"/>
  <c r="AG353" i="6"/>
  <c r="AD353" i="6"/>
  <c r="A353" i="6"/>
  <c r="AP352" i="6"/>
  <c r="AM352" i="6"/>
  <c r="AJ352" i="6"/>
  <c r="AG352" i="6"/>
  <c r="AD352" i="6"/>
  <c r="A352" i="6"/>
  <c r="AP351" i="6"/>
  <c r="AM351" i="6"/>
  <c r="AJ351" i="6"/>
  <c r="AG351" i="6"/>
  <c r="AD351" i="6"/>
  <c r="A351" i="6"/>
  <c r="AP350" i="6"/>
  <c r="AM350" i="6"/>
  <c r="AJ350" i="6"/>
  <c r="AG350" i="6"/>
  <c r="AD350" i="6"/>
  <c r="A350" i="6"/>
  <c r="AP349" i="6"/>
  <c r="AM349" i="6"/>
  <c r="AJ349" i="6"/>
  <c r="AG349" i="6"/>
  <c r="AD349" i="6"/>
  <c r="A349" i="6"/>
  <c r="AP348" i="6"/>
  <c r="AM348" i="6"/>
  <c r="AJ348" i="6"/>
  <c r="AG348" i="6"/>
  <c r="AD348" i="6"/>
  <c r="A348" i="6"/>
  <c r="AP347" i="6"/>
  <c r="AM347" i="6"/>
  <c r="AJ347" i="6"/>
  <c r="AG347" i="6"/>
  <c r="AD347" i="6"/>
  <c r="A347" i="6"/>
  <c r="AP346" i="6"/>
  <c r="AM346" i="6"/>
  <c r="AJ346" i="6"/>
  <c r="AG346" i="6"/>
  <c r="AD346" i="6"/>
  <c r="A346" i="6"/>
  <c r="AP345" i="6"/>
  <c r="AM345" i="6"/>
  <c r="AJ345" i="6"/>
  <c r="AG345" i="6"/>
  <c r="AD345" i="6"/>
  <c r="A345" i="6"/>
  <c r="AP344" i="6"/>
  <c r="AM344" i="6"/>
  <c r="AJ344" i="6"/>
  <c r="AG344" i="6"/>
  <c r="AD344" i="6"/>
  <c r="A344" i="6"/>
  <c r="AP343" i="6"/>
  <c r="AM343" i="6"/>
  <c r="AJ343" i="6"/>
  <c r="AG343" i="6"/>
  <c r="AD343" i="6"/>
  <c r="A343" i="6"/>
  <c r="AP342" i="6"/>
  <c r="AM342" i="6"/>
  <c r="AJ342" i="6"/>
  <c r="AG342" i="6"/>
  <c r="AD342" i="6"/>
  <c r="A342" i="6"/>
  <c r="AP341" i="6"/>
  <c r="AM341" i="6"/>
  <c r="AJ341" i="6"/>
  <c r="AG341" i="6"/>
  <c r="AD341" i="6"/>
  <c r="A341" i="6"/>
  <c r="AP340" i="6"/>
  <c r="AM340" i="6"/>
  <c r="AJ340" i="6"/>
  <c r="AG340" i="6"/>
  <c r="AD340" i="6"/>
  <c r="A340" i="6"/>
  <c r="AP339" i="6"/>
  <c r="AM339" i="6"/>
  <c r="AJ339" i="6"/>
  <c r="AG339" i="6"/>
  <c r="AD339" i="6"/>
  <c r="A339" i="6"/>
  <c r="AP338" i="6"/>
  <c r="AM338" i="6"/>
  <c r="AJ338" i="6"/>
  <c r="AG338" i="6"/>
  <c r="AD338" i="6"/>
  <c r="A338" i="6"/>
  <c r="AP337" i="6"/>
  <c r="AM337" i="6"/>
  <c r="AJ337" i="6"/>
  <c r="AG337" i="6"/>
  <c r="AD337" i="6"/>
  <c r="A337" i="6"/>
  <c r="AP336" i="6"/>
  <c r="AM336" i="6"/>
  <c r="AJ336" i="6"/>
  <c r="AG336" i="6"/>
  <c r="AD336" i="6"/>
  <c r="A336" i="6"/>
  <c r="AP335" i="6"/>
  <c r="AM335" i="6"/>
  <c r="AJ335" i="6"/>
  <c r="AG335" i="6"/>
  <c r="AD335" i="6"/>
  <c r="A335" i="6"/>
  <c r="AP334" i="6"/>
  <c r="AM334" i="6"/>
  <c r="AJ334" i="6"/>
  <c r="AG334" i="6"/>
  <c r="AD334" i="6"/>
  <c r="A334" i="6"/>
  <c r="AP333" i="6"/>
  <c r="AM333" i="6"/>
  <c r="AJ333" i="6"/>
  <c r="AG333" i="6"/>
  <c r="AD333" i="6"/>
  <c r="A333" i="6"/>
  <c r="AP332" i="6"/>
  <c r="AM332" i="6"/>
  <c r="AJ332" i="6"/>
  <c r="AG332" i="6"/>
  <c r="AD332" i="6"/>
  <c r="A332" i="6"/>
  <c r="AP331" i="6"/>
  <c r="AM331" i="6"/>
  <c r="AJ331" i="6"/>
  <c r="AG331" i="6"/>
  <c r="AD331" i="6"/>
  <c r="A331" i="6"/>
  <c r="AP330" i="6"/>
  <c r="AM330" i="6"/>
  <c r="AJ330" i="6"/>
  <c r="AG330" i="6"/>
  <c r="AD330" i="6"/>
  <c r="A330" i="6"/>
  <c r="AP329" i="6"/>
  <c r="AM329" i="6"/>
  <c r="AJ329" i="6"/>
  <c r="AG329" i="6"/>
  <c r="AD329" i="6"/>
  <c r="A329" i="6"/>
  <c r="AP328" i="6"/>
  <c r="AM328" i="6"/>
  <c r="AJ328" i="6"/>
  <c r="AG328" i="6"/>
  <c r="AD328" i="6"/>
  <c r="A328" i="6"/>
  <c r="AP327" i="6"/>
  <c r="AM327" i="6"/>
  <c r="AJ327" i="6"/>
  <c r="AG327" i="6"/>
  <c r="AD327" i="6"/>
  <c r="A327" i="6"/>
  <c r="AP326" i="6"/>
  <c r="AM326" i="6"/>
  <c r="AJ326" i="6"/>
  <c r="AG326" i="6"/>
  <c r="AD326" i="6"/>
  <c r="A326" i="6"/>
  <c r="AP325" i="6"/>
  <c r="AM325" i="6"/>
  <c r="AJ325" i="6"/>
  <c r="AG325" i="6"/>
  <c r="AD325" i="6"/>
  <c r="A325" i="6"/>
  <c r="AP324" i="6"/>
  <c r="AM324" i="6"/>
  <c r="AJ324" i="6"/>
  <c r="AG324" i="6"/>
  <c r="AD324" i="6"/>
  <c r="A324" i="6"/>
  <c r="AP323" i="6"/>
  <c r="AM323" i="6"/>
  <c r="AJ323" i="6"/>
  <c r="AG323" i="6"/>
  <c r="AD323" i="6"/>
  <c r="A323" i="6"/>
  <c r="AP322" i="6"/>
  <c r="AM322" i="6"/>
  <c r="AJ322" i="6"/>
  <c r="AG322" i="6"/>
  <c r="AD322" i="6"/>
  <c r="A322" i="6"/>
  <c r="AP321" i="6"/>
  <c r="AM321" i="6"/>
  <c r="AJ321" i="6"/>
  <c r="AG321" i="6"/>
  <c r="AD321" i="6"/>
  <c r="A321" i="6"/>
  <c r="AP320" i="6"/>
  <c r="AM320" i="6"/>
  <c r="AJ320" i="6"/>
  <c r="AG320" i="6"/>
  <c r="AD320" i="6"/>
  <c r="A320" i="6"/>
  <c r="AP319" i="6"/>
  <c r="AM319" i="6"/>
  <c r="AJ319" i="6"/>
  <c r="AG319" i="6"/>
  <c r="AD319" i="6"/>
  <c r="A319" i="6"/>
  <c r="AP318" i="6"/>
  <c r="AM318" i="6"/>
  <c r="AJ318" i="6"/>
  <c r="AG318" i="6"/>
  <c r="AD318" i="6"/>
  <c r="A318" i="6"/>
  <c r="AP317" i="6"/>
  <c r="AM317" i="6"/>
  <c r="AJ317" i="6"/>
  <c r="AG317" i="6"/>
  <c r="AD317" i="6"/>
  <c r="A317" i="6"/>
  <c r="AP316" i="6"/>
  <c r="AM316" i="6"/>
  <c r="AJ316" i="6"/>
  <c r="AG316" i="6"/>
  <c r="AD316" i="6"/>
  <c r="A316" i="6"/>
  <c r="AP315" i="6"/>
  <c r="AM315" i="6"/>
  <c r="AJ315" i="6"/>
  <c r="AG315" i="6"/>
  <c r="AD315" i="6"/>
  <c r="A315" i="6"/>
  <c r="AP314" i="6"/>
  <c r="AM314" i="6"/>
  <c r="AJ314" i="6"/>
  <c r="AG314" i="6"/>
  <c r="AD314" i="6"/>
  <c r="A314" i="6"/>
  <c r="AP313" i="6"/>
  <c r="AM313" i="6"/>
  <c r="AJ313" i="6"/>
  <c r="AG313" i="6"/>
  <c r="AD313" i="6"/>
  <c r="A313" i="6"/>
  <c r="AP312" i="6"/>
  <c r="AM312" i="6"/>
  <c r="AJ312" i="6"/>
  <c r="AG312" i="6"/>
  <c r="AD312" i="6"/>
  <c r="A312" i="6"/>
  <c r="AP311" i="6"/>
  <c r="AM311" i="6"/>
  <c r="AJ311" i="6"/>
  <c r="AG311" i="6"/>
  <c r="AD311" i="6"/>
  <c r="A311" i="6"/>
  <c r="AP310" i="6"/>
  <c r="AM310" i="6"/>
  <c r="AJ310" i="6"/>
  <c r="AG310" i="6"/>
  <c r="AD310" i="6"/>
  <c r="A310" i="6"/>
  <c r="AP309" i="6"/>
  <c r="AM309" i="6"/>
  <c r="AJ309" i="6"/>
  <c r="AG309" i="6"/>
  <c r="AD309" i="6"/>
  <c r="A309" i="6"/>
  <c r="AP308" i="6"/>
  <c r="AM308" i="6"/>
  <c r="AJ308" i="6"/>
  <c r="AG308" i="6"/>
  <c r="AD308" i="6"/>
  <c r="A308" i="6"/>
  <c r="AP307" i="6"/>
  <c r="AM307" i="6"/>
  <c r="AJ307" i="6"/>
  <c r="AG307" i="6"/>
  <c r="AD307" i="6"/>
  <c r="A307" i="6"/>
  <c r="AP306" i="6"/>
  <c r="AM306" i="6"/>
  <c r="AJ306" i="6"/>
  <c r="AG306" i="6"/>
  <c r="AD306" i="6"/>
  <c r="A306" i="6"/>
  <c r="AP305" i="6"/>
  <c r="AM305" i="6"/>
  <c r="AJ305" i="6"/>
  <c r="AG305" i="6"/>
  <c r="AD305" i="6"/>
  <c r="A305" i="6"/>
  <c r="AP304" i="6"/>
  <c r="AM304" i="6"/>
  <c r="AJ304" i="6"/>
  <c r="AG304" i="6"/>
  <c r="AD304" i="6"/>
  <c r="A304" i="6"/>
  <c r="AP303" i="6"/>
  <c r="AM303" i="6"/>
  <c r="AJ303" i="6"/>
  <c r="AG303" i="6"/>
  <c r="AD303" i="6"/>
  <c r="A303" i="6"/>
  <c r="AP302" i="6"/>
  <c r="AM302" i="6"/>
  <c r="AJ302" i="6"/>
  <c r="AG302" i="6"/>
  <c r="AD302" i="6"/>
  <c r="A302" i="6"/>
  <c r="AP301" i="6"/>
  <c r="AM301" i="6"/>
  <c r="AJ301" i="6"/>
  <c r="AG301" i="6"/>
  <c r="AD301" i="6"/>
  <c r="A301" i="6"/>
  <c r="AP300" i="6"/>
  <c r="AM300" i="6"/>
  <c r="AJ300" i="6"/>
  <c r="AG300" i="6"/>
  <c r="AD300" i="6"/>
  <c r="A300" i="6"/>
  <c r="AP299" i="6"/>
  <c r="AM299" i="6"/>
  <c r="AJ299" i="6"/>
  <c r="AG299" i="6"/>
  <c r="AD299" i="6"/>
  <c r="A299" i="6"/>
  <c r="AP298" i="6"/>
  <c r="AM298" i="6"/>
  <c r="AJ298" i="6"/>
  <c r="AG298" i="6"/>
  <c r="AD298" i="6"/>
  <c r="A298" i="6"/>
  <c r="AP297" i="6"/>
  <c r="AM297" i="6"/>
  <c r="AJ297" i="6"/>
  <c r="AG297" i="6"/>
  <c r="AD297" i="6"/>
  <c r="A297" i="6"/>
  <c r="AP296" i="6"/>
  <c r="AM296" i="6"/>
  <c r="AJ296" i="6"/>
  <c r="AG296" i="6"/>
  <c r="AD296" i="6"/>
  <c r="A296" i="6"/>
  <c r="AP295" i="6"/>
  <c r="AM295" i="6"/>
  <c r="AJ295" i="6"/>
  <c r="AG295" i="6"/>
  <c r="AD295" i="6"/>
  <c r="A295" i="6"/>
  <c r="AP294" i="6"/>
  <c r="AM294" i="6"/>
  <c r="AJ294" i="6"/>
  <c r="AG294" i="6"/>
  <c r="AD294" i="6"/>
  <c r="A294" i="6"/>
  <c r="AP293" i="6"/>
  <c r="AM293" i="6"/>
  <c r="AJ293" i="6"/>
  <c r="AG293" i="6"/>
  <c r="AD293" i="6"/>
  <c r="A293" i="6"/>
  <c r="AP292" i="6"/>
  <c r="AM292" i="6"/>
  <c r="AJ292" i="6"/>
  <c r="AG292" i="6"/>
  <c r="AD292" i="6"/>
  <c r="A292" i="6"/>
  <c r="AP291" i="6"/>
  <c r="AM291" i="6"/>
  <c r="AJ291" i="6"/>
  <c r="AG291" i="6"/>
  <c r="AD291" i="6"/>
  <c r="A291" i="6"/>
  <c r="AP290" i="6"/>
  <c r="AM290" i="6"/>
  <c r="AJ290" i="6"/>
  <c r="AG290" i="6"/>
  <c r="AD290" i="6"/>
  <c r="A290" i="6"/>
  <c r="AP289" i="6"/>
  <c r="AM289" i="6"/>
  <c r="AJ289" i="6"/>
  <c r="AG289" i="6"/>
  <c r="AD289" i="6"/>
  <c r="A289" i="6"/>
  <c r="AP288" i="6"/>
  <c r="AM288" i="6"/>
  <c r="AJ288" i="6"/>
  <c r="AG288" i="6"/>
  <c r="AD288" i="6"/>
  <c r="A288" i="6"/>
  <c r="AP287" i="6"/>
  <c r="AM287" i="6"/>
  <c r="AJ287" i="6"/>
  <c r="AG287" i="6"/>
  <c r="AD287" i="6"/>
  <c r="A287" i="6"/>
  <c r="AP286" i="6"/>
  <c r="AM286" i="6"/>
  <c r="AJ286" i="6"/>
  <c r="AG286" i="6"/>
  <c r="AD286" i="6"/>
  <c r="A286" i="6"/>
  <c r="AP285" i="6"/>
  <c r="AM285" i="6"/>
  <c r="AJ285" i="6"/>
  <c r="AG285" i="6"/>
  <c r="AD285" i="6"/>
  <c r="A285" i="6"/>
  <c r="AP284" i="6"/>
  <c r="AM284" i="6"/>
  <c r="AJ284" i="6"/>
  <c r="AG284" i="6"/>
  <c r="AD284" i="6"/>
  <c r="A284" i="6"/>
  <c r="AP283" i="6"/>
  <c r="AM283" i="6"/>
  <c r="AJ283" i="6"/>
  <c r="AG283" i="6"/>
  <c r="AD283" i="6"/>
  <c r="A283" i="6"/>
  <c r="AP282" i="6"/>
  <c r="AM282" i="6"/>
  <c r="AJ282" i="6"/>
  <c r="AG282" i="6"/>
  <c r="AD282" i="6"/>
  <c r="A282" i="6"/>
  <c r="AP281" i="6"/>
  <c r="AM281" i="6"/>
  <c r="AJ281" i="6"/>
  <c r="AG281" i="6"/>
  <c r="AD281" i="6"/>
  <c r="A281" i="6"/>
  <c r="AP280" i="6"/>
  <c r="AM280" i="6"/>
  <c r="AJ280" i="6"/>
  <c r="AG280" i="6"/>
  <c r="AD280" i="6"/>
  <c r="A280" i="6"/>
  <c r="AP279" i="6"/>
  <c r="AM279" i="6"/>
  <c r="AJ279" i="6"/>
  <c r="AG279" i="6"/>
  <c r="AD279" i="6"/>
  <c r="A279" i="6"/>
  <c r="AP278" i="6"/>
  <c r="AM278" i="6"/>
  <c r="AJ278" i="6"/>
  <c r="AG278" i="6"/>
  <c r="AD278" i="6"/>
  <c r="A278" i="6"/>
  <c r="AP277" i="6"/>
  <c r="AM277" i="6"/>
  <c r="AJ277" i="6"/>
  <c r="AG277" i="6"/>
  <c r="AD277" i="6"/>
  <c r="A277" i="6"/>
  <c r="AP276" i="6"/>
  <c r="AM276" i="6"/>
  <c r="AJ276" i="6"/>
  <c r="AG276" i="6"/>
  <c r="AD276" i="6"/>
  <c r="A276" i="6"/>
  <c r="AP275" i="6"/>
  <c r="AM275" i="6"/>
  <c r="AJ275" i="6"/>
  <c r="AG275" i="6"/>
  <c r="AD275" i="6"/>
  <c r="A275" i="6"/>
  <c r="AP274" i="6"/>
  <c r="AM274" i="6"/>
  <c r="AJ274" i="6"/>
  <c r="AG274" i="6"/>
  <c r="AD274" i="6"/>
  <c r="A274" i="6"/>
  <c r="AP273" i="6"/>
  <c r="AM273" i="6"/>
  <c r="AJ273" i="6"/>
  <c r="AG273" i="6"/>
  <c r="AD273" i="6"/>
  <c r="A273" i="6"/>
  <c r="AP272" i="6"/>
  <c r="AM272" i="6"/>
  <c r="AJ272" i="6"/>
  <c r="AG272" i="6"/>
  <c r="AD272" i="6"/>
  <c r="A272" i="6"/>
  <c r="AP271" i="6"/>
  <c r="AM271" i="6"/>
  <c r="AJ271" i="6"/>
  <c r="AG271" i="6"/>
  <c r="AD271" i="6"/>
  <c r="A271" i="6"/>
  <c r="AP270" i="6"/>
  <c r="AM270" i="6"/>
  <c r="AJ270" i="6"/>
  <c r="AG270" i="6"/>
  <c r="AD270" i="6"/>
  <c r="A270" i="6"/>
  <c r="AP269" i="6"/>
  <c r="AM269" i="6"/>
  <c r="AJ269" i="6"/>
  <c r="AG269" i="6"/>
  <c r="AD269" i="6"/>
  <c r="A269" i="6"/>
  <c r="AP268" i="6"/>
  <c r="AM268" i="6"/>
  <c r="AJ268" i="6"/>
  <c r="AG268" i="6"/>
  <c r="AD268" i="6"/>
  <c r="A268" i="6"/>
  <c r="AP267" i="6"/>
  <c r="AM267" i="6"/>
  <c r="AJ267" i="6"/>
  <c r="AG267" i="6"/>
  <c r="AD267" i="6"/>
  <c r="A267" i="6"/>
  <c r="AP266" i="6"/>
  <c r="AM266" i="6"/>
  <c r="AJ266" i="6"/>
  <c r="AG266" i="6"/>
  <c r="AD266" i="6"/>
  <c r="A266" i="6"/>
  <c r="AP265" i="6"/>
  <c r="AM265" i="6"/>
  <c r="AJ265" i="6"/>
  <c r="AG265" i="6"/>
  <c r="AD265" i="6"/>
  <c r="A265" i="6"/>
  <c r="AP264" i="6"/>
  <c r="AM264" i="6"/>
  <c r="AJ264" i="6"/>
  <c r="AG264" i="6"/>
  <c r="AD264" i="6"/>
  <c r="A264" i="6"/>
  <c r="AP263" i="6"/>
  <c r="AM263" i="6"/>
  <c r="AJ263" i="6"/>
  <c r="AG263" i="6"/>
  <c r="AD263" i="6"/>
  <c r="A263" i="6"/>
  <c r="AP262" i="6"/>
  <c r="AM262" i="6"/>
  <c r="AJ262" i="6"/>
  <c r="AG262" i="6"/>
  <c r="AD262" i="6"/>
  <c r="A262" i="6"/>
  <c r="AP261" i="6"/>
  <c r="AM261" i="6"/>
  <c r="AJ261" i="6"/>
  <c r="AG261" i="6"/>
  <c r="AD261" i="6"/>
  <c r="A261" i="6"/>
  <c r="AP260" i="6"/>
  <c r="AM260" i="6"/>
  <c r="AJ260" i="6"/>
  <c r="AG260" i="6"/>
  <c r="AD260" i="6"/>
  <c r="A260" i="6"/>
  <c r="AP259" i="6"/>
  <c r="AM259" i="6"/>
  <c r="AJ259" i="6"/>
  <c r="AG259" i="6"/>
  <c r="AD259" i="6"/>
  <c r="A259" i="6"/>
  <c r="AP258" i="6"/>
  <c r="AM258" i="6"/>
  <c r="AJ258" i="6"/>
  <c r="AG258" i="6"/>
  <c r="AD258" i="6"/>
  <c r="A258" i="6"/>
  <c r="AP257" i="6"/>
  <c r="AM257" i="6"/>
  <c r="AJ257" i="6"/>
  <c r="AG257" i="6"/>
  <c r="AD257" i="6"/>
  <c r="A257" i="6"/>
  <c r="AP256" i="6"/>
  <c r="AM256" i="6"/>
  <c r="AJ256" i="6"/>
  <c r="AG256" i="6"/>
  <c r="AD256" i="6"/>
  <c r="A256" i="6"/>
  <c r="AP255" i="6"/>
  <c r="AM255" i="6"/>
  <c r="AJ255" i="6"/>
  <c r="AG255" i="6"/>
  <c r="AD255" i="6"/>
  <c r="A255" i="6"/>
  <c r="AP254" i="6"/>
  <c r="AM254" i="6"/>
  <c r="AJ254" i="6"/>
  <c r="AG254" i="6"/>
  <c r="AD254" i="6"/>
  <c r="A254" i="6"/>
  <c r="AP253" i="6"/>
  <c r="AM253" i="6"/>
  <c r="AJ253" i="6"/>
  <c r="AG253" i="6"/>
  <c r="AD253" i="6"/>
  <c r="A253" i="6"/>
  <c r="AP252" i="6"/>
  <c r="AM252" i="6"/>
  <c r="AJ252" i="6"/>
  <c r="AG252" i="6"/>
  <c r="AD252" i="6"/>
  <c r="A252" i="6"/>
  <c r="AQ251" i="6"/>
  <c r="AO251" i="6"/>
  <c r="AP251" i="6" s="1"/>
  <c r="AL251" i="6"/>
  <c r="AM251" i="6" s="1"/>
  <c r="AI251" i="6"/>
  <c r="AF251" i="6"/>
  <c r="AG251" i="6" s="1"/>
  <c r="AD251" i="6"/>
  <c r="A251" i="6"/>
  <c r="AP250" i="6"/>
  <c r="AM250" i="6"/>
  <c r="AJ250" i="6"/>
  <c r="AG250" i="6"/>
  <c r="AD250" i="6"/>
  <c r="A250" i="6"/>
  <c r="AP249" i="6"/>
  <c r="AM249" i="6"/>
  <c r="AJ249" i="6"/>
  <c r="AG249" i="6"/>
  <c r="AD249" i="6"/>
  <c r="A249" i="6"/>
  <c r="AP248" i="6"/>
  <c r="AL248" i="6"/>
  <c r="AI248" i="6"/>
  <c r="AJ248" i="6" s="1"/>
  <c r="AF248" i="6"/>
  <c r="AG248" i="6" s="1"/>
  <c r="AD248" i="6"/>
  <c r="A248" i="6"/>
  <c r="AP247" i="6"/>
  <c r="AM247" i="6"/>
  <c r="AJ247" i="6"/>
  <c r="AG247" i="6"/>
  <c r="AD247" i="6"/>
  <c r="A247" i="6"/>
  <c r="AP246" i="6"/>
  <c r="AM246" i="6"/>
  <c r="AJ246" i="6"/>
  <c r="AG246" i="6"/>
  <c r="AD246" i="6"/>
  <c r="A246" i="6"/>
  <c r="AP245" i="6"/>
  <c r="AM245" i="6"/>
  <c r="AJ245" i="6"/>
  <c r="AG245" i="6"/>
  <c r="AD245" i="6"/>
  <c r="A245" i="6"/>
  <c r="AP244" i="6"/>
  <c r="AM244" i="6"/>
  <c r="AJ244" i="6"/>
  <c r="AG244" i="6"/>
  <c r="AD244" i="6"/>
  <c r="A244" i="6"/>
  <c r="AP243" i="6"/>
  <c r="AM243" i="6"/>
  <c r="AJ243" i="6"/>
  <c r="AG243" i="6"/>
  <c r="AD243" i="6"/>
  <c r="A243" i="6"/>
  <c r="AP242" i="6"/>
  <c r="AM242" i="6"/>
  <c r="AJ242" i="6"/>
  <c r="AG242" i="6"/>
  <c r="AD242" i="6"/>
  <c r="A242" i="6"/>
  <c r="AP241" i="6"/>
  <c r="AM241" i="6"/>
  <c r="AJ241" i="6"/>
  <c r="AG241" i="6"/>
  <c r="AD241" i="6"/>
  <c r="A241" i="6"/>
  <c r="AP240" i="6"/>
  <c r="AM240" i="6"/>
  <c r="AJ240" i="6"/>
  <c r="AG240" i="6"/>
  <c r="AD240" i="6"/>
  <c r="A240" i="6"/>
  <c r="AP239" i="6"/>
  <c r="AM239" i="6"/>
  <c r="AJ239" i="6"/>
  <c r="AG239" i="6"/>
  <c r="AD239" i="6"/>
  <c r="A239" i="6"/>
  <c r="AP238" i="6"/>
  <c r="AM238" i="6"/>
  <c r="AJ238" i="6"/>
  <c r="AG238" i="6"/>
  <c r="AD238" i="6"/>
  <c r="A238" i="6"/>
  <c r="AP237" i="6"/>
  <c r="AM237" i="6"/>
  <c r="AJ237" i="6"/>
  <c r="AG237" i="6"/>
  <c r="AD237" i="6"/>
  <c r="A237" i="6"/>
  <c r="AP236" i="6"/>
  <c r="AM236" i="6"/>
  <c r="AJ236" i="6"/>
  <c r="AG236" i="6"/>
  <c r="AD236" i="6"/>
  <c r="A236" i="6"/>
  <c r="AP235" i="6"/>
  <c r="AM235" i="6"/>
  <c r="AJ235" i="6"/>
  <c r="AG235" i="6"/>
  <c r="AD235" i="6"/>
  <c r="A235" i="6"/>
  <c r="AP234" i="6"/>
  <c r="AM234" i="6"/>
  <c r="AJ234" i="6"/>
  <c r="AG234" i="6"/>
  <c r="AD234" i="6"/>
  <c r="A234" i="6"/>
  <c r="AP233" i="6"/>
  <c r="AM233" i="6"/>
  <c r="AJ233" i="6"/>
  <c r="AG233" i="6"/>
  <c r="AD233" i="6"/>
  <c r="A233" i="6"/>
  <c r="AP232" i="6"/>
  <c r="AM232" i="6"/>
  <c r="AJ232" i="6"/>
  <c r="AG232" i="6"/>
  <c r="AD232" i="6"/>
  <c r="A232" i="6"/>
  <c r="AP231" i="6"/>
  <c r="AM231" i="6"/>
  <c r="AJ231" i="6"/>
  <c r="AG231" i="6"/>
  <c r="AD231" i="6"/>
  <c r="A231" i="6"/>
  <c r="AP230" i="6"/>
  <c r="AM230" i="6"/>
  <c r="AJ230" i="6"/>
  <c r="AG230" i="6"/>
  <c r="AD230" i="6"/>
  <c r="A230" i="6"/>
  <c r="AP229" i="6"/>
  <c r="AM229" i="6"/>
  <c r="AJ229" i="6"/>
  <c r="AG229" i="6"/>
  <c r="AD229" i="6"/>
  <c r="A229" i="6"/>
  <c r="AP228" i="6"/>
  <c r="AM228" i="6"/>
  <c r="AJ228" i="6"/>
  <c r="AG228" i="6"/>
  <c r="AD228" i="6"/>
  <c r="A228" i="6"/>
  <c r="AP227" i="6"/>
  <c r="AM227" i="6"/>
  <c r="AJ227" i="6"/>
  <c r="AG227" i="6"/>
  <c r="AD227" i="6"/>
  <c r="A227" i="6"/>
  <c r="AP226" i="6"/>
  <c r="AM226" i="6"/>
  <c r="AJ226" i="6"/>
  <c r="AG226" i="6"/>
  <c r="AD226" i="6"/>
  <c r="A226" i="6"/>
  <c r="AP225" i="6"/>
  <c r="AM225" i="6"/>
  <c r="AJ225" i="6"/>
  <c r="AG225" i="6"/>
  <c r="AD225" i="6"/>
  <c r="A225" i="6"/>
  <c r="AP224" i="6"/>
  <c r="AM224" i="6"/>
  <c r="AJ224" i="6"/>
  <c r="AG224" i="6"/>
  <c r="AD224" i="6"/>
  <c r="A224" i="6"/>
  <c r="AP223" i="6"/>
  <c r="AM223" i="6"/>
  <c r="AJ223" i="6"/>
  <c r="AG223" i="6"/>
  <c r="AD223" i="6"/>
  <c r="A223" i="6"/>
  <c r="AP222" i="6"/>
  <c r="AM222" i="6"/>
  <c r="AJ222" i="6"/>
  <c r="AG222" i="6"/>
  <c r="AD222" i="6"/>
  <c r="A222" i="6"/>
  <c r="AP221" i="6"/>
  <c r="AM221" i="6"/>
  <c r="AJ221" i="6"/>
  <c r="AG221" i="6"/>
  <c r="AD221" i="6"/>
  <c r="A221" i="6"/>
  <c r="AP220" i="6"/>
  <c r="AM220" i="6"/>
  <c r="AJ220" i="6"/>
  <c r="AG220" i="6"/>
  <c r="AD220" i="6"/>
  <c r="A220" i="6"/>
  <c r="AP219" i="6"/>
  <c r="AM219" i="6"/>
  <c r="AJ219" i="6"/>
  <c r="AG219" i="6"/>
  <c r="AD219" i="6"/>
  <c r="A219" i="6"/>
  <c r="AP218" i="6"/>
  <c r="AM218" i="6"/>
  <c r="AJ218" i="6"/>
  <c r="AG218" i="6"/>
  <c r="AD218" i="6"/>
  <c r="A218" i="6"/>
  <c r="AP217" i="6"/>
  <c r="AM217" i="6"/>
  <c r="AJ217" i="6"/>
  <c r="AG217" i="6"/>
  <c r="AD217" i="6"/>
  <c r="A217" i="6"/>
  <c r="AP216" i="6"/>
  <c r="AM216" i="6"/>
  <c r="AJ216" i="6"/>
  <c r="AG216" i="6"/>
  <c r="AD216" i="6"/>
  <c r="A216" i="6"/>
  <c r="AP215" i="6"/>
  <c r="AM215" i="6"/>
  <c r="AJ215" i="6"/>
  <c r="AG215" i="6"/>
  <c r="AD215" i="6"/>
  <c r="A215" i="6"/>
  <c r="AP214" i="6"/>
  <c r="AM214" i="6"/>
  <c r="AJ214" i="6"/>
  <c r="AG214" i="6"/>
  <c r="AD214" i="6"/>
  <c r="A214" i="6"/>
  <c r="AP213" i="6"/>
  <c r="AM213" i="6"/>
  <c r="AJ213" i="6"/>
  <c r="AG213" i="6"/>
  <c r="AD213" i="6"/>
  <c r="A213" i="6"/>
  <c r="AP212" i="6"/>
  <c r="AM212" i="6"/>
  <c r="AJ212" i="6"/>
  <c r="AG212" i="6"/>
  <c r="AD212" i="6"/>
  <c r="A212" i="6"/>
  <c r="AP211" i="6"/>
  <c r="AM211" i="6"/>
  <c r="AJ211" i="6"/>
  <c r="AG211" i="6"/>
  <c r="AD211" i="6"/>
  <c r="A211" i="6"/>
  <c r="AP210" i="6"/>
  <c r="AM210" i="6"/>
  <c r="AJ210" i="6"/>
  <c r="AG210" i="6"/>
  <c r="AD210" i="6"/>
  <c r="A210" i="6"/>
  <c r="AP209" i="6"/>
  <c r="AM209" i="6"/>
  <c r="AJ209" i="6"/>
  <c r="AG209" i="6"/>
  <c r="AD209" i="6"/>
  <c r="A209" i="6"/>
  <c r="AP208" i="6"/>
  <c r="AM208" i="6"/>
  <c r="AJ208" i="6"/>
  <c r="AG208" i="6"/>
  <c r="AD208" i="6"/>
  <c r="A208" i="6"/>
  <c r="AP207" i="6"/>
  <c r="AM207" i="6"/>
  <c r="AJ207" i="6"/>
  <c r="AG207" i="6"/>
  <c r="AD207" i="6"/>
  <c r="A207" i="6"/>
  <c r="AP206" i="6"/>
  <c r="AM206" i="6"/>
  <c r="AJ206" i="6"/>
  <c r="AG206" i="6"/>
  <c r="AD206" i="6"/>
  <c r="A206" i="6"/>
  <c r="AP205" i="6"/>
  <c r="AM205" i="6"/>
  <c r="AJ205" i="6"/>
  <c r="AG205" i="6"/>
  <c r="AD205" i="6"/>
  <c r="A205" i="6"/>
  <c r="AP204" i="6"/>
  <c r="AM204" i="6"/>
  <c r="AJ204" i="6"/>
  <c r="AG204" i="6"/>
  <c r="AD204" i="6"/>
  <c r="A204" i="6"/>
  <c r="AP203" i="6"/>
  <c r="AM203" i="6"/>
  <c r="AJ203" i="6"/>
  <c r="AG203" i="6"/>
  <c r="AD203" i="6"/>
  <c r="A203" i="6"/>
  <c r="AP202" i="6"/>
  <c r="AM202" i="6"/>
  <c r="AJ202" i="6"/>
  <c r="AG202" i="6"/>
  <c r="AD202" i="6"/>
  <c r="A202" i="6"/>
  <c r="AP201" i="6"/>
  <c r="AM201" i="6"/>
  <c r="AJ201" i="6"/>
  <c r="AG201" i="6"/>
  <c r="AD201" i="6"/>
  <c r="A201" i="6"/>
  <c r="AP200" i="6"/>
  <c r="AM200" i="6"/>
  <c r="AJ200" i="6"/>
  <c r="AG200" i="6"/>
  <c r="AD200" i="6"/>
  <c r="A200" i="6"/>
  <c r="AP199" i="6"/>
  <c r="AM199" i="6"/>
  <c r="AJ199" i="6"/>
  <c r="AG199" i="6"/>
  <c r="AD199" i="6"/>
  <c r="A199" i="6"/>
  <c r="AP198" i="6"/>
  <c r="AM198" i="6"/>
  <c r="AJ198" i="6"/>
  <c r="AG198" i="6"/>
  <c r="AD198" i="6"/>
  <c r="A198" i="6"/>
  <c r="AP197" i="6"/>
  <c r="AM197" i="6"/>
  <c r="AJ197" i="6"/>
  <c r="AG197" i="6"/>
  <c r="AD197" i="6"/>
  <c r="A197" i="6"/>
  <c r="AP196" i="6"/>
  <c r="AM196" i="6"/>
  <c r="AJ196" i="6"/>
  <c r="AG196" i="6"/>
  <c r="AD196" i="6"/>
  <c r="A196" i="6"/>
  <c r="AP195" i="6"/>
  <c r="AM195" i="6"/>
  <c r="AJ195" i="6"/>
  <c r="AG195" i="6"/>
  <c r="AD195" i="6"/>
  <c r="A195" i="6"/>
  <c r="AP194" i="6"/>
  <c r="AM194" i="6"/>
  <c r="AJ194" i="6"/>
  <c r="AG194" i="6"/>
  <c r="AD194" i="6"/>
  <c r="A194" i="6"/>
  <c r="AP193" i="6"/>
  <c r="AM193" i="6"/>
  <c r="AJ193" i="6"/>
  <c r="AG193" i="6"/>
  <c r="AD193" i="6"/>
  <c r="A193" i="6"/>
  <c r="AP192" i="6"/>
  <c r="AM192" i="6"/>
  <c r="AJ192" i="6"/>
  <c r="AG192" i="6"/>
  <c r="AD192" i="6"/>
  <c r="A192" i="6"/>
  <c r="AP191" i="6"/>
  <c r="AM191" i="6"/>
  <c r="AJ191" i="6"/>
  <c r="AG191" i="6"/>
  <c r="AD191" i="6"/>
  <c r="A191" i="6"/>
  <c r="AP190" i="6"/>
  <c r="AM190" i="6"/>
  <c r="AJ190" i="6"/>
  <c r="AG190" i="6"/>
  <c r="AD190" i="6"/>
  <c r="A190" i="6"/>
  <c r="AP189" i="6"/>
  <c r="AM189" i="6"/>
  <c r="AJ189" i="6"/>
  <c r="AG189" i="6"/>
  <c r="AD189" i="6"/>
  <c r="A189" i="6"/>
  <c r="AP188" i="6"/>
  <c r="AM188" i="6"/>
  <c r="AJ188" i="6"/>
  <c r="AG188" i="6"/>
  <c r="AD188" i="6"/>
  <c r="A188" i="6"/>
  <c r="AP187" i="6"/>
  <c r="AM187" i="6"/>
  <c r="AJ187" i="6"/>
  <c r="AG187" i="6"/>
  <c r="AD187" i="6"/>
  <c r="A187" i="6"/>
  <c r="AP186" i="6"/>
  <c r="AM186" i="6"/>
  <c r="AJ186" i="6"/>
  <c r="AG186" i="6"/>
  <c r="AD186" i="6"/>
  <c r="A186" i="6"/>
  <c r="AP185" i="6"/>
  <c r="AM185" i="6"/>
  <c r="AJ185" i="6"/>
  <c r="AG185" i="6"/>
  <c r="AD185" i="6"/>
  <c r="A185" i="6"/>
  <c r="AP184" i="6"/>
  <c r="AM184" i="6"/>
  <c r="AJ184" i="6"/>
  <c r="AG184" i="6"/>
  <c r="AD184" i="6"/>
  <c r="A184" i="6"/>
  <c r="AP183" i="6"/>
  <c r="AM183" i="6"/>
  <c r="AJ183" i="6"/>
  <c r="AG183" i="6"/>
  <c r="AD183" i="6"/>
  <c r="A183" i="6"/>
  <c r="AP182" i="6"/>
  <c r="AM182" i="6"/>
  <c r="AJ182" i="6"/>
  <c r="AG182" i="6"/>
  <c r="AD182" i="6"/>
  <c r="A182" i="6"/>
  <c r="AP181" i="6"/>
  <c r="AM181" i="6"/>
  <c r="AJ181" i="6"/>
  <c r="AG181" i="6"/>
  <c r="AD181" i="6"/>
  <c r="A181" i="6"/>
  <c r="AP180" i="6"/>
  <c r="AM180" i="6"/>
  <c r="AJ180" i="6"/>
  <c r="AG180" i="6"/>
  <c r="AD180" i="6"/>
  <c r="A180" i="6"/>
  <c r="AP179" i="6"/>
  <c r="AM179" i="6"/>
  <c r="AJ179" i="6"/>
  <c r="AG179" i="6"/>
  <c r="AD179" i="6"/>
  <c r="A179" i="6"/>
  <c r="AP178" i="6"/>
  <c r="AM178" i="6"/>
  <c r="AJ178" i="6"/>
  <c r="AG178" i="6"/>
  <c r="AD178" i="6"/>
  <c r="A178" i="6"/>
  <c r="AP177" i="6"/>
  <c r="AM177" i="6"/>
  <c r="AJ177" i="6"/>
  <c r="AG177" i="6"/>
  <c r="AD177" i="6"/>
  <c r="A177" i="6"/>
  <c r="AP176" i="6"/>
  <c r="AM176" i="6"/>
  <c r="AJ176" i="6"/>
  <c r="AG176" i="6"/>
  <c r="AD176" i="6"/>
  <c r="A176" i="6"/>
  <c r="AP175" i="6"/>
  <c r="AM175" i="6"/>
  <c r="AJ175" i="6"/>
  <c r="AG175" i="6"/>
  <c r="AD175" i="6"/>
  <c r="A175" i="6"/>
  <c r="AP174" i="6"/>
  <c r="AM174" i="6"/>
  <c r="AJ174" i="6"/>
  <c r="AG174" i="6"/>
  <c r="AD174" i="6"/>
  <c r="A174" i="6"/>
  <c r="AP173" i="6"/>
  <c r="AM173" i="6"/>
  <c r="AJ173" i="6"/>
  <c r="AG173" i="6"/>
  <c r="AD173" i="6"/>
  <c r="A173" i="6"/>
  <c r="AP172" i="6"/>
  <c r="AM172" i="6"/>
  <c r="AJ172" i="6"/>
  <c r="AG172" i="6"/>
  <c r="AD172" i="6"/>
  <c r="A172" i="6"/>
  <c r="AP171" i="6"/>
  <c r="AM171" i="6"/>
  <c r="AJ171" i="6"/>
  <c r="AG171" i="6"/>
  <c r="AD171" i="6"/>
  <c r="A171" i="6"/>
  <c r="AP170" i="6"/>
  <c r="AM170" i="6"/>
  <c r="AJ170" i="6"/>
  <c r="AG170" i="6"/>
  <c r="AD170" i="6"/>
  <c r="A170" i="6"/>
  <c r="AP169" i="6"/>
  <c r="AM169" i="6"/>
  <c r="AJ169" i="6"/>
  <c r="AG169" i="6"/>
  <c r="AD169" i="6"/>
  <c r="A169" i="6"/>
  <c r="AP168" i="6"/>
  <c r="AM168" i="6"/>
  <c r="AJ168" i="6"/>
  <c r="AG168" i="6"/>
  <c r="AD168" i="6"/>
  <c r="A168" i="6"/>
  <c r="AP167" i="6"/>
  <c r="AM167" i="6"/>
  <c r="AJ167" i="6"/>
  <c r="AG167" i="6"/>
  <c r="AD167" i="6"/>
  <c r="A167" i="6"/>
  <c r="AP166" i="6"/>
  <c r="AM166" i="6"/>
  <c r="AJ166" i="6"/>
  <c r="AG166" i="6"/>
  <c r="AD166" i="6"/>
  <c r="A166" i="6"/>
  <c r="AP165" i="6"/>
  <c r="AM165" i="6"/>
  <c r="AJ165" i="6"/>
  <c r="AG165" i="6"/>
  <c r="AD165" i="6"/>
  <c r="A165" i="6"/>
  <c r="AP164" i="6"/>
  <c r="AM164" i="6"/>
  <c r="AJ164" i="6"/>
  <c r="AG164" i="6"/>
  <c r="AD164" i="6"/>
  <c r="A164" i="6"/>
  <c r="AP163" i="6"/>
  <c r="AM163" i="6"/>
  <c r="AJ163" i="6"/>
  <c r="AG163" i="6"/>
  <c r="AD163" i="6"/>
  <c r="A163" i="6"/>
  <c r="AP162" i="6"/>
  <c r="AM162" i="6"/>
  <c r="AJ162" i="6"/>
  <c r="AG162" i="6"/>
  <c r="AD162" i="6"/>
  <c r="A162" i="6"/>
  <c r="AP161" i="6"/>
  <c r="AM161" i="6"/>
  <c r="AJ161" i="6"/>
  <c r="AG161" i="6"/>
  <c r="AD161" i="6"/>
  <c r="A161" i="6"/>
  <c r="AP160" i="6"/>
  <c r="AM160" i="6"/>
  <c r="AJ160" i="6"/>
  <c r="AG160" i="6"/>
  <c r="AD160" i="6"/>
  <c r="A160" i="6"/>
  <c r="AP159" i="6"/>
  <c r="AM159" i="6"/>
  <c r="AJ159" i="6"/>
  <c r="AG159" i="6"/>
  <c r="AD159" i="6"/>
  <c r="A159" i="6"/>
  <c r="AP158" i="6"/>
  <c r="AM158" i="6"/>
  <c r="AJ158" i="6"/>
  <c r="AG158" i="6"/>
  <c r="AD158" i="6"/>
  <c r="A158" i="6"/>
  <c r="AP157" i="6"/>
  <c r="AM157" i="6"/>
  <c r="AJ157" i="6"/>
  <c r="AG157" i="6"/>
  <c r="AD157" i="6"/>
  <c r="A157" i="6"/>
  <c r="AP156" i="6"/>
  <c r="AM156" i="6"/>
  <c r="AJ156" i="6"/>
  <c r="AG156" i="6"/>
  <c r="AD156" i="6"/>
  <c r="A156" i="6"/>
  <c r="AP155" i="6"/>
  <c r="AM155" i="6"/>
  <c r="AJ155" i="6"/>
  <c r="AG155" i="6"/>
  <c r="AD155" i="6"/>
  <c r="A155" i="6"/>
  <c r="AP154" i="6"/>
  <c r="AM154" i="6"/>
  <c r="AJ154" i="6"/>
  <c r="AG154" i="6"/>
  <c r="AD154" i="6"/>
  <c r="A154" i="6"/>
  <c r="AP153" i="6"/>
  <c r="AM153" i="6"/>
  <c r="AJ153" i="6"/>
  <c r="AG153" i="6"/>
  <c r="AD153" i="6"/>
  <c r="A153" i="6"/>
  <c r="AP152" i="6"/>
  <c r="AM152" i="6"/>
  <c r="AJ152" i="6"/>
  <c r="AG152" i="6"/>
  <c r="AD152" i="6"/>
  <c r="A152" i="6"/>
  <c r="AP151" i="6"/>
  <c r="AM151" i="6"/>
  <c r="AJ151" i="6"/>
  <c r="AG151" i="6"/>
  <c r="AD151" i="6"/>
  <c r="A151" i="6"/>
  <c r="AP150" i="6"/>
  <c r="AM150" i="6"/>
  <c r="AJ150" i="6"/>
  <c r="AG150" i="6"/>
  <c r="AD150" i="6"/>
  <c r="A150" i="6"/>
  <c r="AP149" i="6"/>
  <c r="AM149" i="6"/>
  <c r="AJ149" i="6"/>
  <c r="AG149" i="6"/>
  <c r="AD149" i="6"/>
  <c r="A149" i="6"/>
  <c r="AP148" i="6"/>
  <c r="AM148" i="6"/>
  <c r="AJ148" i="6"/>
  <c r="AG148" i="6"/>
  <c r="AD148" i="6"/>
  <c r="A148" i="6"/>
  <c r="AP147" i="6"/>
  <c r="AM147" i="6"/>
  <c r="AJ147" i="6"/>
  <c r="AG147" i="6"/>
  <c r="AD147" i="6"/>
  <c r="A147" i="6"/>
  <c r="AP146" i="6"/>
  <c r="AM146" i="6"/>
  <c r="AJ146" i="6"/>
  <c r="AG146" i="6"/>
  <c r="AD146" i="6"/>
  <c r="A146" i="6"/>
  <c r="AP145" i="6"/>
  <c r="AM145" i="6"/>
  <c r="AJ145" i="6"/>
  <c r="AG145" i="6"/>
  <c r="AD145" i="6"/>
  <c r="A145" i="6"/>
  <c r="AP144" i="6"/>
  <c r="AM144" i="6"/>
  <c r="AJ144" i="6"/>
  <c r="AG144" i="6"/>
  <c r="AD144" i="6"/>
  <c r="A144" i="6"/>
  <c r="AP143" i="6"/>
  <c r="AM143" i="6"/>
  <c r="AJ143" i="6"/>
  <c r="AG143" i="6"/>
  <c r="AD143" i="6"/>
  <c r="A143" i="6"/>
  <c r="AP142" i="6"/>
  <c r="AM142" i="6"/>
  <c r="AJ142" i="6"/>
  <c r="AG142" i="6"/>
  <c r="AD142" i="6"/>
  <c r="A142" i="6"/>
  <c r="AP141" i="6"/>
  <c r="AM141" i="6"/>
  <c r="AJ141" i="6"/>
  <c r="AG141" i="6"/>
  <c r="AD141" i="6"/>
  <c r="A141" i="6"/>
  <c r="AP140" i="6"/>
  <c r="AM140" i="6"/>
  <c r="AJ140" i="6"/>
  <c r="AG140" i="6"/>
  <c r="AD140" i="6"/>
  <c r="A140" i="6"/>
  <c r="AP139" i="6"/>
  <c r="AM139" i="6"/>
  <c r="AJ139" i="6"/>
  <c r="AG139" i="6"/>
  <c r="AD139" i="6"/>
  <c r="A139" i="6"/>
  <c r="AP138" i="6"/>
  <c r="AM138" i="6"/>
  <c r="AJ138" i="6"/>
  <c r="AG138" i="6"/>
  <c r="AD138" i="6"/>
  <c r="A138" i="6"/>
  <c r="AP137" i="6"/>
  <c r="AM137" i="6"/>
  <c r="AJ137" i="6"/>
  <c r="AG137" i="6"/>
  <c r="AD137" i="6"/>
  <c r="A137" i="6"/>
  <c r="AP136" i="6"/>
  <c r="AM136" i="6"/>
  <c r="AJ136" i="6"/>
  <c r="AG136" i="6"/>
  <c r="AD136" i="6"/>
  <c r="A136" i="6"/>
  <c r="AP135" i="6"/>
  <c r="AM135" i="6"/>
  <c r="AJ135" i="6"/>
  <c r="AG135" i="6"/>
  <c r="AD135" i="6"/>
  <c r="A135" i="6"/>
  <c r="AP134" i="6"/>
  <c r="AM134" i="6"/>
  <c r="AJ134" i="6"/>
  <c r="AG134" i="6"/>
  <c r="AD134" i="6"/>
  <c r="A134" i="6"/>
  <c r="AP133" i="6"/>
  <c r="AM133" i="6"/>
  <c r="AJ133" i="6"/>
  <c r="AG133" i="6"/>
  <c r="AD133" i="6"/>
  <c r="A133" i="6"/>
  <c r="AP132" i="6"/>
  <c r="AM132" i="6"/>
  <c r="AJ132" i="6"/>
  <c r="AG132" i="6"/>
  <c r="AD132" i="6"/>
  <c r="A132" i="6"/>
  <c r="AP131" i="6"/>
  <c r="AM131" i="6"/>
  <c r="AJ131" i="6"/>
  <c r="AG131" i="6"/>
  <c r="AD131" i="6"/>
  <c r="A131" i="6"/>
  <c r="AP130" i="6"/>
  <c r="AM130" i="6"/>
  <c r="AJ130" i="6"/>
  <c r="AG130" i="6"/>
  <c r="AD130" i="6"/>
  <c r="A130" i="6"/>
  <c r="AP129" i="6"/>
  <c r="AM129" i="6"/>
  <c r="AJ129" i="6"/>
  <c r="AG129" i="6"/>
  <c r="AD129" i="6"/>
  <c r="A129" i="6"/>
  <c r="AP128" i="6"/>
  <c r="AM128" i="6"/>
  <c r="AJ128" i="6"/>
  <c r="AG128" i="6"/>
  <c r="AD128" i="6"/>
  <c r="A128" i="6"/>
  <c r="AP127" i="6"/>
  <c r="AM127" i="6"/>
  <c r="AJ127" i="6"/>
  <c r="AG127" i="6"/>
  <c r="AD127" i="6"/>
  <c r="A127" i="6"/>
  <c r="AP126" i="6"/>
  <c r="AM126" i="6"/>
  <c r="AJ126" i="6"/>
  <c r="AG126" i="6"/>
  <c r="AD126" i="6"/>
  <c r="A126" i="6"/>
  <c r="AP125" i="6"/>
  <c r="AM125" i="6"/>
  <c r="AJ125" i="6"/>
  <c r="AG125" i="6"/>
  <c r="AD125" i="6"/>
  <c r="A125" i="6"/>
  <c r="AP124" i="6"/>
  <c r="AM124" i="6"/>
  <c r="AJ124" i="6"/>
  <c r="AG124" i="6"/>
  <c r="AD124" i="6"/>
  <c r="A124" i="6"/>
  <c r="AP123" i="6"/>
  <c r="AM123" i="6"/>
  <c r="AJ123" i="6"/>
  <c r="AG123" i="6"/>
  <c r="AD123" i="6"/>
  <c r="A123" i="6"/>
  <c r="AP122" i="6"/>
  <c r="AM122" i="6"/>
  <c r="AJ122" i="6"/>
  <c r="AG122" i="6"/>
  <c r="AD122" i="6"/>
  <c r="A122" i="6"/>
  <c r="AP121" i="6"/>
  <c r="AM121" i="6"/>
  <c r="AJ121" i="6"/>
  <c r="AG121" i="6"/>
  <c r="AD121" i="6"/>
  <c r="A121" i="6"/>
  <c r="AP120" i="6"/>
  <c r="AM120" i="6"/>
  <c r="AJ120" i="6"/>
  <c r="AG120" i="6"/>
  <c r="AD120" i="6"/>
  <c r="A120" i="6"/>
  <c r="AP119" i="6"/>
  <c r="AM119" i="6"/>
  <c r="AJ119" i="6"/>
  <c r="AG119" i="6"/>
  <c r="AD119" i="6"/>
  <c r="A119" i="6"/>
  <c r="AP118" i="6"/>
  <c r="AM118" i="6"/>
  <c r="AJ118" i="6"/>
  <c r="AG118" i="6"/>
  <c r="AD118" i="6"/>
  <c r="A118" i="6"/>
  <c r="AP117" i="6"/>
  <c r="AM117" i="6"/>
  <c r="AJ117" i="6"/>
  <c r="AG117" i="6"/>
  <c r="AD117" i="6"/>
  <c r="A117" i="6"/>
  <c r="AP116" i="6"/>
  <c r="AM116" i="6"/>
  <c r="AJ116" i="6"/>
  <c r="AG116" i="6"/>
  <c r="AD116" i="6"/>
  <c r="A116" i="6"/>
  <c r="AP115" i="6"/>
  <c r="AM115" i="6"/>
  <c r="AJ115" i="6"/>
  <c r="AG115" i="6"/>
  <c r="AD115" i="6"/>
  <c r="A115" i="6"/>
  <c r="AP114" i="6"/>
  <c r="AM114" i="6"/>
  <c r="AJ114" i="6"/>
  <c r="AG114" i="6"/>
  <c r="AD114" i="6"/>
  <c r="A114" i="6"/>
  <c r="AP113" i="6"/>
  <c r="AM113" i="6"/>
  <c r="AJ113" i="6"/>
  <c r="AG113" i="6"/>
  <c r="AD113" i="6"/>
  <c r="A113" i="6"/>
  <c r="AP112" i="6"/>
  <c r="AM112" i="6"/>
  <c r="AJ112" i="6"/>
  <c r="AG112" i="6"/>
  <c r="AD112" i="6"/>
  <c r="A112" i="6"/>
  <c r="AP111" i="6"/>
  <c r="AM111" i="6"/>
  <c r="AJ111" i="6"/>
  <c r="AG111" i="6"/>
  <c r="AD111" i="6"/>
  <c r="A111" i="6"/>
  <c r="AP110" i="6"/>
  <c r="AM110" i="6"/>
  <c r="AJ110" i="6"/>
  <c r="AG110" i="6"/>
  <c r="AD110" i="6"/>
  <c r="A110" i="6"/>
  <c r="AP109" i="6"/>
  <c r="AM109" i="6"/>
  <c r="AJ109" i="6"/>
  <c r="AG109" i="6"/>
  <c r="AD109" i="6"/>
  <c r="A109" i="6"/>
  <c r="AP108" i="6"/>
  <c r="AM108" i="6"/>
  <c r="AJ108" i="6"/>
  <c r="AG108" i="6"/>
  <c r="AD108" i="6"/>
  <c r="A108" i="6"/>
  <c r="AP107" i="6"/>
  <c r="AM107" i="6"/>
  <c r="AJ107" i="6"/>
  <c r="AG107" i="6"/>
  <c r="AD107" i="6"/>
  <c r="A107" i="6"/>
  <c r="AP106" i="6"/>
  <c r="AM106" i="6"/>
  <c r="AJ106" i="6"/>
  <c r="AG106" i="6"/>
  <c r="AD106" i="6"/>
  <c r="A106" i="6"/>
  <c r="AP105" i="6"/>
  <c r="AM105" i="6"/>
  <c r="AJ105" i="6"/>
  <c r="AG105" i="6"/>
  <c r="AD105" i="6"/>
  <c r="A105" i="6"/>
  <c r="AP104" i="6"/>
  <c r="AM104" i="6"/>
  <c r="AJ104" i="6"/>
  <c r="AG104" i="6"/>
  <c r="AD104" i="6"/>
  <c r="A104" i="6"/>
  <c r="AP103" i="6"/>
  <c r="AM103" i="6"/>
  <c r="AJ103" i="6"/>
  <c r="AG103" i="6"/>
  <c r="AD103" i="6"/>
  <c r="A103" i="6"/>
  <c r="AP102" i="6"/>
  <c r="AM102" i="6"/>
  <c r="AJ102" i="6"/>
  <c r="AG102" i="6"/>
  <c r="AD102" i="6"/>
  <c r="A102" i="6"/>
  <c r="AP101" i="6"/>
  <c r="AM101" i="6"/>
  <c r="AJ101" i="6"/>
  <c r="AG101" i="6"/>
  <c r="AD101" i="6"/>
  <c r="A101" i="6"/>
  <c r="AP100" i="6"/>
  <c r="AM100" i="6"/>
  <c r="AJ100" i="6"/>
  <c r="AG100" i="6"/>
  <c r="AD100" i="6"/>
  <c r="A100" i="6"/>
  <c r="AP99" i="6"/>
  <c r="AM99" i="6"/>
  <c r="AJ99" i="6"/>
  <c r="AG99" i="6"/>
  <c r="AD99" i="6"/>
  <c r="A99" i="6"/>
  <c r="AP98" i="6"/>
  <c r="AM98" i="6"/>
  <c r="AJ98" i="6"/>
  <c r="AG98" i="6"/>
  <c r="AD98" i="6"/>
  <c r="A98" i="6"/>
  <c r="AP97" i="6"/>
  <c r="AM97" i="6"/>
  <c r="AJ97" i="6"/>
  <c r="AG97" i="6"/>
  <c r="AD97" i="6"/>
  <c r="A97" i="6"/>
  <c r="AP96" i="6"/>
  <c r="AM96" i="6"/>
  <c r="AJ96" i="6"/>
  <c r="AG96" i="6"/>
  <c r="AD96" i="6"/>
  <c r="A96" i="6"/>
  <c r="AP95" i="6"/>
  <c r="AM95" i="6"/>
  <c r="AJ95" i="6"/>
  <c r="AG95" i="6"/>
  <c r="AD95" i="6"/>
  <c r="A95" i="6"/>
  <c r="AP94" i="6"/>
  <c r="AM94" i="6"/>
  <c r="AJ94" i="6"/>
  <c r="AG94" i="6"/>
  <c r="AD94" i="6"/>
  <c r="A94" i="6"/>
  <c r="AP93" i="6"/>
  <c r="AM93" i="6"/>
  <c r="AJ93" i="6"/>
  <c r="AG93" i="6"/>
  <c r="AD93" i="6"/>
  <c r="A93" i="6"/>
  <c r="AP92" i="6"/>
  <c r="AM92" i="6"/>
  <c r="AJ92" i="6"/>
  <c r="AG92" i="6"/>
  <c r="AD92" i="6"/>
  <c r="A92" i="6"/>
  <c r="AP91" i="6"/>
  <c r="AM91" i="6"/>
  <c r="AJ91" i="6"/>
  <c r="AG91" i="6"/>
  <c r="AD91" i="6"/>
  <c r="A91" i="6"/>
  <c r="AP90" i="6"/>
  <c r="AM90" i="6"/>
  <c r="AJ90" i="6"/>
  <c r="AG90" i="6"/>
  <c r="AD90" i="6"/>
  <c r="A90" i="6"/>
  <c r="AP89" i="6"/>
  <c r="AM89" i="6"/>
  <c r="AJ89" i="6"/>
  <c r="AG89" i="6"/>
  <c r="AD89" i="6"/>
  <c r="A89" i="6"/>
  <c r="AP88" i="6"/>
  <c r="AM88" i="6"/>
  <c r="AJ88" i="6"/>
  <c r="AG88" i="6"/>
  <c r="AD88" i="6"/>
  <c r="A88" i="6"/>
  <c r="AP87" i="6"/>
  <c r="AM87" i="6"/>
  <c r="AJ87" i="6"/>
  <c r="AG87" i="6"/>
  <c r="AD87" i="6"/>
  <c r="A87" i="6"/>
  <c r="AP86" i="6"/>
  <c r="AM86" i="6"/>
  <c r="AJ86" i="6"/>
  <c r="AG86" i="6"/>
  <c r="AD86" i="6"/>
  <c r="A86" i="6"/>
  <c r="AP85" i="6"/>
  <c r="AM85" i="6"/>
  <c r="AJ85" i="6"/>
  <c r="AG85" i="6"/>
  <c r="AD85" i="6"/>
  <c r="A85" i="6"/>
  <c r="AP84" i="6"/>
  <c r="AM84" i="6"/>
  <c r="AJ84" i="6"/>
  <c r="AG84" i="6"/>
  <c r="AD84" i="6"/>
  <c r="A84" i="6"/>
  <c r="AP83" i="6"/>
  <c r="AM83" i="6"/>
  <c r="AJ83" i="6"/>
  <c r="AG83" i="6"/>
  <c r="AD83" i="6"/>
  <c r="A83" i="6"/>
  <c r="AP82" i="6"/>
  <c r="AM82" i="6"/>
  <c r="AJ82" i="6"/>
  <c r="AG82" i="6"/>
  <c r="AD82" i="6"/>
  <c r="A82" i="6"/>
  <c r="AP81" i="6"/>
  <c r="AM81" i="6"/>
  <c r="AJ81" i="6"/>
  <c r="AG81" i="6"/>
  <c r="AD81" i="6"/>
  <c r="A81" i="6"/>
  <c r="AP80" i="6"/>
  <c r="AM80" i="6"/>
  <c r="AJ80" i="6"/>
  <c r="AG80" i="6"/>
  <c r="AD80" i="6"/>
  <c r="A80" i="6"/>
  <c r="AP79" i="6"/>
  <c r="AM79" i="6"/>
  <c r="AJ79" i="6"/>
  <c r="AG79" i="6"/>
  <c r="AD79" i="6"/>
  <c r="A79" i="6"/>
  <c r="AP78" i="6"/>
  <c r="AM78" i="6"/>
  <c r="AJ78" i="6"/>
  <c r="AG78" i="6"/>
  <c r="AD78" i="6"/>
  <c r="A78" i="6"/>
  <c r="AP77" i="6"/>
  <c r="AM77" i="6"/>
  <c r="AJ77" i="6"/>
  <c r="AG77" i="6"/>
  <c r="AD77" i="6"/>
  <c r="A77" i="6"/>
  <c r="AP76" i="6"/>
  <c r="AM76" i="6"/>
  <c r="AJ76" i="6"/>
  <c r="AG76" i="6"/>
  <c r="AD76" i="6"/>
  <c r="A76" i="6"/>
  <c r="AP75" i="6"/>
  <c r="AM75" i="6"/>
  <c r="AJ75" i="6"/>
  <c r="AG75" i="6"/>
  <c r="AD75" i="6"/>
  <c r="A75" i="6"/>
  <c r="AP74" i="6"/>
  <c r="AM74" i="6"/>
  <c r="AJ74" i="6"/>
  <c r="AF74" i="6"/>
  <c r="AD74" i="6"/>
  <c r="A74" i="6"/>
  <c r="AP73" i="6"/>
  <c r="AM73" i="6"/>
  <c r="AJ73" i="6"/>
  <c r="AG73" i="6"/>
  <c r="AC73" i="6"/>
  <c r="A73" i="6"/>
  <c r="AP72" i="6"/>
  <c r="AM72" i="6"/>
  <c r="AJ72" i="6"/>
  <c r="AG72" i="6"/>
  <c r="AD72" i="6"/>
  <c r="A72" i="6"/>
  <c r="AP71" i="6"/>
  <c r="AM71" i="6"/>
  <c r="AJ71" i="6"/>
  <c r="AG71" i="6"/>
  <c r="AD71" i="6"/>
  <c r="A71" i="6"/>
  <c r="AP70" i="6"/>
  <c r="AM70" i="6"/>
  <c r="AJ70" i="6"/>
  <c r="AG70" i="6"/>
  <c r="AD70" i="6"/>
  <c r="A70" i="6"/>
  <c r="AP69" i="6"/>
  <c r="AM69" i="6"/>
  <c r="AJ69" i="6"/>
  <c r="AG69" i="6"/>
  <c r="AD69" i="6"/>
  <c r="A69" i="6"/>
  <c r="AP68" i="6"/>
  <c r="AM68" i="6"/>
  <c r="AJ68" i="6"/>
  <c r="AG68" i="6"/>
  <c r="AD68" i="6"/>
  <c r="A68" i="6"/>
  <c r="AP67" i="6"/>
  <c r="AM67" i="6"/>
  <c r="AJ67" i="6"/>
  <c r="AG67" i="6"/>
  <c r="AD67" i="6"/>
  <c r="A67" i="6"/>
  <c r="AP66" i="6"/>
  <c r="AM66" i="6"/>
  <c r="AJ66" i="6"/>
  <c r="AG66" i="6"/>
  <c r="AD66" i="6"/>
  <c r="A66" i="6"/>
  <c r="AP65" i="6"/>
  <c r="AM65" i="6"/>
  <c r="AJ65" i="6"/>
  <c r="AG65" i="6"/>
  <c r="AD65" i="6"/>
  <c r="A65" i="6"/>
  <c r="AP64" i="6"/>
  <c r="AM64" i="6"/>
  <c r="AJ64" i="6"/>
  <c r="AG64" i="6"/>
  <c r="AD64" i="6"/>
  <c r="A64" i="6"/>
  <c r="AP63" i="6"/>
  <c r="AM63" i="6"/>
  <c r="AJ63" i="6"/>
  <c r="AG63" i="6"/>
  <c r="AD63" i="6"/>
  <c r="A63" i="6"/>
  <c r="AP62" i="6"/>
  <c r="AM62" i="6"/>
  <c r="AJ62" i="6"/>
  <c r="AG62" i="6"/>
  <c r="AD62" i="6"/>
  <c r="A62" i="6"/>
  <c r="AP61" i="6"/>
  <c r="AM61" i="6"/>
  <c r="AJ61" i="6"/>
  <c r="AG61" i="6"/>
  <c r="AD61" i="6"/>
  <c r="A61" i="6"/>
  <c r="AP60" i="6"/>
  <c r="AM60" i="6"/>
  <c r="AJ60" i="6"/>
  <c r="AG60" i="6"/>
  <c r="AD60" i="6"/>
  <c r="A60" i="6"/>
  <c r="AP59" i="6"/>
  <c r="AM59" i="6"/>
  <c r="AJ59" i="6"/>
  <c r="AG59" i="6"/>
  <c r="AD59" i="6"/>
  <c r="A59" i="6"/>
  <c r="AP58" i="6"/>
  <c r="AM58" i="6"/>
  <c r="AJ58" i="6"/>
  <c r="AG58" i="6"/>
  <c r="AD58" i="6"/>
  <c r="A58" i="6"/>
  <c r="AP57" i="6"/>
  <c r="AM57" i="6"/>
  <c r="AJ57" i="6"/>
  <c r="AG57" i="6"/>
  <c r="AD57" i="6"/>
  <c r="A57" i="6"/>
  <c r="AP56" i="6"/>
  <c r="AM56" i="6"/>
  <c r="AJ56" i="6"/>
  <c r="AG56" i="6"/>
  <c r="AD56" i="6"/>
  <c r="A56" i="6"/>
  <c r="AP55" i="6"/>
  <c r="AM55" i="6"/>
  <c r="AJ55" i="6"/>
  <c r="AG55" i="6"/>
  <c r="AD55" i="6"/>
  <c r="A55" i="6"/>
  <c r="AP54" i="6"/>
  <c r="AM54" i="6"/>
  <c r="AJ54" i="6"/>
  <c r="AG54" i="6"/>
  <c r="AD54" i="6"/>
  <c r="A54" i="6"/>
  <c r="AP53" i="6"/>
  <c r="AM53" i="6"/>
  <c r="AJ53" i="6"/>
  <c r="AG53" i="6"/>
  <c r="AD53" i="6"/>
  <c r="A53" i="6"/>
  <c r="AP52" i="6"/>
  <c r="AM52" i="6"/>
  <c r="AJ52" i="6"/>
  <c r="AG52" i="6"/>
  <c r="AD52" i="6"/>
  <c r="A52" i="6"/>
  <c r="AP51" i="6"/>
  <c r="AM51" i="6"/>
  <c r="AJ51" i="6"/>
  <c r="AG51" i="6"/>
  <c r="AD51" i="6"/>
  <c r="A51" i="6"/>
  <c r="AP50" i="6"/>
  <c r="AM50" i="6"/>
  <c r="AJ50" i="6"/>
  <c r="AG50" i="6"/>
  <c r="AD50" i="6"/>
  <c r="A50" i="6"/>
  <c r="AP49" i="6"/>
  <c r="AM49" i="6"/>
  <c r="AJ49" i="6"/>
  <c r="AG49" i="6"/>
  <c r="AD49" i="6"/>
  <c r="A49" i="6"/>
  <c r="AP48" i="6"/>
  <c r="AM48" i="6"/>
  <c r="AJ48" i="6"/>
  <c r="AG48" i="6"/>
  <c r="AD48" i="6"/>
  <c r="A48" i="6"/>
  <c r="AP47" i="6"/>
  <c r="AM47" i="6"/>
  <c r="AJ47" i="6"/>
  <c r="AG47" i="6"/>
  <c r="AD47" i="6"/>
  <c r="A47" i="6"/>
  <c r="AP46" i="6"/>
  <c r="AM46" i="6"/>
  <c r="AJ46" i="6"/>
  <c r="AG46" i="6"/>
  <c r="AD46" i="6"/>
  <c r="AP45" i="6"/>
  <c r="AM45" i="6"/>
  <c r="AJ45" i="6"/>
  <c r="AG45" i="6"/>
  <c r="AD45" i="6"/>
  <c r="AP44" i="6"/>
  <c r="AM44" i="6"/>
  <c r="AJ44" i="6"/>
  <c r="AG44" i="6"/>
  <c r="AD44" i="6"/>
  <c r="A44" i="6"/>
  <c r="AP43" i="6"/>
  <c r="AM43" i="6"/>
  <c r="AJ43" i="6"/>
  <c r="AG43" i="6"/>
  <c r="AD43" i="6"/>
  <c r="A43" i="6"/>
  <c r="AP42" i="6"/>
  <c r="AM42" i="6"/>
  <c r="AJ42" i="6"/>
  <c r="AG42" i="6"/>
  <c r="AD42" i="6"/>
  <c r="A42" i="6"/>
  <c r="AP41" i="6"/>
  <c r="AM41" i="6"/>
  <c r="AJ41" i="6"/>
  <c r="AG41" i="6"/>
  <c r="AD41" i="6"/>
  <c r="A41" i="6"/>
  <c r="AP40" i="6"/>
  <c r="AM40" i="6"/>
  <c r="AJ40" i="6"/>
  <c r="AG40" i="6"/>
  <c r="AD40" i="6"/>
  <c r="A40" i="6"/>
  <c r="AP39" i="6"/>
  <c r="AM39" i="6"/>
  <c r="AJ39" i="6"/>
  <c r="AG39" i="6"/>
  <c r="AD39" i="6"/>
  <c r="AP38" i="6"/>
  <c r="AM38" i="6"/>
  <c r="AJ38" i="6"/>
  <c r="AG38" i="6"/>
  <c r="AD38" i="6"/>
  <c r="AP37" i="6"/>
  <c r="AM37" i="6"/>
  <c r="AJ37" i="6"/>
  <c r="AG37" i="6"/>
  <c r="AD37" i="6"/>
  <c r="AQ36" i="6"/>
  <c r="AO36" i="6"/>
  <c r="AP36" i="6" s="1"/>
  <c r="AM36" i="6"/>
  <c r="AL36" i="6"/>
  <c r="AI36" i="6"/>
  <c r="AJ36" i="6" s="1"/>
  <c r="AG36" i="6"/>
  <c r="AF36" i="6"/>
  <c r="AD36" i="6"/>
  <c r="A36" i="6"/>
  <c r="AP35" i="6"/>
  <c r="AM35" i="6"/>
  <c r="AJ35" i="6"/>
  <c r="AG35" i="6"/>
  <c r="AD35" i="6"/>
  <c r="A35" i="6"/>
  <c r="AP34" i="6"/>
  <c r="AM34" i="6"/>
  <c r="AJ34" i="6"/>
  <c r="AG34" i="6"/>
  <c r="AD34" i="6"/>
  <c r="A34" i="6"/>
  <c r="AP33" i="6"/>
  <c r="AM33" i="6"/>
  <c r="AJ33" i="6"/>
  <c r="AG33" i="6"/>
  <c r="AD33" i="6"/>
  <c r="A33" i="6"/>
  <c r="AP32" i="6"/>
  <c r="AM32" i="6"/>
  <c r="AJ32" i="6"/>
  <c r="AG32" i="6"/>
  <c r="AD32" i="6"/>
  <c r="A32" i="6"/>
  <c r="AP31" i="6"/>
  <c r="AM31" i="6"/>
  <c r="AJ31" i="6"/>
  <c r="AG31" i="6"/>
  <c r="AD31" i="6"/>
  <c r="A31" i="6"/>
  <c r="AP30" i="6"/>
  <c r="AM30" i="6"/>
  <c r="AJ30" i="6"/>
  <c r="AG30" i="6"/>
  <c r="AD30" i="6"/>
  <c r="A30" i="6"/>
  <c r="AP29" i="6"/>
  <c r="AM29" i="6"/>
  <c r="AJ29" i="6"/>
  <c r="AG29" i="6"/>
  <c r="AD29" i="6"/>
  <c r="A29" i="6"/>
  <c r="AP28" i="6"/>
  <c r="AM28" i="6"/>
  <c r="AJ28" i="6"/>
  <c r="AG28" i="6"/>
  <c r="AD28" i="6"/>
  <c r="A28" i="6"/>
  <c r="AP27" i="6"/>
  <c r="AM27" i="6"/>
  <c r="AJ27" i="6"/>
  <c r="AG27" i="6"/>
  <c r="AD27" i="6"/>
  <c r="A27" i="6"/>
  <c r="AP26" i="6"/>
  <c r="AM26" i="6"/>
  <c r="AJ26" i="6"/>
  <c r="AG26" i="6"/>
  <c r="AD26" i="6"/>
  <c r="A26" i="6"/>
  <c r="AP25" i="6"/>
  <c r="AM25" i="6"/>
  <c r="AJ25" i="6"/>
  <c r="AG25" i="6"/>
  <c r="AD25" i="6"/>
  <c r="A25" i="6"/>
  <c r="AP24" i="6"/>
  <c r="AM24" i="6"/>
  <c r="AJ24" i="6"/>
  <c r="AG24" i="6"/>
  <c r="AD24" i="6"/>
  <c r="A24" i="6"/>
  <c r="AP23" i="6"/>
  <c r="AM23" i="6"/>
  <c r="AJ23" i="6"/>
  <c r="AG23" i="6"/>
  <c r="AD23" i="6"/>
  <c r="A23" i="6"/>
  <c r="AP22" i="6"/>
  <c r="AM22" i="6"/>
  <c r="AJ22" i="6"/>
  <c r="AG22" i="6"/>
  <c r="AD22" i="6"/>
  <c r="A22" i="6"/>
  <c r="AP21" i="6"/>
  <c r="AM21" i="6"/>
  <c r="AJ21" i="6"/>
  <c r="AG21" i="6"/>
  <c r="AD21" i="6"/>
  <c r="A21" i="6"/>
  <c r="AP20" i="6"/>
  <c r="AM20" i="6"/>
  <c r="AJ20" i="6"/>
  <c r="AG20" i="6"/>
  <c r="AD20" i="6"/>
  <c r="A20" i="6"/>
  <c r="AP19" i="6"/>
  <c r="AM19" i="6"/>
  <c r="AJ19" i="6"/>
  <c r="AG19" i="6"/>
  <c r="AD19" i="6"/>
  <c r="A19" i="6"/>
  <c r="AP18" i="6"/>
  <c r="AM18" i="6"/>
  <c r="AJ18" i="6"/>
  <c r="AG18" i="6"/>
  <c r="AD18" i="6"/>
  <c r="A18" i="6"/>
  <c r="AP17" i="6"/>
  <c r="AM17" i="6"/>
  <c r="AJ17" i="6"/>
  <c r="AG17" i="6"/>
  <c r="AD17" i="6"/>
  <c r="A17" i="6"/>
  <c r="AP16" i="6"/>
  <c r="AM16" i="6"/>
  <c r="AJ16" i="6"/>
  <c r="AG16" i="6"/>
  <c r="AD16" i="6"/>
  <c r="A16" i="6"/>
  <c r="AP15" i="6"/>
  <c r="AM15" i="6"/>
  <c r="AJ15" i="6"/>
  <c r="AG15" i="6"/>
  <c r="AD15" i="6"/>
  <c r="A15" i="6"/>
  <c r="AP14" i="6"/>
  <c r="AM14" i="6"/>
  <c r="AJ14" i="6"/>
  <c r="AG14" i="6"/>
  <c r="AD14" i="6"/>
  <c r="A14" i="6"/>
  <c r="AP13" i="6"/>
  <c r="AM13" i="6"/>
  <c r="AJ13" i="6"/>
  <c r="AG13" i="6"/>
  <c r="AD13" i="6"/>
  <c r="A13" i="6"/>
  <c r="AP12" i="6"/>
  <c r="AM12" i="6"/>
  <c r="AJ12" i="6"/>
  <c r="AG12" i="6"/>
  <c r="AD12" i="6"/>
  <c r="A12" i="6"/>
  <c r="AP11" i="6"/>
  <c r="AM11" i="6"/>
  <c r="AJ11" i="6"/>
  <c r="AG11" i="6"/>
  <c r="AD11" i="6"/>
  <c r="A11" i="6"/>
  <c r="AP10" i="6"/>
  <c r="AM10" i="6"/>
  <c r="AJ10" i="6"/>
  <c r="AI10" i="6"/>
  <c r="AF10" i="6"/>
  <c r="AD10" i="6"/>
  <c r="A10" i="6"/>
  <c r="AP9" i="6"/>
  <c r="AM9" i="6"/>
  <c r="AJ9" i="6"/>
  <c r="AG9" i="6"/>
  <c r="AD9" i="6"/>
  <c r="A9" i="6"/>
  <c r="AP8" i="6"/>
  <c r="AM8" i="6"/>
  <c r="AJ8" i="6"/>
  <c r="AG8" i="6"/>
  <c r="AD8" i="6"/>
  <c r="A8" i="6"/>
  <c r="AP7" i="6"/>
  <c r="AM7" i="6"/>
  <c r="AJ7" i="6"/>
  <c r="AG7" i="6"/>
  <c r="AD7" i="6"/>
  <c r="A7" i="6"/>
  <c r="AP6" i="6"/>
  <c r="AM6" i="6"/>
  <c r="AJ6" i="6"/>
  <c r="AG6" i="6"/>
  <c r="AD6" i="6"/>
  <c r="A6" i="6"/>
  <c r="AP5" i="6"/>
  <c r="AM5" i="6"/>
  <c r="AJ5" i="6"/>
  <c r="AG5" i="6"/>
  <c r="AD5" i="6"/>
  <c r="A5" i="6"/>
  <c r="AP4" i="6"/>
  <c r="AM4" i="6"/>
  <c r="AJ4" i="6"/>
  <c r="AG4" i="6"/>
  <c r="AD4" i="6"/>
  <c r="A4" i="6"/>
  <c r="AP3" i="6"/>
  <c r="AM3" i="6"/>
  <c r="AJ3" i="6"/>
  <c r="AG3" i="6"/>
  <c r="AD3" i="6"/>
  <c r="A3" i="6"/>
  <c r="AP2" i="6"/>
  <c r="AM2" i="6"/>
  <c r="AJ2" i="6"/>
  <c r="AG2" i="6"/>
  <c r="AD2" i="6"/>
  <c r="AR1075" i="6" l="1"/>
  <c r="AR1079" i="6"/>
  <c r="AR1083" i="6"/>
  <c r="AR1087" i="6"/>
  <c r="AR1091" i="6"/>
  <c r="AR1095" i="6"/>
  <c r="AR1099" i="6"/>
  <c r="AR1067" i="6"/>
  <c r="AR1071" i="6"/>
  <c r="AR45" i="6"/>
  <c r="AR414" i="6"/>
  <c r="AR540" i="6"/>
  <c r="AR544" i="6"/>
  <c r="AR548" i="6"/>
  <c r="AR552" i="6"/>
  <c r="AR556" i="6"/>
  <c r="AR560" i="6"/>
  <c r="AR815" i="6"/>
  <c r="AR819" i="6"/>
  <c r="AR823" i="6"/>
  <c r="AR827" i="6"/>
  <c r="AR831" i="6"/>
  <c r="AR835" i="6"/>
  <c r="AR839" i="6"/>
  <c r="AR843" i="6"/>
  <c r="AR847" i="6"/>
  <c r="AR851" i="6"/>
  <c r="AR855" i="6"/>
  <c r="AR859" i="6"/>
  <c r="AR863" i="6"/>
  <c r="AR867" i="6"/>
  <c r="AR871" i="6"/>
  <c r="AR875" i="6"/>
  <c r="AR879" i="6"/>
  <c r="AR883" i="6"/>
  <c r="AR887" i="6"/>
  <c r="AR891" i="6"/>
  <c r="AR895" i="6"/>
  <c r="AR899" i="6"/>
  <c r="AR903" i="6"/>
  <c r="AR907" i="6"/>
  <c r="AR911" i="6"/>
  <c r="AR915" i="6"/>
  <c r="AR1035" i="6"/>
  <c r="AR1039" i="6"/>
  <c r="AR1043" i="6"/>
  <c r="AR1047" i="6"/>
  <c r="AR1051" i="6"/>
  <c r="AR1055" i="6"/>
  <c r="AR1059" i="6"/>
  <c r="AR1063" i="6"/>
  <c r="AR270" i="6"/>
  <c r="AR310" i="6"/>
  <c r="AR354" i="6"/>
  <c r="AR382" i="6"/>
  <c r="AR564" i="6"/>
  <c r="AR568" i="6"/>
  <c r="AR572" i="6"/>
  <c r="AR576" i="6"/>
  <c r="AR580" i="6"/>
  <c r="AR584" i="6"/>
  <c r="AR588" i="6"/>
  <c r="AR592" i="6"/>
  <c r="AR596" i="6"/>
  <c r="AR600" i="6"/>
  <c r="AR604" i="6"/>
  <c r="AR608" i="6"/>
  <c r="AR612" i="6"/>
  <c r="AR616" i="6"/>
  <c r="AR620" i="6"/>
  <c r="AR624" i="6"/>
  <c r="AR628" i="6"/>
  <c r="AR632" i="6"/>
  <c r="AR636" i="6"/>
  <c r="AR640" i="6"/>
  <c r="AR919" i="6"/>
  <c r="AR923" i="6"/>
  <c r="AR927" i="6"/>
  <c r="AR931" i="6"/>
  <c r="AR935" i="6"/>
  <c r="AR939" i="6"/>
  <c r="AR943" i="6"/>
  <c r="AR947" i="6"/>
  <c r="AR970" i="6"/>
  <c r="AR974" i="6"/>
  <c r="AR978" i="6"/>
  <c r="AR982" i="6"/>
  <c r="AR984" i="6"/>
  <c r="AR988" i="6"/>
  <c r="AR996" i="6"/>
  <c r="AR1000" i="6"/>
  <c r="AR78" i="6"/>
  <c r="AR118" i="6"/>
  <c r="AR174" i="6"/>
  <c r="AR194" i="6"/>
  <c r="AR238" i="6"/>
  <c r="AR258" i="6"/>
  <c r="AR290" i="6"/>
  <c r="AR322" i="6"/>
  <c r="AR342" i="6"/>
  <c r="AR394" i="6"/>
  <c r="AR130" i="6"/>
  <c r="AR82" i="6"/>
  <c r="AR86" i="6"/>
  <c r="AR94" i="6"/>
  <c r="AR98" i="6"/>
  <c r="AR114" i="6"/>
  <c r="AR126" i="6"/>
  <c r="AR138" i="6"/>
  <c r="AR150" i="6"/>
  <c r="AR158" i="6"/>
  <c r="AR202" i="6"/>
  <c r="AR226" i="6"/>
  <c r="AR246" i="6"/>
  <c r="AR266" i="6"/>
  <c r="AR278" i="6"/>
  <c r="AR286" i="6"/>
  <c r="AR298" i="6"/>
  <c r="AR318" i="6"/>
  <c r="AR330" i="6"/>
  <c r="AR362" i="6"/>
  <c r="AR370" i="6"/>
  <c r="AR390" i="6"/>
  <c r="AR674" i="6"/>
  <c r="AR682" i="6"/>
  <c r="AR694" i="6"/>
  <c r="AR702" i="6"/>
  <c r="AR153" i="6"/>
  <c r="AR177" i="6"/>
  <c r="AR189" i="6"/>
  <c r="AR193" i="6"/>
  <c r="AR201" i="6"/>
  <c r="AR221" i="6"/>
  <c r="AR225" i="6"/>
  <c r="AR277" i="6"/>
  <c r="AR301" i="6"/>
  <c r="AR309" i="6"/>
  <c r="AR333" i="6"/>
  <c r="AR341" i="6"/>
  <c r="AR361" i="6"/>
  <c r="AR373" i="6"/>
  <c r="AR381" i="6"/>
  <c r="AR555" i="6"/>
  <c r="AR587" i="6"/>
  <c r="AR591" i="6"/>
  <c r="AR595" i="6"/>
  <c r="AR631" i="6"/>
  <c r="AR635" i="6"/>
  <c r="AR639" i="6"/>
  <c r="AR669" i="6"/>
  <c r="AR673" i="6"/>
  <c r="AR677" i="6"/>
  <c r="AR681" i="6"/>
  <c r="AR36" i="6"/>
  <c r="AR38" i="6"/>
  <c r="AR41" i="6"/>
  <c r="AR90" i="6"/>
  <c r="AR102" i="6"/>
  <c r="AR110" i="6"/>
  <c r="AR122" i="6"/>
  <c r="AR134" i="6"/>
  <c r="AR142" i="6"/>
  <c r="AR146" i="6"/>
  <c r="AR154" i="6"/>
  <c r="AR166" i="6"/>
  <c r="AR178" i="6"/>
  <c r="AR186" i="6"/>
  <c r="AR190" i="6"/>
  <c r="AR198" i="6"/>
  <c r="AR210" i="6"/>
  <c r="AR218" i="6"/>
  <c r="AR230" i="6"/>
  <c r="AR242" i="6"/>
  <c r="AR254" i="6"/>
  <c r="AR262" i="6"/>
  <c r="AR274" i="6"/>
  <c r="AR282" i="6"/>
  <c r="AR294" i="6"/>
  <c r="AR306" i="6"/>
  <c r="AR314" i="6"/>
  <c r="AR326" i="6"/>
  <c r="AR334" i="6"/>
  <c r="AR338" i="6"/>
  <c r="AR346" i="6"/>
  <c r="AR358" i="6"/>
  <c r="AR366" i="6"/>
  <c r="AR374" i="6"/>
  <c r="AR378" i="6"/>
  <c r="AR386" i="6"/>
  <c r="AR398" i="6"/>
  <c r="AR406" i="6"/>
  <c r="AR410" i="6"/>
  <c r="AR670" i="6"/>
  <c r="AR686" i="6"/>
  <c r="AR690" i="6"/>
  <c r="AR706" i="6"/>
  <c r="AR77" i="6"/>
  <c r="AR97" i="6"/>
  <c r="AR101" i="6"/>
  <c r="AR105" i="6"/>
  <c r="AR109" i="6"/>
  <c r="AR113" i="6"/>
  <c r="AR129" i="6"/>
  <c r="AR133" i="6"/>
  <c r="AR137" i="6"/>
  <c r="AR141" i="6"/>
  <c r="AR149" i="6"/>
  <c r="AR165" i="6"/>
  <c r="AR173" i="6"/>
  <c r="AR185" i="6"/>
  <c r="AR197" i="6"/>
  <c r="AR205" i="6"/>
  <c r="AR209" i="6"/>
  <c r="AR217" i="6"/>
  <c r="AR229" i="6"/>
  <c r="AR237" i="6"/>
  <c r="AR253" i="6"/>
  <c r="AR261" i="6"/>
  <c r="AR265" i="6"/>
  <c r="AR273" i="6"/>
  <c r="AR285" i="6"/>
  <c r="AR289" i="6"/>
  <c r="AR293" i="6"/>
  <c r="AR305" i="6"/>
  <c r="AR317" i="6"/>
  <c r="AR325" i="6"/>
  <c r="AR337" i="6"/>
  <c r="AR345" i="6"/>
  <c r="AR349" i="6"/>
  <c r="AR357" i="6"/>
  <c r="AR369" i="6"/>
  <c r="AR377" i="6"/>
  <c r="AR385" i="6"/>
  <c r="AR389" i="6"/>
  <c r="AR397" i="6"/>
  <c r="AR409" i="6"/>
  <c r="AR539" i="6"/>
  <c r="AR543" i="6"/>
  <c r="AR551" i="6"/>
  <c r="AR559" i="6"/>
  <c r="AR563" i="6"/>
  <c r="AR567" i="6"/>
  <c r="AR571" i="6"/>
  <c r="AR575" i="6"/>
  <c r="AR579" i="6"/>
  <c r="AR583" i="6"/>
  <c r="AR599" i="6"/>
  <c r="AR603" i="6"/>
  <c r="AR607" i="6"/>
  <c r="AR611" i="6"/>
  <c r="AR615" i="6"/>
  <c r="AR619" i="6"/>
  <c r="AR623" i="6"/>
  <c r="AR627" i="6"/>
  <c r="AR6" i="6"/>
  <c r="AR39" i="6"/>
  <c r="AR43" i="6"/>
  <c r="AR76" i="6"/>
  <c r="AR80" i="6"/>
  <c r="AR84" i="6"/>
  <c r="AR88" i="6"/>
  <c r="AR92" i="6"/>
  <c r="AR96" i="6"/>
  <c r="AR100" i="6"/>
  <c r="AR104" i="6"/>
  <c r="AR108" i="6"/>
  <c r="AR112" i="6"/>
  <c r="AR116" i="6"/>
  <c r="AR120" i="6"/>
  <c r="AR124" i="6"/>
  <c r="AR128" i="6"/>
  <c r="AR132" i="6"/>
  <c r="AR136" i="6"/>
  <c r="AR140" i="6"/>
  <c r="AR144" i="6"/>
  <c r="AR148" i="6"/>
  <c r="AR152" i="6"/>
  <c r="AR156" i="6"/>
  <c r="AR160" i="6"/>
  <c r="AR164" i="6"/>
  <c r="AR168" i="6"/>
  <c r="AR172" i="6"/>
  <c r="AR176" i="6"/>
  <c r="AR180" i="6"/>
  <c r="AR184" i="6"/>
  <c r="AR188" i="6"/>
  <c r="AR192" i="6"/>
  <c r="AR196" i="6"/>
  <c r="AR200" i="6"/>
  <c r="AR204" i="6"/>
  <c r="AR208" i="6"/>
  <c r="AR212" i="6"/>
  <c r="AR4" i="6"/>
  <c r="AR8" i="6"/>
  <c r="AR106" i="6"/>
  <c r="AR162" i="6"/>
  <c r="AR170" i="6"/>
  <c r="AR182" i="6"/>
  <c r="AR206" i="6"/>
  <c r="AR214" i="6"/>
  <c r="AR222" i="6"/>
  <c r="AR234" i="6"/>
  <c r="AR302" i="6"/>
  <c r="AR350" i="6"/>
  <c r="AR402" i="6"/>
  <c r="AR678" i="6"/>
  <c r="AR698" i="6"/>
  <c r="AR3" i="6"/>
  <c r="AR7" i="6"/>
  <c r="AR40" i="6"/>
  <c r="AR44" i="6"/>
  <c r="AR81" i="6"/>
  <c r="AR85" i="6"/>
  <c r="AR89" i="6"/>
  <c r="AR93" i="6"/>
  <c r="AR117" i="6"/>
  <c r="AR121" i="6"/>
  <c r="AR125" i="6"/>
  <c r="AR145" i="6"/>
  <c r="AR157" i="6"/>
  <c r="AR161" i="6"/>
  <c r="AR169" i="6"/>
  <c r="AR181" i="6"/>
  <c r="AR213" i="6"/>
  <c r="AR233" i="6"/>
  <c r="AR241" i="6"/>
  <c r="AR245" i="6"/>
  <c r="AR257" i="6"/>
  <c r="AR269" i="6"/>
  <c r="AR281" i="6"/>
  <c r="AR297" i="6"/>
  <c r="AR313" i="6"/>
  <c r="AR321" i="6"/>
  <c r="AR329" i="6"/>
  <c r="AR353" i="6"/>
  <c r="AR365" i="6"/>
  <c r="AR393" i="6"/>
  <c r="AR401" i="6"/>
  <c r="AR405" i="6"/>
  <c r="AR413" i="6"/>
  <c r="AR547" i="6"/>
  <c r="AR5" i="6"/>
  <c r="AR9" i="6"/>
  <c r="AR42" i="6"/>
  <c r="AR60" i="6"/>
  <c r="AR72" i="6"/>
  <c r="AR75" i="6"/>
  <c r="AR79" i="6"/>
  <c r="AR83" i="6"/>
  <c r="AR87" i="6"/>
  <c r="AR91" i="6"/>
  <c r="AR95" i="6"/>
  <c r="AR99" i="6"/>
  <c r="AR103" i="6"/>
  <c r="AR107" i="6"/>
  <c r="AR111" i="6"/>
  <c r="AR115" i="6"/>
  <c r="AR119" i="6"/>
  <c r="AR123" i="6"/>
  <c r="AR127" i="6"/>
  <c r="AR131" i="6"/>
  <c r="AR135" i="6"/>
  <c r="AR139" i="6"/>
  <c r="AR143" i="6"/>
  <c r="AR147" i="6"/>
  <c r="AR151" i="6"/>
  <c r="AR155" i="6"/>
  <c r="AR159" i="6"/>
  <c r="AR163" i="6"/>
  <c r="AR167" i="6"/>
  <c r="AR171" i="6"/>
  <c r="AR175" i="6"/>
  <c r="AR179" i="6"/>
  <c r="AR183" i="6"/>
  <c r="AR187" i="6"/>
  <c r="AR191" i="6"/>
  <c r="AR195" i="6"/>
  <c r="AR199" i="6"/>
  <c r="AR203" i="6"/>
  <c r="AR207" i="6"/>
  <c r="AR211" i="6"/>
  <c r="AR215" i="6"/>
  <c r="AR219" i="6"/>
  <c r="AR223" i="6"/>
  <c r="AR227" i="6"/>
  <c r="AR231" i="6"/>
  <c r="AR235" i="6"/>
  <c r="AR239" i="6"/>
  <c r="AR243" i="6"/>
  <c r="AR247" i="6"/>
  <c r="AR255" i="6"/>
  <c r="AR259" i="6"/>
  <c r="AR263" i="6"/>
  <c r="AR267" i="6"/>
  <c r="AR685" i="6"/>
  <c r="AR689" i="6"/>
  <c r="AR693" i="6"/>
  <c r="AR697" i="6"/>
  <c r="AR701" i="6"/>
  <c r="AR705" i="6"/>
  <c r="AR814" i="6"/>
  <c r="AR818" i="6"/>
  <c r="AR822" i="6"/>
  <c r="AR826" i="6"/>
  <c r="AR830" i="6"/>
  <c r="AR834" i="6"/>
  <c r="AR838" i="6"/>
  <c r="AR842" i="6"/>
  <c r="AR846" i="6"/>
  <c r="AR216" i="6"/>
  <c r="AR220" i="6"/>
  <c r="AR224" i="6"/>
  <c r="AR228" i="6"/>
  <c r="AR232" i="6"/>
  <c r="AR236" i="6"/>
  <c r="AR240" i="6"/>
  <c r="AR244" i="6"/>
  <c r="AR250" i="6"/>
  <c r="AR252" i="6"/>
  <c r="AR256" i="6"/>
  <c r="AR260" i="6"/>
  <c r="AR264" i="6"/>
  <c r="AR268" i="6"/>
  <c r="AR272" i="6"/>
  <c r="AR276" i="6"/>
  <c r="AR280" i="6"/>
  <c r="AR284" i="6"/>
  <c r="AR288" i="6"/>
  <c r="AR292" i="6"/>
  <c r="AR296" i="6"/>
  <c r="AR300" i="6"/>
  <c r="AR304" i="6"/>
  <c r="AR308" i="6"/>
  <c r="AR312" i="6"/>
  <c r="AR316" i="6"/>
  <c r="AR320" i="6"/>
  <c r="AR324" i="6"/>
  <c r="AR328" i="6"/>
  <c r="AR332" i="6"/>
  <c r="AR336" i="6"/>
  <c r="AR340" i="6"/>
  <c r="AR344" i="6"/>
  <c r="AR348" i="6"/>
  <c r="AR352" i="6"/>
  <c r="AR356" i="6"/>
  <c r="AR360" i="6"/>
  <c r="AR364" i="6"/>
  <c r="AR368" i="6"/>
  <c r="AR372" i="6"/>
  <c r="AR376" i="6"/>
  <c r="AR380" i="6"/>
  <c r="AR384" i="6"/>
  <c r="AR388" i="6"/>
  <c r="AR392" i="6"/>
  <c r="AR396" i="6"/>
  <c r="AR400" i="6"/>
  <c r="AR404" i="6"/>
  <c r="AR408" i="6"/>
  <c r="AR412" i="6"/>
  <c r="AR416" i="6"/>
  <c r="AR542" i="6"/>
  <c r="AR546" i="6"/>
  <c r="AR550" i="6"/>
  <c r="AR554" i="6"/>
  <c r="AR558" i="6"/>
  <c r="AR562" i="6"/>
  <c r="AR566" i="6"/>
  <c r="AR570" i="6"/>
  <c r="AR574" i="6"/>
  <c r="AR578" i="6"/>
  <c r="AR582" i="6"/>
  <c r="AR586" i="6"/>
  <c r="AR590" i="6"/>
  <c r="AR594" i="6"/>
  <c r="AR598" i="6"/>
  <c r="AR602" i="6"/>
  <c r="AR606" i="6"/>
  <c r="AR610" i="6"/>
  <c r="AR614" i="6"/>
  <c r="AR618" i="6"/>
  <c r="AR622" i="6"/>
  <c r="AR626" i="6"/>
  <c r="AR630" i="6"/>
  <c r="AR634" i="6"/>
  <c r="AR638" i="6"/>
  <c r="AR672" i="6"/>
  <c r="AR676" i="6"/>
  <c r="AR680" i="6"/>
  <c r="AR684" i="6"/>
  <c r="AR688" i="6"/>
  <c r="AR692" i="6"/>
  <c r="AR696" i="6"/>
  <c r="AR700" i="6"/>
  <c r="AR704" i="6"/>
  <c r="AR271" i="6"/>
  <c r="AR275" i="6"/>
  <c r="AR279" i="6"/>
  <c r="AR283" i="6"/>
  <c r="AR287" i="6"/>
  <c r="AR291" i="6"/>
  <c r="AR295" i="6"/>
  <c r="AR299" i="6"/>
  <c r="AR303" i="6"/>
  <c r="AR307" i="6"/>
  <c r="AR311" i="6"/>
  <c r="AR315" i="6"/>
  <c r="AR319" i="6"/>
  <c r="AR323" i="6"/>
  <c r="AR327" i="6"/>
  <c r="AR331" i="6"/>
  <c r="AR335" i="6"/>
  <c r="AR339" i="6"/>
  <c r="AR343" i="6"/>
  <c r="AR347" i="6"/>
  <c r="AR351" i="6"/>
  <c r="AR355" i="6"/>
  <c r="AR359" i="6"/>
  <c r="AR363" i="6"/>
  <c r="AR367" i="6"/>
  <c r="AR371" i="6"/>
  <c r="AR375" i="6"/>
  <c r="AR379" i="6"/>
  <c r="AR383" i="6"/>
  <c r="AR387" i="6"/>
  <c r="AR391" i="6"/>
  <c r="AR395" i="6"/>
  <c r="AR399" i="6"/>
  <c r="AR403" i="6"/>
  <c r="AR407" i="6"/>
  <c r="AR411" i="6"/>
  <c r="AR415" i="6"/>
  <c r="AR541" i="6"/>
  <c r="AR545" i="6"/>
  <c r="AR549" i="6"/>
  <c r="AR553" i="6"/>
  <c r="AR557" i="6"/>
  <c r="AR561" i="6"/>
  <c r="AR565" i="6"/>
  <c r="AR850" i="6"/>
  <c r="AR854" i="6"/>
  <c r="AR858" i="6"/>
  <c r="AR862" i="6"/>
  <c r="AR866" i="6"/>
  <c r="AR870" i="6"/>
  <c r="AR874" i="6"/>
  <c r="AR878" i="6"/>
  <c r="AR882" i="6"/>
  <c r="AR886" i="6"/>
  <c r="AR890" i="6"/>
  <c r="AR894" i="6"/>
  <c r="AR898" i="6"/>
  <c r="AR902" i="6"/>
  <c r="AR906" i="6"/>
  <c r="AR910" i="6"/>
  <c r="AR914" i="6"/>
  <c r="AR918" i="6"/>
  <c r="AR922" i="6"/>
  <c r="AR926" i="6"/>
  <c r="AR930" i="6"/>
  <c r="AR934" i="6"/>
  <c r="AR938" i="6"/>
  <c r="AR942" i="6"/>
  <c r="AR946" i="6"/>
  <c r="AR961" i="6"/>
  <c r="AR965" i="6"/>
  <c r="AR969" i="6"/>
  <c r="AR973" i="6"/>
  <c r="AR977" i="6"/>
  <c r="AR981" i="6"/>
  <c r="AR987" i="6"/>
  <c r="AR991" i="6"/>
  <c r="AR993" i="6"/>
  <c r="AR997" i="6"/>
  <c r="AR1026" i="6"/>
  <c r="AR1030" i="6"/>
  <c r="AR1034" i="6"/>
  <c r="AR1038" i="6"/>
  <c r="AR1042" i="6"/>
  <c r="AR1046" i="6"/>
  <c r="AR1050" i="6"/>
  <c r="AR1054" i="6"/>
  <c r="AR1058" i="6"/>
  <c r="AR1062" i="6"/>
  <c r="AR1066" i="6"/>
  <c r="AR1070" i="6"/>
  <c r="AR1074" i="6"/>
  <c r="AR1078" i="6"/>
  <c r="AR1082" i="6"/>
  <c r="AR1086" i="6"/>
  <c r="AR1090" i="6"/>
  <c r="AR1094" i="6"/>
  <c r="AR1098" i="6"/>
  <c r="AR813" i="6"/>
  <c r="AR817" i="6"/>
  <c r="AR821" i="6"/>
  <c r="AR825" i="6"/>
  <c r="AR829" i="6"/>
  <c r="AR833" i="6"/>
  <c r="AR837" i="6"/>
  <c r="AR841" i="6"/>
  <c r="AR845" i="6"/>
  <c r="AR849" i="6"/>
  <c r="AR853" i="6"/>
  <c r="AR857" i="6"/>
  <c r="AR861" i="6"/>
  <c r="AR865" i="6"/>
  <c r="AR869" i="6"/>
  <c r="AR873" i="6"/>
  <c r="AR877" i="6"/>
  <c r="AR881" i="6"/>
  <c r="AR885" i="6"/>
  <c r="AR889" i="6"/>
  <c r="AR893" i="6"/>
  <c r="AR897" i="6"/>
  <c r="AR901" i="6"/>
  <c r="AR905" i="6"/>
  <c r="AR909" i="6"/>
  <c r="AR913" i="6"/>
  <c r="AR917" i="6"/>
  <c r="AR921" i="6"/>
  <c r="AR925" i="6"/>
  <c r="AR929" i="6"/>
  <c r="AR933" i="6"/>
  <c r="AR937" i="6"/>
  <c r="AR941" i="6"/>
  <c r="AR945" i="6"/>
  <c r="AR949" i="6"/>
  <c r="AR960" i="6"/>
  <c r="AR964" i="6"/>
  <c r="AR980" i="6"/>
  <c r="AR986" i="6"/>
  <c r="AR990" i="6"/>
  <c r="AR992" i="6"/>
  <c r="AR1025" i="6"/>
  <c r="AR1029" i="6"/>
  <c r="AR1033" i="6"/>
  <c r="AR1037" i="6"/>
  <c r="AR1081" i="6"/>
  <c r="AR1085" i="6"/>
  <c r="AR1089" i="6"/>
  <c r="AR1093" i="6"/>
  <c r="AR1097" i="6"/>
  <c r="AR569" i="6"/>
  <c r="AR573" i="6"/>
  <c r="AR577" i="6"/>
  <c r="AR581" i="6"/>
  <c r="AR585" i="6"/>
  <c r="AR589" i="6"/>
  <c r="AR593" i="6"/>
  <c r="AR597" i="6"/>
  <c r="AR601" i="6"/>
  <c r="AR605" i="6"/>
  <c r="AR609" i="6"/>
  <c r="AR613" i="6"/>
  <c r="AR617" i="6"/>
  <c r="AR621" i="6"/>
  <c r="AR625" i="6"/>
  <c r="AR629" i="6"/>
  <c r="AR633" i="6"/>
  <c r="AR637" i="6"/>
  <c r="AR671" i="6"/>
  <c r="AR675" i="6"/>
  <c r="AR679" i="6"/>
  <c r="AR683" i="6"/>
  <c r="AR687" i="6"/>
  <c r="AR691" i="6"/>
  <c r="AR695" i="6"/>
  <c r="AR699" i="6"/>
  <c r="AR703" i="6"/>
  <c r="AR707" i="6"/>
  <c r="AR812" i="6"/>
  <c r="AR816" i="6"/>
  <c r="AR820" i="6"/>
  <c r="AR824" i="6"/>
  <c r="AR828" i="6"/>
  <c r="AR832" i="6"/>
  <c r="AR836" i="6"/>
  <c r="AR840" i="6"/>
  <c r="AR844" i="6"/>
  <c r="AR848" i="6"/>
  <c r="AR852" i="6"/>
  <c r="AR856" i="6"/>
  <c r="AR860" i="6"/>
  <c r="AR864" i="6"/>
  <c r="AR868" i="6"/>
  <c r="AR872" i="6"/>
  <c r="AR876" i="6"/>
  <c r="AR880" i="6"/>
  <c r="AR884" i="6"/>
  <c r="AR888" i="6"/>
  <c r="AR892" i="6"/>
  <c r="AR896" i="6"/>
  <c r="AR900" i="6"/>
  <c r="AR904" i="6"/>
  <c r="AR908" i="6"/>
  <c r="AR912" i="6"/>
  <c r="AR916" i="6"/>
  <c r="AR920" i="6"/>
  <c r="AR924" i="6"/>
  <c r="AR928" i="6"/>
  <c r="AR932" i="6"/>
  <c r="AR936" i="6"/>
  <c r="AR940" i="6"/>
  <c r="AR944" i="6"/>
  <c r="AR948" i="6"/>
  <c r="AR979" i="6"/>
  <c r="AR985" i="6"/>
  <c r="AR989" i="6"/>
  <c r="AR999" i="6"/>
  <c r="AR1024" i="6"/>
  <c r="AR1028" i="6"/>
  <c r="AR1032" i="6"/>
  <c r="AR1044" i="6"/>
  <c r="AR1048" i="6"/>
  <c r="AR1052" i="6"/>
  <c r="AR1056" i="6"/>
  <c r="AR1060" i="6"/>
  <c r="AR1064" i="6"/>
  <c r="AR1068" i="6"/>
  <c r="AR1072" i="6"/>
  <c r="AR1076" i="6"/>
  <c r="AR1080" i="6"/>
  <c r="AR1084" i="6"/>
  <c r="AR1088" i="6"/>
  <c r="AR1092" i="6"/>
  <c r="AR1096" i="6"/>
  <c r="AR1100" i="6"/>
  <c r="AR24" i="6"/>
  <c r="AR28" i="6"/>
  <c r="AR32" i="6"/>
  <c r="AR417" i="6"/>
  <c r="AR421" i="6"/>
  <c r="AR425" i="6"/>
  <c r="AR429" i="6"/>
  <c r="AR433" i="6"/>
  <c r="AR437" i="6"/>
  <c r="AR441" i="6"/>
  <c r="AR445" i="6"/>
  <c r="AR449" i="6"/>
  <c r="AR453" i="6"/>
  <c r="AR457" i="6"/>
  <c r="AR461" i="6"/>
  <c r="AR465" i="6"/>
  <c r="AR469" i="6"/>
  <c r="AR473" i="6"/>
  <c r="AR477" i="6"/>
  <c r="AR481" i="6"/>
  <c r="AR485" i="6"/>
  <c r="AR489" i="6"/>
  <c r="AR493" i="6"/>
  <c r="AR497" i="6"/>
  <c r="AR501" i="6"/>
  <c r="AR505" i="6"/>
  <c r="AR509" i="6"/>
  <c r="AR513" i="6"/>
  <c r="AR517" i="6"/>
  <c r="AR521" i="6"/>
  <c r="AR525" i="6"/>
  <c r="AR529" i="6"/>
  <c r="AR533" i="6"/>
  <c r="AR537" i="6"/>
  <c r="AR641" i="6"/>
  <c r="AR645" i="6"/>
  <c r="AR649" i="6"/>
  <c r="AR653" i="6"/>
  <c r="AR657" i="6"/>
  <c r="AR661" i="6"/>
  <c r="AR665" i="6"/>
  <c r="AR709" i="6"/>
  <c r="AR713" i="6"/>
  <c r="AR717" i="6"/>
  <c r="AR721" i="6"/>
  <c r="AR725" i="6"/>
  <c r="AR729" i="6"/>
  <c r="AR733" i="6"/>
  <c r="AR737" i="6"/>
  <c r="AR741" i="6"/>
  <c r="AR745" i="6"/>
  <c r="AR749" i="6"/>
  <c r="AR753" i="6"/>
  <c r="AR757" i="6"/>
  <c r="AR761" i="6"/>
  <c r="AR765" i="6"/>
  <c r="AR769" i="6"/>
  <c r="AR773" i="6"/>
  <c r="AR777" i="6"/>
  <c r="AR781" i="6"/>
  <c r="AR785" i="6"/>
  <c r="AR789" i="6"/>
  <c r="AR793" i="6"/>
  <c r="AR797" i="6"/>
  <c r="AR801" i="6"/>
  <c r="AR805" i="6"/>
  <c r="AR20" i="6"/>
  <c r="AR48" i="6"/>
  <c r="AR52" i="6"/>
  <c r="AR56" i="6"/>
  <c r="AR27" i="6"/>
  <c r="AR35" i="6"/>
  <c r="AR55" i="6"/>
  <c r="AR67" i="6"/>
  <c r="AR249" i="6"/>
  <c r="AR420" i="6"/>
  <c r="AR424" i="6"/>
  <c r="AR428" i="6"/>
  <c r="AR432" i="6"/>
  <c r="AR436" i="6"/>
  <c r="AR440" i="6"/>
  <c r="AR444" i="6"/>
  <c r="AR448" i="6"/>
  <c r="AR452" i="6"/>
  <c r="AR456" i="6"/>
  <c r="AR460" i="6"/>
  <c r="AR464" i="6"/>
  <c r="AR468" i="6"/>
  <c r="AR472" i="6"/>
  <c r="AR476" i="6"/>
  <c r="AR480" i="6"/>
  <c r="AR484" i="6"/>
  <c r="AR488" i="6"/>
  <c r="AR492" i="6"/>
  <c r="AR496" i="6"/>
  <c r="AR500" i="6"/>
  <c r="AR504" i="6"/>
  <c r="AR508" i="6"/>
  <c r="AR512" i="6"/>
  <c r="AR516" i="6"/>
  <c r="AR520" i="6"/>
  <c r="AR524" i="6"/>
  <c r="AR528" i="6"/>
  <c r="AR532" i="6"/>
  <c r="AR536" i="6"/>
  <c r="AR12" i="6"/>
  <c r="AR16" i="6"/>
  <c r="AR11" i="6"/>
  <c r="AR19" i="6"/>
  <c r="AR23" i="6"/>
  <c r="AR31" i="6"/>
  <c r="AR47" i="6"/>
  <c r="AR71" i="6"/>
  <c r="AG74" i="6"/>
  <c r="AR74" i="6" s="1"/>
  <c r="AR2" i="6"/>
  <c r="AR26" i="6"/>
  <c r="AR34" i="6"/>
  <c r="AR46" i="6"/>
  <c r="AR50" i="6"/>
  <c r="AR54" i="6"/>
  <c r="AR58" i="6"/>
  <c r="AR62" i="6"/>
  <c r="AR66" i="6"/>
  <c r="AR70" i="6"/>
  <c r="AM248" i="6"/>
  <c r="AR248" i="6" s="1"/>
  <c r="AR419" i="6"/>
  <c r="AR423" i="6"/>
  <c r="AR427" i="6"/>
  <c r="AR431" i="6"/>
  <c r="AR435" i="6"/>
  <c r="AR439" i="6"/>
  <c r="AR443" i="6"/>
  <c r="AR447" i="6"/>
  <c r="AR451" i="6"/>
  <c r="AR455" i="6"/>
  <c r="AR459" i="6"/>
  <c r="AR463" i="6"/>
  <c r="AR467" i="6"/>
  <c r="AR471" i="6"/>
  <c r="AR475" i="6"/>
  <c r="AR479" i="6"/>
  <c r="AR483" i="6"/>
  <c r="AR487" i="6"/>
  <c r="AR491" i="6"/>
  <c r="AR495" i="6"/>
  <c r="AR499" i="6"/>
  <c r="AR503" i="6"/>
  <c r="AR507" i="6"/>
  <c r="AR511" i="6"/>
  <c r="AR515" i="6"/>
  <c r="AR519" i="6"/>
  <c r="AR523" i="6"/>
  <c r="AR527" i="6"/>
  <c r="AR531" i="6"/>
  <c r="AR535" i="6"/>
  <c r="AR64" i="6"/>
  <c r="AR68" i="6"/>
  <c r="AR15" i="6"/>
  <c r="AR51" i="6"/>
  <c r="AR59" i="6"/>
  <c r="AR63" i="6"/>
  <c r="AR14" i="6"/>
  <c r="AR18" i="6"/>
  <c r="AR22" i="6"/>
  <c r="AR30" i="6"/>
  <c r="AG10" i="6"/>
  <c r="AR10" i="6" s="1"/>
  <c r="AJ251" i="6"/>
  <c r="AR418" i="6"/>
  <c r="AR422" i="6"/>
  <c r="AR426" i="6"/>
  <c r="AR430" i="6"/>
  <c r="AR434" i="6"/>
  <c r="AR438" i="6"/>
  <c r="AR442" i="6"/>
  <c r="AR446" i="6"/>
  <c r="AR450" i="6"/>
  <c r="AR454" i="6"/>
  <c r="AR458" i="6"/>
  <c r="AR462" i="6"/>
  <c r="AR466" i="6"/>
  <c r="AR470" i="6"/>
  <c r="AR474" i="6"/>
  <c r="AR478" i="6"/>
  <c r="AR482" i="6"/>
  <c r="AR486" i="6"/>
  <c r="AR490" i="6"/>
  <c r="AR494" i="6"/>
  <c r="AR498" i="6"/>
  <c r="AR502" i="6"/>
  <c r="AR506" i="6"/>
  <c r="AR510" i="6"/>
  <c r="AR514" i="6"/>
  <c r="AR518" i="6"/>
  <c r="AR522" i="6"/>
  <c r="AR526" i="6"/>
  <c r="AR530" i="6"/>
  <c r="AR534" i="6"/>
  <c r="AR538" i="6"/>
  <c r="AR644" i="6"/>
  <c r="AR648" i="6"/>
  <c r="AR652" i="6"/>
  <c r="AR656" i="6"/>
  <c r="AR660" i="6"/>
  <c r="AR664" i="6"/>
  <c r="AR668" i="6"/>
  <c r="AR643" i="6"/>
  <c r="AR647" i="6"/>
  <c r="AR651" i="6"/>
  <c r="AR655" i="6"/>
  <c r="AR659" i="6"/>
  <c r="AR663" i="6"/>
  <c r="AR667" i="6"/>
  <c r="AR13" i="6"/>
  <c r="AR17" i="6"/>
  <c r="AR21" i="6"/>
  <c r="AR25" i="6"/>
  <c r="AR29" i="6"/>
  <c r="AR33" i="6"/>
  <c r="AR37" i="6"/>
  <c r="AR49" i="6"/>
  <c r="AR53" i="6"/>
  <c r="AR57" i="6"/>
  <c r="AR61" i="6"/>
  <c r="AR65" i="6"/>
  <c r="AR69" i="6"/>
  <c r="AC1109" i="6"/>
  <c r="AC1108" i="6"/>
  <c r="AD73" i="6"/>
  <c r="AR73" i="6" s="1"/>
  <c r="AR642" i="6"/>
  <c r="AR646" i="6"/>
  <c r="AR650" i="6"/>
  <c r="AR654" i="6"/>
  <c r="AR658" i="6"/>
  <c r="AR662" i="6"/>
  <c r="AR666" i="6"/>
  <c r="AR710" i="6"/>
  <c r="AR714" i="6"/>
  <c r="AR718" i="6"/>
  <c r="AR722" i="6"/>
  <c r="AR726" i="6"/>
  <c r="AR730" i="6"/>
  <c r="AR734" i="6"/>
  <c r="AR738" i="6"/>
  <c r="AR742" i="6"/>
  <c r="AR746" i="6"/>
  <c r="AR750" i="6"/>
  <c r="AR754" i="6"/>
  <c r="AR758" i="6"/>
  <c r="AR762" i="6"/>
  <c r="AR766" i="6"/>
  <c r="AR770" i="6"/>
  <c r="AR774" i="6"/>
  <c r="AR778" i="6"/>
  <c r="AR782" i="6"/>
  <c r="AR786" i="6"/>
  <c r="AR790" i="6"/>
  <c r="AR794" i="6"/>
  <c r="AR798" i="6"/>
  <c r="AR802" i="6"/>
  <c r="AR806" i="6"/>
  <c r="AR953" i="6"/>
  <c r="AR957" i="6"/>
  <c r="AR708" i="6"/>
  <c r="AR712" i="6"/>
  <c r="AR716" i="6"/>
  <c r="AR720" i="6"/>
  <c r="AR724" i="6"/>
  <c r="AR728" i="6"/>
  <c r="AR732" i="6"/>
  <c r="AR736" i="6"/>
  <c r="AR740" i="6"/>
  <c r="AR744" i="6"/>
  <c r="AR748" i="6"/>
  <c r="AR752" i="6"/>
  <c r="AR756" i="6"/>
  <c r="AR760" i="6"/>
  <c r="AR764" i="6"/>
  <c r="AR768" i="6"/>
  <c r="AR772" i="6"/>
  <c r="AR776" i="6"/>
  <c r="AR780" i="6"/>
  <c r="AR784" i="6"/>
  <c r="AR788" i="6"/>
  <c r="AR792" i="6"/>
  <c r="AR796" i="6"/>
  <c r="AR800" i="6"/>
  <c r="AR804" i="6"/>
  <c r="AR808" i="6"/>
  <c r="AR810" i="6"/>
  <c r="AR952" i="6"/>
  <c r="AR956" i="6"/>
  <c r="AR959" i="6"/>
  <c r="AR963" i="6"/>
  <c r="AR967" i="6"/>
  <c r="AR1049" i="6"/>
  <c r="AR711" i="6"/>
  <c r="AR715" i="6"/>
  <c r="AR719" i="6"/>
  <c r="AR723" i="6"/>
  <c r="AR727" i="6"/>
  <c r="AR731" i="6"/>
  <c r="AR735" i="6"/>
  <c r="AR739" i="6"/>
  <c r="AR743" i="6"/>
  <c r="AR747" i="6"/>
  <c r="AR751" i="6"/>
  <c r="AR755" i="6"/>
  <c r="AR759" i="6"/>
  <c r="AR763" i="6"/>
  <c r="AR767" i="6"/>
  <c r="AR771" i="6"/>
  <c r="AR775" i="6"/>
  <c r="AR779" i="6"/>
  <c r="AR783" i="6"/>
  <c r="AR787" i="6"/>
  <c r="AR791" i="6"/>
  <c r="AR795" i="6"/>
  <c r="AR799" i="6"/>
  <c r="AR803" i="6"/>
  <c r="AR807" i="6"/>
  <c r="AR809" i="6"/>
  <c r="AR951" i="6"/>
  <c r="AR955" i="6"/>
  <c r="AR962" i="6"/>
  <c r="AR966" i="6"/>
  <c r="AR998" i="6"/>
  <c r="AR1003" i="6"/>
  <c r="AR1007" i="6"/>
  <c r="AR1011" i="6"/>
  <c r="AR1015" i="6"/>
  <c r="AR1019" i="6"/>
  <c r="AR1023" i="6"/>
  <c r="AR1065" i="6"/>
  <c r="AR950" i="6"/>
  <c r="AR954" i="6"/>
  <c r="AP958" i="6"/>
  <c r="AR958" i="6" s="1"/>
  <c r="AR968" i="6"/>
  <c r="AR972" i="6"/>
  <c r="AR976" i="6"/>
  <c r="AR1006" i="6"/>
  <c r="AR1010" i="6"/>
  <c r="AR1014" i="6"/>
  <c r="AR1018" i="6"/>
  <c r="AR1022" i="6"/>
  <c r="AR1027" i="6"/>
  <c r="AR1053" i="6"/>
  <c r="AR1069" i="6"/>
  <c r="AQ1106" i="6"/>
  <c r="AL1106" i="6"/>
  <c r="AF1106" i="6"/>
  <c r="AQ1105" i="6"/>
  <c r="AL1105" i="6"/>
  <c r="AF1105" i="6"/>
  <c r="AQ1104" i="6"/>
  <c r="AL1104" i="6"/>
  <c r="AF1104" i="6"/>
  <c r="AQ1103" i="6"/>
  <c r="AL1103" i="6"/>
  <c r="AF1103" i="6"/>
  <c r="AQ1102" i="6"/>
  <c r="AL1102" i="6"/>
  <c r="AF1102" i="6"/>
  <c r="AO1106" i="6"/>
  <c r="AI1106" i="6"/>
  <c r="AO1105" i="6"/>
  <c r="AI1105" i="6"/>
  <c r="AO1104" i="6"/>
  <c r="AI1104" i="6"/>
  <c r="AO1103" i="6"/>
  <c r="AI1103" i="6"/>
  <c r="AO1102" i="6"/>
  <c r="AI1102" i="6"/>
  <c r="AL1108" i="6"/>
  <c r="AM811" i="6"/>
  <c r="AR811" i="6" s="1"/>
  <c r="AR971" i="6"/>
  <c r="AR975" i="6"/>
  <c r="AR983" i="6"/>
  <c r="AR995" i="6"/>
  <c r="AR1002" i="6"/>
  <c r="AR1005" i="6"/>
  <c r="AR1009" i="6"/>
  <c r="AR1013" i="6"/>
  <c r="AR1017" i="6"/>
  <c r="AR1021" i="6"/>
  <c r="AR1031" i="6"/>
  <c r="AR1036" i="6"/>
  <c r="AR1041" i="6"/>
  <c r="AR1057" i="6"/>
  <c r="AR1073" i="6"/>
  <c r="AR994" i="6"/>
  <c r="AR1001" i="6"/>
  <c r="AR1004" i="6"/>
  <c r="AR1008" i="6"/>
  <c r="AR1012" i="6"/>
  <c r="AR1016" i="6"/>
  <c r="AR1020" i="6"/>
  <c r="AR1040" i="6"/>
  <c r="AR1045" i="6"/>
  <c r="AR1061" i="6"/>
  <c r="AR1077" i="6"/>
  <c r="AQ1108" i="6" l="1"/>
  <c r="AQ1109" i="6"/>
  <c r="AF1108" i="6"/>
  <c r="AL1109" i="6"/>
  <c r="BA1109" i="6"/>
  <c r="BA1115" i="6" s="1"/>
  <c r="AJ1104" i="6"/>
  <c r="AJ1106" i="6"/>
  <c r="AG1104" i="6"/>
  <c r="AM1105" i="6"/>
  <c r="AJ1102" i="6"/>
  <c r="AP1102" i="6"/>
  <c r="AP1104" i="6"/>
  <c r="AP1106" i="6"/>
  <c r="AG1103" i="6"/>
  <c r="AM1104" i="6"/>
  <c r="AO1108" i="6"/>
  <c r="AD1108" i="6"/>
  <c r="AR251" i="6"/>
  <c r="AI1108" i="6"/>
  <c r="AJ1105" i="6"/>
  <c r="AG1102" i="6"/>
  <c r="AM1103" i="6"/>
  <c r="AG1106" i="6"/>
  <c r="AO1109" i="6"/>
  <c r="BA1108" i="6"/>
  <c r="AF1109" i="6"/>
  <c r="AD1109" i="6"/>
  <c r="AJ1103" i="6"/>
  <c r="AJ1108" i="6" s="1"/>
  <c r="AI1109" i="6"/>
  <c r="AP1103" i="6"/>
  <c r="AP1105" i="6"/>
  <c r="AM1102" i="6"/>
  <c r="AG1105" i="6"/>
  <c r="AM1106" i="6"/>
  <c r="AY1109" i="6" l="1"/>
  <c r="AY1115" i="6" s="1"/>
  <c r="AP1108" i="6"/>
  <c r="AZ1108" i="6"/>
  <c r="AW1108" i="6"/>
  <c r="AY1108" i="6"/>
  <c r="AM1109" i="6"/>
  <c r="AR1103" i="6"/>
  <c r="AG1109" i="6"/>
  <c r="AZ1109" i="6"/>
  <c r="AZ1115" i="6" s="1"/>
  <c r="AM1108" i="6"/>
  <c r="AR1105" i="6"/>
  <c r="AJ1109" i="6"/>
  <c r="AG1108" i="6"/>
  <c r="AR1106" i="6"/>
  <c r="AR1102" i="6"/>
  <c r="AR1104" i="6"/>
  <c r="AX1109" i="6"/>
  <c r="AX1115" i="6" s="1"/>
  <c r="AX1108" i="6"/>
  <c r="AW1109" i="6"/>
  <c r="AW1115" i="6" s="1"/>
  <c r="AP1109" i="6"/>
  <c r="AR1108" i="6" l="1"/>
  <c r="AR1109" i="6"/>
</calcChain>
</file>

<file path=xl/comments1.xml><?xml version="1.0" encoding="utf-8"?>
<comments xmlns="http://schemas.openxmlformats.org/spreadsheetml/2006/main">
  <authors>
    <author>Serene</author>
  </authors>
  <commentList>
    <comment ref="A1" authorId="0" shapeId="0">
      <text>
        <r>
          <rPr>
            <b/>
            <sz val="9"/>
            <color indexed="81"/>
            <rFont val="Tahoma"/>
            <family val="2"/>
          </rPr>
          <t>Serene:</t>
        </r>
        <r>
          <rPr>
            <sz val="9"/>
            <color indexed="81"/>
            <rFont val="Tahoma"/>
            <family val="2"/>
          </rPr>
          <t xml:space="preserve">
Gray columns must be updated</t>
        </r>
      </text>
    </comment>
    <comment ref="I1" authorId="0" shapeId="0">
      <text>
        <r>
          <rPr>
            <b/>
            <sz val="9"/>
            <color indexed="81"/>
            <rFont val="Tahoma"/>
            <family val="2"/>
          </rPr>
          <t>Serene:</t>
        </r>
        <r>
          <rPr>
            <sz val="9"/>
            <color indexed="81"/>
            <rFont val="Tahoma"/>
            <family val="2"/>
          </rPr>
          <t xml:space="preserve">
include new rows for placeholders (we will need to track new WBS to open) "Placeholder-xxx"</t>
        </r>
      </text>
    </comment>
    <comment ref="K1" authorId="0" shapeId="0">
      <text>
        <r>
          <rPr>
            <b/>
            <sz val="9"/>
            <color indexed="81"/>
            <rFont val="Tahoma"/>
            <family val="2"/>
          </rPr>
          <t>Serene:</t>
        </r>
        <r>
          <rPr>
            <sz val="9"/>
            <color indexed="81"/>
            <rFont val="Tahoma"/>
            <family val="2"/>
          </rPr>
          <t xml:space="preserve">
Current Plan
New Project (Approved)
New Project (Unapproved)
</t>
        </r>
      </text>
    </comment>
    <comment ref="N1" authorId="0" shapeId="0">
      <text>
        <r>
          <rPr>
            <b/>
            <sz val="9"/>
            <color indexed="81"/>
            <rFont val="Tahoma"/>
            <family val="2"/>
          </rPr>
          <t>Serene:</t>
        </r>
        <r>
          <rPr>
            <sz val="9"/>
            <color indexed="81"/>
            <rFont val="Tahoma"/>
            <family val="2"/>
          </rPr>
          <t xml:space="preserve">
all new rows should be CA</t>
        </r>
      </text>
    </comment>
    <comment ref="P1" authorId="0" shapeId="0">
      <text>
        <r>
          <rPr>
            <b/>
            <sz val="9"/>
            <color indexed="81"/>
            <rFont val="Tahoma"/>
            <family val="2"/>
          </rPr>
          <t>Serene:</t>
        </r>
        <r>
          <rPr>
            <sz val="9"/>
            <color indexed="81"/>
            <rFont val="Tahoma"/>
            <family val="2"/>
          </rPr>
          <t xml:space="preserve">
10 character limit in ECC, recommend no longer than 20 in BPC though the max is higher</t>
        </r>
      </text>
    </comment>
    <comment ref="Q1" authorId="0" shapeId="0">
      <text>
        <r>
          <rPr>
            <sz val="9"/>
            <color indexed="81"/>
            <rFont val="Tahoma"/>
            <family val="2"/>
          </rPr>
          <t>Try to align with previous grouping for all new placeholders (ask Serene for help if needed).</t>
        </r>
      </text>
    </comment>
    <comment ref="Z1" authorId="0" shapeId="0">
      <text>
        <r>
          <rPr>
            <b/>
            <sz val="9"/>
            <color indexed="81"/>
            <rFont val="Tahoma"/>
            <family val="2"/>
          </rPr>
          <t>Serene:</t>
        </r>
        <r>
          <rPr>
            <sz val="9"/>
            <color indexed="81"/>
            <rFont val="Tahoma"/>
            <family val="2"/>
          </rPr>
          <t xml:space="preserve">
enter 0 for new rows - this was tied out to the board presentations and is included for reference since mapping changed while loading the budget to BPC</t>
        </r>
      </text>
    </comment>
    <comment ref="AA1" authorId="0" shapeId="0">
      <text>
        <r>
          <rPr>
            <b/>
            <sz val="9"/>
            <color indexed="81"/>
            <rFont val="Tahoma"/>
            <family val="2"/>
          </rPr>
          <t>Serene:</t>
        </r>
        <r>
          <rPr>
            <sz val="9"/>
            <color indexed="81"/>
            <rFont val="Tahoma"/>
            <family val="2"/>
          </rPr>
          <t xml:space="preserve">
enter 0 for new rows (this has been tied out)</t>
        </r>
      </text>
    </comment>
    <comment ref="AB1" authorId="0" shapeId="0">
      <text>
        <r>
          <rPr>
            <b/>
            <sz val="9"/>
            <color indexed="81"/>
            <rFont val="Tahoma"/>
            <family val="2"/>
          </rPr>
          <t>Serene:</t>
        </r>
        <r>
          <rPr>
            <sz val="9"/>
            <color indexed="81"/>
            <rFont val="Tahoma"/>
            <family val="2"/>
          </rPr>
          <t xml:space="preserve">
capital W</t>
        </r>
      </text>
    </comment>
    <comment ref="AC1" authorId="0" shapeId="0">
      <text>
        <r>
          <rPr>
            <b/>
            <sz val="9"/>
            <color indexed="81"/>
            <rFont val="Tahoma"/>
            <family val="2"/>
          </rPr>
          <t>Serene:</t>
        </r>
        <r>
          <rPr>
            <sz val="9"/>
            <color indexed="81"/>
            <rFont val="Tahoma"/>
            <family val="2"/>
          </rPr>
          <t xml:space="preserve">
updated to 7&amp;5 on 9/5/2017</t>
        </r>
      </text>
    </comment>
    <comment ref="AQ1" authorId="0" shapeId="0">
      <text>
        <r>
          <rPr>
            <b/>
            <sz val="9"/>
            <color indexed="81"/>
            <rFont val="Tahoma"/>
            <family val="2"/>
          </rPr>
          <t>Serene:</t>
        </r>
        <r>
          <rPr>
            <sz val="9"/>
            <color indexed="81"/>
            <rFont val="Tahoma"/>
            <family val="2"/>
          </rPr>
          <t xml:space="preserve">
Starting point is 2021*1.03 for inflation</t>
        </r>
      </text>
    </comment>
    <comment ref="AT1" authorId="0" shapeId="0">
      <text>
        <r>
          <rPr>
            <b/>
            <sz val="9"/>
            <color indexed="81"/>
            <rFont val="Tahoma"/>
            <family val="2"/>
          </rPr>
          <t>Serene:</t>
        </r>
        <r>
          <rPr>
            <sz val="9"/>
            <color indexed="81"/>
            <rFont val="Tahoma"/>
            <family val="2"/>
          </rPr>
          <t xml:space="preserve">
Please fill an any relevant commentary; 2nd column for comments was removed (everything should be consolidated and tracked in a single column so we don't miss anything)</t>
        </r>
      </text>
    </comment>
    <comment ref="A2" authorId="0" shapeId="0">
      <text>
        <r>
          <rPr>
            <b/>
            <sz val="9"/>
            <color indexed="81"/>
            <rFont val="Tahoma"/>
            <family val="2"/>
          </rPr>
          <t>Serene:</t>
        </r>
        <r>
          <rPr>
            <sz val="9"/>
            <color indexed="81"/>
            <rFont val="Tahoma"/>
            <family val="2"/>
          </rPr>
          <t xml:space="preserve">
changed for summary pivot only
</t>
        </r>
      </text>
    </comment>
    <comment ref="U10" authorId="0" shapeId="0">
      <text>
        <r>
          <rPr>
            <b/>
            <sz val="9"/>
            <color indexed="81"/>
            <rFont val="Tahoma"/>
            <family val="2"/>
          </rPr>
          <t>Serene:</t>
        </r>
        <r>
          <rPr>
            <sz val="9"/>
            <color indexed="81"/>
            <rFont val="Tahoma"/>
            <family val="2"/>
          </rPr>
          <t xml:space="preserve">
Facilities Master Plan
</t>
        </r>
      </text>
    </comment>
    <comment ref="AF10" authorId="0" shapeId="0">
      <text>
        <r>
          <rPr>
            <b/>
            <sz val="9"/>
            <color indexed="81"/>
            <rFont val="Tahoma"/>
            <family val="2"/>
          </rPr>
          <t>Serene:</t>
        </r>
        <r>
          <rPr>
            <sz val="9"/>
            <color indexed="81"/>
            <rFont val="Tahoma"/>
            <family val="2"/>
          </rPr>
          <t xml:space="preserve">
need to move to new WBS</t>
        </r>
      </text>
    </comment>
    <comment ref="U11" authorId="0" shapeId="0">
      <text>
        <r>
          <rPr>
            <b/>
            <sz val="9"/>
            <color indexed="81"/>
            <rFont val="Tahoma"/>
            <family val="2"/>
          </rPr>
          <t>Serene:</t>
        </r>
        <r>
          <rPr>
            <sz val="9"/>
            <color indexed="81"/>
            <rFont val="Tahoma"/>
            <family val="2"/>
          </rPr>
          <t xml:space="preserve">
Facilities Master Plan
</t>
        </r>
      </text>
    </comment>
    <comment ref="U12" authorId="0" shapeId="0">
      <text>
        <r>
          <rPr>
            <b/>
            <sz val="9"/>
            <color indexed="81"/>
            <rFont val="Tahoma"/>
            <family val="2"/>
          </rPr>
          <t>Serene:</t>
        </r>
        <r>
          <rPr>
            <sz val="9"/>
            <color indexed="81"/>
            <rFont val="Tahoma"/>
            <family val="2"/>
          </rPr>
          <t xml:space="preserve">
Facilities Master Plan
</t>
        </r>
      </text>
    </comment>
    <comment ref="U13" authorId="0" shapeId="0">
      <text>
        <r>
          <rPr>
            <b/>
            <sz val="9"/>
            <color indexed="81"/>
            <rFont val="Tahoma"/>
            <family val="2"/>
          </rPr>
          <t>Serene:</t>
        </r>
        <r>
          <rPr>
            <sz val="9"/>
            <color indexed="81"/>
            <rFont val="Tahoma"/>
            <family val="2"/>
          </rPr>
          <t xml:space="preserve">
Facilities Master Plan
</t>
        </r>
      </text>
    </comment>
    <comment ref="U14" authorId="0" shapeId="0">
      <text>
        <r>
          <rPr>
            <b/>
            <sz val="9"/>
            <color indexed="81"/>
            <rFont val="Tahoma"/>
            <family val="2"/>
          </rPr>
          <t>Serene:</t>
        </r>
        <r>
          <rPr>
            <sz val="9"/>
            <color indexed="81"/>
            <rFont val="Tahoma"/>
            <family val="2"/>
          </rPr>
          <t xml:space="preserve">
Facilities Master Plan
</t>
        </r>
      </text>
    </comment>
    <comment ref="U15" authorId="0" shapeId="0">
      <text>
        <r>
          <rPr>
            <b/>
            <sz val="9"/>
            <color indexed="81"/>
            <rFont val="Tahoma"/>
            <family val="2"/>
          </rPr>
          <t>Serene:</t>
        </r>
        <r>
          <rPr>
            <sz val="9"/>
            <color indexed="81"/>
            <rFont val="Tahoma"/>
            <family val="2"/>
          </rPr>
          <t xml:space="preserve">
Facilities Master Plan
</t>
        </r>
      </text>
    </comment>
    <comment ref="U16" authorId="0" shapeId="0">
      <text>
        <r>
          <rPr>
            <b/>
            <sz val="9"/>
            <color indexed="81"/>
            <rFont val="Tahoma"/>
            <family val="2"/>
          </rPr>
          <t>Serene:</t>
        </r>
        <r>
          <rPr>
            <sz val="9"/>
            <color indexed="81"/>
            <rFont val="Tahoma"/>
            <family val="2"/>
          </rPr>
          <t xml:space="preserve">
Facilities Master Plan
</t>
        </r>
      </text>
    </comment>
    <comment ref="U17" authorId="0" shapeId="0">
      <text>
        <r>
          <rPr>
            <b/>
            <sz val="9"/>
            <color indexed="81"/>
            <rFont val="Tahoma"/>
            <family val="2"/>
          </rPr>
          <t>Serene:</t>
        </r>
        <r>
          <rPr>
            <sz val="9"/>
            <color indexed="81"/>
            <rFont val="Tahoma"/>
            <family val="2"/>
          </rPr>
          <t xml:space="preserve">
Facilities Master Plan
</t>
        </r>
      </text>
    </comment>
    <comment ref="U18" authorId="0" shapeId="0">
      <text>
        <r>
          <rPr>
            <b/>
            <sz val="9"/>
            <color indexed="81"/>
            <rFont val="Tahoma"/>
            <family val="2"/>
          </rPr>
          <t>Serene:</t>
        </r>
        <r>
          <rPr>
            <sz val="9"/>
            <color indexed="81"/>
            <rFont val="Tahoma"/>
            <family val="2"/>
          </rPr>
          <t xml:space="preserve">
Facilities Master Plan
</t>
        </r>
      </text>
    </comment>
    <comment ref="U19" authorId="0" shapeId="0">
      <text>
        <r>
          <rPr>
            <b/>
            <sz val="9"/>
            <color indexed="81"/>
            <rFont val="Tahoma"/>
            <family val="2"/>
          </rPr>
          <t>Serene:</t>
        </r>
        <r>
          <rPr>
            <sz val="9"/>
            <color indexed="81"/>
            <rFont val="Tahoma"/>
            <family val="2"/>
          </rPr>
          <t xml:space="preserve">
Facilities Master Plan
</t>
        </r>
      </text>
    </comment>
    <comment ref="U20" authorId="0" shapeId="0">
      <text>
        <r>
          <rPr>
            <b/>
            <sz val="9"/>
            <color indexed="81"/>
            <rFont val="Tahoma"/>
            <family val="2"/>
          </rPr>
          <t>Serene:</t>
        </r>
        <r>
          <rPr>
            <sz val="9"/>
            <color indexed="81"/>
            <rFont val="Tahoma"/>
            <family val="2"/>
          </rPr>
          <t xml:space="preserve">
Facilities Master Plan
</t>
        </r>
      </text>
    </comment>
    <comment ref="U21" authorId="0" shapeId="0">
      <text>
        <r>
          <rPr>
            <b/>
            <sz val="9"/>
            <color indexed="81"/>
            <rFont val="Tahoma"/>
            <family val="2"/>
          </rPr>
          <t>Serene:</t>
        </r>
        <r>
          <rPr>
            <sz val="9"/>
            <color indexed="81"/>
            <rFont val="Tahoma"/>
            <family val="2"/>
          </rPr>
          <t xml:space="preserve">
Facilities Master Plan
</t>
        </r>
      </text>
    </comment>
    <comment ref="U22" authorId="0" shapeId="0">
      <text>
        <r>
          <rPr>
            <b/>
            <sz val="9"/>
            <color indexed="81"/>
            <rFont val="Tahoma"/>
            <family val="2"/>
          </rPr>
          <t>Serene:</t>
        </r>
        <r>
          <rPr>
            <sz val="9"/>
            <color indexed="81"/>
            <rFont val="Tahoma"/>
            <family val="2"/>
          </rPr>
          <t xml:space="preserve">
Facilities Master Plan
</t>
        </r>
      </text>
    </comment>
    <comment ref="U23" authorId="0" shapeId="0">
      <text>
        <r>
          <rPr>
            <b/>
            <sz val="9"/>
            <color indexed="81"/>
            <rFont val="Tahoma"/>
            <family val="2"/>
          </rPr>
          <t>Serene:</t>
        </r>
        <r>
          <rPr>
            <sz val="9"/>
            <color indexed="81"/>
            <rFont val="Tahoma"/>
            <family val="2"/>
          </rPr>
          <t xml:space="preserve">
Facilities Master Plan
</t>
        </r>
      </text>
    </comment>
    <comment ref="U24" authorId="0" shapeId="0">
      <text>
        <r>
          <rPr>
            <b/>
            <sz val="9"/>
            <color indexed="81"/>
            <rFont val="Tahoma"/>
            <family val="2"/>
          </rPr>
          <t>Serene:</t>
        </r>
        <r>
          <rPr>
            <sz val="9"/>
            <color indexed="81"/>
            <rFont val="Tahoma"/>
            <family val="2"/>
          </rPr>
          <t xml:space="preserve">
Facilities Master Plan
</t>
        </r>
      </text>
    </comment>
    <comment ref="U25" authorId="0" shapeId="0">
      <text>
        <r>
          <rPr>
            <b/>
            <sz val="9"/>
            <color indexed="81"/>
            <rFont val="Tahoma"/>
            <family val="2"/>
          </rPr>
          <t>Serene:</t>
        </r>
        <r>
          <rPr>
            <sz val="9"/>
            <color indexed="81"/>
            <rFont val="Tahoma"/>
            <family val="2"/>
          </rPr>
          <t xml:space="preserve">
Facilities Master Plan
</t>
        </r>
      </text>
    </comment>
    <comment ref="S36" authorId="0" shapeId="0">
      <text>
        <r>
          <rPr>
            <b/>
            <sz val="9"/>
            <color indexed="81"/>
            <rFont val="Tahoma"/>
            <family val="2"/>
          </rPr>
          <t>Serene:</t>
        </r>
        <r>
          <rPr>
            <sz val="9"/>
            <color indexed="81"/>
            <rFont val="Tahoma"/>
            <family val="2"/>
          </rPr>
          <t xml:space="preserve">
New category 9/13/2017</t>
        </r>
      </text>
    </comment>
    <comment ref="A37" authorId="0" shapeId="0">
      <text>
        <r>
          <rPr>
            <b/>
            <sz val="9"/>
            <color indexed="81"/>
            <rFont val="Tahoma"/>
            <family val="2"/>
          </rPr>
          <t>Serene:</t>
        </r>
        <r>
          <rPr>
            <sz val="9"/>
            <color indexed="81"/>
            <rFont val="Tahoma"/>
            <family val="2"/>
          </rPr>
          <t xml:space="preserve">
changed for summary pivot only
</t>
        </r>
      </text>
    </comment>
    <comment ref="A38" authorId="0" shapeId="0">
      <text>
        <r>
          <rPr>
            <b/>
            <sz val="9"/>
            <color indexed="81"/>
            <rFont val="Tahoma"/>
            <family val="2"/>
          </rPr>
          <t>Serene:</t>
        </r>
        <r>
          <rPr>
            <sz val="9"/>
            <color indexed="81"/>
            <rFont val="Tahoma"/>
            <family val="2"/>
          </rPr>
          <t xml:space="preserve">
changed for summary pivot only
</t>
        </r>
      </text>
    </comment>
    <comment ref="A39" authorId="0" shapeId="0">
      <text>
        <r>
          <rPr>
            <b/>
            <sz val="9"/>
            <color indexed="81"/>
            <rFont val="Tahoma"/>
            <family val="2"/>
          </rPr>
          <t>Serene:</t>
        </r>
        <r>
          <rPr>
            <sz val="9"/>
            <color indexed="81"/>
            <rFont val="Tahoma"/>
            <family val="2"/>
          </rPr>
          <t xml:space="preserve">
changed for summary pivot only
</t>
        </r>
      </text>
    </comment>
    <comment ref="A45" authorId="0" shapeId="0">
      <text>
        <r>
          <rPr>
            <b/>
            <sz val="9"/>
            <color indexed="81"/>
            <rFont val="Tahoma"/>
            <family val="2"/>
          </rPr>
          <t>Serene:</t>
        </r>
        <r>
          <rPr>
            <sz val="9"/>
            <color indexed="81"/>
            <rFont val="Tahoma"/>
            <family val="2"/>
          </rPr>
          <t xml:space="preserve">
changed for summary pivot only
</t>
        </r>
      </text>
    </comment>
    <comment ref="A46" authorId="0" shapeId="0">
      <text>
        <r>
          <rPr>
            <b/>
            <sz val="9"/>
            <color indexed="81"/>
            <rFont val="Tahoma"/>
            <family val="2"/>
          </rPr>
          <t>Serene:</t>
        </r>
        <r>
          <rPr>
            <sz val="9"/>
            <color indexed="81"/>
            <rFont val="Tahoma"/>
            <family val="2"/>
          </rPr>
          <t xml:space="preserve">
changed for summary pivot only
</t>
        </r>
      </text>
    </comment>
    <comment ref="AC51" authorId="0" shapeId="0">
      <text>
        <r>
          <rPr>
            <b/>
            <sz val="9"/>
            <color indexed="81"/>
            <rFont val="Tahoma"/>
            <family val="2"/>
          </rPr>
          <t>Serene:</t>
        </r>
        <r>
          <rPr>
            <sz val="9"/>
            <color indexed="81"/>
            <rFont val="Tahoma"/>
            <family val="2"/>
          </rPr>
          <t xml:space="preserve">
excluded (dummy WBS)</t>
        </r>
      </text>
    </comment>
    <comment ref="T530" authorId="0" shapeId="0">
      <text>
        <r>
          <rPr>
            <b/>
            <sz val="9"/>
            <color indexed="81"/>
            <rFont val="Tahoma"/>
            <family val="2"/>
          </rPr>
          <t>Serene:</t>
        </r>
        <r>
          <rPr>
            <sz val="9"/>
            <color indexed="81"/>
            <rFont val="Tahoma"/>
            <family val="2"/>
          </rPr>
          <t xml:space="preserve">
new Code</t>
        </r>
      </text>
    </comment>
    <comment ref="AF640" authorId="0" shapeId="0">
      <text>
        <r>
          <rPr>
            <b/>
            <sz val="9"/>
            <color indexed="81"/>
            <rFont val="Tahoma"/>
            <family val="2"/>
          </rPr>
          <t>Serene:</t>
        </r>
        <r>
          <rPr>
            <sz val="9"/>
            <color indexed="81"/>
            <rFont val="Tahoma"/>
            <family val="2"/>
          </rPr>
          <t xml:space="preserve">
added Distribution Automation AMI moved from IT (308,713)</t>
        </r>
      </text>
    </comment>
    <comment ref="AA791" authorId="0" shapeId="0">
      <text>
        <r>
          <rPr>
            <b/>
            <sz val="9"/>
            <color indexed="81"/>
            <rFont val="Tahoma"/>
            <family val="2"/>
          </rPr>
          <t>Serene:</t>
        </r>
        <r>
          <rPr>
            <sz val="9"/>
            <color indexed="81"/>
            <rFont val="Tahoma"/>
            <family val="2"/>
          </rPr>
          <t xml:space="preserve">
does not tie to approved budget of 2,824,316 due to transfer from LNG project (under En Ops)</t>
        </r>
      </text>
    </comment>
    <comment ref="T797" authorId="0" shapeId="0">
      <text>
        <r>
          <rPr>
            <b/>
            <sz val="9"/>
            <color indexed="81"/>
            <rFont val="Tahoma"/>
            <family val="2"/>
          </rPr>
          <t>Serene:</t>
        </r>
        <r>
          <rPr>
            <sz val="9"/>
            <color indexed="81"/>
            <rFont val="Tahoma"/>
            <family val="2"/>
          </rPr>
          <t xml:space="preserve">
need to update hierarchy in BPC</t>
        </r>
      </text>
    </comment>
    <comment ref="AI808" authorId="0" shapeId="0">
      <text>
        <r>
          <rPr>
            <b/>
            <sz val="9"/>
            <color indexed="81"/>
            <rFont val="Tahoma"/>
            <family val="2"/>
          </rPr>
          <t>Serene:</t>
        </r>
        <r>
          <rPr>
            <sz val="9"/>
            <color indexed="81"/>
            <rFont val="Tahoma"/>
            <family val="2"/>
          </rPr>
          <t xml:space="preserve">
updated per Cathy 9/1/17</t>
        </r>
      </text>
    </comment>
    <comment ref="AL808" authorId="0" shapeId="0">
      <text>
        <r>
          <rPr>
            <b/>
            <sz val="9"/>
            <color indexed="81"/>
            <rFont val="Tahoma"/>
            <family val="2"/>
          </rPr>
          <t>Serene:</t>
        </r>
        <r>
          <rPr>
            <sz val="9"/>
            <color indexed="81"/>
            <rFont val="Tahoma"/>
            <family val="2"/>
          </rPr>
          <t xml:space="preserve">
updated per Cathy 9/1/17</t>
        </r>
      </text>
    </comment>
    <comment ref="AO808" authorId="0" shapeId="0">
      <text>
        <r>
          <rPr>
            <b/>
            <sz val="9"/>
            <color indexed="81"/>
            <rFont val="Tahoma"/>
            <family val="2"/>
          </rPr>
          <t>Serene:</t>
        </r>
        <r>
          <rPr>
            <sz val="9"/>
            <color indexed="81"/>
            <rFont val="Tahoma"/>
            <family val="2"/>
          </rPr>
          <t xml:space="preserve">
updated per Cathy 9/1/17</t>
        </r>
      </text>
    </comment>
    <comment ref="AQ808" authorId="0" shapeId="0">
      <text>
        <r>
          <rPr>
            <b/>
            <sz val="9"/>
            <color indexed="81"/>
            <rFont val="Tahoma"/>
            <family val="2"/>
          </rPr>
          <t>Serene:</t>
        </r>
        <r>
          <rPr>
            <sz val="9"/>
            <color indexed="81"/>
            <rFont val="Tahoma"/>
            <family val="2"/>
          </rPr>
          <t xml:space="preserve">
updated per Cathy 9/1/17</t>
        </r>
      </text>
    </comment>
    <comment ref="AF811" authorId="0" shapeId="0">
      <text>
        <r>
          <rPr>
            <b/>
            <sz val="9"/>
            <color indexed="81"/>
            <rFont val="Tahoma"/>
            <family val="2"/>
          </rPr>
          <t>Serene:</t>
        </r>
        <r>
          <rPr>
            <sz val="9"/>
            <color indexed="81"/>
            <rFont val="Tahoma"/>
            <family val="2"/>
          </rPr>
          <t xml:space="preserve">
updated per Cathy 9/1/17
</t>
        </r>
      </text>
    </comment>
    <comment ref="AI811" authorId="0" shapeId="0">
      <text>
        <r>
          <rPr>
            <b/>
            <sz val="9"/>
            <color indexed="81"/>
            <rFont val="Tahoma"/>
            <family val="2"/>
          </rPr>
          <t>Serene:</t>
        </r>
        <r>
          <rPr>
            <sz val="9"/>
            <color indexed="81"/>
            <rFont val="Tahoma"/>
            <family val="2"/>
          </rPr>
          <t xml:space="preserve">
updated per Cathy 9/1/17
</t>
        </r>
      </text>
    </comment>
    <comment ref="AL811" authorId="0" shapeId="0">
      <text>
        <r>
          <rPr>
            <b/>
            <sz val="9"/>
            <color indexed="81"/>
            <rFont val="Tahoma"/>
            <family val="2"/>
          </rPr>
          <t>Serene:</t>
        </r>
        <r>
          <rPr>
            <sz val="9"/>
            <color indexed="81"/>
            <rFont val="Tahoma"/>
            <family val="2"/>
          </rPr>
          <t xml:space="preserve">
updated per Cathy 9/1/17
</t>
        </r>
      </text>
    </comment>
    <comment ref="AA922" authorId="0" shapeId="0">
      <text>
        <r>
          <rPr>
            <b/>
            <sz val="9"/>
            <color indexed="81"/>
            <rFont val="Tahoma"/>
            <family val="2"/>
          </rPr>
          <t>Serene:</t>
        </r>
        <r>
          <rPr>
            <sz val="9"/>
            <color indexed="81"/>
            <rFont val="Tahoma"/>
            <family val="2"/>
          </rPr>
          <t xml:space="preserve">
new WBS was not open in time to load budget</t>
        </r>
      </text>
    </comment>
    <comment ref="AO950" authorId="0" shapeId="0">
      <text>
        <r>
          <rPr>
            <b/>
            <sz val="9"/>
            <color indexed="81"/>
            <rFont val="Tahoma"/>
            <family val="2"/>
          </rPr>
          <t>Serene:</t>
        </r>
        <r>
          <rPr>
            <sz val="9"/>
            <color indexed="81"/>
            <rFont val="Tahoma"/>
            <family val="2"/>
          </rPr>
          <t xml:space="preserve">
updated per Cathy 9/1/17</t>
        </r>
      </text>
    </comment>
    <comment ref="AO958" authorId="0" shapeId="0">
      <text>
        <r>
          <rPr>
            <b/>
            <sz val="9"/>
            <color indexed="81"/>
            <rFont val="Tahoma"/>
            <family val="2"/>
          </rPr>
          <t>Serene:</t>
        </r>
        <r>
          <rPr>
            <sz val="9"/>
            <color indexed="81"/>
            <rFont val="Tahoma"/>
            <family val="2"/>
          </rPr>
          <t xml:space="preserve">
updated per Cathy 9/1/17</t>
        </r>
      </text>
    </comment>
    <comment ref="AQ958" authorId="0" shapeId="0">
      <text>
        <r>
          <rPr>
            <b/>
            <sz val="9"/>
            <color indexed="81"/>
            <rFont val="Tahoma"/>
            <family val="2"/>
          </rPr>
          <t>Serene:</t>
        </r>
        <r>
          <rPr>
            <sz val="9"/>
            <color indexed="81"/>
            <rFont val="Tahoma"/>
            <family val="2"/>
          </rPr>
          <t xml:space="preserve">
updated per Cathy 9/1/17</t>
        </r>
      </text>
    </comment>
    <comment ref="AI983" authorId="0" shapeId="0">
      <text>
        <r>
          <rPr>
            <b/>
            <sz val="9"/>
            <color indexed="81"/>
            <rFont val="Tahoma"/>
            <family val="2"/>
          </rPr>
          <t>Serene:</t>
        </r>
        <r>
          <rPr>
            <sz val="9"/>
            <color indexed="81"/>
            <rFont val="Tahoma"/>
            <family val="2"/>
          </rPr>
          <t xml:space="preserve">
updated per Cathy 9/1/17</t>
        </r>
      </text>
    </comment>
    <comment ref="AL983" authorId="0" shapeId="0">
      <text>
        <r>
          <rPr>
            <b/>
            <sz val="9"/>
            <color indexed="81"/>
            <rFont val="Tahoma"/>
            <family val="2"/>
          </rPr>
          <t>Serene:</t>
        </r>
        <r>
          <rPr>
            <sz val="9"/>
            <color indexed="81"/>
            <rFont val="Tahoma"/>
            <family val="2"/>
          </rPr>
          <t xml:space="preserve">
updated per Cathy 9/1/17</t>
        </r>
      </text>
    </comment>
    <comment ref="AO983" authorId="0" shapeId="0">
      <text>
        <r>
          <rPr>
            <b/>
            <sz val="9"/>
            <color indexed="81"/>
            <rFont val="Tahoma"/>
            <family val="2"/>
          </rPr>
          <t>Serene:</t>
        </r>
        <r>
          <rPr>
            <sz val="9"/>
            <color indexed="81"/>
            <rFont val="Tahoma"/>
            <family val="2"/>
          </rPr>
          <t xml:space="preserve">
updated per Cathy 9/1/17</t>
        </r>
      </text>
    </comment>
    <comment ref="AQ983" authorId="0" shapeId="0">
      <text>
        <r>
          <rPr>
            <b/>
            <sz val="9"/>
            <color indexed="81"/>
            <rFont val="Tahoma"/>
            <family val="2"/>
          </rPr>
          <t>Serene:</t>
        </r>
        <r>
          <rPr>
            <sz val="9"/>
            <color indexed="81"/>
            <rFont val="Tahoma"/>
            <family val="2"/>
          </rPr>
          <t xml:space="preserve">
updated per Cathy 9/1/17</t>
        </r>
      </text>
    </comment>
    <comment ref="AO992" authorId="0" shapeId="0">
      <text>
        <r>
          <rPr>
            <b/>
            <sz val="9"/>
            <color indexed="81"/>
            <rFont val="Tahoma"/>
            <family val="2"/>
          </rPr>
          <t>Serene:</t>
        </r>
        <r>
          <rPr>
            <sz val="9"/>
            <color indexed="81"/>
            <rFont val="Tahoma"/>
            <family val="2"/>
          </rPr>
          <t xml:space="preserve">
updated 9/5/17 per Ryan</t>
        </r>
      </text>
    </comment>
    <comment ref="AA994" authorId="0" shapeId="0">
      <text>
        <r>
          <rPr>
            <b/>
            <sz val="9"/>
            <color indexed="81"/>
            <rFont val="Tahoma"/>
            <family val="2"/>
          </rPr>
          <t>Serene:</t>
        </r>
        <r>
          <rPr>
            <sz val="9"/>
            <color indexed="81"/>
            <rFont val="Tahoma"/>
            <family val="2"/>
          </rPr>
          <t xml:space="preserve">
what WBS is this going to come out of?</t>
        </r>
      </text>
    </comment>
    <comment ref="AQ996" authorId="0" shapeId="0">
      <text>
        <r>
          <rPr>
            <b/>
            <sz val="9"/>
            <color indexed="81"/>
            <rFont val="Tahoma"/>
            <family val="2"/>
          </rPr>
          <t>Serene:</t>
        </r>
        <r>
          <rPr>
            <sz val="9"/>
            <color indexed="81"/>
            <rFont val="Tahoma"/>
            <family val="2"/>
          </rPr>
          <t xml:space="preserve">
updated per Cathy 9/1/17</t>
        </r>
      </text>
    </comment>
    <comment ref="AQ997" authorId="0" shapeId="0">
      <text>
        <r>
          <rPr>
            <b/>
            <sz val="9"/>
            <color indexed="81"/>
            <rFont val="Tahoma"/>
            <family val="2"/>
          </rPr>
          <t>Serene:</t>
        </r>
        <r>
          <rPr>
            <sz val="9"/>
            <color indexed="81"/>
            <rFont val="Tahoma"/>
            <family val="2"/>
          </rPr>
          <t xml:space="preserve">
updated per Cathy 9/1/17</t>
        </r>
      </text>
    </comment>
    <comment ref="AQ998" authorId="0" shapeId="0">
      <text>
        <r>
          <rPr>
            <b/>
            <sz val="9"/>
            <color indexed="81"/>
            <rFont val="Tahoma"/>
            <family val="2"/>
          </rPr>
          <t>Serene:</t>
        </r>
        <r>
          <rPr>
            <sz val="9"/>
            <color indexed="81"/>
            <rFont val="Tahoma"/>
            <family val="2"/>
          </rPr>
          <t xml:space="preserve">
updated per Cathy 9/1/17</t>
        </r>
      </text>
    </comment>
    <comment ref="AO1000" authorId="0" shapeId="0">
      <text>
        <r>
          <rPr>
            <b/>
            <sz val="9"/>
            <color indexed="81"/>
            <rFont val="Tahoma"/>
            <family val="2"/>
          </rPr>
          <t>Serene:</t>
        </r>
        <r>
          <rPr>
            <sz val="9"/>
            <color indexed="81"/>
            <rFont val="Tahoma"/>
            <family val="2"/>
          </rPr>
          <t xml:space="preserve">
updated per Cathy 9/1/17</t>
        </r>
      </text>
    </comment>
    <comment ref="AO1002" authorId="0" shapeId="0">
      <text>
        <r>
          <rPr>
            <b/>
            <sz val="9"/>
            <color indexed="81"/>
            <rFont val="Tahoma"/>
            <family val="2"/>
          </rPr>
          <t>Serene:</t>
        </r>
        <r>
          <rPr>
            <sz val="9"/>
            <color indexed="81"/>
            <rFont val="Tahoma"/>
            <family val="2"/>
          </rPr>
          <t xml:space="preserve">
updated per Cathy 9/1/17</t>
        </r>
      </text>
    </comment>
    <comment ref="AQ1002" authorId="0" shapeId="0">
      <text>
        <r>
          <rPr>
            <b/>
            <sz val="9"/>
            <color indexed="81"/>
            <rFont val="Tahoma"/>
            <family val="2"/>
          </rPr>
          <t>Serene:</t>
        </r>
        <r>
          <rPr>
            <sz val="9"/>
            <color indexed="81"/>
            <rFont val="Tahoma"/>
            <family val="2"/>
          </rPr>
          <t xml:space="preserve">
updated per Cathy 9/1/17</t>
        </r>
      </text>
    </comment>
    <comment ref="U1033" authorId="0" shapeId="0">
      <text>
        <r>
          <rPr>
            <b/>
            <sz val="9"/>
            <color indexed="81"/>
            <rFont val="Tahoma"/>
            <family val="2"/>
          </rPr>
          <t>Serene:</t>
        </r>
        <r>
          <rPr>
            <sz val="9"/>
            <color indexed="81"/>
            <rFont val="Tahoma"/>
            <family val="2"/>
          </rPr>
          <t xml:space="preserve">
Facilities Master Plan
</t>
        </r>
      </text>
    </comment>
    <comment ref="AF1048" authorId="0" shapeId="0">
      <text>
        <r>
          <rPr>
            <b/>
            <sz val="9"/>
            <color indexed="81"/>
            <rFont val="Tahoma"/>
            <family val="2"/>
          </rPr>
          <t>Serene:</t>
        </r>
        <r>
          <rPr>
            <sz val="9"/>
            <color indexed="81"/>
            <rFont val="Tahoma"/>
            <family val="2"/>
          </rPr>
          <t xml:space="preserve">
may be funded through ITSR</t>
        </r>
      </text>
    </comment>
    <comment ref="S1099" authorId="0" shapeId="0">
      <text>
        <r>
          <rPr>
            <b/>
            <sz val="9"/>
            <color indexed="81"/>
            <rFont val="Tahoma"/>
            <family val="2"/>
          </rPr>
          <t>Serene:</t>
        </r>
        <r>
          <rPr>
            <sz val="9"/>
            <color indexed="81"/>
            <rFont val="Tahoma"/>
            <family val="2"/>
          </rPr>
          <t xml:space="preserve">
New category 9/13/2017</t>
        </r>
      </text>
    </comment>
    <comment ref="S1100" authorId="0" shapeId="0">
      <text>
        <r>
          <rPr>
            <b/>
            <sz val="9"/>
            <color indexed="81"/>
            <rFont val="Tahoma"/>
            <family val="2"/>
          </rPr>
          <t>Serene:</t>
        </r>
        <r>
          <rPr>
            <sz val="9"/>
            <color indexed="81"/>
            <rFont val="Tahoma"/>
            <family val="2"/>
          </rPr>
          <t xml:space="preserve">
New category 9/13/2017</t>
        </r>
      </text>
    </comment>
    <comment ref="AA1108" authorId="0" shapeId="0">
      <text>
        <r>
          <rPr>
            <b/>
            <sz val="9"/>
            <color indexed="81"/>
            <rFont val="Tahoma"/>
            <family val="2"/>
          </rPr>
          <t>Serene:</t>
        </r>
        <r>
          <rPr>
            <sz val="9"/>
            <color indexed="81"/>
            <rFont val="Tahoma"/>
            <family val="2"/>
          </rPr>
          <t xml:space="preserve">
need to filter out OMRC</t>
        </r>
      </text>
    </comment>
  </commentList>
</comments>
</file>

<file path=xl/sharedStrings.xml><?xml version="1.0" encoding="utf-8"?>
<sst xmlns="http://schemas.openxmlformats.org/spreadsheetml/2006/main" count="27799" uniqueCount="4233">
  <si>
    <t>Incr/(Decr)</t>
  </si>
  <si>
    <t>($ in millions)</t>
  </si>
  <si>
    <t>Budget</t>
  </si>
  <si>
    <t>$</t>
  </si>
  <si>
    <t>%</t>
  </si>
  <si>
    <t>T&amp;D Operations</t>
  </si>
  <si>
    <t>Information Technology</t>
  </si>
  <si>
    <t>Energy Operations</t>
  </si>
  <si>
    <t>Energy Supply Operations</t>
  </si>
  <si>
    <t>Sr VP &amp; Chief Admin Officer</t>
  </si>
  <si>
    <t>Finance</t>
  </si>
  <si>
    <t>Legal &amp; Environmental Compliance</t>
  </si>
  <si>
    <t>Chief Executive Officer</t>
  </si>
  <si>
    <t>Corporate Items</t>
  </si>
  <si>
    <t>TOTAL</t>
  </si>
  <si>
    <t xml:space="preserve">  Pipeline Integrity</t>
  </si>
  <si>
    <t>Total T&amp;D Operations</t>
  </si>
  <si>
    <t>LNG</t>
  </si>
  <si>
    <t>CNG</t>
  </si>
  <si>
    <t>Other</t>
  </si>
  <si>
    <t>Customer Experience</t>
  </si>
  <si>
    <t>Notes:</t>
  </si>
  <si>
    <t>2018-2022 5 Year Plan</t>
  </si>
  <si>
    <t>(A)</t>
  </si>
  <si>
    <t>(B)</t>
  </si>
  <si>
    <t>(C)</t>
  </si>
  <si>
    <t>(D)</t>
  </si>
  <si>
    <t>(E)</t>
  </si>
  <si>
    <t>(F)</t>
  </si>
  <si>
    <t>(G)</t>
  </si>
  <si>
    <t>5 Year Capital Portfolio</t>
  </si>
  <si>
    <t>7&amp;5 Outlook</t>
  </si>
  <si>
    <t>2017 Budget</t>
  </si>
  <si>
    <t>2018 Capital</t>
  </si>
  <si>
    <t>2019 Capital</t>
  </si>
  <si>
    <t>2020 Capital</t>
  </si>
  <si>
    <t>2021 Capital</t>
  </si>
  <si>
    <t>2022 Capital</t>
  </si>
  <si>
    <t>Proj Type</t>
  </si>
  <si>
    <t>(Multiple Items)</t>
  </si>
  <si>
    <t>BU</t>
  </si>
  <si>
    <t>(All)</t>
  </si>
  <si>
    <t>Values</t>
  </si>
  <si>
    <t>Row Labels</t>
  </si>
  <si>
    <t>Outlook</t>
  </si>
  <si>
    <t>Sum of 2017 Budget (BPC)</t>
  </si>
  <si>
    <t>2018 Plan Proposed</t>
  </si>
  <si>
    <t>2019 Plan Proposed</t>
  </si>
  <si>
    <t>2020 Plan Proposed</t>
  </si>
  <si>
    <t>2021 Plan Proposed</t>
  </si>
  <si>
    <t>2022 Plan Proposed</t>
  </si>
  <si>
    <t>Strategic Initiatives</t>
  </si>
  <si>
    <t>FTIP</t>
  </si>
  <si>
    <t>Get to Zero</t>
  </si>
  <si>
    <t>GTZ: Billing &amp; Payment Solutions</t>
  </si>
  <si>
    <t>GTZ: Customer Interface</t>
  </si>
  <si>
    <t>GTZ: Data</t>
  </si>
  <si>
    <t>GTZ: Integrated Work Management</t>
  </si>
  <si>
    <t>Get to Zero Total</t>
  </si>
  <si>
    <t>New Products</t>
  </si>
  <si>
    <t>CNG - Natural Gas &amp; Elec Development</t>
  </si>
  <si>
    <t>Customer-Sited Energy Storage Pilot</t>
  </si>
  <si>
    <t>Intolight Street and Area Lighting</t>
  </si>
  <si>
    <t>Lease Services - Water Heater Rental</t>
  </si>
  <si>
    <t>New Products Total</t>
  </si>
  <si>
    <t>Decarbonization</t>
  </si>
  <si>
    <t>Electric Vehicle Charging Program</t>
  </si>
  <si>
    <t>Fleet Low Carbon Conversions</t>
  </si>
  <si>
    <t>Conservation Voltage Reduction (CVR)</t>
  </si>
  <si>
    <t>Decarbonization Total</t>
  </si>
  <si>
    <t>Corporate Shared Services</t>
  </si>
  <si>
    <t>Bellingham Service Center Renovation</t>
  </si>
  <si>
    <t>Facilities Master Plan - South King</t>
  </si>
  <si>
    <t>Facilities Master Plan - PSE Campus Consolidation</t>
  </si>
  <si>
    <t>Facilities - Workplace Mobility</t>
  </si>
  <si>
    <t>Facilities - Snoqualmie Purchase</t>
  </si>
  <si>
    <t>Facilities - Puyallup Land Acquisition</t>
  </si>
  <si>
    <t>Facilities - Shuffleton</t>
  </si>
  <si>
    <t>Corporate Shared Services Total</t>
  </si>
  <si>
    <t>Electric Reliability - CRM</t>
  </si>
  <si>
    <t>Pipeline Integrity - CRM</t>
  </si>
  <si>
    <t>Reliability Roadmap</t>
  </si>
  <si>
    <t>Other Reliability Projects</t>
  </si>
  <si>
    <t>Smart Grid</t>
  </si>
  <si>
    <t>Reliability Roadmap Total</t>
  </si>
  <si>
    <t>Major System Projects</t>
  </si>
  <si>
    <t>Bellingham Substation</t>
  </si>
  <si>
    <t>Bonney Lake HP Reinforcement</t>
  </si>
  <si>
    <t>Capital Tools &amp; Other - Elec</t>
  </si>
  <si>
    <t>Capital Tools &amp; Other - Gas</t>
  </si>
  <si>
    <t>Eastside 230kv Project (incl Talbot)</t>
  </si>
  <si>
    <t>Electron Heights - Enumclaw 55 - 115 kV Conv</t>
  </si>
  <si>
    <t>Lake Holm Substation w/Tline to Berrydale</t>
  </si>
  <si>
    <t>Lakeside 115 kV Bus Rebuild</t>
  </si>
  <si>
    <t>LHL-PHA Const New 115 kV Line</t>
  </si>
  <si>
    <t>Maxwelton Substation</t>
  </si>
  <si>
    <t>Pierce County 230 kV Project</t>
  </si>
  <si>
    <t>Sammamish - Juanita 115kV</t>
  </si>
  <si>
    <t>Spurgeon Substation</t>
  </si>
  <si>
    <t>Spurgeon Switching Station</t>
  </si>
  <si>
    <t>Stillwater - Cottage Brook 115 kV rebuild</t>
  </si>
  <si>
    <t>Tolt HP Reinforcement</t>
  </si>
  <si>
    <t>Whatcom Electric Reliability</t>
  </si>
  <si>
    <t>Major System Projects Total</t>
  </si>
  <si>
    <t>Other Strategic Projects</t>
  </si>
  <si>
    <t>AMI Meters and Modules Deployment</t>
  </si>
  <si>
    <t>AMI Meters and Modules Deployment - IT Support</t>
  </si>
  <si>
    <t>AMI Network Deployment</t>
  </si>
  <si>
    <t>AMR Module Replacement</t>
  </si>
  <si>
    <t>Baker - Lower Crest and Compound Mitigation</t>
  </si>
  <si>
    <t>Baker - Lower Dam Grouting Program</t>
  </si>
  <si>
    <t>eProcurement Solution</t>
  </si>
  <si>
    <t>Inventory Management System</t>
  </si>
  <si>
    <t>LNG Initiative - Tacoma LNG Project</t>
  </si>
  <si>
    <t>New Data Center</t>
  </si>
  <si>
    <t>Other Strategic Projects Total</t>
  </si>
  <si>
    <t>Management Reserve</t>
  </si>
  <si>
    <t>Strategic Initiatives Total</t>
  </si>
  <si>
    <t>Other Programs/Projects</t>
  </si>
  <si>
    <t>Environmental</t>
  </si>
  <si>
    <t>Environmental Disposal &amp; Retirement</t>
  </si>
  <si>
    <t>Remediation</t>
  </si>
  <si>
    <t>Environmental Total</t>
  </si>
  <si>
    <t xml:space="preserve">Generation </t>
  </si>
  <si>
    <t>Baker - License Requirements</t>
  </si>
  <si>
    <t>Baker - Lower</t>
  </si>
  <si>
    <t>Baker - Lower Crest Improvements and Floodwalls</t>
  </si>
  <si>
    <t>Baker - Upper</t>
  </si>
  <si>
    <t>Colstrip 500 KV Trans Line Capital</t>
  </si>
  <si>
    <t>Colstrip Operations</t>
  </si>
  <si>
    <t>Encogen</t>
  </si>
  <si>
    <t>Ferndale</t>
  </si>
  <si>
    <t>Freddie 1</t>
  </si>
  <si>
    <t>Fredonia</t>
  </si>
  <si>
    <t>Fredrickson</t>
  </si>
  <si>
    <t>Goldendale</t>
  </si>
  <si>
    <t>Hopkins Ridge</t>
  </si>
  <si>
    <t>Jackson Prairie</t>
  </si>
  <si>
    <t>Lower Snake River</t>
  </si>
  <si>
    <t>Mint Farm</t>
  </si>
  <si>
    <t>Snoqualmie</t>
  </si>
  <si>
    <t>Sumas</t>
  </si>
  <si>
    <t>Whitehorn</t>
  </si>
  <si>
    <t>Wild Horse</t>
  </si>
  <si>
    <t>Generation  Total</t>
  </si>
  <si>
    <t>IT</t>
  </si>
  <si>
    <t>Enterprise Document Management</t>
  </si>
  <si>
    <t>HR Technology Transformation</t>
  </si>
  <si>
    <t>IT Completed Projects</t>
  </si>
  <si>
    <t>IT ISR Program</t>
  </si>
  <si>
    <t>IT Operational Program</t>
  </si>
  <si>
    <t>PCI Post Analytics P&amp;L Analyzer</t>
  </si>
  <si>
    <t>Phase Two eGRC Build-Out</t>
  </si>
  <si>
    <t>Tax Jurisdiction Data Improvements</t>
  </si>
  <si>
    <t>Transmission Outage Management (TOA)</t>
  </si>
  <si>
    <t>GIS Conflation</t>
  </si>
  <si>
    <t>Power Spring Installation</t>
  </si>
  <si>
    <t>SPCC</t>
  </si>
  <si>
    <t>Map Viewer Platform</t>
  </si>
  <si>
    <t>Project Initiation Requests</t>
  </si>
  <si>
    <t>FUTURE PROJECT FUNDING CSA</t>
  </si>
  <si>
    <t>C4C Pilot Deployment</t>
  </si>
  <si>
    <t>Cognos Replacement</t>
  </si>
  <si>
    <t>DMS</t>
  </si>
  <si>
    <t>Employee Electronic Platform</t>
  </si>
  <si>
    <t>eProcurement Phase 2</t>
  </si>
  <si>
    <t>Green Direct Billing Update</t>
  </si>
  <si>
    <t>Leasing Standard Software Implementation (LSSI)</t>
  </si>
  <si>
    <t>OSISoft PI Historian</t>
  </si>
  <si>
    <t>PowerPlan Upgrade</t>
  </si>
  <si>
    <t>PowerSim Replacement</t>
  </si>
  <si>
    <t>Project Portfolio Mngmt Software Implementation</t>
  </si>
  <si>
    <t>Proposal for Wireless Spectrum</t>
  </si>
  <si>
    <t>UI Enhancements</t>
  </si>
  <si>
    <t>EMS Upgrade</t>
  </si>
  <si>
    <t>Enterprise Data Archiving</t>
  </si>
  <si>
    <t>Project Initiation Requests Total</t>
  </si>
  <si>
    <t>IT Total</t>
  </si>
  <si>
    <t>Fleet Purchase</t>
  </si>
  <si>
    <t>Misc Annual Replacement</t>
  </si>
  <si>
    <t>Security Roadmap</t>
  </si>
  <si>
    <t>Facilities Master Plan - Other</t>
  </si>
  <si>
    <t>T&amp;D Operational Programs</t>
  </si>
  <si>
    <t>Customer Construction - Elec</t>
  </si>
  <si>
    <t>Customer Construction - Gas</t>
  </si>
  <si>
    <t>Improve Reliability - Gas</t>
  </si>
  <si>
    <t>Leaks</t>
  </si>
  <si>
    <t>Maintain/Replace Infrastructure - Elec</t>
  </si>
  <si>
    <t>Maintain/Replace Infrastructure - Gas</t>
  </si>
  <si>
    <t>Non-outage Repair</t>
  </si>
  <si>
    <t>Outage Repair</t>
  </si>
  <si>
    <t>Public Improvement - Elec</t>
  </si>
  <si>
    <t>Public Improvement - Gas</t>
  </si>
  <si>
    <t>Serve Growing Load - Elec</t>
  </si>
  <si>
    <t>Serve Growing Load - Gas</t>
  </si>
  <si>
    <t>Storm Response - Elec</t>
  </si>
  <si>
    <t>WSDOT Clear Zone Pole Program</t>
  </si>
  <si>
    <t>T&amp;D Operational Programs Total</t>
  </si>
  <si>
    <t>Other Programs/Projects Total</t>
  </si>
  <si>
    <t>Grand Total</t>
  </si>
  <si>
    <t>[Source: 2018-2022 Plant Master File_v8.xlsx]</t>
  </si>
  <si>
    <t>Business Unit</t>
  </si>
  <si>
    <t>PDEF</t>
  </si>
  <si>
    <t>PDEF Description</t>
  </si>
  <si>
    <t>L1 WBS</t>
  </si>
  <si>
    <t>L1 Description</t>
  </si>
  <si>
    <t>L2 WBS</t>
  </si>
  <si>
    <t>L2 Description</t>
  </si>
  <si>
    <t>L3 WBS</t>
  </si>
  <si>
    <t>L3 Description</t>
  </si>
  <si>
    <t>Category Flag</t>
  </si>
  <si>
    <t>Responsible CC</t>
  </si>
  <si>
    <t>CCM</t>
  </si>
  <si>
    <t>Status</t>
  </si>
  <si>
    <t>CorpH1Code</t>
  </si>
  <si>
    <t>CorpH1Description</t>
  </si>
  <si>
    <t>CorpH2Code</t>
  </si>
  <si>
    <t>CorpH2Description</t>
  </si>
  <si>
    <t>CorpH3Code</t>
  </si>
  <si>
    <t>CorpH3Description</t>
  </si>
  <si>
    <t>DrivH1Code</t>
  </si>
  <si>
    <t>DrivH1Description</t>
  </si>
  <si>
    <t>DrivH2Code</t>
  </si>
  <si>
    <t>DrivH2Description</t>
  </si>
  <si>
    <t>2017 Approved (for ref)</t>
  </si>
  <si>
    <t>2017 Budget (BPC)</t>
  </si>
  <si>
    <t>3&amp;9 Frcst (excl AFUDC)</t>
  </si>
  <si>
    <t>Current Forecast</t>
  </si>
  <si>
    <t>2017 Budget vs. Forecast</t>
  </si>
  <si>
    <t>2018 Plan Original</t>
  </si>
  <si>
    <t xml:space="preserve"> 2018 Plan Proposed</t>
  </si>
  <si>
    <t>2018 Change</t>
  </si>
  <si>
    <t>2019 Plan Original</t>
  </si>
  <si>
    <t xml:space="preserve"> 2019 Plan Proposed</t>
  </si>
  <si>
    <t>2019 Change</t>
  </si>
  <si>
    <t>2020 Plan Original</t>
  </si>
  <si>
    <t xml:space="preserve"> 2020 Plan Proposed</t>
  </si>
  <si>
    <t>2020 Change</t>
  </si>
  <si>
    <t>2021 Plan Original</t>
  </si>
  <si>
    <t xml:space="preserve"> 2021 Plan Proposed</t>
  </si>
  <si>
    <t>2021 Change</t>
  </si>
  <si>
    <t xml:space="preserve"> 2022 Plan Proposed</t>
  </si>
  <si>
    <t>2017-2021 Change</t>
  </si>
  <si>
    <t>Responsibility</t>
  </si>
  <si>
    <t>Notes</t>
  </si>
  <si>
    <t>SPP</t>
  </si>
  <si>
    <t>Lookup</t>
  </si>
  <si>
    <t>2018 change</t>
  </si>
  <si>
    <t>2019 change</t>
  </si>
  <si>
    <t>2020 change</t>
  </si>
  <si>
    <t>2021 change</t>
  </si>
  <si>
    <t>2022 change</t>
  </si>
  <si>
    <t>R</t>
  </si>
  <si>
    <t>Operations</t>
  </si>
  <si>
    <t>C.00001</t>
  </si>
  <si>
    <t>Project for Pre-Cap WBS</t>
  </si>
  <si>
    <t>C.00001.01</t>
  </si>
  <si>
    <t>Pre-Cap L1 WBS</t>
  </si>
  <si>
    <t>C.00001.01.01</t>
  </si>
  <si>
    <t>Pre-Cap L2 WBS</t>
  </si>
  <si>
    <t>C.00001.01.01.01</t>
  </si>
  <si>
    <t>Pre-Cap L3 WBS</t>
  </si>
  <si>
    <t>Current Plan</t>
  </si>
  <si>
    <t>Dennis A Farrall</t>
  </si>
  <si>
    <t>CA</t>
  </si>
  <si>
    <t>REL  SETC  //  INIT</t>
  </si>
  <si>
    <t>1CORP20000</t>
  </si>
  <si>
    <t>2CORP90000</t>
  </si>
  <si>
    <t>3CORP93000</t>
  </si>
  <si>
    <t>1DRIV11000</t>
  </si>
  <si>
    <t>Reliability - Electric</t>
  </si>
  <si>
    <t>2DRIV11300</t>
  </si>
  <si>
    <t>Electric Modernization</t>
  </si>
  <si>
    <t xml:space="preserve"> </t>
  </si>
  <si>
    <t>N</t>
  </si>
  <si>
    <t>Corporate</t>
  </si>
  <si>
    <t>C.10001</t>
  </si>
  <si>
    <t>CAP-AIRCRAFT</t>
  </si>
  <si>
    <t>C.10001.01</t>
  </si>
  <si>
    <t>AIRCRAFT</t>
  </si>
  <si>
    <t>C.10001.01.01</t>
  </si>
  <si>
    <t>C.10001.01.01.01</t>
  </si>
  <si>
    <t>AIRCRAFT CAPITAL UPGRADES</t>
  </si>
  <si>
    <t>New Project</t>
  </si>
  <si>
    <t>Colin Davidson</t>
  </si>
  <si>
    <t>REL  SETC  //  NOPH</t>
  </si>
  <si>
    <t>2CORP60000</t>
  </si>
  <si>
    <t>3CORP64000</t>
  </si>
  <si>
    <t>1DRIV63000</t>
  </si>
  <si>
    <t>Fleet Integrity</t>
  </si>
  <si>
    <t>2DRIV63000</t>
  </si>
  <si>
    <t>C.10002</t>
  </si>
  <si>
    <t>CAP-CORPORATE FACILITIES MASTER PLAN</t>
  </si>
  <si>
    <t>C.10002.01</t>
  </si>
  <si>
    <t>BELLINGHAM SERVICE CENTER</t>
  </si>
  <si>
    <t>C.10002.01.01</t>
  </si>
  <si>
    <t>RENOVATION</t>
  </si>
  <si>
    <t>C.10002.01.01.01</t>
  </si>
  <si>
    <t>ACQUISITION/RETIREMENT-BELLINGHAM</t>
  </si>
  <si>
    <t>Larry J Hurwitz</t>
  </si>
  <si>
    <t>REL  SETC  //  EXEC</t>
  </si>
  <si>
    <t>3CORP61000</t>
  </si>
  <si>
    <t>1DRIV61000</t>
  </si>
  <si>
    <t>Aging Facilities</t>
  </si>
  <si>
    <t>2DRIV61000</t>
  </si>
  <si>
    <t>Moved to Strategic Initiatives (per SPP).</t>
  </si>
  <si>
    <t>Y</t>
  </si>
  <si>
    <t>C.10002.01.01.02</t>
  </si>
  <si>
    <t>COMMISSIONING-BELLINGHAM</t>
  </si>
  <si>
    <t>C.10002.01.01.03</t>
  </si>
  <si>
    <t>CONSTRUCTION-BELLINGHAM</t>
  </si>
  <si>
    <t>C.10002.01.01.04</t>
  </si>
  <si>
    <t>DESIGN-BELLINGHAM</t>
  </si>
  <si>
    <t>C.10002.01.01.05</t>
  </si>
  <si>
    <t>INITIATION-BELLINGHAM</t>
  </si>
  <si>
    <t>C.10002.01.01.06</t>
  </si>
  <si>
    <t>RENOVATION EXPENSES-BELLINGHAM</t>
  </si>
  <si>
    <t>C.10002.02</t>
  </si>
  <si>
    <t>FACILITY RETIREMENT</t>
  </si>
  <si>
    <t>C.10002.02.01</t>
  </si>
  <si>
    <t>C.10002.02.01.01</t>
  </si>
  <si>
    <t>SHUFFLETON OFFICE RETIREMENT</t>
  </si>
  <si>
    <t>3CORP60000</t>
  </si>
  <si>
    <t>1DRIV80000</t>
  </si>
  <si>
    <t>Operational Excellence</t>
  </si>
  <si>
    <t>2DRIV80000</t>
  </si>
  <si>
    <t>Updated hierarchy to break out Facilities Master Plan. Moved to Strategic</t>
  </si>
  <si>
    <t>C.10010</t>
  </si>
  <si>
    <t>CAP-SHUFFLETON RELOCATION PROJECT</t>
  </si>
  <si>
    <t>C.10010.01</t>
  </si>
  <si>
    <t>SHUFFLETON</t>
  </si>
  <si>
    <t>C.10010.01.01</t>
  </si>
  <si>
    <t>C.10010.01.01.01</t>
  </si>
  <si>
    <t>new WBS added 9/5/2017</t>
  </si>
  <si>
    <t>C.10010.02</t>
  </si>
  <si>
    <t>KENT SERVICE CENTER</t>
  </si>
  <si>
    <t>C.10010.02.01</t>
  </si>
  <si>
    <t>C.10010.02.01.01</t>
  </si>
  <si>
    <t>SHUFFLETON RELOC-KENT SERVICE CENTER</t>
  </si>
  <si>
    <t>C.10010.03</t>
  </si>
  <si>
    <t>SOUTH KING COMPLEX</t>
  </si>
  <si>
    <t>C.10010.03.01</t>
  </si>
  <si>
    <t>C.10010.03.01.01</t>
  </si>
  <si>
    <t>SHUFFLETON RELOCATION-SKC</t>
  </si>
  <si>
    <t>C.10010.04</t>
  </si>
  <si>
    <t>O'BRIEN YARD</t>
  </si>
  <si>
    <t>C.10010.04.01</t>
  </si>
  <si>
    <t>C.10010.04.01.01</t>
  </si>
  <si>
    <t>YARD IMPROVEMENTS-O'BRIEN</t>
  </si>
  <si>
    <t>C.10010.05</t>
  </si>
  <si>
    <t>PUYALLUP SERVICE CENTER</t>
  </si>
  <si>
    <t>C.10010.05.01</t>
  </si>
  <si>
    <t>C.10010.05.01.01</t>
  </si>
  <si>
    <t>SHUFFLETON RELOC-PUYALLUP SERVICE CENTER</t>
  </si>
  <si>
    <t>C.10002.03</t>
  </si>
  <si>
    <t>C.10002.03.01</t>
  </si>
  <si>
    <t>C.10002.03.01.01</t>
  </si>
  <si>
    <t>ACQUISITION/RETIREMENT-SOUTH KING</t>
  </si>
  <si>
    <t>REL  SETC  //  DESG</t>
  </si>
  <si>
    <t>Updated hierarchy to break out Facilities Master Plan.  Moved to Strategic.</t>
  </si>
  <si>
    <t>C.10002.03.01.02</t>
  </si>
  <si>
    <t>Commissioning-South King</t>
  </si>
  <si>
    <t>C.10002.03.01.03</t>
  </si>
  <si>
    <t>Renovation Expenses-South King</t>
  </si>
  <si>
    <t>C.10002.03.01.05</t>
  </si>
  <si>
    <t>South King Complex - Parking Expansion</t>
  </si>
  <si>
    <t>Added WBS 8-9-17</t>
  </si>
  <si>
    <t>C.10002.04</t>
  </si>
  <si>
    <t>PSE Campus Consolidation</t>
  </si>
  <si>
    <t>C.10002.04.01</t>
  </si>
  <si>
    <t>C.10002.04.01.01</t>
  </si>
  <si>
    <t>PSE Campus Consolidation Project</t>
  </si>
  <si>
    <t>C.10002.04.01.02</t>
  </si>
  <si>
    <t>Workplace Mobility Proof of Concept</t>
  </si>
  <si>
    <t>C.10002.04.01.03</t>
  </si>
  <si>
    <t>PSE BUILDING RELOCATION</t>
  </si>
  <si>
    <t>C.10002.05</t>
  </si>
  <si>
    <t>Whidbey Service Center</t>
  </si>
  <si>
    <t>C.10002.05.02</t>
  </si>
  <si>
    <t>Whidbey Service Center Ph1</t>
  </si>
  <si>
    <t>C.10002.05.02.01</t>
  </si>
  <si>
    <t>CLSD SETC  //  INIT</t>
  </si>
  <si>
    <t>Updated hierarchy to break out Facilities Master Plan.</t>
  </si>
  <si>
    <t>C.10002.06</t>
  </si>
  <si>
    <t>Snoqualmie Technology Center</t>
  </si>
  <si>
    <t>C.10002.06.01</t>
  </si>
  <si>
    <t>C.10002.06.01.01</t>
  </si>
  <si>
    <t>C.10002.07</t>
  </si>
  <si>
    <t>Puyallup Land Acquisition</t>
  </si>
  <si>
    <t>C.10002.07.01</t>
  </si>
  <si>
    <t>C.10002.07.01.01</t>
  </si>
  <si>
    <t>C.10003</t>
  </si>
  <si>
    <t>CAP-FACILITY ASSET MANAGEMENT</t>
  </si>
  <si>
    <t>C.10003.01</t>
  </si>
  <si>
    <t>FACILITY ASSET MANAGEMENT</t>
  </si>
  <si>
    <t>C.10003.01.01</t>
  </si>
  <si>
    <t>FURNITURE AND FIXTURE STOCK</t>
  </si>
  <si>
    <t>C.10003.01.01.01</t>
  </si>
  <si>
    <t>FURNITURE AND FIXTURE INSTALLATION</t>
  </si>
  <si>
    <t>3CORP62000</t>
  </si>
  <si>
    <t>1DRIV62000</t>
  </si>
  <si>
    <t>Work Space Integrity</t>
  </si>
  <si>
    <t>2DRIV62000</t>
  </si>
  <si>
    <t>C.10003.01.02</t>
  </si>
  <si>
    <t>PLANNED CAPITAL</t>
  </si>
  <si>
    <t>C.10003.01.02.01</t>
  </si>
  <si>
    <t>TRENDED CAPITAL PROJECT WORK</t>
  </si>
  <si>
    <t>C.10003.01.03</t>
  </si>
  <si>
    <t>UNPLANNED CAPITAL</t>
  </si>
  <si>
    <t>C.10003.01.03.01</t>
  </si>
  <si>
    <t>UNPLANNED FACILITY IMPROVEMENTS</t>
  </si>
  <si>
    <t>C.10003.01.04</t>
  </si>
  <si>
    <t>Misc HVAC Replacement</t>
  </si>
  <si>
    <t>C.10003.01.04.01</t>
  </si>
  <si>
    <t>C.10004</t>
  </si>
  <si>
    <t>CAP-PCS SITE CONSTRUCTION</t>
  </si>
  <si>
    <t>C.10004.01</t>
  </si>
  <si>
    <t>PCS SITE CONSTRUCTION</t>
  </si>
  <si>
    <t>C.10004.01.01</t>
  </si>
  <si>
    <t>C.10004.01.01.01</t>
  </si>
  <si>
    <t>OMRC_WIRELESS PCS CONSTRUCTION</t>
  </si>
  <si>
    <t>Beth I Rogers</t>
  </si>
  <si>
    <t>OR</t>
  </si>
  <si>
    <t>3CORP63000</t>
  </si>
  <si>
    <t>1DRIV71000</t>
  </si>
  <si>
    <t>Safety</t>
  </si>
  <si>
    <t>2DRIV71500</t>
  </si>
  <si>
    <t>Security</t>
  </si>
  <si>
    <t>C.10004.01.01.02</t>
  </si>
  <si>
    <t>WIRELESS PCS CONSTRUCTION</t>
  </si>
  <si>
    <t>C.10005</t>
  </si>
  <si>
    <t>CAP-SECURITY SERVICES</t>
  </si>
  <si>
    <t>C.10005.01</t>
  </si>
  <si>
    <t>INSTALLATIONS</t>
  </si>
  <si>
    <t>C.10005.01.01</t>
  </si>
  <si>
    <t>COMMON</t>
  </si>
  <si>
    <t>C.10005.01.01.01</t>
  </si>
  <si>
    <t>SECURITY SYSTEM INSTALLATIONS-COMMON</t>
  </si>
  <si>
    <t>David H Foster</t>
  </si>
  <si>
    <t>C.10005.01.02</t>
  </si>
  <si>
    <t>ELECTRIC</t>
  </si>
  <si>
    <t>C.10005.01.02.01</t>
  </si>
  <si>
    <t>SECURITY SYSTEM INSTALLATIONS-ELECTRIC</t>
  </si>
  <si>
    <t>C.10006</t>
  </si>
  <si>
    <t>CAP-Fleet</t>
  </si>
  <si>
    <t>C.10006.01</t>
  </si>
  <si>
    <t>FLEET</t>
  </si>
  <si>
    <t>C.10006.01.01</t>
  </si>
  <si>
    <t>C.10006.01.01.01</t>
  </si>
  <si>
    <t>FLEET CAPITAL PURCHASE</t>
  </si>
  <si>
    <t>REL  SETC  //  OPER</t>
  </si>
  <si>
    <t>C.10007</t>
  </si>
  <si>
    <t>NEW PRODUCT DEVELOPMENT</t>
  </si>
  <si>
    <t>C.10007.01</t>
  </si>
  <si>
    <t>ENERGY STORAGE PILOT</t>
  </si>
  <si>
    <t>C.10007.01.01</t>
  </si>
  <si>
    <t>C.10007.01.01.01</t>
  </si>
  <si>
    <t>CUSTOMER SITED ENERGY STORAGE PILOT</t>
  </si>
  <si>
    <t>Benjamin T Farrow</t>
  </si>
  <si>
    <t>CRTD SETC  //  INIT</t>
  </si>
  <si>
    <t>1CORP10000</t>
  </si>
  <si>
    <t>2CORP30000</t>
  </si>
  <si>
    <t>3CORP32000</t>
  </si>
  <si>
    <t>1DRIV30000</t>
  </si>
  <si>
    <t>Customer Solutions</t>
  </si>
  <si>
    <t>2DRIV33000</t>
  </si>
  <si>
    <t>Energy Storage Pilot</t>
  </si>
  <si>
    <t>C.10007.02</t>
  </si>
  <si>
    <t>VEHICLE CHARGING PROGRAM</t>
  </si>
  <si>
    <t>C.10007.02.01</t>
  </si>
  <si>
    <t>C.10007.02.01.01</t>
  </si>
  <si>
    <t>3CORP33000</t>
  </si>
  <si>
    <t>2DRIV32000</t>
  </si>
  <si>
    <t>Electric Vehicle Charging</t>
  </si>
  <si>
    <t>updated spread per Ryan Sherlock on 9/13/2017</t>
  </si>
  <si>
    <t>C.10008</t>
  </si>
  <si>
    <t>CAP-SCRAP SALES</t>
  </si>
  <si>
    <t>C.10008.01</t>
  </si>
  <si>
    <t>SCRAP SALES</t>
  </si>
  <si>
    <t>C.10008.01.01</t>
  </si>
  <si>
    <t>C.10008.01.01.01</t>
  </si>
  <si>
    <t>SCRAP SALES - CREDIT TO RETIREMENT</t>
  </si>
  <si>
    <t>James A Pruchnic</t>
  </si>
  <si>
    <t>2DRIV11400</t>
  </si>
  <si>
    <t>Electric Operations</t>
  </si>
  <si>
    <t>C.10009</t>
  </si>
  <si>
    <t>CAP-STORM RESPONSE</t>
  </si>
  <si>
    <t>C.10009.01</t>
  </si>
  <si>
    <t>ELECTRIC STORM REPAIR</t>
  </si>
  <si>
    <t>C.10009.01.01</t>
  </si>
  <si>
    <t>C.10009.01.01.01</t>
  </si>
  <si>
    <t>STORM OH REPLACEMENT-DIST</t>
  </si>
  <si>
    <t>Alborada Mata-Cazares</t>
  </si>
  <si>
    <t>3CORP97000</t>
  </si>
  <si>
    <t>1DRIV16000</t>
  </si>
  <si>
    <t>Emergency Repair - Electric</t>
  </si>
  <si>
    <t>2DRIV16300</t>
  </si>
  <si>
    <t>Storm repair</t>
  </si>
  <si>
    <t>C.10009.01.01.02</t>
  </si>
  <si>
    <t>STORM OH REPLACEMENT-TRANS</t>
  </si>
  <si>
    <t>C.20001</t>
  </si>
  <si>
    <t>CAP-ASSETS DISPOSAL COMPLIANCE</t>
  </si>
  <si>
    <t>C.20001.01</t>
  </si>
  <si>
    <t>TRANSFORMER RETIREMENT/DISPOSAL</t>
  </si>
  <si>
    <t>C.20001.01.01</t>
  </si>
  <si>
    <t>C.20001.01.01.01</t>
  </si>
  <si>
    <t>John K Rork Jr</t>
  </si>
  <si>
    <t>2CORP65000</t>
  </si>
  <si>
    <t>3CORP66000</t>
  </si>
  <si>
    <t>1DRIV72000</t>
  </si>
  <si>
    <t>Compliance</t>
  </si>
  <si>
    <t>2DRIV72500</t>
  </si>
  <si>
    <t>C.20001.02</t>
  </si>
  <si>
    <t>TREATED WOOD DISPOSAL</t>
  </si>
  <si>
    <t>C.20001.02.01</t>
  </si>
  <si>
    <t>C.20001.02.01.01</t>
  </si>
  <si>
    <t>C.20002</t>
  </si>
  <si>
    <t>CAP-DRONE INITIATIVE</t>
  </si>
  <si>
    <t>C.20002.01</t>
  </si>
  <si>
    <t>DRONE INITIATIVE</t>
  </si>
  <si>
    <t>C.20002.01.01</t>
  </si>
  <si>
    <t>C.20002.01.01.01</t>
  </si>
  <si>
    <t>DRONE PURCHASE</t>
  </si>
  <si>
    <t>Michael T Mullally</t>
  </si>
  <si>
    <t>2CORP50000</t>
  </si>
  <si>
    <t>3CORP56000</t>
  </si>
  <si>
    <t>Drone Program</t>
  </si>
  <si>
    <t>1DRIV50000</t>
  </si>
  <si>
    <t>New Initiatives</t>
  </si>
  <si>
    <t>2DRIV50000</t>
  </si>
  <si>
    <t>C.20003</t>
  </si>
  <si>
    <t>CAP-GAS FIRED PEAK GENERATION PLANT</t>
  </si>
  <si>
    <t>C.20003.01</t>
  </si>
  <si>
    <t>GAS FIRED PEAK GENERATION PLANT</t>
  </si>
  <si>
    <t>C.20003.01.01</t>
  </si>
  <si>
    <t>C.20003.01.01.01</t>
  </si>
  <si>
    <t>DEVELOPMENT ACTIVITIES-PEAK GEN</t>
  </si>
  <si>
    <t>2CORP70000</t>
  </si>
  <si>
    <t>3CORP75500</t>
  </si>
  <si>
    <t>1DRIV13000</t>
  </si>
  <si>
    <t>Reliability - Generation</t>
  </si>
  <si>
    <t>2DRIV13000</t>
  </si>
  <si>
    <t>C.20004</t>
  </si>
  <si>
    <t>CAP-WILD HORSE ENERGY STORAGE PROJECT</t>
  </si>
  <si>
    <t>C.20004.01</t>
  </si>
  <si>
    <t>WILD HORSE ENERGY STORAGE PROJECT</t>
  </si>
  <si>
    <t>C.20004.01.01</t>
  </si>
  <si>
    <t>C.20004.01.01.01</t>
  </si>
  <si>
    <t>INSTALLATION-WLD</t>
  </si>
  <si>
    <t>Scott C Lichtenberg</t>
  </si>
  <si>
    <t>3CORP79500</t>
  </si>
  <si>
    <t>C.30001</t>
  </si>
  <si>
    <t>CAP-NON-UTILITY PLANT</t>
  </si>
  <si>
    <t>C.30001.01</t>
  </si>
  <si>
    <t>NON-UTILITY PLANT</t>
  </si>
  <si>
    <t>C.30001.01.01</t>
  </si>
  <si>
    <t>C.30001.01.01.01</t>
  </si>
  <si>
    <t>C-RETIRED EASEMENT ON IMPAIRMENT ASSETS</t>
  </si>
  <si>
    <t>C.30002</t>
  </si>
  <si>
    <t>CAP-PRECAPITALIZED METERS &amp; TRANSFORMERS</t>
  </si>
  <si>
    <t>C.30002.01</t>
  </si>
  <si>
    <t>PRECAPITALIZED METERS AND TRANSFORMERS</t>
  </si>
  <si>
    <t>C.30002.01.01</t>
  </si>
  <si>
    <t>C.30002.01.01.01</t>
  </si>
  <si>
    <t>C.30003</t>
  </si>
  <si>
    <t>CAP-Jackson Prairie 2/3rd Shares Ownrshp</t>
  </si>
  <si>
    <t>C.30003.01</t>
  </si>
  <si>
    <t>JP 2/3RD SHARES</t>
  </si>
  <si>
    <t>C.30003.01.01</t>
  </si>
  <si>
    <t>JACKSON PRAIRIE</t>
  </si>
  <si>
    <t>C.30003.01.01.01</t>
  </si>
  <si>
    <t>NW PIPE/WWP OWNERSHIP SHARES-JP</t>
  </si>
  <si>
    <t>3CORP79900</t>
  </si>
  <si>
    <t>C.99997</t>
  </si>
  <si>
    <t>NONCAP PDEF - CEOL</t>
  </si>
  <si>
    <t>C.99997.02</t>
  </si>
  <si>
    <t>DF - CEO_LEGAL</t>
  </si>
  <si>
    <t>C.99997.02.01</t>
  </si>
  <si>
    <t>C.99997.02.01.20</t>
  </si>
  <si>
    <t>4300 - DOWNTOWNER PROPERT-GAS ENVIRONMT</t>
  </si>
  <si>
    <t>DF</t>
  </si>
  <si>
    <t>3CORP67000</t>
  </si>
  <si>
    <t>C.99997.02.01.01</t>
  </si>
  <si>
    <t>ENV REM - WHR/BUCKLEY PH I HEADWORKS</t>
  </si>
  <si>
    <t>C.99999</t>
  </si>
  <si>
    <t>NONCAP PDEF - FIN</t>
  </si>
  <si>
    <t>C.99999.07</t>
  </si>
  <si>
    <t>OR - FINANCE</t>
  </si>
  <si>
    <t>C.99999.07.20</t>
  </si>
  <si>
    <t>C.99999.07.20.02</t>
  </si>
  <si>
    <t>OMRC_ANNUAL BUDGET PLANNING ONLY</t>
  </si>
  <si>
    <t>Julia Witt</t>
  </si>
  <si>
    <t>2CORP99900</t>
  </si>
  <si>
    <t>Budget Admin</t>
  </si>
  <si>
    <t>3CORP99900</t>
  </si>
  <si>
    <t>Planning Only</t>
  </si>
  <si>
    <t>1DRIV99900</t>
  </si>
  <si>
    <t>2DRIV99900</t>
  </si>
  <si>
    <t>C.99999.08</t>
  </si>
  <si>
    <t>CA - FINANCE</t>
  </si>
  <si>
    <t>C.99999.08.20</t>
  </si>
  <si>
    <t>C.99999.08.20.01</t>
  </si>
  <si>
    <t>CAP_ANNUAL BUDGET PLANNING ONLY</t>
  </si>
  <si>
    <t>C.99999.09</t>
  </si>
  <si>
    <t>RV - FINANCE</t>
  </si>
  <si>
    <t>C.99999.09.01</t>
  </si>
  <si>
    <t>Placeholder WBS</t>
  </si>
  <si>
    <t>C.99999.09.01.02</t>
  </si>
  <si>
    <t>Placeholder - Capital WBS Order Closing</t>
  </si>
  <si>
    <t>REL  LKD  SETC  //  EXEC</t>
  </si>
  <si>
    <t>C.99999.09.01.03</t>
  </si>
  <si>
    <t>Placeholder - OMRC WBS Order Closing</t>
  </si>
  <si>
    <t>F.10002</t>
  </si>
  <si>
    <t>CAP-CSA APPLICATIONS</t>
  </si>
  <si>
    <t>F.10002.01</t>
  </si>
  <si>
    <t>ENERGY OPERATIONS</t>
  </si>
  <si>
    <t>F.10002.01.01</t>
  </si>
  <si>
    <t>OVERHEAD MAP SOLUTION</t>
  </si>
  <si>
    <t>F.10002.01.01.01</t>
  </si>
  <si>
    <t>Richard L Larson</t>
  </si>
  <si>
    <t>REL  SETC  //  CLOS</t>
  </si>
  <si>
    <t>2CORP80000</t>
  </si>
  <si>
    <t>1DRIV41000</t>
  </si>
  <si>
    <t>Business Requested CSA</t>
  </si>
  <si>
    <t>2DRIV41000</t>
  </si>
  <si>
    <t>Changed Corp H3 from Future Non-Strategic Initiatives to Project Initiation Requests.</t>
  </si>
  <si>
    <t>F.10002.01.02</t>
  </si>
  <si>
    <t>OpenLink</t>
  </si>
  <si>
    <t>F.10002.01.02.01</t>
  </si>
  <si>
    <t>F.10002.01.03</t>
  </si>
  <si>
    <t>F.10002.01.03.01</t>
  </si>
  <si>
    <t>Obaid H Khan</t>
  </si>
  <si>
    <t>3CORP83000</t>
  </si>
  <si>
    <t>F.10002.01.04</t>
  </si>
  <si>
    <t>F.10002.01.04.01</t>
  </si>
  <si>
    <t>Timothy M Foley</t>
  </si>
  <si>
    <t>3CORP83500</t>
  </si>
  <si>
    <t>F.10002.01.05</t>
  </si>
  <si>
    <t>F.10002.01.05.01</t>
  </si>
  <si>
    <t>F.10002.01.06</t>
  </si>
  <si>
    <t>F.10002.01.06.01</t>
  </si>
  <si>
    <t>Amit Rastogi</t>
  </si>
  <si>
    <t>3CORP84000</t>
  </si>
  <si>
    <t>F.10002.01.07</t>
  </si>
  <si>
    <t>F.10002.01.07.01</t>
  </si>
  <si>
    <t>3CORP84500</t>
  </si>
  <si>
    <t>F.10002.01.08</t>
  </si>
  <si>
    <t>F.10002.01.08.01</t>
  </si>
  <si>
    <t>Kalyana C Kakani</t>
  </si>
  <si>
    <t>3CORP85000</t>
  </si>
  <si>
    <t>F.10002.01.09</t>
  </si>
  <si>
    <t>F.10002.01.09.01</t>
  </si>
  <si>
    <t>F.10002.01.10</t>
  </si>
  <si>
    <t>F.10002.01.10.01</t>
  </si>
  <si>
    <t>F.10002.01.11</t>
  </si>
  <si>
    <t>F.10002.01.11.01</t>
  </si>
  <si>
    <t>3CORP86000</t>
  </si>
  <si>
    <t>F.10002.01.12</t>
  </si>
  <si>
    <t>Transmission Outage Management</t>
  </si>
  <si>
    <t>F.10002.01.12.01</t>
  </si>
  <si>
    <t>3CORP86500</t>
  </si>
  <si>
    <t>F.10002.01.13</t>
  </si>
  <si>
    <t>F.10002.01.13.01</t>
  </si>
  <si>
    <t>F.10003</t>
  </si>
  <si>
    <t>CAP-CSA INFTRASTRURE</t>
  </si>
  <si>
    <t>F.10003.01</t>
  </si>
  <si>
    <t>Disaster Recovery Solutions</t>
  </si>
  <si>
    <t>F.10003.01.01</t>
  </si>
  <si>
    <t>DISASTER RECOVERY SOLUTIONS</t>
  </si>
  <si>
    <t>F.10003.01.01.01</t>
  </si>
  <si>
    <t>Jason L Shamp</t>
  </si>
  <si>
    <t>REL  SETC  //  PLNG</t>
  </si>
  <si>
    <t>3CORP89000</t>
  </si>
  <si>
    <t>2DRIV41200</t>
  </si>
  <si>
    <t>Information Technology CSA</t>
  </si>
  <si>
    <t>F.10003.02</t>
  </si>
  <si>
    <t>F.10003.02.01</t>
  </si>
  <si>
    <t>Backup DC Design, Construct, Commission</t>
  </si>
  <si>
    <t>F.10003.02.01.01</t>
  </si>
  <si>
    <t>Carolyn Danielson</t>
  </si>
  <si>
    <t>3CORP58000</t>
  </si>
  <si>
    <t>F.10006</t>
  </si>
  <si>
    <t>CAP-FTIP</t>
  </si>
  <si>
    <t>F.10006.01</t>
  </si>
  <si>
    <t>FTIP-BPC</t>
  </si>
  <si>
    <t>F.10006.01.01</t>
  </si>
  <si>
    <t>F.10006.01.01.01</t>
  </si>
  <si>
    <t>FTIP-BPC Phase 1</t>
  </si>
  <si>
    <t>Brian Fellon</t>
  </si>
  <si>
    <t>2CORP40000</t>
  </si>
  <si>
    <t>3CORP40000</t>
  </si>
  <si>
    <t>2DRIV41100</t>
  </si>
  <si>
    <t>Finance CSA</t>
  </si>
  <si>
    <t>F.10006.01.01.02</t>
  </si>
  <si>
    <t>FTIP-PHASE 1</t>
  </si>
  <si>
    <t>CLSD SETC  //  EXEC</t>
  </si>
  <si>
    <t>F.10006.01.01.03</t>
  </si>
  <si>
    <t>FTIP Phase 2</t>
  </si>
  <si>
    <t>F.10006.02</t>
  </si>
  <si>
    <t>FTIP-ECC</t>
  </si>
  <si>
    <t>F.10006.02.01</t>
  </si>
  <si>
    <t>F.10006.02.01.01</t>
  </si>
  <si>
    <t>FTIP-ECC Phase 1</t>
  </si>
  <si>
    <t>F.10006.03</t>
  </si>
  <si>
    <t>F.10006.03.01</t>
  </si>
  <si>
    <t>F.10006.03.01.01</t>
  </si>
  <si>
    <t>F.10007</t>
  </si>
  <si>
    <t>CAP-FUTURE PROJECT FUNDING CSA</t>
  </si>
  <si>
    <t>F.10007.01</t>
  </si>
  <si>
    <t>F.10007.01.01</t>
  </si>
  <si>
    <t>F.10007.01.01.01</t>
  </si>
  <si>
    <t>Margaret Hopkins</t>
  </si>
  <si>
    <t>F.10007.02</t>
  </si>
  <si>
    <t>IT Operational Projects</t>
  </si>
  <si>
    <t>F.10007.02.01</t>
  </si>
  <si>
    <t>F.10007.02.01.01</t>
  </si>
  <si>
    <t>3CORP82000</t>
  </si>
  <si>
    <t>1DRIV43000</t>
  </si>
  <si>
    <t>IT Operational</t>
  </si>
  <si>
    <t>2DRIV43100</t>
  </si>
  <si>
    <t>Licensing</t>
  </si>
  <si>
    <t>F.10013</t>
  </si>
  <si>
    <t>CAP-ISR</t>
  </si>
  <si>
    <t>F.10013.02</t>
  </si>
  <si>
    <t>ISR-CUSTOMER SOLUTIONS &amp; CORP AFFAIRS</t>
  </si>
  <si>
    <t>F.10013.02.01</t>
  </si>
  <si>
    <t>F.10013.02.01.01</t>
  </si>
  <si>
    <t>ISR-Custmer Solutins &amp; Corp Affairs 2016</t>
  </si>
  <si>
    <t>3CORP81000</t>
  </si>
  <si>
    <t>1DRIV42000</t>
  </si>
  <si>
    <t>Information Service Requests</t>
  </si>
  <si>
    <t>2DRIV42200</t>
  </si>
  <si>
    <t>F.10013.02.01.02</t>
  </si>
  <si>
    <t>ISR-Custmr Solutions &amp; Corp Affairs</t>
  </si>
  <si>
    <t>F.10013.03</t>
  </si>
  <si>
    <t>ISR-ENERGY OPERATIONS</t>
  </si>
  <si>
    <t>F.10013.03.01</t>
  </si>
  <si>
    <t>F.10013.03.01.01</t>
  </si>
  <si>
    <t>ISR-Energy Operations 2016</t>
  </si>
  <si>
    <t>2DRIV42300</t>
  </si>
  <si>
    <t>F.10013.03.01.02</t>
  </si>
  <si>
    <t>ISR-Energy Operations</t>
  </si>
  <si>
    <t>F.10013.04</t>
  </si>
  <si>
    <t>ISR-FINANCE</t>
  </si>
  <si>
    <t>F.10013.04.01</t>
  </si>
  <si>
    <t>F.10013.04.01.01</t>
  </si>
  <si>
    <t>ISR-Finance 2016</t>
  </si>
  <si>
    <t>2DRIV42400</t>
  </si>
  <si>
    <t>Finance ISR</t>
  </si>
  <si>
    <t>F.10013.04.01.02</t>
  </si>
  <si>
    <t>ISR-Finance</t>
  </si>
  <si>
    <t>F.10013.05</t>
  </si>
  <si>
    <t>ISR-HR AND ADMIN SERVICES</t>
  </si>
  <si>
    <t>F.10013.05.01</t>
  </si>
  <si>
    <t>F.10013.05.01.01</t>
  </si>
  <si>
    <t>ISR-HR and Admin Services 2016</t>
  </si>
  <si>
    <t>Sreenivasa S.K. Sunku</t>
  </si>
  <si>
    <t>2DRIV42100</t>
  </si>
  <si>
    <t>F.10013.05.01.02</t>
  </si>
  <si>
    <t>ISR-HR and Admin Services</t>
  </si>
  <si>
    <t>F.10013.06</t>
  </si>
  <si>
    <t>ISR-IT</t>
  </si>
  <si>
    <t>F.10013.06.01</t>
  </si>
  <si>
    <t>F.10013.06.01.01</t>
  </si>
  <si>
    <t>ISR-IT 2016</t>
  </si>
  <si>
    <t>2DRIV42500</t>
  </si>
  <si>
    <t>Information Technology ISR</t>
  </si>
  <si>
    <t>F.10013.06.01.02</t>
  </si>
  <si>
    <t>F.10013.07</t>
  </si>
  <si>
    <t>ISR-LEGAL AND COMPLIANCE</t>
  </si>
  <si>
    <t>F.10013.07.01</t>
  </si>
  <si>
    <t>F.10013.07.01.01</t>
  </si>
  <si>
    <t>ISR-Legal and Compliance 2016</t>
  </si>
  <si>
    <t>2DRIV42000</t>
  </si>
  <si>
    <t>CEO/Legal</t>
  </si>
  <si>
    <t>F.10013.07.01.02</t>
  </si>
  <si>
    <t>ISR-Legal and Compliance</t>
  </si>
  <si>
    <t>F.10013.08</t>
  </si>
  <si>
    <t>ISR-OPERATIONS</t>
  </si>
  <si>
    <t>F.10013.08.01</t>
  </si>
  <si>
    <t>F.10013.08.01.01</t>
  </si>
  <si>
    <t>ISR-Operations 2016</t>
  </si>
  <si>
    <t>2DRIV42600</t>
  </si>
  <si>
    <t>IT Operations</t>
  </si>
  <si>
    <t>F.10013.08.01.02</t>
  </si>
  <si>
    <t>ISR-Operations</t>
  </si>
  <si>
    <t>F.10014</t>
  </si>
  <si>
    <t>CAP-IT TRANSITION WBS</t>
  </si>
  <si>
    <t>F.10014.01</t>
  </si>
  <si>
    <t>IT TRANSITION WBS</t>
  </si>
  <si>
    <t>F.10014.01.01</t>
  </si>
  <si>
    <t>F.10014.01.01.01</t>
  </si>
  <si>
    <t>Suzanne L Tamayo</t>
  </si>
  <si>
    <t>3CORP89500</t>
  </si>
  <si>
    <t>F.10015</t>
  </si>
  <si>
    <t>CAP-OPERATIONAL APPLICATIONS</t>
  </si>
  <si>
    <t>F.10015.01</t>
  </si>
  <si>
    <t>DATA</t>
  </si>
  <si>
    <t>F.10015.01.01</t>
  </si>
  <si>
    <t>DATABASE LICENSE GROWTH</t>
  </si>
  <si>
    <t>F.10015.01.01.01</t>
  </si>
  <si>
    <t>2DRIV43200</t>
  </si>
  <si>
    <t>Operational Applications</t>
  </si>
  <si>
    <t>F.10015.01.02</t>
  </si>
  <si>
    <t>DATABASE UPGRADE</t>
  </si>
  <si>
    <t>F.10015.01.02.01</t>
  </si>
  <si>
    <t>F.10015.02</t>
  </si>
  <si>
    <t>F.10015.02.01</t>
  </si>
  <si>
    <t>APPLICATION MONITORING</t>
  </si>
  <si>
    <t>F.10015.02.01.01</t>
  </si>
  <si>
    <t>Application Monitoring 2016</t>
  </si>
  <si>
    <t>F.10015.02.01.02</t>
  </si>
  <si>
    <t>Application Monitoring</t>
  </si>
  <si>
    <t>F.10015.02.02</t>
  </si>
  <si>
    <t>ECS Point Growth</t>
  </si>
  <si>
    <t>F.10015.02.02.01</t>
  </si>
  <si>
    <t>F.10015.02.03</t>
  </si>
  <si>
    <t>EMS 3.X UPGRADE</t>
  </si>
  <si>
    <t>F.10015.02.03.01</t>
  </si>
  <si>
    <t>F.10015.02.04</t>
  </si>
  <si>
    <t>EMS UPGRADE 2.5 RELEASE 2</t>
  </si>
  <si>
    <t>F.10015.02.04.01</t>
  </si>
  <si>
    <t>F.10015.02.05</t>
  </si>
  <si>
    <t>GAS CONTROL</t>
  </si>
  <si>
    <t>F.10015.02.05.01</t>
  </si>
  <si>
    <t>F.10015.02.07</t>
  </si>
  <si>
    <t>OATI-WEBTRADER UPGRADE</t>
  </si>
  <si>
    <t>F.10015.02.07.01</t>
  </si>
  <si>
    <t>F.10015.02.08</t>
  </si>
  <si>
    <t>OMS</t>
  </si>
  <si>
    <t>F.10015.02.08.01</t>
  </si>
  <si>
    <t>F.10015.02.09</t>
  </si>
  <si>
    <t>OMS-ICCP UPGRADE</t>
  </si>
  <si>
    <t>F.10015.02.09.01</t>
  </si>
  <si>
    <t>F.10015.02.10</t>
  </si>
  <si>
    <t>OMS-TOA UPGRADE</t>
  </si>
  <si>
    <t>F.10015.02.10.01</t>
  </si>
  <si>
    <t>F.10015.02.12</t>
  </si>
  <si>
    <t>POWERSIMM UPGRADE</t>
  </si>
  <si>
    <t>F.10015.02.12.01</t>
  </si>
  <si>
    <t>F.10015.02.13</t>
  </si>
  <si>
    <t>Solar Choice Program</t>
  </si>
  <si>
    <t>F.10015.02.13.01</t>
  </si>
  <si>
    <t>F.10015.03</t>
  </si>
  <si>
    <t>FINANCE</t>
  </si>
  <si>
    <t>F.10015.03.01</t>
  </si>
  <si>
    <t>PowerPlant Upgrade/Tax Repairs</t>
  </si>
  <si>
    <t>F.10015.03.01.01</t>
  </si>
  <si>
    <t>POWERPLANT UPGRADE/TAX REPAIRS</t>
  </si>
  <si>
    <t>F.10015.04</t>
  </si>
  <si>
    <t>METER</t>
  </si>
  <si>
    <t>F.10015.04.01</t>
  </si>
  <si>
    <t>EIM</t>
  </si>
  <si>
    <t>F.10015.04.01.01</t>
  </si>
  <si>
    <t>F.10015.04.02</t>
  </si>
  <si>
    <t>MDMS License Extension</t>
  </si>
  <si>
    <t>F.10015.04.02.01</t>
  </si>
  <si>
    <t>MDMS License Extension 2016</t>
  </si>
  <si>
    <t>F.10015.04.02.02</t>
  </si>
  <si>
    <t>F.10015.06</t>
  </si>
  <si>
    <t>SAP</t>
  </si>
  <si>
    <t>F.10015.06.01</t>
  </si>
  <si>
    <t>HA/DR-Disaster Recovery Solutions</t>
  </si>
  <si>
    <t>F.10015.06.01.01</t>
  </si>
  <si>
    <t>HA/DR-DISASTER RECOVERY SOLUTIONS</t>
  </si>
  <si>
    <t>F.10015.06.02</t>
  </si>
  <si>
    <t>HANA FOR ECC AND CRM</t>
  </si>
  <si>
    <t>F.10015.06.02.01</t>
  </si>
  <si>
    <t>F.10015.06.03</t>
  </si>
  <si>
    <t>SAP DATA SERVICES AND DQM</t>
  </si>
  <si>
    <t>F.10015.06.03.01</t>
  </si>
  <si>
    <t>F.10015.06.04</t>
  </si>
  <si>
    <t>SAP ECC AND CRM HANA MIGRATION</t>
  </si>
  <si>
    <t>F.10015.06.04.01</t>
  </si>
  <si>
    <t>F.10015.06.05</t>
  </si>
  <si>
    <t>SAP HR SUPPORT PACKS</t>
  </si>
  <si>
    <t>F.10015.06.05.01</t>
  </si>
  <si>
    <t>SAP HR Support Packs</t>
  </si>
  <si>
    <t>F.10015.06.06</t>
  </si>
  <si>
    <t>SAP HR UPGRADE &amp; ANNUAL LEGAL PACKS</t>
  </si>
  <si>
    <t>F.10015.06.06.01</t>
  </si>
  <si>
    <t>SAP HR Upgrade &amp; Annual Legal Packs 2016</t>
  </si>
  <si>
    <t>F.10015.06.07</t>
  </si>
  <si>
    <t>SAP PORTAL UPGRADE</t>
  </si>
  <si>
    <t>F.10015.06.07.01</t>
  </si>
  <si>
    <t>F.10015.06.08</t>
  </si>
  <si>
    <t>SAP GRC (10.1)</t>
  </si>
  <si>
    <t>F.10015.06.08.01</t>
  </si>
  <si>
    <t>F.10015.06.09</t>
  </si>
  <si>
    <t>SOLUTION MANAGER UPGRADE</t>
  </si>
  <si>
    <t>F.10015.06.09.01</t>
  </si>
  <si>
    <t>F.10015.06.10</t>
  </si>
  <si>
    <t>UPGRADE SAP CENTRAL PROCESS SCHEDULER</t>
  </si>
  <si>
    <t>F.10015.06.10.01</t>
  </si>
  <si>
    <t>F.10015.06.11</t>
  </si>
  <si>
    <t>UPGRADE SAP PI AND SLD AND EASYSOFT</t>
  </si>
  <si>
    <t>F.10015.06.11.01</t>
  </si>
  <si>
    <t>F.10015.06.12</t>
  </si>
  <si>
    <t>HA/DR</t>
  </si>
  <si>
    <t>F.10015.06.12.01</t>
  </si>
  <si>
    <t>F.10015.06.13</t>
  </si>
  <si>
    <t>SAP BW/BOBJ/BWA Upgrades</t>
  </si>
  <si>
    <t>F.10015.06.13.01</t>
  </si>
  <si>
    <t>F.10015.08</t>
  </si>
  <si>
    <t>WEB</t>
  </si>
  <si>
    <t>F.10015.08.01</t>
  </si>
  <si>
    <t>ASG UPGRADES</t>
  </si>
  <si>
    <t>F.10015.08.01.01</t>
  </si>
  <si>
    <t>James W Weiss</t>
  </si>
  <si>
    <t>F.10015.08.02</t>
  </si>
  <si>
    <t>BPM TECHN RATIONALIZATION</t>
  </si>
  <si>
    <t>F.10015.08.02.01</t>
  </si>
  <si>
    <t>F.10015.08.03</t>
  </si>
  <si>
    <t>IAM Enhancements</t>
  </si>
  <si>
    <t>F.10015.08.03.01</t>
  </si>
  <si>
    <t>IAM Enhancements 2016</t>
  </si>
  <si>
    <t>F.10015.08.03.02</t>
  </si>
  <si>
    <t>F.10015.08.06</t>
  </si>
  <si>
    <t>MV90 DR ENHANCEMENT</t>
  </si>
  <si>
    <t>F.10015.08.06.01</t>
  </si>
  <si>
    <t>F.10015.08.07</t>
  </si>
  <si>
    <t>MV90 UPGRADE</t>
  </si>
  <si>
    <t>F.10015.08.07.01</t>
  </si>
  <si>
    <t>F.10015.08.08</t>
  </si>
  <si>
    <t>PROJECTWISE TECH REFRESH</t>
  </si>
  <si>
    <t>F.10015.08.08.01</t>
  </si>
  <si>
    <t>F.10015.08.09</t>
  </si>
  <si>
    <t>PSE.COM</t>
  </si>
  <si>
    <t>F.10015.08.09.01</t>
  </si>
  <si>
    <t>AUTOMATION-PSE.COM</t>
  </si>
  <si>
    <t>F.10015.08.09.02</t>
  </si>
  <si>
    <t>PSE.com</t>
  </si>
  <si>
    <t>F.10015.08.10</t>
  </si>
  <si>
    <t>PSEWEB SHAREPOINT UPGRADE</t>
  </si>
  <si>
    <t>F.10015.08.10.01</t>
  </si>
  <si>
    <t>F.10015.08.11</t>
  </si>
  <si>
    <t>Service Now Enhancement Program</t>
  </si>
  <si>
    <t>F.10015.08.11.01</t>
  </si>
  <si>
    <t>Service Now Enhancement Program 2016</t>
  </si>
  <si>
    <t>F.10015.08.11.02</t>
  </si>
  <si>
    <t>F.10015.08.12</t>
  </si>
  <si>
    <t>Windows 2003</t>
  </si>
  <si>
    <t>F.10015.08.12.01</t>
  </si>
  <si>
    <t>F.10017</t>
  </si>
  <si>
    <t>CAP-OPERATIONAL INFRASTRUCTURE</t>
  </si>
  <si>
    <t>F.10017.02</t>
  </si>
  <si>
    <t>DATA CENTER</t>
  </si>
  <si>
    <t>F.10017.02.01</t>
  </si>
  <si>
    <t>ANNUAL COMM ROOM REFRESH</t>
  </si>
  <si>
    <t>F.10017.02.01.01</t>
  </si>
  <si>
    <t>Annual Comm Room Refresh 2016</t>
  </si>
  <si>
    <t>2DRIV43300</t>
  </si>
  <si>
    <t>Technology Refresh</t>
  </si>
  <si>
    <t>F.10017.02.01.02</t>
  </si>
  <si>
    <t>Annual Comm Room Refresh</t>
  </si>
  <si>
    <t>F.10017.02.02</t>
  </si>
  <si>
    <t>ANNUAL DATA CENTER REFRESH AND GROWTH</t>
  </si>
  <si>
    <t>F.10017.02.02.01</t>
  </si>
  <si>
    <t>Annual Data Center Refresh &amp; Growth 2016</t>
  </si>
  <si>
    <t>F.10017.02.02.02</t>
  </si>
  <si>
    <t>Annual Data Center Refresh and Growth</t>
  </si>
  <si>
    <t>F.10017.02.03</t>
  </si>
  <si>
    <t>DR FOR BW</t>
  </si>
  <si>
    <t>F.10017.02.03.01</t>
  </si>
  <si>
    <t>F.10017.03</t>
  </si>
  <si>
    <t>DESKTOP</t>
  </si>
  <si>
    <t>F.10017.03.01</t>
  </si>
  <si>
    <t>PC/TB Refresh</t>
  </si>
  <si>
    <t>F.10017.03.01.01</t>
  </si>
  <si>
    <t>Jeremy Norris</t>
  </si>
  <si>
    <t>F.10017.03.02</t>
  </si>
  <si>
    <t>Annual PSE Growth</t>
  </si>
  <si>
    <t>F.10017.03.02.01</t>
  </si>
  <si>
    <t>F.10017.03.03</t>
  </si>
  <si>
    <t>ANNUAL END USER BREAK/FIX(REFRESH)</t>
  </si>
  <si>
    <t>F.10017.03.03.01</t>
  </si>
  <si>
    <t>Annual End User Break/Fix(Refresh) 2016</t>
  </si>
  <si>
    <t>Lindsay Yonce</t>
  </si>
  <si>
    <t>F.10017.03.04</t>
  </si>
  <si>
    <t>ANNUAL END USER GROWTH</t>
  </si>
  <si>
    <t>F.10017.03.04.01</t>
  </si>
  <si>
    <t>Annual End User Growth 2016</t>
  </si>
  <si>
    <t>2DRIV43000</t>
  </si>
  <si>
    <t>Growth</t>
  </si>
  <si>
    <t>F.10017.03.05</t>
  </si>
  <si>
    <t>ANNUAL END USER PC REFRESH</t>
  </si>
  <si>
    <t>F.10017.03.05.01</t>
  </si>
  <si>
    <t>Annual End User PC Refresh 2016</t>
  </si>
  <si>
    <t>F.10017.03.06</t>
  </si>
  <si>
    <t>ANNUAL END USER STRATEGY REFRESH</t>
  </si>
  <si>
    <t>F.10017.03.06.01</t>
  </si>
  <si>
    <t>Annual End User Strategy Refresh 2016</t>
  </si>
  <si>
    <t>F.10017.03.07</t>
  </si>
  <si>
    <t>ANNUAL TOUGHBOOK REFRESH</t>
  </si>
  <si>
    <t>F.10017.03.07.01</t>
  </si>
  <si>
    <t>Annual Toughbook Refresh 2016</t>
  </si>
  <si>
    <t>F.10017.05</t>
  </si>
  <si>
    <t>IT INFRASTRUCTURE</t>
  </si>
  <si>
    <t>F.10017.05.02</t>
  </si>
  <si>
    <t>RADIO LEGAL OBLIGATIONS</t>
  </si>
  <si>
    <t>F.10017.05.02.01</t>
  </si>
  <si>
    <t>Jason R Weber</t>
  </si>
  <si>
    <t>F.10017.05.03</t>
  </si>
  <si>
    <t>Annual MS Enterprise Agreement Grwth</t>
  </si>
  <si>
    <t>F.10017.05.03.01</t>
  </si>
  <si>
    <t>Annual MS Enterprise Agrmn't Grwth 2016</t>
  </si>
  <si>
    <t>F.10017.05.03.02</t>
  </si>
  <si>
    <t>Annual MS Enterprise Agreement Growth</t>
  </si>
  <si>
    <t>Jason Wilcox</t>
  </si>
  <si>
    <t>F.10017.06</t>
  </si>
  <si>
    <t>OPERATIONS</t>
  </si>
  <si>
    <t>F.10017.06.01</t>
  </si>
  <si>
    <t>DATA ANALYTICS</t>
  </si>
  <si>
    <t>F.10017.06.01.01</t>
  </si>
  <si>
    <t>F.10017.06.02</t>
  </si>
  <si>
    <t>F.10017.06.02.01</t>
  </si>
  <si>
    <t>DISASTER RECOVERY SOLUTIONS-OPS</t>
  </si>
  <si>
    <t>William (Jeff) Neumann</t>
  </si>
  <si>
    <t>F.10017.06.03</t>
  </si>
  <si>
    <t>JABBER</t>
  </si>
  <si>
    <t>F.10017.06.03.01</t>
  </si>
  <si>
    <t>F.10017.06.04</t>
  </si>
  <si>
    <t>SCCM MIGRATION</t>
  </si>
  <si>
    <t>F.10017.06.04.01</t>
  </si>
  <si>
    <t>SCCM Migration 2016</t>
  </si>
  <si>
    <t>F.10017.08</t>
  </si>
  <si>
    <t>SCADA</t>
  </si>
  <si>
    <t>F.10017.08.01</t>
  </si>
  <si>
    <t>ANNUAL SCADA GROWTH</t>
  </si>
  <si>
    <t>F.10017.08.01.01</t>
  </si>
  <si>
    <t>Annual SCADA Growth 2016</t>
  </si>
  <si>
    <t>F.10017.08.02</t>
  </si>
  <si>
    <t>ANNUAL SCADA REFRESH</t>
  </si>
  <si>
    <t>F.10017.08.02.01</t>
  </si>
  <si>
    <t>Annual SCADA Refresh</t>
  </si>
  <si>
    <t>Ronald J Tornquist</t>
  </si>
  <si>
    <t>F.10017.08.03</t>
  </si>
  <si>
    <t>ENHANCED SUBSTATION COMMUNICATIONS</t>
  </si>
  <si>
    <t>F.10017.08.03.01</t>
  </si>
  <si>
    <t>F.10017.08.04</t>
  </si>
  <si>
    <t>GAS SCADA RELIABILITY</t>
  </si>
  <si>
    <t>F.10017.08.04.01</t>
  </si>
  <si>
    <t>F.10017.08.05</t>
  </si>
  <si>
    <t>Enhanced Substation</t>
  </si>
  <si>
    <t>F.10017.08.05.01</t>
  </si>
  <si>
    <t>ENHANCED SUBSTATION</t>
  </si>
  <si>
    <t>F.10017.08.06</t>
  </si>
  <si>
    <t>SCADA Growth Point Licensing</t>
  </si>
  <si>
    <t>F.10017.08.06.01</t>
  </si>
  <si>
    <t>F.10017.09</t>
  </si>
  <si>
    <t>SECURITY INFRASTRUCTURE</t>
  </si>
  <si>
    <t>F.10017.09.01</t>
  </si>
  <si>
    <t>ANNUAL SECURITY INFRA TECH REFRESH</t>
  </si>
  <si>
    <t>F.10017.09.01.01</t>
  </si>
  <si>
    <t>Annual Security Infra Tech Refresh 2016</t>
  </si>
  <si>
    <t>Gerald (Jerry) E VanCorbach</t>
  </si>
  <si>
    <t>F.10017.09.02</t>
  </si>
  <si>
    <t>EMAIL SECURITY GATEWAY REFRESH</t>
  </si>
  <si>
    <t>F.10017.09.02.01</t>
  </si>
  <si>
    <t>F.10017.09.03</t>
  </si>
  <si>
    <t>FIREWALL UPGRADE</t>
  </si>
  <si>
    <t>F.10017.09.03.01</t>
  </si>
  <si>
    <t>NERC</t>
  </si>
  <si>
    <t>F.10017.09.04</t>
  </si>
  <si>
    <t>OPERATIONS FIREWALL REFRESH</t>
  </si>
  <si>
    <t>F.10017.09.04.01</t>
  </si>
  <si>
    <t>F.10017.09.05</t>
  </si>
  <si>
    <t>SECURITY SYSTEM LICENSE GROWTH</t>
  </si>
  <si>
    <t>F.10017.09.05.01</t>
  </si>
  <si>
    <t>William W Lidster</t>
  </si>
  <si>
    <t>F.10017.09.06</t>
  </si>
  <si>
    <t>ZONE REFRESH</t>
  </si>
  <si>
    <t>F.10017.09.06.01</t>
  </si>
  <si>
    <t>F.10017.10</t>
  </si>
  <si>
    <t>SERVER</t>
  </si>
  <si>
    <t>F.10017.10.03</t>
  </si>
  <si>
    <t>ANNUAL SERVER VIRTUALIZATION GROWTH</t>
  </si>
  <si>
    <t>F.10017.10.03.01</t>
  </si>
  <si>
    <t>Annual Server Virtualization Growth 2016</t>
  </si>
  <si>
    <t>F.10017.10.03.02</t>
  </si>
  <si>
    <t>Annual Server Virtualization Growth</t>
  </si>
  <si>
    <t>F.10017.10.05</t>
  </si>
  <si>
    <t>ANNUAL VIRTUAL DESKTOP GROWTH</t>
  </si>
  <si>
    <t>F.10017.10.05.01</t>
  </si>
  <si>
    <t>Annual Virtual Desktop Growth 2016</t>
  </si>
  <si>
    <t>F.10017.10.06</t>
  </si>
  <si>
    <t>ANNUAL WINDOWS SERVER REFRESH</t>
  </si>
  <si>
    <t>F.10017.10.06.01</t>
  </si>
  <si>
    <t>Annual Windows Server Refresh 2016</t>
  </si>
  <si>
    <t>F.10017.10.06.02</t>
  </si>
  <si>
    <t>Annual Windows Server Refresh</t>
  </si>
  <si>
    <t>F.10017.10.07</t>
  </si>
  <si>
    <t>EXCHANGE UPGRADE</t>
  </si>
  <si>
    <t>F.10017.10.07.01</t>
  </si>
  <si>
    <t>F.10017.10.08</t>
  </si>
  <si>
    <t>MOVE IT CENTRAL IN DR</t>
  </si>
  <si>
    <t>F.10017.10.08.01</t>
  </si>
  <si>
    <t>F.10017.10.09</t>
  </si>
  <si>
    <t>REFRESH OF REMOTE SITE INFRASTRUCTURE</t>
  </si>
  <si>
    <t>F.10017.10.09.01</t>
  </si>
  <si>
    <t>F.10017.10.10</t>
  </si>
  <si>
    <t>SCCM HARDWARE REFRESH</t>
  </si>
  <si>
    <t>F.10017.10.10.01</t>
  </si>
  <si>
    <t>SCCM Hardware Refresh</t>
  </si>
  <si>
    <t>F.10017.10.11</t>
  </si>
  <si>
    <t>SERVER UPGRADE</t>
  </si>
  <si>
    <t>F.10017.10.11.01</t>
  </si>
  <si>
    <t>ARC</t>
  </si>
  <si>
    <t>F.10017.10.11.02</t>
  </si>
  <si>
    <t>DNS PLATFORM</t>
  </si>
  <si>
    <t>F.10017.10.12</t>
  </si>
  <si>
    <t>PSE@Work-IT</t>
  </si>
  <si>
    <t>F.10017.10.12.01</t>
  </si>
  <si>
    <t>F.10017.10.13</t>
  </si>
  <si>
    <t>CLOUD INFRASTRUCTURE BUILD</t>
  </si>
  <si>
    <t>F.10017.10.13.01</t>
  </si>
  <si>
    <t>F.10017.11</t>
  </si>
  <si>
    <t>STORAGE</t>
  </si>
  <si>
    <t>F.10017.11.01</t>
  </si>
  <si>
    <t>Annual Storage/Backup Growth &amp; Refresh</t>
  </si>
  <si>
    <t>F.10017.11.01.01</t>
  </si>
  <si>
    <t>Annual Storage/Bckup Grwth &amp; Refrsh 2016</t>
  </si>
  <si>
    <t>F.10017.11.01.02</t>
  </si>
  <si>
    <t>Annual Strge/Bckup Growth &amp; Refresh</t>
  </si>
  <si>
    <t>Todd W Ogilvie</t>
  </si>
  <si>
    <t>F.10017.11.02</t>
  </si>
  <si>
    <t>Annual LUNIX AIX Refresh &amp; Growth</t>
  </si>
  <si>
    <t>F.10017.11.02.01</t>
  </si>
  <si>
    <t>Annual LUNIX AIX Refresh &amp; Growth 2016</t>
  </si>
  <si>
    <t>F.10017.11.02.02</t>
  </si>
  <si>
    <t>F.10017.12</t>
  </si>
  <si>
    <t>TELECOM</t>
  </si>
  <si>
    <t>F.10017.12.01</t>
  </si>
  <si>
    <t>ANNUAL FIBER REFRESH</t>
  </si>
  <si>
    <t>F.10017.12.01.01</t>
  </si>
  <si>
    <t>Annual Fiber Refresh</t>
  </si>
  <si>
    <t>Brad H Stevenson</t>
  </si>
  <si>
    <t>F.10017.12.02</t>
  </si>
  <si>
    <t>ANNUAL FIBER SMALL PROJECTS</t>
  </si>
  <si>
    <t>F.10017.12.02.01</t>
  </si>
  <si>
    <t>Annual Fiber Small Projects 2016</t>
  </si>
  <si>
    <t>F.10017.12.03</t>
  </si>
  <si>
    <t>ANNUAL MICROWAVE RADIO REFRESH</t>
  </si>
  <si>
    <t>F.10017.12.03.01</t>
  </si>
  <si>
    <t>Annual Microwave Radio Refresh</t>
  </si>
  <si>
    <t>F.10017.12.04</t>
  </si>
  <si>
    <t>ANNUAL RADIO CAPACITY AND GROWTH</t>
  </si>
  <si>
    <t>F.10017.12.04.01</t>
  </si>
  <si>
    <t>Annual Radio Capacity and Growth 2016</t>
  </si>
  <si>
    <t>F.10017.12.05</t>
  </si>
  <si>
    <t>ANNUAL RADIO REFRESH</t>
  </si>
  <si>
    <t>F.10017.12.05.01</t>
  </si>
  <si>
    <t>Annual Radio Refresh</t>
  </si>
  <si>
    <t>F.10017.12.06</t>
  </si>
  <si>
    <t>ANNUAL TELECOM EQUIPMENT GROWTH</t>
  </si>
  <si>
    <t>F.10017.12.06.01</t>
  </si>
  <si>
    <t>Annual Telecom Equipment Growth 2016</t>
  </si>
  <si>
    <t>F.10017.12.06.02</t>
  </si>
  <si>
    <t>Annual Telecom Equipment Growth</t>
  </si>
  <si>
    <t>F.10017.12.08</t>
  </si>
  <si>
    <t>ANNUAL TELECOM NETWORK REFRESH &amp; GROWTH</t>
  </si>
  <si>
    <t>F.10017.12.08.01</t>
  </si>
  <si>
    <t>Annual Telecom Network Refrsh&amp;Grwth 2016</t>
  </si>
  <si>
    <t>F.10017.12.08.02</t>
  </si>
  <si>
    <t>Annual Telecom Network Refrsh&amp;Grwth</t>
  </si>
  <si>
    <t>F.10017.12.09</t>
  </si>
  <si>
    <t>ANNUAL TEST EQUIPMENT REFRESH</t>
  </si>
  <si>
    <t>F.10017.12.09.01</t>
  </si>
  <si>
    <t>Annual Test Equipment Refresh 2016</t>
  </si>
  <si>
    <t>F.10017.12.09.02</t>
  </si>
  <si>
    <t>Annual Test Equipment Refresh</t>
  </si>
  <si>
    <t>F.10017.12.10</t>
  </si>
  <si>
    <t>BALDI TO WHITE RIVER MW UPGRADE</t>
  </si>
  <si>
    <t>F.10017.12.10.01</t>
  </si>
  <si>
    <t>F.10017.12.11</t>
  </si>
  <si>
    <t>CHANNEL BANK GROWTH AND REFRESH</t>
  </si>
  <si>
    <t>F.10017.12.11.01</t>
  </si>
  <si>
    <t>F.10017.12.12</t>
  </si>
  <si>
    <t>CISCO UPGRADE</t>
  </si>
  <si>
    <t>F.10017.12.12.01</t>
  </si>
  <si>
    <t>F.10017.12.13</t>
  </si>
  <si>
    <t>Zetron Data Base</t>
  </si>
  <si>
    <t>F.10017.12.13.01</t>
  </si>
  <si>
    <t>ZETRON DATA BASE</t>
  </si>
  <si>
    <t>F.10017.12.14</t>
  </si>
  <si>
    <t>FIBER NETWORK UPGRADE</t>
  </si>
  <si>
    <t>F.10017.12.14.01</t>
  </si>
  <si>
    <t>F.10017.12.15</t>
  </si>
  <si>
    <t>GAS CIRCUIT RELIABILITY ENHANCEMENT</t>
  </si>
  <si>
    <t>F.10017.12.15.01</t>
  </si>
  <si>
    <t>F.10017.12.16</t>
  </si>
  <si>
    <t>Appilcations</t>
  </si>
  <si>
    <t>F.10017.12.16.01</t>
  </si>
  <si>
    <t>APPLICATIONS</t>
  </si>
  <si>
    <t>F.10017.12.17</t>
  </si>
  <si>
    <t>Bellevue Tower MAS</t>
  </si>
  <si>
    <t>F.10017.12.17.01</t>
  </si>
  <si>
    <t>F.10017.12.19</t>
  </si>
  <si>
    <t>RADIO UPGRADE</t>
  </si>
  <si>
    <t>F.10017.12.19.02</t>
  </si>
  <si>
    <t>F.10017.12.20</t>
  </si>
  <si>
    <t>RTU UPGRADE</t>
  </si>
  <si>
    <t>F.10017.12.20.01</t>
  </si>
  <si>
    <t>F.10017.12.21</t>
  </si>
  <si>
    <t>Goldendale Microwave</t>
  </si>
  <si>
    <t>F.10017.12.21.01</t>
  </si>
  <si>
    <t>F.10017.12.22</t>
  </si>
  <si>
    <t>Annual Network Refresh</t>
  </si>
  <si>
    <t>F.10017.12.22.01</t>
  </si>
  <si>
    <t>Annual Network Refresh 2016</t>
  </si>
  <si>
    <t>F.10017.12.22.02</t>
  </si>
  <si>
    <t>William L Mendenhall</t>
  </si>
  <si>
    <t>F.10017.12.23</t>
  </si>
  <si>
    <t>Annual Network Growth</t>
  </si>
  <si>
    <t>F.10017.12.23.01</t>
  </si>
  <si>
    <t>Annual Network Growth 2016</t>
  </si>
  <si>
    <t>F.10017.12.23.02</t>
  </si>
  <si>
    <t>F.10017.13</t>
  </si>
  <si>
    <t>VOICE</t>
  </si>
  <si>
    <t>F.10017.13.01</t>
  </si>
  <si>
    <t>ANNUAL VOICE EQUIPMENT REFRESH</t>
  </si>
  <si>
    <t>F.10017.13.01.01</t>
  </si>
  <si>
    <t>Annual Voice Equipment Refresh 2016</t>
  </si>
  <si>
    <t>F.10017.13.01.02</t>
  </si>
  <si>
    <t>Annual Voice Equipment Refresh</t>
  </si>
  <si>
    <t>James V Burbidge</t>
  </si>
  <si>
    <t>F.10017.13.02</t>
  </si>
  <si>
    <t>ANNUAL VOIP DEPLOYMENT AND REFRESH</t>
  </si>
  <si>
    <t>F.10017.13.02.01</t>
  </si>
  <si>
    <t>Annual VOIP Deployment and Refresh 2016</t>
  </si>
  <si>
    <t>F.10017.13.02.02</t>
  </si>
  <si>
    <t>Annual VOIP Deployment and Refresh</t>
  </si>
  <si>
    <t>F.10017.13.03</t>
  </si>
  <si>
    <t>Access Center Technology Refresh</t>
  </si>
  <si>
    <t>F.10017.13.03.01</t>
  </si>
  <si>
    <t>F.10017.14</t>
  </si>
  <si>
    <t>F.10017.14.01</t>
  </si>
  <si>
    <t>WINDOWS 2003</t>
  </si>
  <si>
    <t>F.10017.14.01.01</t>
  </si>
  <si>
    <t>F.10018</t>
  </si>
  <si>
    <t>CAP-OPERATIONAL IT</t>
  </si>
  <si>
    <t>F.10018.01</t>
  </si>
  <si>
    <t>ARCHITECTURE</t>
  </si>
  <si>
    <t>F.10018.01.01</t>
  </si>
  <si>
    <t>Enterprise Architecture Tool</t>
  </si>
  <si>
    <t>F.10018.01.01.01</t>
  </si>
  <si>
    <t>Enterprise Architecture Tool 2016</t>
  </si>
  <si>
    <t>Joseph Beer</t>
  </si>
  <si>
    <t>F.10018.01.01.02</t>
  </si>
  <si>
    <t>F.10018.04</t>
  </si>
  <si>
    <t>SECURITY</t>
  </si>
  <si>
    <t>F.10018.04.02</t>
  </si>
  <si>
    <t>DATA ENCRYPTION</t>
  </si>
  <si>
    <t>F.10018.04.02.01</t>
  </si>
  <si>
    <t>Eileen F Figone</t>
  </si>
  <si>
    <t>F.10018.04.03</t>
  </si>
  <si>
    <t>ONBOARDING OF THIRD PARTY VENDORS</t>
  </si>
  <si>
    <t>F.10018.04.03.01</t>
  </si>
  <si>
    <t>F.10018.04.04</t>
  </si>
  <si>
    <t>PRIVILEGED IDENTITY MANAGEMENT</t>
  </si>
  <si>
    <t>F.10018.04.04.01</t>
  </si>
  <si>
    <t>Privileged Identity Management</t>
  </si>
  <si>
    <t>F.10018.04.05</t>
  </si>
  <si>
    <t>RFP</t>
  </si>
  <si>
    <t>F.10018.04.05.01</t>
  </si>
  <si>
    <t>AUTOMATION-RFP</t>
  </si>
  <si>
    <t>F.10018.04.06</t>
  </si>
  <si>
    <t>SECURITY OPERATIONS CENTER</t>
  </si>
  <si>
    <t>F.10018.04.06.01</t>
  </si>
  <si>
    <t>F.10018.04.07</t>
  </si>
  <si>
    <t>SIEM</t>
  </si>
  <si>
    <t>F.10018.04.07.01</t>
  </si>
  <si>
    <t>F.10018.05</t>
  </si>
  <si>
    <t>F.10018.05.01</t>
  </si>
  <si>
    <t>F.10018.05.01.01</t>
  </si>
  <si>
    <t>JUMP SERVER</t>
  </si>
  <si>
    <t>F.10018.06</t>
  </si>
  <si>
    <t>F.10018.06.02</t>
  </si>
  <si>
    <t>F.10018.06.02.01</t>
  </si>
  <si>
    <t>F.10020</t>
  </si>
  <si>
    <t>CAP-CSA SECURITY</t>
  </si>
  <si>
    <t>F.10020.01</t>
  </si>
  <si>
    <t>F.10020.01.01</t>
  </si>
  <si>
    <t>PHASE TWO EGRC BUILD-OUT</t>
  </si>
  <si>
    <t>F.10020.01.01.01</t>
  </si>
  <si>
    <t>3CORP85500</t>
  </si>
  <si>
    <t>F.10025</t>
  </si>
  <si>
    <t>CAP-Operational Security</t>
  </si>
  <si>
    <t>F.10025.01</t>
  </si>
  <si>
    <t>F.10025.01.01</t>
  </si>
  <si>
    <t>3RD PARTY PATCHING TOOL</t>
  </si>
  <si>
    <t>F.10025.01.01.01</t>
  </si>
  <si>
    <t>F.10025.01.02</t>
  </si>
  <si>
    <t>WEB APPLICATION FIREWALL</t>
  </si>
  <si>
    <t>F.10025.01.02.01</t>
  </si>
  <si>
    <t>K.10001</t>
  </si>
  <si>
    <t>CAP-BAKER OPERATIONAL</t>
  </si>
  <si>
    <t>K.10001.01</t>
  </si>
  <si>
    <t>BAKER OPERATIONAL</t>
  </si>
  <si>
    <t>K.10001.01.01</t>
  </si>
  <si>
    <t>LOWER BAKER</t>
  </si>
  <si>
    <t>K.10001.01.01.01</t>
  </si>
  <si>
    <t>HYDRO PLANT WORK-LBK</t>
  </si>
  <si>
    <t>Matthew J Blanton</t>
  </si>
  <si>
    <t>3CORP72000</t>
  </si>
  <si>
    <t xml:space="preserve">we group different WBS in Hydro Plant's original plan </t>
  </si>
  <si>
    <t>K.10001.01.01.02</t>
  </si>
  <si>
    <t>SMALL TOOLS-LBK</t>
  </si>
  <si>
    <t>K.10001.01.02</t>
  </si>
  <si>
    <t>UPPER BAKER</t>
  </si>
  <si>
    <t>K.10001.01.02.01</t>
  </si>
  <si>
    <t>HYDRO PLANT WORK-UBK</t>
  </si>
  <si>
    <t>3CORP72500</t>
  </si>
  <si>
    <t>K.10001.01.02.02</t>
  </si>
  <si>
    <t>SMALL TOOLS-UBK</t>
  </si>
  <si>
    <t>K.10002</t>
  </si>
  <si>
    <t>CAP-BAKER PROJECTS</t>
  </si>
  <si>
    <t>K.10002.01</t>
  </si>
  <si>
    <t>BAKER PROJECTS</t>
  </si>
  <si>
    <t>K.10002.01.01</t>
  </si>
  <si>
    <t>K.10002.01.01.01</t>
  </si>
  <si>
    <t>CLUBHOUSE REMODEL VISITOR CENTER-LBK</t>
  </si>
  <si>
    <t>3CORP54000</t>
  </si>
  <si>
    <t>2DRIV72000</t>
  </si>
  <si>
    <t>K.10002.01.01.02</t>
  </si>
  <si>
    <t>COMP REDEVELOPMENT NEW BLDG-LBK</t>
  </si>
  <si>
    <t>2DRIV71000</t>
  </si>
  <si>
    <t>K.10002.01.01.03</t>
  </si>
  <si>
    <t>LANDSLIDE INSTRUMENTATION-LBK</t>
  </si>
  <si>
    <t>Robert E Romocki</t>
  </si>
  <si>
    <t>K.10002.01.01.04</t>
  </si>
  <si>
    <t>RUNNER REPLACE &amp; SYNCH COND MODE-LBK</t>
  </si>
  <si>
    <t>K.10002.01.01.05</t>
  </si>
  <si>
    <t>STAFF GAUGES-LBK</t>
  </si>
  <si>
    <t>K.10002.01.02</t>
  </si>
  <si>
    <t>K.10002.01.02.01</t>
  </si>
  <si>
    <t>DIGITAL GOVERNOR &amp; CONTROLS UNIT 1&amp;2-UBK</t>
  </si>
  <si>
    <t>K.10002.01.02.02</t>
  </si>
  <si>
    <t>RELAY PROTECTION UNIT 1&amp;2-UBK</t>
  </si>
  <si>
    <t>K.10002.01.02.03</t>
  </si>
  <si>
    <t>SECURITY-UBK</t>
  </si>
  <si>
    <t>K.10002.01.02.04</t>
  </si>
  <si>
    <t>WORK BOAT-UBK</t>
  </si>
  <si>
    <t>K.10002.01.02.05</t>
  </si>
  <si>
    <t>FSC Primary Pump-UBK</t>
  </si>
  <si>
    <t>K.10003</t>
  </si>
  <si>
    <t>CAP-BAKER SAFETY</t>
  </si>
  <si>
    <t>K.10003.01</t>
  </si>
  <si>
    <t>BAKER CREST IMPROVEMENTS</t>
  </si>
  <si>
    <t>K.10003.01.01</t>
  </si>
  <si>
    <t>K.10003.01.01.01</t>
  </si>
  <si>
    <t>CREST IMPROVEMENT &amp; FLOODWALL-LBK</t>
  </si>
  <si>
    <t>3CORP71500</t>
  </si>
  <si>
    <t>K.10003.01.01.02</t>
  </si>
  <si>
    <t>DAM GROUTING PROGRAM-LBK</t>
  </si>
  <si>
    <t>3CORP55000</t>
  </si>
  <si>
    <t>Project delayed</t>
  </si>
  <si>
    <t>K.10003.01.01.03</t>
  </si>
  <si>
    <t>HATCHERY RACEWAY PROJECT-LBK</t>
  </si>
  <si>
    <t>K.10003.02</t>
  </si>
  <si>
    <t>BAKER INSTRUMENTATION</t>
  </si>
  <si>
    <t>K.10003.02.01</t>
  </si>
  <si>
    <t>K.10003.02.01.01</t>
  </si>
  <si>
    <t>GALLERY PROJECT-UBK</t>
  </si>
  <si>
    <t>incremental for approved project</t>
  </si>
  <si>
    <t>K.10003.02.01.02</t>
  </si>
  <si>
    <t>W PASS DIKE INSTRMT &amp; STABILITY EVAL-UBK</t>
  </si>
  <si>
    <t>K.10004</t>
  </si>
  <si>
    <t>CAP-COLSTRIP 500KV TRANS LINE</t>
  </si>
  <si>
    <t>K.10004.01</t>
  </si>
  <si>
    <t>COLSTRIP 500KV TRANS LINE</t>
  </si>
  <si>
    <t>K.10004.01.01</t>
  </si>
  <si>
    <t>K.10004.01.01.01</t>
  </si>
  <si>
    <t>COLSTRIP 500KV TRANS LINE-COL</t>
  </si>
  <si>
    <t>George Marshall</t>
  </si>
  <si>
    <t>3CORP73000</t>
  </si>
  <si>
    <t>K.10005</t>
  </si>
  <si>
    <t>CAP-COLSTRIP OPERATIONAL</t>
  </si>
  <si>
    <t>K.10005.01</t>
  </si>
  <si>
    <t>COLSTRIP OPERATIONAL</t>
  </si>
  <si>
    <t>K.10005.01.01</t>
  </si>
  <si>
    <t>COLSTRIP UNIT 1&amp;2</t>
  </si>
  <si>
    <t>K.10005.01.01.01</t>
  </si>
  <si>
    <t>COLSTRIP OPERATIONAL 1&amp;2-COL</t>
  </si>
  <si>
    <t>Charles L Morton</t>
  </si>
  <si>
    <t>3CORP73500</t>
  </si>
  <si>
    <t>K.10005.01.01.02</t>
  </si>
  <si>
    <t>SMALL TOOLS-COL 1&amp;2</t>
  </si>
  <si>
    <t>K.10005.01.01.03</t>
  </si>
  <si>
    <t>Land Sales-COL 1&amp;2</t>
  </si>
  <si>
    <t>K.10005.01.02</t>
  </si>
  <si>
    <t>COLSTRIP UNIT 3&amp;4</t>
  </si>
  <si>
    <t>K.10005.01.02.01</t>
  </si>
  <si>
    <t>COLSTRIP OPERATIONAL 3&amp;4-COL</t>
  </si>
  <si>
    <t>K.10005.01.02.02</t>
  </si>
  <si>
    <t>LAND SALES-COL 3&amp;4</t>
  </si>
  <si>
    <t>K.10005.01.02.03</t>
  </si>
  <si>
    <t>SMALL TOOLS-COL 3&amp;4</t>
  </si>
  <si>
    <t>K.10006</t>
  </si>
  <si>
    <t>CAP-ENCOGEN OPERATIONAL</t>
  </si>
  <si>
    <t>K.10006.01</t>
  </si>
  <si>
    <t>ENCOGEN OPERATIONAL</t>
  </si>
  <si>
    <t>K.10006.01.01</t>
  </si>
  <si>
    <t>ENCOGEN</t>
  </si>
  <si>
    <t>K.10006.01.01.01</t>
  </si>
  <si>
    <t>SMALL TOOLS-ENC</t>
  </si>
  <si>
    <t>Nathan A Garretson</t>
  </si>
  <si>
    <t>3CORP74000</t>
  </si>
  <si>
    <t>K.10006.01.01.02</t>
  </si>
  <si>
    <t>THERMAL PLANT WORK-ENC</t>
  </si>
  <si>
    <t>K.10007</t>
  </si>
  <si>
    <t>CAP-FERNDALE OPERATIONAL</t>
  </si>
  <si>
    <t>K.10007.01</t>
  </si>
  <si>
    <t>FERNDALE OPERATIONAL</t>
  </si>
  <si>
    <t>K.10007.01.01</t>
  </si>
  <si>
    <t>FERNDALE</t>
  </si>
  <si>
    <t>K.10007.01.01.01</t>
  </si>
  <si>
    <t>SMALL TOOLS-FERN</t>
  </si>
  <si>
    <t>3CORP74500</t>
  </si>
  <si>
    <t>K.10007.01.01.02</t>
  </si>
  <si>
    <t>THERMAL PLANT WORK-FERN</t>
  </si>
  <si>
    <t>K.10008</t>
  </si>
  <si>
    <t>CAP-FREDDY 1 OPERATIONAL</t>
  </si>
  <si>
    <t>K.10008.01</t>
  </si>
  <si>
    <t>FREDDY 1 OPERATIONAL</t>
  </si>
  <si>
    <t>K.10008.01.01</t>
  </si>
  <si>
    <t>FREDDY 1</t>
  </si>
  <si>
    <t>K.10008.01.01.01</t>
  </si>
  <si>
    <t>EXCITER UPGRADE-FREDDY 1</t>
  </si>
  <si>
    <t>3CORP75000</t>
  </si>
  <si>
    <t>K.10008.01.01.02</t>
  </si>
  <si>
    <t>NOX CATALYST REPLACEMENT-FREDDY 1</t>
  </si>
  <si>
    <t>K.10008.01.01.03</t>
  </si>
  <si>
    <t>THERMAL PLANT WORK-FDY1</t>
  </si>
  <si>
    <t>K.10009</t>
  </si>
  <si>
    <t>CAP-FREDONIA OPERATIONAL</t>
  </si>
  <si>
    <t>K.10009.01</t>
  </si>
  <si>
    <t>FREDONIA OPERATIONAL</t>
  </si>
  <si>
    <t>K.10009.01.01</t>
  </si>
  <si>
    <t>FREDONIA</t>
  </si>
  <si>
    <t>K.10009.01.01.01</t>
  </si>
  <si>
    <t>SMALL TOOLS-FRA</t>
  </si>
  <si>
    <t>K.10009.01.01.02</t>
  </si>
  <si>
    <t>THERMAL PLANT WORK-FRA</t>
  </si>
  <si>
    <t>K.10010</t>
  </si>
  <si>
    <t>CAP-FREDRICKSON OPERATIONAL</t>
  </si>
  <si>
    <t>K.10010.01</t>
  </si>
  <si>
    <t>FREDRICKSON OPERATIONAL</t>
  </si>
  <si>
    <t>K.10010.01.01</t>
  </si>
  <si>
    <t>FREDRICKSON UNIT 1&amp;2</t>
  </si>
  <si>
    <t>K.10010.01.01.01</t>
  </si>
  <si>
    <t>SMALL TOOLS-FRE</t>
  </si>
  <si>
    <t>Mark Carlson</t>
  </si>
  <si>
    <t>3CORP76000</t>
  </si>
  <si>
    <t>K.10010.01.01.02</t>
  </si>
  <si>
    <t>THERMAL PLANT WORK-FRE</t>
  </si>
  <si>
    <t>K.10011</t>
  </si>
  <si>
    <t>CAP-FREDRICKSON PROJECTS</t>
  </si>
  <si>
    <t>K.10011.01</t>
  </si>
  <si>
    <t>FREDRICKSON PROJECTS</t>
  </si>
  <si>
    <t>K.10011.01.02</t>
  </si>
  <si>
    <t>K.10011.01.02.01</t>
  </si>
  <si>
    <t>BUS DUCT SYSTEM REPLACEMENT U1-FRE</t>
  </si>
  <si>
    <t>K.10011.01.02.02</t>
  </si>
  <si>
    <t>CONSTRUCT PURPOSE-BUILT HAZ-MAT STOR-FRE</t>
  </si>
  <si>
    <t>K.10011.01.02.03</t>
  </si>
  <si>
    <t>WATER TREATMENT SYS REFURBISH-FRE</t>
  </si>
  <si>
    <t>K.10011.01.02.04</t>
  </si>
  <si>
    <t>Gas Fuel System Replacement U1-FRE</t>
  </si>
  <si>
    <t>K.10011.01.02.05</t>
  </si>
  <si>
    <t>Win7 Control System-FRE</t>
  </si>
  <si>
    <t>K.10011.01.02.06</t>
  </si>
  <si>
    <t>CT Major Inspection-FRE</t>
  </si>
  <si>
    <t>K.10011.01.02.07</t>
  </si>
  <si>
    <t>Gas Turbine Compressor-FRE</t>
  </si>
  <si>
    <t>K.10012</t>
  </si>
  <si>
    <t>CAP-GET TO ZERO PROGRAM</t>
  </si>
  <si>
    <t>K.10012.01</t>
  </si>
  <si>
    <t>GTZ PROGRAM CAPITAL COST</t>
  </si>
  <si>
    <t>K.10012.01.01</t>
  </si>
  <si>
    <t>GTZ BILLING PMT CREDIT/COLLECTIONS</t>
  </si>
  <si>
    <t>K.10012.01.01.01</t>
  </si>
  <si>
    <t>BPCC-ACCOUNT BAL CLARITY &amp; CONSISTCY</t>
  </si>
  <si>
    <t>Joshua Jacobs</t>
  </si>
  <si>
    <t>2CORP45000</t>
  </si>
  <si>
    <t>3CORP45000</t>
  </si>
  <si>
    <t>K.10012.01.01.02</t>
  </si>
  <si>
    <t>BPCC-BILL CODE ENHANCEMENTS PHASE 1</t>
  </si>
  <si>
    <t>K.10012.01.01.03</t>
  </si>
  <si>
    <t>BPCC-BILL DUE-REMINDER &amp; FISERV BALANCE</t>
  </si>
  <si>
    <t>K.10012.01.01.04</t>
  </si>
  <si>
    <t>BPCC-BILLING AND PAYMENT IMPROVEMENT</t>
  </si>
  <si>
    <t>K.10012.01.01.05</t>
  </si>
  <si>
    <t>BPCC-BILLING PERFORMANCE IMPROVEMNT</t>
  </si>
  <si>
    <t>K.10012.01.01.06</t>
  </si>
  <si>
    <t>BPCC-CLLCTN CYCL IMPRVMNT&amp;AGNCY INTGRTN</t>
  </si>
  <si>
    <t>K.10012.01.01.07</t>
  </si>
  <si>
    <t>BPCC-CREDIT &amp; COLLECTION QUICK WINS</t>
  </si>
  <si>
    <t>K.10012.01.01.08</t>
  </si>
  <si>
    <t>BPCC-DIGITAL BILING&amp;PYMNT CAPABILITIES</t>
  </si>
  <si>
    <t>K.10012.01.01.09</t>
  </si>
  <si>
    <t>BPCC-ENERGY ASSISTANCE (LOW INCOME)</t>
  </si>
  <si>
    <t>K.10012.01.01.10</t>
  </si>
  <si>
    <t>BPCC-FASTER PMT POSTING</t>
  </si>
  <si>
    <t>K.10012.01.01.11</t>
  </si>
  <si>
    <t>BPCC-NO FEE BANK CARD</t>
  </si>
  <si>
    <t>K.10012.01.01.12</t>
  </si>
  <si>
    <t>BPCC - FISERV NEXT UPGRADE</t>
  </si>
  <si>
    <t>K.10012.01.01.13</t>
  </si>
  <si>
    <t>BPCC-PAYMENT ARRANGEMENT/BUDGET/DEPOSIT</t>
  </si>
  <si>
    <t>K.10012.01.01.14</t>
  </si>
  <si>
    <t>BPCC-TSI DUNNING PH 1</t>
  </si>
  <si>
    <t>K.10012.01.01.15</t>
  </si>
  <si>
    <t>BPCC-NON CONSUMPTION BILLING</t>
  </si>
  <si>
    <t>K.10012.01.01.99</t>
  </si>
  <si>
    <t>GTZ BILLING PMT CREDIT/COLLECTIONS PROGR</t>
  </si>
  <si>
    <t>K.10012.01.02</t>
  </si>
  <si>
    <t>GTZ CUSTOMER INTERFACE</t>
  </si>
  <si>
    <t>K.10012.01.02.01</t>
  </si>
  <si>
    <t>CI-CRM-CSR GUIDED EXPERNCE W/3 CLICK</t>
  </si>
  <si>
    <t>K.10012.01.02.02</t>
  </si>
  <si>
    <t>CI-CUSTOMER SELF SERVICE &amp; INTAKE</t>
  </si>
  <si>
    <t>K.10012.01.02.03</t>
  </si>
  <si>
    <t>CI-CROSS CHANNEL DESIGN EXP</t>
  </si>
  <si>
    <t>K.10012.01.02.04</t>
  </si>
  <si>
    <t>CI-SAP MULTICHANNEL FOUNDATION CUSTOMER</t>
  </si>
  <si>
    <t>K.10012.01.02.05</t>
  </si>
  <si>
    <t>CI-ESB MICRO SERVICES TRANSPORT</t>
  </si>
  <si>
    <t>K.10012.01.02.06</t>
  </si>
  <si>
    <t>CI-IVR ENHANCEMENTS-PREDICTIVE</t>
  </si>
  <si>
    <t>K.10012.01.02.07</t>
  </si>
  <si>
    <t>CI-IVR IMPROVEMENTS</t>
  </si>
  <si>
    <t>K.10012.01.02.08</t>
  </si>
  <si>
    <t>CI-AUTO-CATEGORIZATION CUSTOMER CALLS</t>
  </si>
  <si>
    <t>K.10012.01.02.09</t>
  </si>
  <si>
    <t>CI-PREFERENCE CENTER</t>
  </si>
  <si>
    <t>K.10012.01.02.10</t>
  </si>
  <si>
    <t>CI-START/STOP/TRANSFER</t>
  </si>
  <si>
    <t>K.10012.01.02.11</t>
  </si>
  <si>
    <t>CI-WEB, MOBILE APP &amp; CONTENT MANAGEMENT</t>
  </si>
  <si>
    <t>K.10012.01.02.12</t>
  </si>
  <si>
    <t>CI - Customer 360 Data View</t>
  </si>
  <si>
    <t>K.10012.01.02.13</t>
  </si>
  <si>
    <t>CI-Comm Gateway &amp; Proactive Notificatns</t>
  </si>
  <si>
    <t>K.10012.01.02.99</t>
  </si>
  <si>
    <t>GTZ CUSTOMER INTERFACE PROGRAM</t>
  </si>
  <si>
    <t>K.10012.01.03</t>
  </si>
  <si>
    <t>GTZ DATA MANAGEMENT</t>
  </si>
  <si>
    <t>K.10012.01.03.01</t>
  </si>
  <si>
    <t>DATA MGMT-AUTO CATALOG OF CUSTOMER CALLS</t>
  </si>
  <si>
    <t>K.10012.01.03.02</t>
  </si>
  <si>
    <t>DATA MGMT-BIG DATA PLATFORM &amp; ANALYTICS</t>
  </si>
  <si>
    <t>K.10012.01.03.03</t>
  </si>
  <si>
    <t>DATA MGMT-DATA ANALYTICS (DATA LAKE)</t>
  </si>
  <si>
    <t>K.10012.01.03.04</t>
  </si>
  <si>
    <t>DATA MGMT-DATA GOVERNANCE</t>
  </si>
  <si>
    <t>K.10012.01.03.05</t>
  </si>
  <si>
    <t>DATA MGMT-DATA QUALITY</t>
  </si>
  <si>
    <t>K.10012.01.03.06</t>
  </si>
  <si>
    <t>DATA MGMT-DATA PROFILE &amp; INTEGRITY PROJ</t>
  </si>
  <si>
    <t>K.10012.01.03.07</t>
  </si>
  <si>
    <t>DATA MGMT-ESB/MICR SERV TXPRT</t>
  </si>
  <si>
    <t>K.10012.01.03.99</t>
  </si>
  <si>
    <t>GTZ DATA MANAGEMENT PROGRAM</t>
  </si>
  <si>
    <t>K.10012.01.04</t>
  </si>
  <si>
    <t>GTZ DATA ANALYTICS</t>
  </si>
  <si>
    <t>K.10012.01.04.01</t>
  </si>
  <si>
    <t>DATA ANALYTICS-RULES ENGINE</t>
  </si>
  <si>
    <t>K.10012.01.04.99</t>
  </si>
  <si>
    <t>GTZ DATA ANALYTICS PROGRAM</t>
  </si>
  <si>
    <t>K.10012.01.05</t>
  </si>
  <si>
    <t>GTZ INTEGRATED WORK MANAGEMENT</t>
  </si>
  <si>
    <t>K.10012.01.05.01</t>
  </si>
  <si>
    <t>IWM-AMR TO OMS</t>
  </si>
  <si>
    <t>K.10012.01.05.02</t>
  </si>
  <si>
    <t>IWM-GIS CAD DESIGN MANAGER</t>
  </si>
  <si>
    <t>K.10012.01.05.03</t>
  </si>
  <si>
    <t>IWM-IN SANDBOX: WORKFORCE SCHDULNG(PCB)</t>
  </si>
  <si>
    <t>K.10012.01.05.04</t>
  </si>
  <si>
    <t>IWM-IN SNDBX:WORK MGMT P3A&amp;CSTNG SYS(P2)</t>
  </si>
  <si>
    <t>K.10012.01.05.05</t>
  </si>
  <si>
    <t>IWM-P2-IWM COST MANAGEMENT</t>
  </si>
  <si>
    <t>K.10012.01.05.06</t>
  </si>
  <si>
    <t>IWM-CUSTOMER 360 DATA VIEW</t>
  </si>
  <si>
    <t>K.10012.01.05.07</t>
  </si>
  <si>
    <t>IWM-DCIII-5 P3c-Workforce Mobility</t>
  </si>
  <si>
    <t>K.10012.01.05.99</t>
  </si>
  <si>
    <t>GTZ INTEGRATED WORK MANAGEMENT PROGRAM</t>
  </si>
  <si>
    <t>K.10012.01.06</t>
  </si>
  <si>
    <t>GTZ PMO ACTIVITIES</t>
  </si>
  <si>
    <t>K.10012.01.06.01</t>
  </si>
  <si>
    <t>PMO ACTIVITIES</t>
  </si>
  <si>
    <t>K.10012.01.06.99</t>
  </si>
  <si>
    <t>GTZ PMO ACTIVITIES PROGRAM</t>
  </si>
  <si>
    <t>K.10012.01.07</t>
  </si>
  <si>
    <t>GTZ TRANSITIONAL COSTS</t>
  </si>
  <si>
    <t>K.10012.01.07.01</t>
  </si>
  <si>
    <t>GTZ-Transition Costs</t>
  </si>
  <si>
    <t>K.10012.02</t>
  </si>
  <si>
    <t>GTZ PROGRAM O&amp;M COST</t>
  </si>
  <si>
    <t>K.10012.02.01</t>
  </si>
  <si>
    <t>GTZ BILLING PMT CREDIT/COLLECTIONS-O&amp;M</t>
  </si>
  <si>
    <t>K.10012.02.01.01</t>
  </si>
  <si>
    <t>BPCC-ACCT BAL CLARITY&amp;CONSISTENCY-O&amp;M</t>
  </si>
  <si>
    <t>OM</t>
  </si>
  <si>
    <t>K.10012.02.01.02</t>
  </si>
  <si>
    <t>BPCC-BILL DUE-RMNDR&amp;FISERV BALANCE-O&amp;M</t>
  </si>
  <si>
    <t>K.10012.02.01.03</t>
  </si>
  <si>
    <t>BPCC-BILLING &amp; PMT IMPROVEMENT-O&amp;M</t>
  </si>
  <si>
    <t>K.10012.02.01.04</t>
  </si>
  <si>
    <t>BPCC-BILLING PERFORMANCE IMPRVMNT-O&amp;M</t>
  </si>
  <si>
    <t>K.10012.02.01.05</t>
  </si>
  <si>
    <t>BPCC-CLLCTN CYCL IMPRV&amp;AGNCY INTGRT-O&amp;M</t>
  </si>
  <si>
    <t>K.10012.02.01.06</t>
  </si>
  <si>
    <t>BPCC-DIGITAL BILL&amp;PMT CAPABILITY-O&amp;M</t>
  </si>
  <si>
    <t>K.10012.02.01.07</t>
  </si>
  <si>
    <t>BPCC-ENERGY ASSISTANCE (LOW INCOME)-O&amp;M</t>
  </si>
  <si>
    <t>K.10012.02.01.08</t>
  </si>
  <si>
    <t>BPCC-FASTER PMT POSTING-O&amp;M</t>
  </si>
  <si>
    <t>K.10012.02.01.09</t>
  </si>
  <si>
    <t>BPCC-NO FEE BANK CARD-O&amp;M</t>
  </si>
  <si>
    <t>K.10012.02.01.10</t>
  </si>
  <si>
    <t>BPCC-NONCONSUMPTION BILING-O&amp;M</t>
  </si>
  <si>
    <t>K.10012.02.01.11</t>
  </si>
  <si>
    <t>BPCC-PMT ARRANGEMENT/BUDGET/DEPOSIT-O&amp;M</t>
  </si>
  <si>
    <t>K.10012.02.01.12</t>
  </si>
  <si>
    <t>BPCC-PYMNT PROCESSING SYST ROADMAP-O&amp;M</t>
  </si>
  <si>
    <t>K.10012.02.02</t>
  </si>
  <si>
    <t>GTZ CUSTOMER INTERFACE-O&amp;M</t>
  </si>
  <si>
    <t>K.10012.02.02.01</t>
  </si>
  <si>
    <t>CI-CALL BACK(AUTO OUTBOUND CALLING)-O&amp;M</t>
  </si>
  <si>
    <t>K.10012.02.02.02</t>
  </si>
  <si>
    <t>CI-CCS CUSTOMER INTAKE-O&amp;M</t>
  </si>
  <si>
    <t>K.10012.02.02.03</t>
  </si>
  <si>
    <t>CI-CUSTOMER 360-O&amp;M</t>
  </si>
  <si>
    <t>K.10012.02.02.04</t>
  </si>
  <si>
    <t>CI-ESB MICRO SERVICES TRANSPORT-O&amp;M</t>
  </si>
  <si>
    <t>K.10012.02.02.05</t>
  </si>
  <si>
    <t>CI-IVR ENHANCEMENTS-PREDICTIVE-O&amp;M</t>
  </si>
  <si>
    <t>K.10012.02.02.06</t>
  </si>
  <si>
    <t>CI-IVR PROJECT INITIATION-O&amp;M</t>
  </si>
  <si>
    <t>K.10012.02.02.07</t>
  </si>
  <si>
    <t>CI-MANAGE ACCOUNT(S) AND PROFILE-O&amp;M</t>
  </si>
  <si>
    <t>K.10012.02.02.08</t>
  </si>
  <si>
    <t>CI-PREFERENCE CENTER-O&amp;M</t>
  </si>
  <si>
    <t>K.10012.02.02.09</t>
  </si>
  <si>
    <t>CI-WEB IMPROVEMENTS-O&amp;M</t>
  </si>
  <si>
    <t>K.10012.02.02.10</t>
  </si>
  <si>
    <t>CI-WEB, MOBILE APP &amp; CONTENT MGMT-O&amp;M</t>
  </si>
  <si>
    <t>K.10012.02.03</t>
  </si>
  <si>
    <t>GTZ DATA MANAGEMENT-O&amp;M</t>
  </si>
  <si>
    <t>K.10012.02.03.01</t>
  </si>
  <si>
    <t>DATA MGMT-AUTO CATALOG CUSTMR CALLS-O&amp;M</t>
  </si>
  <si>
    <t>K.10012.02.03.02</t>
  </si>
  <si>
    <t>DATA MGMT-BIG DATA PLATFRM/ANALYTICS-O&amp;M</t>
  </si>
  <si>
    <t>K.10012.02.03.03</t>
  </si>
  <si>
    <t>DATA MGMT-DATA ANALYTICS(DATA LAKE)-O&amp;M</t>
  </si>
  <si>
    <t>K.10012.02.03.04</t>
  </si>
  <si>
    <t>DATA MGMT-DATA GOVERNANCE-O&amp;M</t>
  </si>
  <si>
    <t>K.10012.02.03.05</t>
  </si>
  <si>
    <t>DATA MGMT-DATA QUALITY-O&amp;M</t>
  </si>
  <si>
    <t>K.10012.02.03.06</t>
  </si>
  <si>
    <t>DATA MGMT-ESB/MICRO SERV TXPRT-O&amp;M</t>
  </si>
  <si>
    <t>K.10012.02.04</t>
  </si>
  <si>
    <t>GTZ DATA ANALYTICS-O&amp;M</t>
  </si>
  <si>
    <t>K.10012.02.04.01</t>
  </si>
  <si>
    <t>DATA ANALYTICS-RULES ENGINE-O&amp;M</t>
  </si>
  <si>
    <t>K.10012.02.05</t>
  </si>
  <si>
    <t>GTZ INTEGRATED WORK MANAGEMENT-O&amp;M</t>
  </si>
  <si>
    <t>K.10012.02.05.01</t>
  </si>
  <si>
    <t>IWM-AMR TO OMS-O&amp;M</t>
  </si>
  <si>
    <t>K.10012.02.05.02</t>
  </si>
  <si>
    <t>IWM-GIS CAD DESIGN MANAGER-O&amp;M</t>
  </si>
  <si>
    <t>K.10012.02.05.03</t>
  </si>
  <si>
    <t>IWM-IWM COST MANAGEMENT-O&amp;M</t>
  </si>
  <si>
    <t>K.10012.02.05.04</t>
  </si>
  <si>
    <t>IWM-WORK &amp; COSTING MANAGEMENT SYSTEM-O&amp;M</t>
  </si>
  <si>
    <t>K.10012.02.05.05</t>
  </si>
  <si>
    <t>IWM-WORKFORCE SCHDULNG-O&amp;M</t>
  </si>
  <si>
    <t>K.10012.02.06</t>
  </si>
  <si>
    <t>GTZ PMO ACTIVITIES-O&amp;M</t>
  </si>
  <si>
    <t>K.10012.02.06.01</t>
  </si>
  <si>
    <t>PMO ACTIVITIES-O&amp;M</t>
  </si>
  <si>
    <t>K.10012.02.07</t>
  </si>
  <si>
    <t>GTZ-Transition Costs-O&amp;M</t>
  </si>
  <si>
    <t>K.10012.02.07.01</t>
  </si>
  <si>
    <t>K.10013</t>
  </si>
  <si>
    <t>CAP-GOLDENDALE OPERATIONAL</t>
  </si>
  <si>
    <t>K.10013.01</t>
  </si>
  <si>
    <t>GOLDENDALE OPERATIONAL</t>
  </si>
  <si>
    <t>K.10013.01.01</t>
  </si>
  <si>
    <t>GOLDENDALE</t>
  </si>
  <si>
    <t>K.10013.01.01.01</t>
  </si>
  <si>
    <t>SMALL TOOLS-GLD</t>
  </si>
  <si>
    <t>Gerald L Klug</t>
  </si>
  <si>
    <t>3CORP76500</t>
  </si>
  <si>
    <t>K.10013.01.01.02</t>
  </si>
  <si>
    <t>THERMAL PLANT WORK-GLD</t>
  </si>
  <si>
    <t>K.10014</t>
  </si>
  <si>
    <t>CAP-GOLDENDALE PROJECTS</t>
  </si>
  <si>
    <t>K.10014.01</t>
  </si>
  <si>
    <t>GOLDENDALE PROJECTS</t>
  </si>
  <si>
    <t>K.10014.01.01</t>
  </si>
  <si>
    <t>K.10014.01.01.01</t>
  </si>
  <si>
    <t>CATION/ANION/MIXED BED TANK REPLACEM-GLD</t>
  </si>
  <si>
    <t>K.10014.01.01.02</t>
  </si>
  <si>
    <t>CT MAJOR INSPECTION-GLD</t>
  </si>
  <si>
    <t>K.10014.01.01.03</t>
  </si>
  <si>
    <t>FIN FAN COOLER INSTALLATION-GLD</t>
  </si>
  <si>
    <t>K.10014.01.01.04</t>
  </si>
  <si>
    <t>REPLACE DCS CONTROL SYSTEM-GLD</t>
  </si>
  <si>
    <t>K.10014.01.01.05</t>
  </si>
  <si>
    <t>VIBRATION CONTROL INSTALLATION-GLD</t>
  </si>
  <si>
    <t>K.10015</t>
  </si>
  <si>
    <t>CAP-HOPKINS RIDGE OPERATIONAL</t>
  </si>
  <si>
    <t>K.10015.01</t>
  </si>
  <si>
    <t>HOPKINS RIDGE OPERATIONAL</t>
  </si>
  <si>
    <t>K.10015.01.01</t>
  </si>
  <si>
    <t>HOPKINS RIDGE</t>
  </si>
  <si>
    <t>K.10015.01.01.01</t>
  </si>
  <si>
    <t>ONGOING UOP REPLACEMENTS-HPK</t>
  </si>
  <si>
    <t>Paul A Smith</t>
  </si>
  <si>
    <t>3CORP77000</t>
  </si>
  <si>
    <t>K.10015.01.01.02</t>
  </si>
  <si>
    <t>SMALL TOOLS-HPK</t>
  </si>
  <si>
    <t>K.10015.01.01.03</t>
  </si>
  <si>
    <t>WIND PLANT WORK-HPK</t>
  </si>
  <si>
    <t>K.10016</t>
  </si>
  <si>
    <t>CAP-JACKSON PRAIRIE OPERATIONAL</t>
  </si>
  <si>
    <t>K.10016.01</t>
  </si>
  <si>
    <t>JACKSON PRAIRIE OPERATIONAL</t>
  </si>
  <si>
    <t>K.10016.01.01</t>
  </si>
  <si>
    <t>JACKSON PRAIRIE Operational</t>
  </si>
  <si>
    <t>K.10016.01.01.01</t>
  </si>
  <si>
    <t>Operational Capital-JP</t>
  </si>
  <si>
    <t>Patrick Haworth</t>
  </si>
  <si>
    <t>K.10016.01.01.02</t>
  </si>
  <si>
    <t>Cost of Removal/Salvage-JP</t>
  </si>
  <si>
    <t>K.10016.01.01.03</t>
  </si>
  <si>
    <t>SMALL TOOLS-JP</t>
  </si>
  <si>
    <t>K.10016.01.01.04</t>
  </si>
  <si>
    <t>100% COR/SALVAGE BETWEEN PARTNERS-JP</t>
  </si>
  <si>
    <t>WBS added 9/5/17</t>
  </si>
  <si>
    <t>K.10016.02</t>
  </si>
  <si>
    <t>JP CAPITAL</t>
  </si>
  <si>
    <t>K.10016.02.01</t>
  </si>
  <si>
    <t>K.10016.02.01.01</t>
  </si>
  <si>
    <t>OPERATIONAL CAPITAL-JP</t>
  </si>
  <si>
    <t>K.10017</t>
  </si>
  <si>
    <t>CAP-LICENSING</t>
  </si>
  <si>
    <t>K.10017.01</t>
  </si>
  <si>
    <t>LICENSING</t>
  </si>
  <si>
    <t>K.10017.01.01</t>
  </si>
  <si>
    <t>BAKER</t>
  </si>
  <si>
    <t>K.10017.01.01.01</t>
  </si>
  <si>
    <t>AQUATIC RIPARIAN HABITAT-BKR</t>
  </si>
  <si>
    <t>Ryan P Blood</t>
  </si>
  <si>
    <t>3CORP71000</t>
  </si>
  <si>
    <t>K.10017.01.01.02</t>
  </si>
  <si>
    <t>DEVELOP RECREATION CAP-BKR</t>
  </si>
  <si>
    <t>Project construction delayed due to conflict with Crest Improvement; design to begin 2018 and 2021 for build</t>
  </si>
  <si>
    <t>K.10017.01.01.03</t>
  </si>
  <si>
    <t>ELK HABITAT-BKR</t>
  </si>
  <si>
    <t>K.10017.01.01.04</t>
  </si>
  <si>
    <t>FLOW IMPLEMENTATION CAPITAL-BKR</t>
  </si>
  <si>
    <t>K.10017.01.01.05</t>
  </si>
  <si>
    <t>FOREST HABITAT-BKR</t>
  </si>
  <si>
    <t>K.10017.01.01.06</t>
  </si>
  <si>
    <t>WATER QUALITY CAPITAL-BKR</t>
  </si>
  <si>
    <t>K.10017.01.01.07</t>
  </si>
  <si>
    <t>Wetland Habitat Capital</t>
  </si>
  <si>
    <t>K.10017.01.02</t>
  </si>
  <si>
    <t>K.10017.01.02.01</t>
  </si>
  <si>
    <t>EAGLE CONSERVATION PLAN-HPK</t>
  </si>
  <si>
    <t>K.10017.01.03</t>
  </si>
  <si>
    <t>LSR-PHASE 1</t>
  </si>
  <si>
    <t>K.10017.01.03.01</t>
  </si>
  <si>
    <t>EAGLE CONSERVATION PLAN-LSR</t>
  </si>
  <si>
    <t>3CORP77500</t>
  </si>
  <si>
    <t>K.10017.01.04</t>
  </si>
  <si>
    <t>WILD HORSE</t>
  </si>
  <si>
    <t>K.10017.01.04.01</t>
  </si>
  <si>
    <t>EAGLE CONSERVATION PLAN-WLD</t>
  </si>
  <si>
    <t>K.10018</t>
  </si>
  <si>
    <t>CAP-LOWER SNAKE RIVER OPERATIONAL</t>
  </si>
  <si>
    <t>K.10018.01</t>
  </si>
  <si>
    <t>LOWER SNAKE RIVER OPERATIONAL</t>
  </si>
  <si>
    <t>K.10018.01.01</t>
  </si>
  <si>
    <t>K.10018.01.01.01</t>
  </si>
  <si>
    <t>ONGOING UOP REPLACEMENTS-LSR</t>
  </si>
  <si>
    <t>K.10018.01.01.02</t>
  </si>
  <si>
    <t>SMALL TOOLS-LSR</t>
  </si>
  <si>
    <t>K.10018.01.01.03</t>
  </si>
  <si>
    <t>WIND PLANT WORK-LSR</t>
  </si>
  <si>
    <t>K.10019</t>
  </si>
  <si>
    <t>CAP-MINT FARM OPERATIONAL</t>
  </si>
  <si>
    <t>K.10019.01</t>
  </si>
  <si>
    <t>MINT FARM OPERATIONAL</t>
  </si>
  <si>
    <t>K.10019.01.01</t>
  </si>
  <si>
    <t>MINT FARM</t>
  </si>
  <si>
    <t>K.10019.01.01.01</t>
  </si>
  <si>
    <t>SMALL TOOLS-MTF</t>
  </si>
  <si>
    <t>3CORP78000</t>
  </si>
  <si>
    <t>K.10019.01.01.02</t>
  </si>
  <si>
    <t>THERMAL PLANT WORK-MTF</t>
  </si>
  <si>
    <t>K.10020</t>
  </si>
  <si>
    <t>CAP-MINT FARM PROJECTS</t>
  </si>
  <si>
    <t>K.10020.01</t>
  </si>
  <si>
    <t>MINT FARM PROJECTS</t>
  </si>
  <si>
    <t>K.10020.01.01</t>
  </si>
  <si>
    <t>K.10020.01.01.01</t>
  </si>
  <si>
    <t>DCS ALARM &amp; EVENT MGT SYSTEM UPGRADE-MTF</t>
  </si>
  <si>
    <t>K.10020.01.01.02</t>
  </si>
  <si>
    <t>GEAR BOX REPLACEMENT-MTF</t>
  </si>
  <si>
    <t>K.10020.01.01.03</t>
  </si>
  <si>
    <t>CT Major Inspection-MTF</t>
  </si>
  <si>
    <t>K.10020.01.01.04</t>
  </si>
  <si>
    <t>CEMS Software and Hardware-MTF</t>
  </si>
  <si>
    <t>K.10020.01.01.05</t>
  </si>
  <si>
    <t>Reverse OSMOSIS Replacement-MTF</t>
  </si>
  <si>
    <t>K.10020.01.01.06</t>
  </si>
  <si>
    <t>AC Unit-Admin Bldg-MTF</t>
  </si>
  <si>
    <t>K.10021</t>
  </si>
  <si>
    <t>CAP-SNOQUALMIE OPERATIONAL</t>
  </si>
  <si>
    <t>K.10021.01</t>
  </si>
  <si>
    <t>SNOQUALMIE OPERATIONAL</t>
  </si>
  <si>
    <t>K.10021.01.01</t>
  </si>
  <si>
    <t>SNOQUALMIE</t>
  </si>
  <si>
    <t>K.10021.01.01.01</t>
  </si>
  <si>
    <t>HYDRO PLANT WORK-SNO</t>
  </si>
  <si>
    <t>Edward J Cassady</t>
  </si>
  <si>
    <t>K.10021.01.01.02</t>
  </si>
  <si>
    <t>SMALL TOOLS-SNO</t>
  </si>
  <si>
    <t>3CORP78500</t>
  </si>
  <si>
    <t>K.10022</t>
  </si>
  <si>
    <t>CAP-SNOQUALMIE PROJECTS</t>
  </si>
  <si>
    <t>K.10022.01</t>
  </si>
  <si>
    <t>SNOQUALMIE PROJECTS</t>
  </si>
  <si>
    <t>K.10022.01.01</t>
  </si>
  <si>
    <t>K.10022.01.01.01</t>
  </si>
  <si>
    <t>SNOQUALMIE IMPLEMENTATION-SNO</t>
  </si>
  <si>
    <t>K.10022.02</t>
  </si>
  <si>
    <t>SNOQUALMIE TURBINE</t>
  </si>
  <si>
    <t>K.10022.02.01</t>
  </si>
  <si>
    <t>K.10022.02.01.01</t>
  </si>
  <si>
    <t>ARMATURE COILS REPLACE UNITS 2,3,4-SNO</t>
  </si>
  <si>
    <t>K.10022.02.01.02</t>
  </si>
  <si>
    <t>BUCKET REPLACEMENT UNIT 1-4-SNO</t>
  </si>
  <si>
    <t>2018 includes CSA suggested contingency</t>
  </si>
  <si>
    <t>K.10022.02.01.03</t>
  </si>
  <si>
    <t>TUBINE COVERS UNIT 1-4-SNO</t>
  </si>
  <si>
    <t>K.10023</t>
  </si>
  <si>
    <t>CAP-SUMAS OPERATIONAL</t>
  </si>
  <si>
    <t>K.10023.01</t>
  </si>
  <si>
    <t>SUMAS OPERATIONAL</t>
  </si>
  <si>
    <t>K.10023.01.01</t>
  </si>
  <si>
    <t>SUMAS</t>
  </si>
  <si>
    <t>K.10023.01.01.01</t>
  </si>
  <si>
    <t>SMALL TOOLS-SMS</t>
  </si>
  <si>
    <t>Michael G Shores</t>
  </si>
  <si>
    <t>3CORP79000</t>
  </si>
  <si>
    <t>K.10023.01.01.02</t>
  </si>
  <si>
    <t>THERMAL PLANT WORK-SMS</t>
  </si>
  <si>
    <t>K.10024</t>
  </si>
  <si>
    <t>CAP-SUMAS PROJECT</t>
  </si>
  <si>
    <t>K.10024.01</t>
  </si>
  <si>
    <t>SUMAS PROJECTS</t>
  </si>
  <si>
    <t>K.10024.01.01</t>
  </si>
  <si>
    <t>K.10024.01.01.01</t>
  </si>
  <si>
    <t>COMBUSTION INSPECTION-SMS</t>
  </si>
  <si>
    <t>K.10024.01.01.02</t>
  </si>
  <si>
    <t>PARKING LOT-SMS</t>
  </si>
  <si>
    <t>K.10024.01.01.03</t>
  </si>
  <si>
    <t>PIPELINE OWNERSHIP-SMS</t>
  </si>
  <si>
    <t>K.10024.01.01.04</t>
  </si>
  <si>
    <t>SHOP EXPANSION-SMS</t>
  </si>
  <si>
    <t>K.10024.01.01.05</t>
  </si>
  <si>
    <t>CT Major Inspection-SMS</t>
  </si>
  <si>
    <t>K.10024.01.01.06</t>
  </si>
  <si>
    <t>Compressed Air System-SMS</t>
  </si>
  <si>
    <t>K.10024.01.01.07</t>
  </si>
  <si>
    <t>Gas Turbine Battery-SMS</t>
  </si>
  <si>
    <t>K.10025</t>
  </si>
  <si>
    <t>CAP-TACOMA LNG FACILITY</t>
  </si>
  <si>
    <t>K.10025.01</t>
  </si>
  <si>
    <t>TACOMA LNG FACILITY</t>
  </si>
  <si>
    <t>K.10025.01.01</t>
  </si>
  <si>
    <t>LNG PLANT</t>
  </si>
  <si>
    <t>K.10025.01.01.01</t>
  </si>
  <si>
    <t>LNG PLANT-LNG</t>
  </si>
  <si>
    <t>Roger Garratt</t>
  </si>
  <si>
    <t>3CORP57000</t>
  </si>
  <si>
    <t>1DRIV14000</t>
  </si>
  <si>
    <t>Reliability/Growth - Gas Storage</t>
  </si>
  <si>
    <t>2DRIV14000</t>
  </si>
  <si>
    <t>LNG pull forward</t>
  </si>
  <si>
    <t>K.10025.01.02</t>
  </si>
  <si>
    <t>PIPELINE</t>
  </si>
  <si>
    <t>K.10025.01.02.01</t>
  </si>
  <si>
    <t>1 MILE PIPE CONNECTOR-LNG</t>
  </si>
  <si>
    <t>K.10025.01.02.02</t>
  </si>
  <si>
    <t>4 MILE PIPE TO PLANT-LNG</t>
  </si>
  <si>
    <t>K.10025.01.02.03</t>
  </si>
  <si>
    <t>CLOVER CREEK LIMIT STATION MODI-LNG</t>
  </si>
  <si>
    <t>K.10025.01.02.04</t>
  </si>
  <si>
    <t>DISTRIBUTION SYSTEM DEV-LNG</t>
  </si>
  <si>
    <t>K.10025.01.02.05</t>
  </si>
  <si>
    <t>FREDRICKSON GATE STATION EXPANSION-LNG</t>
  </si>
  <si>
    <t>K.10025.01.02.06</t>
  </si>
  <si>
    <t>GOLDEN GIVENS NEW LIMIT STATION-LNG</t>
  </si>
  <si>
    <t>K.10026</t>
  </si>
  <si>
    <t>CAP-WHITEHORN OPERATIONAL</t>
  </si>
  <si>
    <t>K.10026.01</t>
  </si>
  <si>
    <t>WHITEHORN OPERATIONAL</t>
  </si>
  <si>
    <t>K.10026.01.01</t>
  </si>
  <si>
    <t>WHITEHORN</t>
  </si>
  <si>
    <t>K.10026.01.01.01</t>
  </si>
  <si>
    <t>SMALL TOOLS-WHH</t>
  </si>
  <si>
    <t>3CORP79300</t>
  </si>
  <si>
    <t>K.10026.01.01.02</t>
  </si>
  <si>
    <t>THERMAL PLANT WORK-WHH</t>
  </si>
  <si>
    <t>K.10027</t>
  </si>
  <si>
    <t>CAP-WHITEHORN PROJECTS</t>
  </si>
  <si>
    <t>K.10027.01</t>
  </si>
  <si>
    <t>WHITEHORN PROJECTS</t>
  </si>
  <si>
    <t>K.10027.01.01</t>
  </si>
  <si>
    <t>K.10027.01.01.01</t>
  </si>
  <si>
    <t>REPLACE ELECTRIC MECHANICAL RELAYS-WHH</t>
  </si>
  <si>
    <t>K.10028</t>
  </si>
  <si>
    <t>CAP-WILD HORSE OPERATIONAL</t>
  </si>
  <si>
    <t>K.10028.01</t>
  </si>
  <si>
    <t>WILD HORSE OPERATIONAL</t>
  </si>
  <si>
    <t>K.10028.01.01</t>
  </si>
  <si>
    <t>K.10028.01.01.01</t>
  </si>
  <si>
    <t>SMALL TOOLS-WLD</t>
  </si>
  <si>
    <t>K.10028.01.01.02</t>
  </si>
  <si>
    <t>WILD HORSE SUBSTATION MISC CAPITAL-WLD</t>
  </si>
  <si>
    <t>K.10028.01.01.03</t>
  </si>
  <si>
    <t>WIND PLANT WORK-WLD</t>
  </si>
  <si>
    <t>K.10028.01.01.04</t>
  </si>
  <si>
    <t>Ongoing UOP Replacements-WLD</t>
  </si>
  <si>
    <t>K.10029</t>
  </si>
  <si>
    <t>CAP-Ferndale Projects</t>
  </si>
  <si>
    <t>K.10029.01</t>
  </si>
  <si>
    <t>Ferndale Projects</t>
  </si>
  <si>
    <t>K.10029.01.01</t>
  </si>
  <si>
    <t>K.10029.01.01.01</t>
  </si>
  <si>
    <t>UPS&amp;Battery Charger Replacement-FERN</t>
  </si>
  <si>
    <t>K.10030</t>
  </si>
  <si>
    <t>CAP-Encogen Projects</t>
  </si>
  <si>
    <t>K.10030.01</t>
  </si>
  <si>
    <t>Encogen Projects</t>
  </si>
  <si>
    <t>K.10030.01.01</t>
  </si>
  <si>
    <t>K.10030.01.01.01</t>
  </si>
  <si>
    <t>Battery Bank Replacement-ENC</t>
  </si>
  <si>
    <t>K.10030.01.01.02</t>
  </si>
  <si>
    <t>Water Treatment Silica Monitor-ENC</t>
  </si>
  <si>
    <t>K.10030.01.01.03</t>
  </si>
  <si>
    <t>Boiler Feed Pump Replacement-ENC</t>
  </si>
  <si>
    <t>K.10030.01.01.04</t>
  </si>
  <si>
    <t>HRSG 1 Replacement-ENC</t>
  </si>
  <si>
    <t>K.10032</t>
  </si>
  <si>
    <t>CAP-WILD HORSE PROJECTS</t>
  </si>
  <si>
    <t>K.10032.01</t>
  </si>
  <si>
    <t>WILD HORSE PROJECTS</t>
  </si>
  <si>
    <t>K.10032.01.01</t>
  </si>
  <si>
    <t>ENERGY STORAGE DEMONSTRATION PROJECT</t>
  </si>
  <si>
    <t>K.10032.01.01.01</t>
  </si>
  <si>
    <t>WLD BATTERY PROJECT</t>
  </si>
  <si>
    <t>K.99999</t>
  </si>
  <si>
    <t>NONCAP PDEF - ENOPS</t>
  </si>
  <si>
    <t>K.99999.02</t>
  </si>
  <si>
    <t>DF - ENERGY OPERATIONS</t>
  </si>
  <si>
    <t>K.99999.02.03</t>
  </si>
  <si>
    <t>DF - TACOMA LNG FACILITY</t>
  </si>
  <si>
    <t>K.99999.02.03.01</t>
  </si>
  <si>
    <t>LNG Plant OM - PE LNG</t>
  </si>
  <si>
    <t>K.99999.02.03.02</t>
  </si>
  <si>
    <t>LNG PLANT-LNG (COMBINED)</t>
  </si>
  <si>
    <t>K.99999.02.03.03</t>
  </si>
  <si>
    <t>LNG Plant  CAP - PE LNG</t>
  </si>
  <si>
    <t>K.99999.02.17</t>
  </si>
  <si>
    <t>K.99999.02.17.02</t>
  </si>
  <si>
    <t>JP - DEFERRED - CAPITAL IMPROVEMENTS</t>
  </si>
  <si>
    <t>R.10001</t>
  </si>
  <si>
    <t>CAP-3RD PARTY INTERCONNECTIONS</t>
  </si>
  <si>
    <t>R.10001.01</t>
  </si>
  <si>
    <t>CALIGAN CREEK INTERCONNECTION</t>
  </si>
  <si>
    <t>R.10001.01.01</t>
  </si>
  <si>
    <t>R.10001.01.01.01</t>
  </si>
  <si>
    <t>E-SNO SWITCH INTERCON-CALIGAN CREEK</t>
  </si>
  <si>
    <t>Roque Bamba</t>
  </si>
  <si>
    <t>3CORP90500</t>
  </si>
  <si>
    <t>1DRIV21000</t>
  </si>
  <si>
    <t>Customer Requested Services - Electric</t>
  </si>
  <si>
    <t>2DRIV21200</t>
  </si>
  <si>
    <t>New Customer Requests - Electric</t>
  </si>
  <si>
    <t>Bamba</t>
  </si>
  <si>
    <t>R.10001.02</t>
  </si>
  <si>
    <t>HANCOCK INTERCONNECTION</t>
  </si>
  <si>
    <t>R.10001.02.01</t>
  </si>
  <si>
    <t>R.10001.02.01.01</t>
  </si>
  <si>
    <t>E-SNOQUALMIE SWITCH INTERCON-HANCOCK</t>
  </si>
  <si>
    <t>R.10001.03</t>
  </si>
  <si>
    <t>KITSAP BIOGAS INTERCONNECTION</t>
  </si>
  <si>
    <t>R.10001.03.01</t>
  </si>
  <si>
    <t>R.10001.03.01.01</t>
  </si>
  <si>
    <t>E-KITSAP BIOGAS INTERCONNECTION</t>
  </si>
  <si>
    <t>3CORP96000</t>
  </si>
  <si>
    <t>2DRIV11600</t>
  </si>
  <si>
    <t>Serve Growing Electric Load</t>
  </si>
  <si>
    <t>R.10002</t>
  </si>
  <si>
    <t>CAP-BONNEY LAKE GAS CAPACITY</t>
  </si>
  <si>
    <t>R.10002.01</t>
  </si>
  <si>
    <t>BONNEY LAKE HP REINFORCEMENT</t>
  </si>
  <si>
    <t>R.10002.01.01</t>
  </si>
  <si>
    <t>R.10002.01.01.01</t>
  </si>
  <si>
    <t>G-BONNEY LAKE HP REINF SEGM 1-BULK DIST</t>
  </si>
  <si>
    <t>2CORP20000</t>
  </si>
  <si>
    <t>3CORP21500</t>
  </si>
  <si>
    <t>1DRIV12000</t>
  </si>
  <si>
    <t>Reliability - Gas</t>
  </si>
  <si>
    <t>2DRIV12500</t>
  </si>
  <si>
    <t>Serve Growing Gas Load</t>
  </si>
  <si>
    <t xml:space="preserve">Phase 2 dollars moved to separate item </t>
  </si>
  <si>
    <t>R.10003</t>
  </si>
  <si>
    <t>CAP-CHELAN ELECTRIC RELIABILITY</t>
  </si>
  <si>
    <t>R.10003.01</t>
  </si>
  <si>
    <t>LAKE TRADITION 230 KV</t>
  </si>
  <si>
    <t>R.10003.01.01</t>
  </si>
  <si>
    <t>R.10003.01.01.01</t>
  </si>
  <si>
    <t>E-Lake Tradition 230kV Development</t>
  </si>
  <si>
    <t>2CORP15000</t>
  </si>
  <si>
    <t>3CORP16000</t>
  </si>
  <si>
    <t>2DRIV11500</t>
  </si>
  <si>
    <t>Reduce Electric Outages/Customer Interuptions</t>
  </si>
  <si>
    <t>Nedrud</t>
  </si>
  <si>
    <t>R.10003.01.01.02</t>
  </si>
  <si>
    <t>E-Lake Tradition 230kV-SAHALEE-NOV Updat</t>
  </si>
  <si>
    <t>R.10004</t>
  </si>
  <si>
    <t>CAP-COMMON RELOCATIONS</t>
  </si>
  <si>
    <t>R.10004.01</t>
  </si>
  <si>
    <t>FRANCHISE ACQUISITION</t>
  </si>
  <si>
    <t>R.10004.01.01</t>
  </si>
  <si>
    <t>R.10004.01.01.01</t>
  </si>
  <si>
    <t>C-FRANCHISES</t>
  </si>
  <si>
    <t>Andrew G Markos</t>
  </si>
  <si>
    <t>3CORP95000</t>
  </si>
  <si>
    <t>1DRIV23000</t>
  </si>
  <si>
    <t>Customer Requested Services - Common</t>
  </si>
  <si>
    <t>2DRIV23100</t>
  </si>
  <si>
    <t>Public Improvement - Common</t>
  </si>
  <si>
    <t>Markos</t>
  </si>
  <si>
    <t>R.10005</t>
  </si>
  <si>
    <t>CAP-EASTSIDE ELECTRIC RELIABILITY</t>
  </si>
  <si>
    <t>R.10005.01</t>
  </si>
  <si>
    <t>ENERGIZE EASTSIDE 230KV</t>
  </si>
  <si>
    <t>R.10005.01.01</t>
  </si>
  <si>
    <t>R.10005.01.01.01</t>
  </si>
  <si>
    <t>E-EASTSIDE 230KV SUBS-RICHARDS CREEK</t>
  </si>
  <si>
    <t>3CORP23000</t>
  </si>
  <si>
    <t>2DRIV11200</t>
  </si>
  <si>
    <t>Electric Compliance</t>
  </si>
  <si>
    <t>R.10005.01.01.02</t>
  </si>
  <si>
    <t>E-EASTSIDE 230KV SUBS-TALBOT HILL</t>
  </si>
  <si>
    <t>R.10005.01.01.04</t>
  </si>
  <si>
    <t>E-EASTSIDE 230KV SUBSTATIONS-ROSE HILL</t>
  </si>
  <si>
    <t>Should there be a 2018 number?</t>
  </si>
  <si>
    <t>R.10005.01.01.05</t>
  </si>
  <si>
    <t>E-EASTSIDE 230KV SUBSTATIONS-SAMMAMISH</t>
  </si>
  <si>
    <t>R.10005.01.01.06</t>
  </si>
  <si>
    <t>E-EASTSIDE 230KV SUBSTATIONS-SOMERSET</t>
  </si>
  <si>
    <t>CAK moved dollars from 2019 construction to line up with original 2021 plan that show in line 11</t>
  </si>
  <si>
    <t>R.10005.01.01.07</t>
  </si>
  <si>
    <t>E-EASTSIDE 230KV-TLINES</t>
  </si>
  <si>
    <t xml:space="preserve">Construction in 2023 </t>
  </si>
  <si>
    <t>R.10005.01.01.08</t>
  </si>
  <si>
    <t>E-TALBOT HILL-PACCAR RECONDUCTOR</t>
  </si>
  <si>
    <t>R.10005.01.01.09</t>
  </si>
  <si>
    <t>E-TALBOT SUBSTATION-SUB</t>
  </si>
  <si>
    <t>R.10005.01.01.11</t>
  </si>
  <si>
    <t>OMRC_E-EASTSIDE 230KV SUBS-TALBOT HILL</t>
  </si>
  <si>
    <t>R.10005.01.01.12</t>
  </si>
  <si>
    <t>OMRC_E-Eastside 230KV-Tlines</t>
  </si>
  <si>
    <t xml:space="preserve"> Any way to total hold flat to original?</t>
  </si>
  <si>
    <t>R.10005.01.01.13</t>
  </si>
  <si>
    <t>OMRC_E-Talbot Hill-Paccar Reconductor</t>
  </si>
  <si>
    <t>R.10005.01.01.14</t>
  </si>
  <si>
    <t>E-Eastside 230KV Substations</t>
  </si>
  <si>
    <t>R.10006</t>
  </si>
  <si>
    <t>CAP-ELECTRIC MONITORING SYSTEM</t>
  </si>
  <si>
    <t>R.10006.01</t>
  </si>
  <si>
    <t>SCADA PROGRAM</t>
  </si>
  <si>
    <t>R.10006.01.01</t>
  </si>
  <si>
    <t>R.10006.01.01.01</t>
  </si>
  <si>
    <t>E-449 SCADA-TRANS</t>
  </si>
  <si>
    <t>3CORP17000</t>
  </si>
  <si>
    <t>R.10006.01.01.02</t>
  </si>
  <si>
    <t>E-IP SCADA-TRANS</t>
  </si>
  <si>
    <t>R.10006.01.01.03</t>
  </si>
  <si>
    <t>E-SCADA-DIST</t>
  </si>
  <si>
    <t>Increase due to recent updates in Eng requirements/Standards regarding smart breakers Fund at same level - do less as a result or is this our test circuits - This will tie to and support our expanded smart grid efforts.  CAK reduced funding to match Dist and T original funding levels (+ inflation for 2022). JVN - Original funding levels do not include additional dollars for Kenmore sub, as this is under review - ok with these levels.</t>
  </si>
  <si>
    <t>R.10006.01.01.04</t>
  </si>
  <si>
    <t>E-SCADA-TRANS</t>
  </si>
  <si>
    <t xml:space="preserve">Split dollars between Trans and Dist SCADA buckets </t>
  </si>
  <si>
    <t>R.10006.01.01.05</t>
  </si>
  <si>
    <t>OMRC_E-SCADA-TRANS</t>
  </si>
  <si>
    <t>R.10006.01.01.06</t>
  </si>
  <si>
    <t>OMRC_E-SCADA-Dist</t>
  </si>
  <si>
    <t>R.10007</t>
  </si>
  <si>
    <t>CAP-ELECTRIC NCC</t>
  </si>
  <si>
    <t>R.10007.01</t>
  </si>
  <si>
    <t>ALTERED/MODIFIED LINES &amp; SERVICES</t>
  </si>
  <si>
    <t>R.10007.01.01</t>
  </si>
  <si>
    <t>ARCO NORTH</t>
  </si>
  <si>
    <t>R.10007.01.01.01</t>
  </si>
  <si>
    <t>E-ARCO NORTH-SCH 62</t>
  </si>
  <si>
    <t>2DRIV21100</t>
  </si>
  <si>
    <t>Existing Customer Requests - Electric</t>
  </si>
  <si>
    <t>R.10007.02</t>
  </si>
  <si>
    <t>BELLINGHAM SUBSTATION REBUILD</t>
  </si>
  <si>
    <t>R.10007.02.01</t>
  </si>
  <si>
    <t>R.10007.02.01.01</t>
  </si>
  <si>
    <t>E-BELLINGHAM SUBSTATION REBUILD-FIBER</t>
  </si>
  <si>
    <t>3CORP21000</t>
  </si>
  <si>
    <t>R.10007.02.01.02</t>
  </si>
  <si>
    <t>E-BELLINGHAM SUBSTATION REBUILD-SUB</t>
  </si>
  <si>
    <t>R.10007.02.01.03</t>
  </si>
  <si>
    <t>OMRC_E-Bellingham Substation Rebuild-Sub</t>
  </si>
  <si>
    <t>R.10007.02.01.04</t>
  </si>
  <si>
    <t>E-Bellingham Substation Rebuild-Trans</t>
  </si>
  <si>
    <t xml:space="preserve"> should there be a 2018 number?</t>
  </si>
  <si>
    <t>R.10007.02.01.05</t>
  </si>
  <si>
    <t>OMRC_E-Bellingham Substatn Rebuild-Trans</t>
  </si>
  <si>
    <t>R.10007.03</t>
  </si>
  <si>
    <t>BEVERLY PARK 230KV</t>
  </si>
  <si>
    <t>R.10007.03.01</t>
  </si>
  <si>
    <t>R.10007.03.01.01</t>
  </si>
  <si>
    <t>E-BEVERLY PARK 230KV SUB REBUILT-TLINE</t>
  </si>
  <si>
    <t>R.10007.03.01.02</t>
  </si>
  <si>
    <t>E-BEVERLY PARK 230KV SUBS REBUILD-SUB</t>
  </si>
  <si>
    <t>2DRIV21000</t>
  </si>
  <si>
    <t>Customer Reimbursed - Electric</t>
  </si>
  <si>
    <t>R.10007.03.01.03</t>
  </si>
  <si>
    <t>OMRC_E-BVRLY PRK 230KV SUB REBUILT-TLINE</t>
  </si>
  <si>
    <t>R.10007.04</t>
  </si>
  <si>
    <t>BOEING AEROSPACE SUBSTATION</t>
  </si>
  <si>
    <t>R.10007.04.01</t>
  </si>
  <si>
    <t>R.10007.04.01.01</t>
  </si>
  <si>
    <t>E-BOEING AEROSPACE SUBSTATION-TLINE</t>
  </si>
  <si>
    <t>3CORP94500</t>
  </si>
  <si>
    <t>R.10007.05</t>
  </si>
  <si>
    <t>BPA PSE ANALOG&gt;DIGITAL REPLACEMENT</t>
  </si>
  <si>
    <t>R.10007.05.01</t>
  </si>
  <si>
    <t>R.10007.05.01.01</t>
  </si>
  <si>
    <t>E-BPA PSE ANALOG&gt;DIGITAL REPLACEMENT</t>
  </si>
  <si>
    <t>R.10007.06</t>
  </si>
  <si>
    <t>CIAC</t>
  </si>
  <si>
    <t>R.10007.06.01</t>
  </si>
  <si>
    <t>R.10007.06.01.01</t>
  </si>
  <si>
    <t>E-5 yr Electric Refundable (CIAC)</t>
  </si>
  <si>
    <t>Alison K Thurman</t>
  </si>
  <si>
    <t>2DRIV23000</t>
  </si>
  <si>
    <t>Customer Reimbursed - Common</t>
  </si>
  <si>
    <t>Tada</t>
  </si>
  <si>
    <t xml:space="preserve"> CAK net credit estimated at 2021 level</t>
  </si>
  <si>
    <t>R.10007.07</t>
  </si>
  <si>
    <t>CUSTOMER REIMBURSED</t>
  </si>
  <si>
    <t>R.10007.07.01</t>
  </si>
  <si>
    <t>R.10007.07.01.01</t>
  </si>
  <si>
    <t>E-CUSTOMER REIMBURSED</t>
  </si>
  <si>
    <t>Jennifer R Tada</t>
  </si>
  <si>
    <t>R.10007.07.01.02</t>
  </si>
  <si>
    <t>OMRC_E-CUSTOMER REIMBURSED</t>
  </si>
  <si>
    <t>R.10007.08</t>
  </si>
  <si>
    <t>ELECTRIC SERVICES</t>
  </si>
  <si>
    <t>R.10007.08.01</t>
  </si>
  <si>
    <t>COMMERCIAL/INDUSTRIAL</t>
  </si>
  <si>
    <t>R.10007.08.01.01</t>
  </si>
  <si>
    <t>E-OH/UG COMMERCIAL SERVICES</t>
  </si>
  <si>
    <t>R.10007.08.01.02</t>
  </si>
  <si>
    <t>OMRC_E-OH/UG COMMERCIAL SERVICES</t>
  </si>
  <si>
    <t>R.10007.08.02</t>
  </si>
  <si>
    <t>RESIDENTIAL</t>
  </si>
  <si>
    <t>R.10007.08.02.01</t>
  </si>
  <si>
    <t>E-OH/UG RESIDENTIAL SERVICES</t>
  </si>
  <si>
    <t>R.10007.08.02.02</t>
  </si>
  <si>
    <t>E-UG RESIDENTIAL SERVICES IN PLATS</t>
  </si>
  <si>
    <t>R.10007.08.02.03</t>
  </si>
  <si>
    <t>OMRC_E-OH/UG RESIDENTIAL SERVICES</t>
  </si>
  <si>
    <t>R.10007.08.02.04</t>
  </si>
  <si>
    <t>OMRC_E-UG RESIDENTIAL SERVICES IN PLATS</t>
  </si>
  <si>
    <t>R.10007.09</t>
  </si>
  <si>
    <t>LINE EXTENSION</t>
  </si>
  <si>
    <t>R.10007.09.01</t>
  </si>
  <si>
    <t>R.10007.09.01.01</t>
  </si>
  <si>
    <t>E-COMMERCIAL LINE EXTENSION</t>
  </si>
  <si>
    <t>R.10007.09.01.02</t>
  </si>
  <si>
    <t>OMRC_E-COMMERCIAL LINE EXTENSION</t>
  </si>
  <si>
    <t>R.10007.09.02</t>
  </si>
  <si>
    <t>MULTI FAMILY</t>
  </si>
  <si>
    <t>R.10007.09.02.01</t>
  </si>
  <si>
    <t>E-MULTI FAMILY LINE EXTENSION</t>
  </si>
  <si>
    <t>R.10007.09.02.02</t>
  </si>
  <si>
    <t>OMRC_E-MULTI FAMILY LINE EXTENSION</t>
  </si>
  <si>
    <t>R.10007.09.03</t>
  </si>
  <si>
    <t>R.10007.09.03.01</t>
  </si>
  <si>
    <t>E-PLATS BACKBONE LINE EXTENSION</t>
  </si>
  <si>
    <t>R.10007.09.03.02</t>
  </si>
  <si>
    <t>E-PLATS LINE EXTENSION</t>
  </si>
  <si>
    <t>R.10007.09.03.03</t>
  </si>
  <si>
    <t>E-PLATS SYSTEM OPPORTUNITY</t>
  </si>
  <si>
    <t>R.10007.09.03.04</t>
  </si>
  <si>
    <t>OMRC_E-PLATS BACKBONE LINE EXTENSION</t>
  </si>
  <si>
    <t>R.10007.09.03.05</t>
  </si>
  <si>
    <t>OMRC_E-PLATS LINE EXTENSION</t>
  </si>
  <si>
    <t>R.10007.09.03.06</t>
  </si>
  <si>
    <t>OMRC_E-PLATS SYSTEM OPPORTUNITY</t>
  </si>
  <si>
    <t>R.10007.09.04</t>
  </si>
  <si>
    <t>SINGLE FAMILY</t>
  </si>
  <si>
    <t>R.10007.09.04.01</t>
  </si>
  <si>
    <t>E-SINGLE FAMILY LINE EXTENSION</t>
  </si>
  <si>
    <t>R.10007.09.04.02</t>
  </si>
  <si>
    <t>OMRC_E-SINGLE FAMILY LINE EXTENSION</t>
  </si>
  <si>
    <t>R.10007.10</t>
  </si>
  <si>
    <t>PORT OF SEATTLE FEEDER</t>
  </si>
  <si>
    <t>R.10007.10.01</t>
  </si>
  <si>
    <t>R.10007.10.01.01</t>
  </si>
  <si>
    <t>E-BOW POS POD #3-FEEDER</t>
  </si>
  <si>
    <t>R.10007.11</t>
  </si>
  <si>
    <t>PROJECTS CANCELLED</t>
  </si>
  <si>
    <t>R.10007.11.01</t>
  </si>
  <si>
    <t>R.10007.11.01.01</t>
  </si>
  <si>
    <t>OMRC_E-AUTOMATED CANCELLATION</t>
  </si>
  <si>
    <t>R.10007.11.01.02</t>
  </si>
  <si>
    <t>OMRC_E-MAJOR PROJECTS/NCC</t>
  </si>
  <si>
    <t>R.10008</t>
  </si>
  <si>
    <t>CAP-ELECTRIC RELOCATIONS/CONVERSIONS</t>
  </si>
  <si>
    <t>R.10008.01</t>
  </si>
  <si>
    <t>CUSTOMER-DRIVEN RELOCATIONS/CONVERSIONS</t>
  </si>
  <si>
    <t>R.10008.01.01</t>
  </si>
  <si>
    <t>R.10008.01.01.01</t>
  </si>
  <si>
    <t>E-CONVERSIONS (SCHED 73)-CUST DRIVEN</t>
  </si>
  <si>
    <t>2DRIV21300</t>
  </si>
  <si>
    <t>Public Improvement - Electric</t>
  </si>
  <si>
    <t>R.10008.01.01.02</t>
  </si>
  <si>
    <t>E-OH/UG RELOCATIONS-CUST DRIVEN-DIST</t>
  </si>
  <si>
    <t>R.10008.01.01.03</t>
  </si>
  <si>
    <t>OMRC_E-CONVERSION (SCHED 73)-CUST DRIVEN</t>
  </si>
  <si>
    <t>3CORP91000</t>
  </si>
  <si>
    <t>R.10008.01.01.04</t>
  </si>
  <si>
    <t>OMRC_E-OH/UG REL-CUST DRIVEN-DIST</t>
  </si>
  <si>
    <t>R.10008.02</t>
  </si>
  <si>
    <t>R.10008.02.01</t>
  </si>
  <si>
    <t>R.10008.02.01.01</t>
  </si>
  <si>
    <t>E-FRANCHISES</t>
  </si>
  <si>
    <t>R.10008.03</t>
  </si>
  <si>
    <t>PI-DRIVEN ELEC RELOCATIONS/CONVERSIONS</t>
  </si>
  <si>
    <t>R.10008.03.01</t>
  </si>
  <si>
    <t>R.10008.03.01.01</t>
  </si>
  <si>
    <t>E-CONVERSIONS (SCHED 74)-PI DRIVEN</t>
  </si>
  <si>
    <t xml:space="preserve"> CAK - adjusted down to keep  bottom line.  Initial adders may be incorrect due to double counting.  Tada suggest go with original so I'm just making some swags and where to reduce from the initial proposed</t>
  </si>
  <si>
    <t>R.10008.03.01.02</t>
  </si>
  <si>
    <t>E-I-405 RELOCATE/CONVERSION PROJECT-DIST</t>
  </si>
  <si>
    <t>R.10008.03.01.03</t>
  </si>
  <si>
    <t>E-OH/UG REL-PI DRIVEN (NON-REIMB)-DIST</t>
  </si>
  <si>
    <t xml:space="preserve"> CAK - adjusted down to keep  bottom line.  Initial adders may be incorrect due to double counting.  Tada suggest go with original so I'm just making some swags and where to reduce from the initial proposed; Need a basis for sig increase</t>
  </si>
  <si>
    <t>R.10008.03.01.04</t>
  </si>
  <si>
    <t>E-OH/UG REL-PI DRIVEN (REIMBURSE)-DIST</t>
  </si>
  <si>
    <t>R.10008.03.01.05</t>
  </si>
  <si>
    <t>E-PI DRIVEN RELOCATIONS-TRANS</t>
  </si>
  <si>
    <t>R.10008.03.01.06</t>
  </si>
  <si>
    <t>OMRC_E-CONVERSION (SCHED 74)-PI DRIVEN</t>
  </si>
  <si>
    <t>R.10008.03.01.07</t>
  </si>
  <si>
    <t>OMRC_E-I-405 RELOC/CONV PROJ-DIST</t>
  </si>
  <si>
    <t>R.10008.03.01.08</t>
  </si>
  <si>
    <t>OMRC_E-OH/UG REL-PI DR (NON-REIMB)-DIST</t>
  </si>
  <si>
    <t>R.10008.03.01.09</t>
  </si>
  <si>
    <t>OMRC_E-OH/UG REL-PI DR (REIMB)-DIST</t>
  </si>
  <si>
    <t>R.10008.03.01.10</t>
  </si>
  <si>
    <t>OMRC_E-PI DRIVEN RELOCATIONS-TRANS</t>
  </si>
  <si>
    <t>R.10008.03.01.11</t>
  </si>
  <si>
    <t>OMRC_E-RELOCATE AVOIDANCE</t>
  </si>
  <si>
    <t>R.10008.04</t>
  </si>
  <si>
    <t>SNOQUALMIE TRANSMISSION LINE RELOCATE</t>
  </si>
  <si>
    <t>R.10008.04.01</t>
  </si>
  <si>
    <t>R.10008.04.01.01</t>
  </si>
  <si>
    <t>E-SNO-LAKE TRAD RELOCATE</t>
  </si>
  <si>
    <t>R.10008.05</t>
  </si>
  <si>
    <t>SOUND TRANSIT PROGRAM</t>
  </si>
  <si>
    <t>R.10008.05.01</t>
  </si>
  <si>
    <t>R.10008.05.01.01</t>
  </si>
  <si>
    <t>E-SOUND TRANSIT-DIST</t>
  </si>
  <si>
    <t>R.10008.05.01.02</t>
  </si>
  <si>
    <t>E-SOUND TRANSIT-EAST-LINK-DIST</t>
  </si>
  <si>
    <t>R.10008.05.01.03</t>
  </si>
  <si>
    <t>E-SOUND TRANSIT-SWEPTWING SUBSTATION</t>
  </si>
  <si>
    <t>R.10008.05.01.04</t>
  </si>
  <si>
    <t>OMRC_E-SOUND TRANSIT-DIST</t>
  </si>
  <si>
    <t>R.10008.05.01.05</t>
  </si>
  <si>
    <t>OMRC_E-SOUND TRANSIT-EAST-LINK-DIST</t>
  </si>
  <si>
    <t>R.10008.06</t>
  </si>
  <si>
    <t>SR 520 HOV DISTR RELOC/CONV PROJECT</t>
  </si>
  <si>
    <t>R.10008.06.01</t>
  </si>
  <si>
    <t>R.10008.06.01.01</t>
  </si>
  <si>
    <t>E-SR 520 HOV RELOC/CONV PROJECT-DIST</t>
  </si>
  <si>
    <t>R.10008.06.01.02</t>
  </si>
  <si>
    <t>E-SR 520 HOV RELOC/CONV PROJECT-TRANS</t>
  </si>
  <si>
    <t>R.10008.06.01.03</t>
  </si>
  <si>
    <t>OMRC_E-SR 520 HOV RELOC/CONV PROJ-DIST</t>
  </si>
  <si>
    <t>R.10008.06.01.04</t>
  </si>
  <si>
    <t>OMRC_E-SR 520 HOV RELOC/CONV PROJ-TRANS</t>
  </si>
  <si>
    <t>R.10008.07</t>
  </si>
  <si>
    <t>WSDOT CLEAR ZONE POLE RELOCATION PROGRAM</t>
  </si>
  <si>
    <t>R.10008.07.01</t>
  </si>
  <si>
    <t>R.10008.07.01.01</t>
  </si>
  <si>
    <t>E-WSDOT CLR ZONE POLE PROG-DIST</t>
  </si>
  <si>
    <t>3CORP97500</t>
  </si>
  <si>
    <t>R.10008.07.01.02</t>
  </si>
  <si>
    <t>E-WSDOT CLR ZONE POLE PROG-TRANS</t>
  </si>
  <si>
    <t>R.10008.07.01.03</t>
  </si>
  <si>
    <t>OMRC_E-WSDOT CLR ZONE POLE PROG-DIST</t>
  </si>
  <si>
    <t>R.10008.07.01.04</t>
  </si>
  <si>
    <t>OMRC_E-WSDOT CLR ZONE POLE PROG-TRANS</t>
  </si>
  <si>
    <t>R.10009</t>
  </si>
  <si>
    <t>CAP-ELECTRIC SYSTEM WORK</t>
  </si>
  <si>
    <t>R.10009.01</t>
  </si>
  <si>
    <t>BPA 3RD AC INTERTIE CAPACITY</t>
  </si>
  <si>
    <t>R.10009.01.01</t>
  </si>
  <si>
    <t>R.10009.01.01.01</t>
  </si>
  <si>
    <t>E-BPA 3RD AC TRANSMISSION INTERTIE WORK</t>
  </si>
  <si>
    <t>3CORP22000</t>
  </si>
  <si>
    <t>Marshal</t>
  </si>
  <si>
    <t>R.10009.02</t>
  </si>
  <si>
    <t>CENTRAL BELLEVUE DISTRICT</t>
  </si>
  <si>
    <t>R.10009.02.01</t>
  </si>
  <si>
    <t>R.10009.02.01.01</t>
  </si>
  <si>
    <t>E-CENTRAL BELLEVUE DIST VOLTAGE CONVER</t>
  </si>
  <si>
    <t>John M Phillips</t>
  </si>
  <si>
    <t>R.10009.02.01.02</t>
  </si>
  <si>
    <t>E-CENTRAL BELLEVUE DISTR GROWTH-FEEDER</t>
  </si>
  <si>
    <t>R.10009.02.01.03</t>
  </si>
  <si>
    <t>E-CENTRAL BELLEVUE DISTR REL-FEEDER</t>
  </si>
  <si>
    <t>R.10009.02.01.04</t>
  </si>
  <si>
    <t>OMRC_E-CENTRAL BELLEVUE DISTR REL-FEEDER</t>
  </si>
  <si>
    <t>R.10009.02.01.05</t>
  </si>
  <si>
    <t>OMRC_E-Cntrl Bellevue Distr Grwth-Feeder</t>
  </si>
  <si>
    <t>R.10009.03</t>
  </si>
  <si>
    <t>CLYDE HILL SWITCHING STATION</t>
  </si>
  <si>
    <t>R.10009.03.01</t>
  </si>
  <si>
    <t>R.10009.03.01.01</t>
  </si>
  <si>
    <t>E-CLYDE HILL SWITCHING STATION</t>
  </si>
  <si>
    <t>3CORP29900</t>
  </si>
  <si>
    <t xml:space="preserve">*Work related to Vernell project.  Booga overview scheduled </t>
  </si>
  <si>
    <t>R.10009.04</t>
  </si>
  <si>
    <t>DAMAGE CLAIMS</t>
  </si>
  <si>
    <t>R.10009.04.01</t>
  </si>
  <si>
    <t>R.10009.04.01.01</t>
  </si>
  <si>
    <t>E-DAMAGE CLAIMS-DIST</t>
  </si>
  <si>
    <t>Marcia M Pence</t>
  </si>
  <si>
    <t>2DRIV16200</t>
  </si>
  <si>
    <t>Outage repair</t>
  </si>
  <si>
    <t>Pence</t>
  </si>
  <si>
    <t>R.10009.04.01.02</t>
  </si>
  <si>
    <t>E-DAMAGE CLAIMS CAP WRITEOFF</t>
  </si>
  <si>
    <t>R.10009.05</t>
  </si>
  <si>
    <t>ELECTRIC EMERGENCY RESPONSE</t>
  </si>
  <si>
    <t>R.10009.05.01</t>
  </si>
  <si>
    <t>NON-OUTAGE REPAIR</t>
  </si>
  <si>
    <t>R.10009.05.01.01</t>
  </si>
  <si>
    <t>E-EMERGENCY NON-OUTAGE OH REPL-DIST</t>
  </si>
  <si>
    <t>Tom Koeppel</t>
  </si>
  <si>
    <t>3CORP94000</t>
  </si>
  <si>
    <t>2DRIV16100</t>
  </si>
  <si>
    <t>Koeppel</t>
  </si>
  <si>
    <t xml:space="preserve">updated with help from S. Wu and T. Talvi </t>
  </si>
  <si>
    <t>R.10009.05.01.02</t>
  </si>
  <si>
    <t>E-EMERGENCY NON-OUTAGE OH REPL-TRANS</t>
  </si>
  <si>
    <t>R.10009.05.01.03</t>
  </si>
  <si>
    <t>E-EMERGENCY NON-OUTAGE UG REPL-DIST</t>
  </si>
  <si>
    <t>R.10009.05.01.04</t>
  </si>
  <si>
    <t>OMRC_E-EMERG NON-OUTAGE OH REPL-DIST</t>
  </si>
  <si>
    <t>R.10009.05.01.05</t>
  </si>
  <si>
    <t>OMRC_E-EMERG NON-OUTAGE OH REPL-TRANS</t>
  </si>
  <si>
    <t>R.10009.05.01.06</t>
  </si>
  <si>
    <t>OMRC_E-EMERGENCY NON-OUTAGE UG REPL-DIST</t>
  </si>
  <si>
    <t>R.10009.05.02</t>
  </si>
  <si>
    <t>OUTAGE REPAIR</t>
  </si>
  <si>
    <t>R.10009.05.02.01</t>
  </si>
  <si>
    <t>E-EMERGENCY OH REPLACEMENT-TRANS</t>
  </si>
  <si>
    <t>R.10009.05.02.02</t>
  </si>
  <si>
    <t>E-EMERGENCY OUTAGE OH REPLACEMENT-DIST</t>
  </si>
  <si>
    <t>R.10009.05.02.03</t>
  </si>
  <si>
    <t>E-EMERGENCY OUTAGE UG REPLACEMENT-DIST</t>
  </si>
  <si>
    <t>R.10009.05.02.04</t>
  </si>
  <si>
    <t>E-UNPLANNED OH DISTRIBUTION-ABNORMALS</t>
  </si>
  <si>
    <t>David J Landers</t>
  </si>
  <si>
    <t>Landers</t>
  </si>
  <si>
    <t xml:space="preserve">Not sure why this wasn’t budgeted forward after 2017.  5% increase over 5 years. </t>
  </si>
  <si>
    <t>R.10009.05.02.05</t>
  </si>
  <si>
    <t>E-UNPLANNED UG DISTRIBUTION-ABNORMALS</t>
  </si>
  <si>
    <t xml:space="preserve">Not sure why this wasn’t budgeted forward after 2017.  Expect a 20% decline over 5 years due to cable work </t>
  </si>
  <si>
    <t>R.10009.05.02.06</t>
  </si>
  <si>
    <t>OMRC_E-EMERGENCY OH REPLACEMENT-TRANS</t>
  </si>
  <si>
    <t>R.10009.05.02.07</t>
  </si>
  <si>
    <t>OMRC_E-EMERGENCY OUTAGE OH REPL-DIST</t>
  </si>
  <si>
    <t>R.10009.05.02.08</t>
  </si>
  <si>
    <t>OMRC_E-EMERGENCY OUTAGE UG REPL-DIST</t>
  </si>
  <si>
    <t>R.10009.05.02.09</t>
  </si>
  <si>
    <t>OMRC_E-UNPLANNED OH DSTRBTN-ABNORMALS</t>
  </si>
  <si>
    <t>R.10009.05.02.10</t>
  </si>
  <si>
    <t>OMRC_E-UNPLANNED UG DISTRBTN-ABNORMALS</t>
  </si>
  <si>
    <t>R.10009.06</t>
  </si>
  <si>
    <t>ELECTRIC STORM RESPONSE</t>
  </si>
  <si>
    <t>R.10009.06.01</t>
  </si>
  <si>
    <t>R.10009.06.01.01</t>
  </si>
  <si>
    <t>E-STORM OH REPLACEMENT-DIST</t>
  </si>
  <si>
    <t>Jennifer A Boyer</t>
  </si>
  <si>
    <t xml:space="preserve">Koch added 2021 and 2022 number incrementing by 3% </t>
  </si>
  <si>
    <t>R.10009.06.01.02</t>
  </si>
  <si>
    <t>E-STORM OH REPLACEMENT-TRANS</t>
  </si>
  <si>
    <t>R.10009.07</t>
  </si>
  <si>
    <t>ELECTRIC SYSTEM NEW</t>
  </si>
  <si>
    <t>R.10009.07.01</t>
  </si>
  <si>
    <t>R.10009.07.01.01</t>
  </si>
  <si>
    <t>E-OH SYSTEM CAPACITY NEW-DIST</t>
  </si>
  <si>
    <t xml:space="preserve">Carried forward 2017 budget w/3% inflation to 2022 to accommodate new capacity improvements.  Will align with Strategic Dist growth plan </t>
  </si>
  <si>
    <t>R.10009.07.01.02</t>
  </si>
  <si>
    <t>E-OH SYSTEM CAPACITY NEW-TRANS</t>
  </si>
  <si>
    <t>R.10009.07.01.03</t>
  </si>
  <si>
    <t>E-UG SYSTEM CAPACITY NEW-DIST</t>
  </si>
  <si>
    <t>R.10009.07.01.04</t>
  </si>
  <si>
    <t>OMRC_E-OH SYSTEM CAPACITY NEW-DIST</t>
  </si>
  <si>
    <t>R.10009.07.01.05</t>
  </si>
  <si>
    <t>OMRC_E-UG SYSTEM CAPACITY NEW-DIST</t>
  </si>
  <si>
    <t>R.10009.07.02</t>
  </si>
  <si>
    <t>PROJECT MITIGATION</t>
  </si>
  <si>
    <t>R.10009.07.02.01</t>
  </si>
  <si>
    <t>E-SYSTEM PROJECT MITIGATION-TRANS</t>
  </si>
  <si>
    <t>R.10009.07.03</t>
  </si>
  <si>
    <t>SYSTEM IMPROVEMENT OPPORTUNITY</t>
  </si>
  <si>
    <t>R.10009.07.03.01</t>
  </si>
  <si>
    <t>E-OH/UG SYSTEM IMP OPP NEW-DIST</t>
  </si>
  <si>
    <t xml:space="preserve"> CAK reduced to absorb OH System Capacity New - Dist added on line 124.  Increased 2022 to account for unidentifed work and match bottom line trend</t>
  </si>
  <si>
    <t>R.10009.07.03.02</t>
  </si>
  <si>
    <t>E-OH/UG SYSTEM IMP OPP NEW-TRANS</t>
  </si>
  <si>
    <t xml:space="preserve"> CAK Increased 2022 to account for unidentifed work and match bottom line trend</t>
  </si>
  <si>
    <t>R.10009.07.03.03</t>
  </si>
  <si>
    <t>OMRC_E-OH/UG SYSTEM IMP OPP NEW-DIST</t>
  </si>
  <si>
    <t>R.10009.08</t>
  </si>
  <si>
    <t>ELECTRIC SYSTEM UPGRADE</t>
  </si>
  <si>
    <t>R.10009.08.01</t>
  </si>
  <si>
    <t>CABLE REMEDIATION PROGRAM</t>
  </si>
  <si>
    <t>R.10009.08.01.01</t>
  </si>
  <si>
    <t>E-ACCELERATED CABLE REMEDIATION-DIST</t>
  </si>
  <si>
    <t>2CORP10000</t>
  </si>
  <si>
    <t>3CORP11000</t>
  </si>
  <si>
    <t>Cable Remediation</t>
  </si>
  <si>
    <t>2DRIV11100</t>
  </si>
  <si>
    <t>Aging Infrastructure</t>
  </si>
  <si>
    <t>R.10009.08.01.02</t>
  </si>
  <si>
    <t>E-UG CABLE REMEDIATION-DIST</t>
  </si>
  <si>
    <t>R.10009.08.01.03</t>
  </si>
  <si>
    <t>E-UG FEEDER CABLE REMEDIATION-DIST</t>
  </si>
  <si>
    <t>R.10009.08.01.04</t>
  </si>
  <si>
    <t>OMRC_E-ACCLRTD CABLE REMEDIATION-DIST</t>
  </si>
  <si>
    <t>R.10009.08.01.05</t>
  </si>
  <si>
    <t>OMRC_E-UG CABLE REMEDIATION-DIST</t>
  </si>
  <si>
    <t>R.10009.08.01.06</t>
  </si>
  <si>
    <t>OMRC_E-UG FEEDER CABLE REMEDIATION-DIST</t>
  </si>
  <si>
    <t>R.10009.08.02</t>
  </si>
  <si>
    <t>R.10009.08.02.01</t>
  </si>
  <si>
    <t>E-BELLINGHAM SUBS</t>
  </si>
  <si>
    <t>Randal L Walls</t>
  </si>
  <si>
    <t>R.10009.08.02.02</t>
  </si>
  <si>
    <t>E-DISTRIBUTION OUTAGE FREQ-RPL #6 COPPER</t>
  </si>
  <si>
    <t>R.10009.08.02.03</t>
  </si>
  <si>
    <t>E-NORTH BEND SUBS REBUILD-SUBS</t>
  </si>
  <si>
    <t xml:space="preserve">*Reliability project response to BPA/Tanner interconnection request currently being studies.  Booga overview scheduled </t>
  </si>
  <si>
    <t>R.10009.08.02.04</t>
  </si>
  <si>
    <t>E-OH #6 COPPER WIRE REPLACEMENT-DIST</t>
  </si>
  <si>
    <t>R.10009.08.02.05</t>
  </si>
  <si>
    <t>E-OH CLEARANCE BELLINGHAM SYSTEM-DIST</t>
  </si>
  <si>
    <t>R.10009.08.02.06</t>
  </si>
  <si>
    <t>E-OH OPEN WIRE SECONDARY REPL-DIST</t>
  </si>
  <si>
    <t>R.10009.08.02.07</t>
  </si>
  <si>
    <t>E-OH SYS REL UPGRADES-OUTAGE-DIST</t>
  </si>
  <si>
    <t>3CORP12000</t>
  </si>
  <si>
    <t>Worst Performing Circuits (WPC)</t>
  </si>
  <si>
    <t>R.10009.08.02.08</t>
  </si>
  <si>
    <t>E-OH SYS REL UPGRD-OUTAGE MAJOR PRJ-DIST</t>
  </si>
  <si>
    <t>R.10009.08.02.09</t>
  </si>
  <si>
    <t>E-OH SYST REL UPGRADES-REBUILD-DIST</t>
  </si>
  <si>
    <t>R.10009.08.02.10</t>
  </si>
  <si>
    <t>E-OH SYST REL UPGRADES-UG CONVERS-DIST</t>
  </si>
  <si>
    <t>R.10009.08.02.11</t>
  </si>
  <si>
    <t>E-OH SYST REL UPGR-GANG OP SWITCHES-DIST</t>
  </si>
  <si>
    <t>R.10009.08.02.12</t>
  </si>
  <si>
    <t>E-OH SYST REL UPGR-RECLOSERS-DIST</t>
  </si>
  <si>
    <t xml:space="preserve">Split dollars between this and trip savers project </t>
  </si>
  <si>
    <t>R.10009.08.02.13</t>
  </si>
  <si>
    <t>E-OH SYST REL UPGR-SWITCH REPL-DIST</t>
  </si>
  <si>
    <t xml:space="preserve">Aging infrastructure - reliability benefit - Avg cost over previous 5 year period.  To be confirmed by reliability strategy </t>
  </si>
  <si>
    <t>R.10009.08.02.14</t>
  </si>
  <si>
    <t>E-OH SYST REL UPGR-TREE WIRE-DIST</t>
  </si>
  <si>
    <t>R.10009.08.02.15</t>
  </si>
  <si>
    <t>E-OH SYST REL UPGR-TRIPSAVER-DIST</t>
  </si>
  <si>
    <t>Ongoing funding for Tripsaver projects - reliability benefit. CAK reducing to keep bottom line close to original; SQI report says we arent doing this. Jens -  We are pausing with no funding in 2018, but need to keep dollars for future years.  This will be dependent on reliability strategy.</t>
  </si>
  <si>
    <t>R.10009.08.02.16</t>
  </si>
  <si>
    <t>E-OH SYST UPGR-POLE MOUNTED CAPACITORS</t>
  </si>
  <si>
    <t>R.10009.08.02.17</t>
  </si>
  <si>
    <t>E-OH SYSTEM CAPACITY UPGRADE-DIST</t>
  </si>
  <si>
    <t>R.10009.08.02.18</t>
  </si>
  <si>
    <t>E-OH SYSTEM CAPACITY UPGRADES-TRANS</t>
  </si>
  <si>
    <t>R.10009.08.02.19</t>
  </si>
  <si>
    <t>E-OH SYSTEM RELIABILITY UPGRADES-TRANS</t>
  </si>
  <si>
    <t>R.10009.08.02.20</t>
  </si>
  <si>
    <t>E-OH TRANSFORMER PCB REMEDIATION</t>
  </si>
  <si>
    <t>R.10009.08.02.21</t>
  </si>
  <si>
    <t>E-OH-SYSTEM CAPACITY UPRATES-TRANS</t>
  </si>
  <si>
    <t>R.10009.08.02.22</t>
  </si>
  <si>
    <t>E-OUTAGE FREQ-REPLACE COPPER-DIST</t>
  </si>
  <si>
    <t>R.10009.08.02.23</t>
  </si>
  <si>
    <t>E-PROJECT INITIATION</t>
  </si>
  <si>
    <t xml:space="preserve"> JVN Removing project initation dollars for 2018.  They are line-itemed</t>
  </si>
  <si>
    <t>R.10009.08.02.24</t>
  </si>
  <si>
    <t>E-SEDRO MAR PT 230 REMEDIATE UNDERBUILD</t>
  </si>
  <si>
    <t>R.10009.08.02.25</t>
  </si>
  <si>
    <t>E-UG SYS REL UPGRADES-OUTAGE-DIST</t>
  </si>
  <si>
    <t>R.10009.08.02.26</t>
  </si>
  <si>
    <t>E-UG SYST REL UPGRADES-MAJOR PROJ-DIST</t>
  </si>
  <si>
    <t>R.10009.08.02.27</t>
  </si>
  <si>
    <t>E-UG SYST REL UPGRADES-REBUILD-DIST</t>
  </si>
  <si>
    <t>R.10009.08.02.28</t>
  </si>
  <si>
    <t>E-UG SYSTEM CAPACITY UPGRADE-DIST</t>
  </si>
  <si>
    <t>R.10009.08.02.29</t>
  </si>
  <si>
    <t>OMRC_E-DSTRBTN OUTAGE FREQ-RPL #6 COPPER</t>
  </si>
  <si>
    <t>R.10009.08.02.30</t>
  </si>
  <si>
    <t>OMRC_E-OH #6 COPPER WIRE REPL-DIST</t>
  </si>
  <si>
    <t>R.10009.08.02.31</t>
  </si>
  <si>
    <t>OMRC_E-OH CLEARANCE BELLINGHAM SYST-DIST</t>
  </si>
  <si>
    <t>R.10009.08.02.32</t>
  </si>
  <si>
    <t>OMRC_E-OH SYST REL UPGRADES-DIST</t>
  </si>
  <si>
    <t>R.10009.08.02.33</t>
  </si>
  <si>
    <t>OMRC_E-OH SYST REL UPGRADES-REBUILD-DIST</t>
  </si>
  <si>
    <t>R.10009.08.02.34</t>
  </si>
  <si>
    <t>OMRC_E-OH SYST REL UPGR-GANG OP SW-DIST</t>
  </si>
  <si>
    <t>R.10009.08.02.35</t>
  </si>
  <si>
    <t>OMRC_E-OH SYST REL UPGR-RECLOSER-DIST</t>
  </si>
  <si>
    <t>R.10009.08.02.36</t>
  </si>
  <si>
    <t>OMRC_E-OH SYST REL UPGR-SWITCH REPL-DIST</t>
  </si>
  <si>
    <t>R.10009.08.02.37</t>
  </si>
  <si>
    <t>OMRC_E-OH SYST REL UPGR-TREE WIRE-DIST</t>
  </si>
  <si>
    <t>R.10009.08.02.38</t>
  </si>
  <si>
    <t>OMRC_E-OH SYST REL UPGR-TRIPSAVER-DIST</t>
  </si>
  <si>
    <t>R.10009.08.02.39</t>
  </si>
  <si>
    <t>OMRC_E-OH SYST REL UPGR-UG CONV-DIST</t>
  </si>
  <si>
    <t>R.10009.08.02.40</t>
  </si>
  <si>
    <t>OMRC_E-OH SYSTEM CAPACITY UPGRADE-DIST</t>
  </si>
  <si>
    <t>R.10009.08.02.41</t>
  </si>
  <si>
    <t>OMRC_E-OH TRANSFORMER PCB REMEDIATION</t>
  </si>
  <si>
    <t>R.10009.08.02.42</t>
  </si>
  <si>
    <t>OMRC_E-OUTAGE FREQ-REPLACE COPPER-DIST</t>
  </si>
  <si>
    <t>R.10009.08.02.43</t>
  </si>
  <si>
    <t>OMRC_E-UG SYST REL UPGRADES-DIST</t>
  </si>
  <si>
    <t>R.10009.08.02.44</t>
  </si>
  <si>
    <t>OMRC_E-UG SYST REL UPGRADES-REBUILD-DIST</t>
  </si>
  <si>
    <t>R.10009.08.02.45</t>
  </si>
  <si>
    <t>OMRC_E-UG SYSTEM CAPACITY UPGRADE-DIST</t>
  </si>
  <si>
    <t>R.10009.08.02.46</t>
  </si>
  <si>
    <t>OMRC_E-VEGETATION MITIGATION</t>
  </si>
  <si>
    <t>R.10009.08.02.47</t>
  </si>
  <si>
    <t>OMRC_E-OH-System Capacity Uprates-Trans</t>
  </si>
  <si>
    <t>R.10009.08.03</t>
  </si>
  <si>
    <t>FISH AND WILDLIFE PROGRAM</t>
  </si>
  <si>
    <t>R.10009.08.03.01</t>
  </si>
  <si>
    <t>E-FISH AND WILDLIFE PROGRAM-DIST</t>
  </si>
  <si>
    <t>R.10009.08.03.02</t>
  </si>
  <si>
    <t>OMRC_E-FISH AND WILDLIFE PROGRAM-DIST</t>
  </si>
  <si>
    <t>R.10009.08.04</t>
  </si>
  <si>
    <t>PHYSICAL SECURITY IMPROVEMENTS</t>
  </si>
  <si>
    <t>R.10009.08.04.01</t>
  </si>
  <si>
    <t>E-PHYSICAL SECURITY IMPROVEMENTS-SUB</t>
  </si>
  <si>
    <t>Delete all years as Corp Security has this covered.</t>
  </si>
  <si>
    <t>R.10009.08.04.02</t>
  </si>
  <si>
    <t>E-PHYSICAL SECURITY IMPROVEMENTS</t>
  </si>
  <si>
    <t>R.10009.08.05</t>
  </si>
  <si>
    <t>POLE REPLACEMENT PROGRAM</t>
  </si>
  <si>
    <t>R.10009.08.05.01</t>
  </si>
  <si>
    <t>E-ELIMINATE POOR CONDITION POLES</t>
  </si>
  <si>
    <t xml:space="preserve"> CAK Finish 3 year elminiate backlog program started in 2017 ($13M total; $4M in 2017)</t>
  </si>
  <si>
    <t>R.10009.08.05.02</t>
  </si>
  <si>
    <t>E-EMERGENT POLE REPLACEMENTDIST</t>
  </si>
  <si>
    <t>R.10009.08.05.03</t>
  </si>
  <si>
    <t>E-EMERGENT POLE REPLACEMENT-TRANS</t>
  </si>
  <si>
    <t>R.10009.08.05.04</t>
  </si>
  <si>
    <t>E-POLE REPLACEMENT DUE TO JOINT USE</t>
  </si>
  <si>
    <t>Yoshimira</t>
  </si>
  <si>
    <t>R.10009.08.05.05</t>
  </si>
  <si>
    <t>E-POLE REPLACEMENT PLAN-DIST</t>
  </si>
  <si>
    <t>NEDRUD - updated budget to align with Dist on 15 year and Trans poles on 10 year maintenance review and replace cycle. CAK reduced $8.9M here because accounted for backlog  in line above.  Assume need about $2.5M more that original budget to stay current with trend, but delayed this until backlog elminiated then catch up in 2021.  Also increased 2022 which was about $4.4M to proposed trend</t>
  </si>
  <si>
    <t>R.10009.08.05.06</t>
  </si>
  <si>
    <t>E-POLE REPLACEMENT PLAN-NEWCASTLE-TRANS</t>
  </si>
  <si>
    <t>R.10009.08.05.07</t>
  </si>
  <si>
    <t>E-POLE REPLACEMENT PLAN-TRANS</t>
  </si>
  <si>
    <t xml:space="preserve">NEDRUD - updated budget to align with Dist on 15 year and Trans poles on 10 year maintenance review and replace cycle. </t>
  </si>
  <si>
    <t>R.10009.08.05.08</t>
  </si>
  <si>
    <t>E-POLE REPLACEMENT PROGRAM-REMOVAL-DIST</t>
  </si>
  <si>
    <t>R.10009.08.05.09</t>
  </si>
  <si>
    <t>OMRC_E-ELIMINATE POOR CONDITION POLES</t>
  </si>
  <si>
    <t>R.10009.08.05.10</t>
  </si>
  <si>
    <t>OMRC_E-POLE REPLACEMENT DUE TO JOINT USE</t>
  </si>
  <si>
    <t>R.10009.08.05.11</t>
  </si>
  <si>
    <t>OMRC_E-POLE REPLACEMENT PLAN-DIST</t>
  </si>
  <si>
    <t>R.10009.08.05.12</t>
  </si>
  <si>
    <t>OMRC_E-POLE REPLACEMENT PLAN-TRANS</t>
  </si>
  <si>
    <t>R.10009.08.05.13</t>
  </si>
  <si>
    <t>OMRC_E-POLE REPLACEMENT PROGRAM</t>
  </si>
  <si>
    <t>R.10009.08.05.14</t>
  </si>
  <si>
    <t>OMRC_E-POLE REPL-INSPECTION DRIVEN-DIST</t>
  </si>
  <si>
    <t>R.10009.08.05.15</t>
  </si>
  <si>
    <t>OMRC_E-POLE REPL-INSPECTION DRIVEN-TRANS</t>
  </si>
  <si>
    <t>R.10009.09</t>
  </si>
  <si>
    <t>ELECTRIC SYSTEM WORK</t>
  </si>
  <si>
    <t>R.10009.09.01</t>
  </si>
  <si>
    <t>R.10009.09.01.01</t>
  </si>
  <si>
    <t>E-VIKING SUB LOOP ENS-BHM</t>
  </si>
  <si>
    <t>New project.  Needs Booga Overview. CAK removed funding of $4.1M until project initiation completed JVN - added project initiation dollars in 2019</t>
  </si>
  <si>
    <t>R.10009.10</t>
  </si>
  <si>
    <t>ISSAQUAH HIGHLAND SUBSTATION</t>
  </si>
  <si>
    <t>R.10009.10.01</t>
  </si>
  <si>
    <t>R.10009.10.01.01</t>
  </si>
  <si>
    <t>E-ISSAQUAH HIGHLAND SUBSTATION</t>
  </si>
  <si>
    <t>R.10009.11</t>
  </si>
  <si>
    <t>S. BREMERTON AUX BUS PROJECT</t>
  </si>
  <si>
    <t>R.10009.11.01</t>
  </si>
  <si>
    <t>R.10009.11.01.01</t>
  </si>
  <si>
    <t>E-S. BREMERTON AUX BUS PROJECT</t>
  </si>
  <si>
    <t>R.10009.12</t>
  </si>
  <si>
    <t>AMI Project</t>
  </si>
  <si>
    <t>R.10009.12.01</t>
  </si>
  <si>
    <t>AMR REPLACEMENT PROJECT</t>
  </si>
  <si>
    <t>R.10009.12.01.01</t>
  </si>
  <si>
    <t>C-AMI NETWORK INSTALLATIONS-GEN PLANT</t>
  </si>
  <si>
    <t>3CORP52000</t>
  </si>
  <si>
    <t>Kostek</t>
  </si>
  <si>
    <t>R.10009.12.01.02</t>
  </si>
  <si>
    <t>C-AMI NETWORK PURCHASE</t>
  </si>
  <si>
    <t>R.10009.12.01.03</t>
  </si>
  <si>
    <t>E-AMI NETWORK INSTALLATION-ELEC T&amp;D WORK</t>
  </si>
  <si>
    <t>The original 2016 5yr plan had allocated $81M M in 2018, with only $5MM for network installation. Permitting and 3rd party attachment delays has slowed productivity in network installation.  The $14.4MM reflects dollars not spent in 2016  total increase is 14.4M?  Reason</t>
  </si>
  <si>
    <t>R.10009.12.01.04</t>
  </si>
  <si>
    <t>E-AMI Electric Meter Deployment</t>
  </si>
  <si>
    <t>3CORP51000</t>
  </si>
  <si>
    <t>2DRIV12100</t>
  </si>
  <si>
    <t>Gas Modernization</t>
  </si>
  <si>
    <t>Dollars were spread 60/40 split (E/G) CAK - spread the total over run for AMR/AMI of $19M across gas and electric meters/modules based on 60/40 split and assuming gas completed by 2022 and electric by 2023</t>
  </si>
  <si>
    <t>R.10009.12.01.05</t>
  </si>
  <si>
    <t>G-AMI Gas Module Deployment</t>
  </si>
  <si>
    <t xml:space="preserve">Dollars were spread 60/40 split (E/G) </t>
  </si>
  <si>
    <t>R.10009.12.01.06</t>
  </si>
  <si>
    <t>C-AMI System Integration</t>
  </si>
  <si>
    <t>3CORP51500</t>
  </si>
  <si>
    <t xml:space="preserve">Scope has increased: Process Optimization; Advance Network Security; Hana Analytics ; OH calculations from BPC. </t>
  </si>
  <si>
    <t>R.10009.12.01.07</t>
  </si>
  <si>
    <t>OMRC_E-AMI Ntwrk Installation-Elec T&amp;D</t>
  </si>
  <si>
    <t>R.10009.12.02</t>
  </si>
  <si>
    <t>CONSERVATION VOLTAGE REDUCTION PROGRAM</t>
  </si>
  <si>
    <t>R.10009.12.02.01</t>
  </si>
  <si>
    <t>E-CONSERVATION VOLTAGE REDUCTION</t>
  </si>
  <si>
    <t>Laura C Feinstein</t>
  </si>
  <si>
    <t>2DRIV11700</t>
  </si>
  <si>
    <t xml:space="preserve">Feinstein checked &amp; Input 2020-22. 2018-2019 matched AMI estimate already </t>
  </si>
  <si>
    <t>R.10009.12.02.02</t>
  </si>
  <si>
    <t>OMRC_E-Conservation Voltage Reduction</t>
  </si>
  <si>
    <t>R.10009.12.03</t>
  </si>
  <si>
    <t>DISTRIBUTION AUTOMATION PROGRAM</t>
  </si>
  <si>
    <t>R.10009.12.03.01</t>
  </si>
  <si>
    <t>E-DISTRIBUTION AUTOMATION-DIST</t>
  </si>
  <si>
    <t xml:space="preserve"> CAK adjusted to absorb field lab and transmission automation to keep bottom line close to $10M.  JVN will revise after reviewing Smart Grid prioritization</t>
  </si>
  <si>
    <t>R.10009.12.03.02</t>
  </si>
  <si>
    <t>E-DISTRIBUTION AUTOMATION-GEN PLANT</t>
  </si>
  <si>
    <t>R.10009.12.03.03</t>
  </si>
  <si>
    <t>E-DISTRIBUTION MANAGEMENT SYSTEM</t>
  </si>
  <si>
    <t>Feinstein</t>
  </si>
  <si>
    <t>Matches Initiation Proposal CAK removed DMS funding request of $13.6M as this should be captured by Brodniack through separate submitted CSA. New initiative.</t>
  </si>
  <si>
    <t>R.10009.12.03.04</t>
  </si>
  <si>
    <t>E-NETWORK AND AUTOMATE GRID</t>
  </si>
  <si>
    <t xml:space="preserve"> CAK added funding  to match approximate trned</t>
  </si>
  <si>
    <t>R.10009.12.03.05</t>
  </si>
  <si>
    <t>OMRC_E-DISTRIBUTION AUTOMATION-DIST</t>
  </si>
  <si>
    <t>R.10009.12.03.06</t>
  </si>
  <si>
    <t>OMRC_E-NETWORK AND AUTOMATE GRID</t>
  </si>
  <si>
    <t>R.10009.12.04</t>
  </si>
  <si>
    <t>TRANSMISSION AUTOMATION PROGRAM</t>
  </si>
  <si>
    <t>R.10009.12.04.01</t>
  </si>
  <si>
    <t>E-TRANS AUTOMATION PLACEHOLDER</t>
  </si>
  <si>
    <t xml:space="preserve">Feinstein checked &amp; Input 2018 </t>
  </si>
  <si>
    <t>R.10009.12.04.02</t>
  </si>
  <si>
    <t>OMRC_E-TRANS AUTOMATION PLACEHOLDER</t>
  </si>
  <si>
    <t>R.10009.13</t>
  </si>
  <si>
    <t>STREET LIGHT PROGRAM</t>
  </si>
  <si>
    <t>R.10009.13.01</t>
  </si>
  <si>
    <t>R.10009.13.01.01</t>
  </si>
  <si>
    <t>E-STREET LIGHT REPLACEMENT</t>
  </si>
  <si>
    <t>R.10009.14</t>
  </si>
  <si>
    <t>SUBSTATION REPLACEMENT PROGRAM</t>
  </si>
  <si>
    <t>R.10009.14.01</t>
  </si>
  <si>
    <t>BATTERY PROGRAM</t>
  </si>
  <si>
    <t>R.10009.14.01.01</t>
  </si>
  <si>
    <t>E-SUBSTATION REPLACEMENT-BATTERY-DIST</t>
  </si>
  <si>
    <t>Split out previous substation reliability WBS to post FTIP respective WBS buckets can we hold substation flat for total? - No, these budgets are based on engr analysis of specific projects grouped together to maximize project efficiency.  CAK a constant increase over the last 5 year plan isnt defensible without more detail</t>
  </si>
  <si>
    <t>R.10009.14.01.02</t>
  </si>
  <si>
    <t>E-SUBSTATION REPLACEMENT-BATTERY-TRANS</t>
  </si>
  <si>
    <t>R.10009.14.02</t>
  </si>
  <si>
    <t>Distribution SCADA Program</t>
  </si>
  <si>
    <t>R.10009.14.02.01</t>
  </si>
  <si>
    <t>E-Subs Replacement-Oil Filled Brkrs-Dist</t>
  </si>
  <si>
    <t>R.10009.14.02.02</t>
  </si>
  <si>
    <t>OMRC_E-Subs Rplcmnt-Oil Filld Brkrs-Dist</t>
  </si>
  <si>
    <t>R.10009.14.03</t>
  </si>
  <si>
    <t>RELAY PROGRAM</t>
  </si>
  <si>
    <t>R.10009.14.03.01</t>
  </si>
  <si>
    <t>E-SUBS REPL-ELECTRON MECH RELAYS-DIST</t>
  </si>
  <si>
    <t xml:space="preserve">Split out previous substation reliability WBS to post FTIP respective WBS buckets </t>
  </si>
  <si>
    <t>R.10009.14.03.02</t>
  </si>
  <si>
    <t>E-Subs Replacement-SEL Relay</t>
  </si>
  <si>
    <t>Walls</t>
  </si>
  <si>
    <t xml:space="preserve">budget responsibility should be under Bamba </t>
  </si>
  <si>
    <t>R.10009.14.04</t>
  </si>
  <si>
    <t>SPILL CONTAINMENT PROGRAM</t>
  </si>
  <si>
    <t>R.10009.14.04.01</t>
  </si>
  <si>
    <t>E-SUBSTATION REPLACEMENT-SPCC-DIST</t>
  </si>
  <si>
    <t>R.10009.14.05</t>
  </si>
  <si>
    <t>R.10009.14.05.01</t>
  </si>
  <si>
    <t>E-DIGITAL FAULT RECORDERS REPLACEMENT</t>
  </si>
  <si>
    <t>R.10009.14.05.02</t>
  </si>
  <si>
    <t>E-EMERGENT SUBSTATION REPLACEMENT-DIST</t>
  </si>
  <si>
    <t>R.10009.14.05.03</t>
  </si>
  <si>
    <t>E-EMERGENT SUBSTATION REPLACEMENT-TRANS</t>
  </si>
  <si>
    <t xml:space="preserve">There was no budget for 2018 through 2022. I copied the 2017 budget and added 3% each year for years 2018 through 2022. changes are highlighted. </t>
  </si>
  <si>
    <t>R.10009.14.05.04</t>
  </si>
  <si>
    <t>E-SUBS REPLACEMENT-ARRESTERS</t>
  </si>
  <si>
    <t>R.10009.14.05.05</t>
  </si>
  <si>
    <t>E-SUBS REPLACEMENT-CIRCUIT SWITCHER-DIST</t>
  </si>
  <si>
    <t>R.10009.14.05.06</t>
  </si>
  <si>
    <t>E-SUBS REPLACEMENT-DIST</t>
  </si>
  <si>
    <t>R.10009.14.05.07</t>
  </si>
  <si>
    <t>E-SUBS REPLACEMENT-FUSES-DIST</t>
  </si>
  <si>
    <t>R.10009.14.05.09</t>
  </si>
  <si>
    <t>E-Subs Replcmnt-Trans Substations</t>
  </si>
  <si>
    <t>R.10009.14.05.10</t>
  </si>
  <si>
    <t>E-SUBS REPLACEMENT-TRANSFER TRIP-DIST</t>
  </si>
  <si>
    <t>R.10009.14.05.11</t>
  </si>
  <si>
    <t>E-SUBS REPLACEMENT-VEGETATION MANAGEMENT</t>
  </si>
  <si>
    <t>R.10009.14.05.12</t>
  </si>
  <si>
    <t>OMRC_E-EMERGENT SUBS REPLACEMENT-DIST</t>
  </si>
  <si>
    <t>R.10009.14.05.13</t>
  </si>
  <si>
    <t>OMRC_E-SUBS REPLACEMENT-DIST</t>
  </si>
  <si>
    <t>R.10009.14.05.14</t>
  </si>
  <si>
    <t>OMRC_E-Emergent Subs Replacement-Trans</t>
  </si>
  <si>
    <t>R.10009.14.06</t>
  </si>
  <si>
    <t>TRANSFORMER PROGRAM</t>
  </si>
  <si>
    <t>R.10009.14.06.01</t>
  </si>
  <si>
    <t>E-SUBS REPLACEMENT-TRANSFORMERS -DIST</t>
  </si>
  <si>
    <t>Split out previous substation reliability WBS to post FTIP respective WBS buckets CAK adjusted two line items to maintain original total bottome line for subs considering the $13M funded in 2017.</t>
  </si>
  <si>
    <t>R.10009.14.06.02</t>
  </si>
  <si>
    <t>OMRC_E-SUBS REPLCMNT-TRANSFORMERS -DIST</t>
  </si>
  <si>
    <t>R.10009.14.07</t>
  </si>
  <si>
    <t>Transmission Breaker Program</t>
  </si>
  <si>
    <t>R.10009.14.07.01</t>
  </si>
  <si>
    <t>E-Subs Repl-Trans Breaker Replcmnt-Trans</t>
  </si>
  <si>
    <t>R.10009.15</t>
  </si>
  <si>
    <t>WHATCOM COUNTY 230KV</t>
  </si>
  <si>
    <t>R.10009.15.01</t>
  </si>
  <si>
    <t>R.10009.15.01.01</t>
  </si>
  <si>
    <t>E-CHERRY POINT SUBSTATION-SUB</t>
  </si>
  <si>
    <t>3CORP29000</t>
  </si>
  <si>
    <t>Whatcom Co. 230kv Substation</t>
  </si>
  <si>
    <t>R.10009.15.01.02</t>
  </si>
  <si>
    <t>E-CHERRY POINT SUBSTATION-TLINE</t>
  </si>
  <si>
    <t>R.10009.15.01.03</t>
  </si>
  <si>
    <t>E-PORTAL WAY-LYNDEN 230KV-TLINE</t>
  </si>
  <si>
    <t xml:space="preserve">Removed from 10 year plan - no longer regional need. </t>
  </si>
  <si>
    <t>R.10009.16</t>
  </si>
  <si>
    <t>WHIDBEY SUBS UPGRADE</t>
  </si>
  <si>
    <t>R.10009.16.01</t>
  </si>
  <si>
    <t>R.10009.16.01.01</t>
  </si>
  <si>
    <t>E-Whidbey Subs 1115kV Bus Upgrade-Sub</t>
  </si>
  <si>
    <t xml:space="preserve">*Future bus rebuild.  Booga overview scheduled </t>
  </si>
  <si>
    <t>R.10010</t>
  </si>
  <si>
    <t>CAP-FAIRCHILD SUBSTATION</t>
  </si>
  <si>
    <t>R.10010.01</t>
  </si>
  <si>
    <t>FAIRCHILD SUBSTATION</t>
  </si>
  <si>
    <t>R.10010.01.01</t>
  </si>
  <si>
    <t>R.10010.01.01.01</t>
  </si>
  <si>
    <t>E-FAIRCHILD SUBSTATION</t>
  </si>
  <si>
    <t>3CORP24000</t>
  </si>
  <si>
    <t>Fairchild Substation</t>
  </si>
  <si>
    <t>R.10011</t>
  </si>
  <si>
    <t>CAP-GAS MONITORING SYSTEM</t>
  </si>
  <si>
    <t>R.10011.01</t>
  </si>
  <si>
    <t>GAS MONITORING SYSTEM</t>
  </si>
  <si>
    <t>R.10011.01.01</t>
  </si>
  <si>
    <t>R.10011.01.01.01</t>
  </si>
  <si>
    <t>G-ELECTRONIC CORRECTORS-DIST</t>
  </si>
  <si>
    <t>Loretta Jo Baggenstos</t>
  </si>
  <si>
    <t>3CORP91500</t>
  </si>
  <si>
    <t>Henderson</t>
  </si>
  <si>
    <t xml:space="preserve"> What is this?</t>
  </si>
  <si>
    <t>R.10011.01.01.02</t>
  </si>
  <si>
    <t>G-ERX PILOT-DIST</t>
  </si>
  <si>
    <t>R.10011.01.01.03</t>
  </si>
  <si>
    <t>G-GAS SYSTEM MONITORING EQUIP REPLC</t>
  </si>
  <si>
    <t>2CORP17500</t>
  </si>
  <si>
    <t>3CORP18000</t>
  </si>
  <si>
    <t>Gas System Monitoring Equip Replacement</t>
  </si>
  <si>
    <t>R.10011.01.01.04</t>
  </si>
  <si>
    <t>G-GAUGES/SEMS-DIST</t>
  </si>
  <si>
    <t>R.10011.01.01.05</t>
  </si>
  <si>
    <t>G-IMPRESSED CURRENT SYSTEM CBP</t>
  </si>
  <si>
    <t xml:space="preserve">Critical Bond Program </t>
  </si>
  <si>
    <t>R.10011.01.01.06</t>
  </si>
  <si>
    <t>G-REMOTE TELEMETRY UNITS-DIST</t>
  </si>
  <si>
    <t>R.10011.01.01.07</t>
  </si>
  <si>
    <t>G-WILLIAMS PIPELINE EQUIPMENT UPGRADES</t>
  </si>
  <si>
    <t>R.10011.01.01.08</t>
  </si>
  <si>
    <t>OMRC_G-GAS SYSTEM MONITORING EQUIP REPLC</t>
  </si>
  <si>
    <t>3CORP93500</t>
  </si>
  <si>
    <t>R.10011.01.01.09</t>
  </si>
  <si>
    <t>OMRC_G-Gauges/SEMS-Dist</t>
  </si>
  <si>
    <t>R.10011.01.01.10</t>
  </si>
  <si>
    <t>G-Service Replacements CBP</t>
  </si>
  <si>
    <t>Paul A Riley</t>
  </si>
  <si>
    <t>R.10012</t>
  </si>
  <si>
    <t>CAP-GAS NCC</t>
  </si>
  <si>
    <t>R.10012.01</t>
  </si>
  <si>
    <t>ALTERATIONS/MODIFICATIONS MAINS&amp;SERVICES</t>
  </si>
  <si>
    <t>R.10012.01.01</t>
  </si>
  <si>
    <t>R.10012.01.01.01</t>
  </si>
  <si>
    <t>G-ALTERED/MODIFIED COMM/IND MAINS</t>
  </si>
  <si>
    <t>1DRIV22000</t>
  </si>
  <si>
    <t>Customer Requested Services - Gas</t>
  </si>
  <si>
    <t>2DRIV22100</t>
  </si>
  <si>
    <t>New Customer Requests - Gas</t>
  </si>
  <si>
    <t>R.10012.01.01.02</t>
  </si>
  <si>
    <t>G-ALTERED/MODIFIED COMM/IND SERVICE</t>
  </si>
  <si>
    <t>R.10012.01.02</t>
  </si>
  <si>
    <t>R.10012.01.02.01</t>
  </si>
  <si>
    <t>G-ALTERED/MODIFIED RESIDENTIAL MAINS</t>
  </si>
  <si>
    <t>R.10012.01.02.02</t>
  </si>
  <si>
    <t>G-ALTERED/MODIFIED RESIDENTIAL SERVICES</t>
  </si>
  <si>
    <t>R.10012.01.02.03</t>
  </si>
  <si>
    <t>OMRC_G-Altered/Modified Res Services</t>
  </si>
  <si>
    <t>R.10012.02</t>
  </si>
  <si>
    <t>R.10012.02.01</t>
  </si>
  <si>
    <t>R.10012.02.01.01</t>
  </si>
  <si>
    <t>G-5 yr Gas Refundable (CIAC)</t>
  </si>
  <si>
    <t>R.10012.03</t>
  </si>
  <si>
    <t>GAS MAINS</t>
  </si>
  <si>
    <t>R.10012.03.01</t>
  </si>
  <si>
    <t>R.10012.03.01.01</t>
  </si>
  <si>
    <t>G-COMMERCIAL/INDUSTRIAL MAINS</t>
  </si>
  <si>
    <t>R.10012.03.02</t>
  </si>
  <si>
    <t>R.10012.03.02.01</t>
  </si>
  <si>
    <t>G-MULTI FAMILY MAINS</t>
  </si>
  <si>
    <t>R.10012.03.03</t>
  </si>
  <si>
    <t>R.10012.03.03.01</t>
  </si>
  <si>
    <t>G-PLATS MAINS</t>
  </si>
  <si>
    <t>R.10012.03.03.02</t>
  </si>
  <si>
    <t>G-RESIDENTIAL MAINS</t>
  </si>
  <si>
    <t>R.10012.04</t>
  </si>
  <si>
    <t>GAS SERVICES</t>
  </si>
  <si>
    <t>R.10012.04.01</t>
  </si>
  <si>
    <t>R.10012.04.01.01</t>
  </si>
  <si>
    <t>G-COMMERCIAL/INDUSTRIAL SERVICE</t>
  </si>
  <si>
    <t>R.10012.04.02</t>
  </si>
  <si>
    <t>R.10012.04.02.01</t>
  </si>
  <si>
    <t>G-MULTI FAMILY SERVICE</t>
  </si>
  <si>
    <t>R.10012.04.03</t>
  </si>
  <si>
    <t>R.10012.04.03.01</t>
  </si>
  <si>
    <t>G-RESIDENTIAL PLAT SERVICES</t>
  </si>
  <si>
    <t>R.10012.04.03.02</t>
  </si>
  <si>
    <t>G-RESIDENTIAL SERVICES</t>
  </si>
  <si>
    <t>R.10012.04.03.03</t>
  </si>
  <si>
    <t>G-RESIDENTIAL SERVICES IN PLAT DEV</t>
  </si>
  <si>
    <t>R.10012.04.03.04</t>
  </si>
  <si>
    <t>OMRC_G-RESIDENTIAL SERVICES</t>
  </si>
  <si>
    <t>R.10012.04.03.05</t>
  </si>
  <si>
    <t>OMRC_G-Residential Plat Services</t>
  </si>
  <si>
    <t>R.10012.05</t>
  </si>
  <si>
    <t>R.10012.05.01</t>
  </si>
  <si>
    <t>R.10012.05.01.01</t>
  </si>
  <si>
    <t>OMRC_G-AUTOMATED CANCELLATION</t>
  </si>
  <si>
    <t>R.10012.05.01.02</t>
  </si>
  <si>
    <t>OMRC_G-MAJOR PROJECTS/NCC</t>
  </si>
  <si>
    <t>2DRIV12200</t>
  </si>
  <si>
    <t>Gas Operations</t>
  </si>
  <si>
    <t>R.10012.06</t>
  </si>
  <si>
    <t>RETIREMENTS</t>
  </si>
  <si>
    <t>R.10012.06.01</t>
  </si>
  <si>
    <t>R.10012.06.01.01</t>
  </si>
  <si>
    <t>G-GAS RETIRE ONLY NO ADDITIONS</t>
  </si>
  <si>
    <t>2DRIV22000</t>
  </si>
  <si>
    <t>Existing Customer Requests - Gas</t>
  </si>
  <si>
    <t>R.10013</t>
  </si>
  <si>
    <t>CAP-GAS RELOCATIONS</t>
  </si>
  <si>
    <t>R.10013.01</t>
  </si>
  <si>
    <t>CUSTOMER-DRIVEN RELOCATIONS</t>
  </si>
  <si>
    <t>R.10013.01.01</t>
  </si>
  <si>
    <t>R.10013.01.01.01</t>
  </si>
  <si>
    <t>G-CUST DRIVEN RELOCATE (REIMBURSE)-DIST</t>
  </si>
  <si>
    <t>2DRIV22200</t>
  </si>
  <si>
    <t>R.10013.02</t>
  </si>
  <si>
    <t>R.10013.02.01</t>
  </si>
  <si>
    <t>R.10013.02.01.01</t>
  </si>
  <si>
    <t>G-FRANCHISES</t>
  </si>
  <si>
    <t>3CORP95500</t>
  </si>
  <si>
    <t>R.10013.03</t>
  </si>
  <si>
    <t>GAS RELOCATIONS</t>
  </si>
  <si>
    <t>R.10013.03.01</t>
  </si>
  <si>
    <t>R.10013.03.01.01</t>
  </si>
  <si>
    <t>G-I-405 RELOCATE LIKE KIND-DIST</t>
  </si>
  <si>
    <t>R.10013.03.01.02</t>
  </si>
  <si>
    <t>G-I-5 TACOMA HOV RELOCATE</t>
  </si>
  <si>
    <t>R.10013.03.01.03</t>
  </si>
  <si>
    <t>G-SR 520 HOV RELOCATE AVOIDANCE-GAS</t>
  </si>
  <si>
    <t>R.10013.03.01.04</t>
  </si>
  <si>
    <t>OMRC_G-RELOCATE AVOIDANCE</t>
  </si>
  <si>
    <t>R.10013.04</t>
  </si>
  <si>
    <t>PI DRIVEN RELOCATIONS</t>
  </si>
  <si>
    <t>R.10013.04.01</t>
  </si>
  <si>
    <t>R.10013.04.01.01</t>
  </si>
  <si>
    <t>G-PI DRIVEN RELOCATE (NON-REIMB)-DIST</t>
  </si>
  <si>
    <t>R.10013.04.01.02</t>
  </si>
  <si>
    <t>G-PI DRIVEN RELOCATE (REIMB)-DIST</t>
  </si>
  <si>
    <t>R.10013.04.01.03</t>
  </si>
  <si>
    <t>OMRC_G-PI DRIVEN RELOCATE-DIST</t>
  </si>
  <si>
    <t>R.10013.05</t>
  </si>
  <si>
    <t>SEATTLE WATERFRONT IMPROVEMENT</t>
  </si>
  <si>
    <t>R.10013.05.01</t>
  </si>
  <si>
    <t>R.10013.05.01.01</t>
  </si>
  <si>
    <t>G-SEATTLE CORE-ALASKAN WAY VIADUCT</t>
  </si>
  <si>
    <t xml:space="preserve">AWV Elliot Bay work may be funded here, depending on PI timing. </t>
  </si>
  <si>
    <t>R.10013.05.01.02</t>
  </si>
  <si>
    <t>G-SEATTLE CORE-IP MAIN</t>
  </si>
  <si>
    <t xml:space="preserve">Waterfront </t>
  </si>
  <si>
    <t>R.10013.05.01.03</t>
  </si>
  <si>
    <t>G-SEATTLE CORE-OTHER PROJECTS</t>
  </si>
  <si>
    <t xml:space="preserve">Streetcar; Marion ST </t>
  </si>
  <si>
    <t>R.10013.05.01.04</t>
  </si>
  <si>
    <t>G-SEATTLE CORE-REMEDIATION(PM USE)</t>
  </si>
  <si>
    <t xml:space="preserve">From Maint Planning </t>
  </si>
  <si>
    <t>R.10013.05.01.05</t>
  </si>
  <si>
    <t>G-SEATTLE CORE-SERVICES</t>
  </si>
  <si>
    <t>R.10013.05.01.06</t>
  </si>
  <si>
    <t>OMRC_G-SEATTLE CORE-IP MAIN</t>
  </si>
  <si>
    <t>R.10013.05.01.07</t>
  </si>
  <si>
    <t>OMRC_G-SEATTLE CORE-SERVICES</t>
  </si>
  <si>
    <t>R.10013.05.01.08</t>
  </si>
  <si>
    <t>OMRC_G-Seattle Core-Alaskan Way Viaduct</t>
  </si>
  <si>
    <t>R.10013.06</t>
  </si>
  <si>
    <t>R.10013.06.01</t>
  </si>
  <si>
    <t>R.10013.06.01.01</t>
  </si>
  <si>
    <t>G-SOUND TRANSIT-DIST</t>
  </si>
  <si>
    <t xml:space="preserve">HP Only </t>
  </si>
  <si>
    <t>R.10013.07</t>
  </si>
  <si>
    <t>R.10013.07.01</t>
  </si>
  <si>
    <t>R.10013.07.01.01</t>
  </si>
  <si>
    <t>G-RELOCATE BULK DIST LIKE KIND-DIST</t>
  </si>
  <si>
    <t xml:space="preserve"> CAK Adjusted up to keep original total gas PI bottom line per tada</t>
  </si>
  <si>
    <t>R.10013.07.01.02</t>
  </si>
  <si>
    <t>G-SYSTEM IMPROV OPPORT UPGR-DIST</t>
  </si>
  <si>
    <t>R.10013.07.01.03</t>
  </si>
  <si>
    <t>OMRC_G-SYSTEM IMPROV OPPORT UPGR-DIST</t>
  </si>
  <si>
    <t>R.10014</t>
  </si>
  <si>
    <t>CAP-GAS SUPPLY CAPACITY</t>
  </si>
  <si>
    <t>R.10014.01</t>
  </si>
  <si>
    <t>SWARR PROPANE/AIR PLANT UPGRADES</t>
  </si>
  <si>
    <t>R.10014.01.01</t>
  </si>
  <si>
    <t>R.10014.01.01.01</t>
  </si>
  <si>
    <t>G-SWARR PROPANE AIR PLANT UPGRADES</t>
  </si>
  <si>
    <t>3CORP96500</t>
  </si>
  <si>
    <t xml:space="preserve">Possibly not needed until 2023 </t>
  </si>
  <si>
    <t>R.10015</t>
  </si>
  <si>
    <t>CAP-GAS SYSTEM WORK</t>
  </si>
  <si>
    <t>R.10015.01</t>
  </si>
  <si>
    <t>CATHODIC PROTECTION SYSTEM</t>
  </si>
  <si>
    <t>R.10015.01.01</t>
  </si>
  <si>
    <t>R.10015.01.01.01</t>
  </si>
  <si>
    <t>G-CP SYSTEM IMPROV MAIN WITH SERV-DIST</t>
  </si>
  <si>
    <t>Duane A Henderson</t>
  </si>
  <si>
    <t>2DRIV12300</t>
  </si>
  <si>
    <t>Integrity Management</t>
  </si>
  <si>
    <t>R.10015.01.01.02</t>
  </si>
  <si>
    <t>G-CP SYSTEM IMPROV SERVICE-DIST</t>
  </si>
  <si>
    <t>R.10015.01.01.03</t>
  </si>
  <si>
    <t>G-CP SYSTEM IMPROVEMENT-DIST</t>
  </si>
  <si>
    <t>R.10015.01.01.04</t>
  </si>
  <si>
    <t>G-CP SYSTEM IMPROV-SERV ONLY- DIST</t>
  </si>
  <si>
    <t>R.10015.01.01.05</t>
  </si>
  <si>
    <t>G-EMERGENT CP SYSTEM IMPROVEMENT-DIST</t>
  </si>
  <si>
    <t>R.10015.01.01.06</t>
  </si>
  <si>
    <t>OMRC_G-CP Sys Improv Main w/Service-Dist</t>
  </si>
  <si>
    <t>R.10015.02</t>
  </si>
  <si>
    <t>R.10015.02.01</t>
  </si>
  <si>
    <t>R.10015.02.01.01</t>
  </si>
  <si>
    <t>G-DAMAGE CLAIMS-DIST</t>
  </si>
  <si>
    <t>R.10015.02.01.02</t>
  </si>
  <si>
    <t>G-DAMAGE CLAIMS CAP WRITEOFF</t>
  </si>
  <si>
    <t>R.10015.03</t>
  </si>
  <si>
    <t>GAS DIMP MITIGATION MEASURES</t>
  </si>
  <si>
    <t>R.10015.03.01</t>
  </si>
  <si>
    <t>BRIDGE AND SLIDE REMEDIATION PROGRAM</t>
  </si>
  <si>
    <t>R.10015.03.01.01</t>
  </si>
  <si>
    <t>G-DIMP BRDG/SLD -DIST (UNMAINTAIN FACIL)</t>
  </si>
  <si>
    <t xml:space="preserve"> CAK - this was a balancing line made by the officers relative to the entire category per Serene.  Because of this I've not deleted it as it was proposed (and added $700K).  Reduced reduction so that total bottom line is about what the 3&amp;9 forecast was.</t>
  </si>
  <si>
    <t>R.10015.03.02</t>
  </si>
  <si>
    <t>ENCROACHMENT REMEDIATION PROGRAM</t>
  </si>
  <si>
    <t>R.10015.03.02.01</t>
  </si>
  <si>
    <t>G-DIMP MOBILE HOME ENCROACHMENT PROGRAM</t>
  </si>
  <si>
    <t>R.10015.03.02.02</t>
  </si>
  <si>
    <t>G-MHP SERVICE REPLACEMENTS/CUT</t>
  </si>
  <si>
    <t>R.10015.03.03</t>
  </si>
  <si>
    <t>R.10015.03.03.01</t>
  </si>
  <si>
    <t>G-HP VALVE</t>
  </si>
  <si>
    <t>R.10015.03.04</t>
  </si>
  <si>
    <t>PIPE REPLACEMENT PROGRAM</t>
  </si>
  <si>
    <t>R.10015.03.04.01</t>
  </si>
  <si>
    <t>G-DIMP DUPONT PIPE REPL-MAIN WITH SERV</t>
  </si>
  <si>
    <t>3CORP19000</t>
  </si>
  <si>
    <t>PRP/CRM - Gas - CRM</t>
  </si>
  <si>
    <t xml:space="preserve"> CAK  adjusted 2022 proposed back up to 5 year plan (proposed was $33.15M) until plan evolves more.  I recognize Duane's plan was to trend down.  Anticipate as wrapped steel decreases will do more DuPont or something else will emerge</t>
  </si>
  <si>
    <t>R.10015.03.04.02</t>
  </si>
  <si>
    <t>G-DIMP OLDER STW REPL-MAIN WITH SERVICE</t>
  </si>
  <si>
    <t>R.10015.03.04.03</t>
  </si>
  <si>
    <t>G-DIMP OLDER STW REPL-SERVICE ONLY</t>
  </si>
  <si>
    <t>R.10015.03.04.04</t>
  </si>
  <si>
    <t>OMRC_G-DIMP DUPONT PIPE REPLACEMENT</t>
  </si>
  <si>
    <t>R.10015.03.04.05</t>
  </si>
  <si>
    <t>OMRC_G-DIMP OLDER STW REPLACEMENT-MAIN</t>
  </si>
  <si>
    <t>R.10015.03.05</t>
  </si>
  <si>
    <t>REGULATOR STATION MITIGATION PROGRAM</t>
  </si>
  <si>
    <t>R.10015.03.05.01</t>
  </si>
  <si>
    <t>G-DIMP REG STA-OVERPRESSSURE PROT-DIST</t>
  </si>
  <si>
    <t>R.10015.03.05.02</t>
  </si>
  <si>
    <t>G-DIMP REGULATOR STATION-ABOVE GROUND</t>
  </si>
  <si>
    <t>R.10015.03.05.03</t>
  </si>
  <si>
    <t>G-DIMP REGULATOR STATION-FARM TAPS-DIST</t>
  </si>
  <si>
    <t>R.10015.03.05.04</t>
  </si>
  <si>
    <t>G-DIMP REGULATOR STATION-SIDEWALK REGS</t>
  </si>
  <si>
    <t>R.10015.03.06</t>
  </si>
  <si>
    <t>SEWER CROSS BORE PROGRAM</t>
  </si>
  <si>
    <t>R.10015.03.06.01</t>
  </si>
  <si>
    <t>G-DIMP LEGACY CROSS BORE INSPECTION-DIST</t>
  </si>
  <si>
    <t>R.10015.03.06.02</t>
  </si>
  <si>
    <t>G-DIMP LEGACY CRSS BORE REPLACEMENT-DIST</t>
  </si>
  <si>
    <t>R.10015.03.07</t>
  </si>
  <si>
    <t>SHALLOW MAIN &amp; SERVICE REPLACEMENT PROG</t>
  </si>
  <si>
    <t>R.10015.03.07.01</t>
  </si>
  <si>
    <t>G-DIMP Continuing Surveillance-Other</t>
  </si>
  <si>
    <t>R.10015.03.07.02</t>
  </si>
  <si>
    <t>G-DIMP SHALLOW MAIN REPL-MAIN WITH SERV</t>
  </si>
  <si>
    <t>R.10015.03.07.03</t>
  </si>
  <si>
    <t>G-DIMP SHALLOW SERV REPL-SINGLE SERV</t>
  </si>
  <si>
    <t>R.10015.03.07.04</t>
  </si>
  <si>
    <t>OMRC_G-DIMP SHALLOW SERV REPL-SNGL SERV</t>
  </si>
  <si>
    <t>R.10015.03.07.05</t>
  </si>
  <si>
    <t>OMRC_G-DIMP Shallow Facility Repl-Other</t>
  </si>
  <si>
    <t>R.10015.03.08</t>
  </si>
  <si>
    <t>TRAFFIC PROTECTION ENHANCEMENT PROGRAM</t>
  </si>
  <si>
    <t>R.10015.03.08.01</t>
  </si>
  <si>
    <t>G-DIMP Buried MSA Serv Repl-Opp</t>
  </si>
  <si>
    <t>R.10015.03.09</t>
  </si>
  <si>
    <t>UNMAINTAINABLE FACILITIES PROGRAM</t>
  </si>
  <si>
    <t>R.10015.03.09.01</t>
  </si>
  <si>
    <t>G-DIMP PREVENTATIVE MAINT-FACILITIES</t>
  </si>
  <si>
    <t xml:space="preserve"> CAK increase was estimate for worst case greenwood findings.  Removed extra funding until initial work began and impact known.  Original plan was $9.1M.  Proposed plan was $17M which was reduced back to original</t>
  </si>
  <si>
    <t>R.10015.03.09.02</t>
  </si>
  <si>
    <t>G-DIMP PREVENTIVE MAINT-23000 MSA-DIST</t>
  </si>
  <si>
    <t>R.10015.03.09.03</t>
  </si>
  <si>
    <t>G-DIMP PREVENTIVE MAINT-DIST REG-DIST</t>
  </si>
  <si>
    <t>R.10015.03.09.04</t>
  </si>
  <si>
    <t>G-DIMP PREVENTIVE MAINTENANCE-FACILITIES</t>
  </si>
  <si>
    <t>R.10015.03.09.05</t>
  </si>
  <si>
    <t>G-DIMP PREVENTIVE MAINTENANCE-MSA-DIST</t>
  </si>
  <si>
    <t>R.10015.03.09.06</t>
  </si>
  <si>
    <t>G-DIMP PREVENTIVE MAINTENANCE-OTHER</t>
  </si>
  <si>
    <t>R.10015.03.09.07</t>
  </si>
  <si>
    <t>G-DIMP PREVENTIVE MAINT-FARM TAPS-DIST</t>
  </si>
  <si>
    <t>R.10015.03.09.08</t>
  </si>
  <si>
    <t>G-DIMP PREVENTIVE MAINT-R5000 MSA-DIST</t>
  </si>
  <si>
    <t>R.10015.03.09.09</t>
  </si>
  <si>
    <t>OMRC_G-DIMP PREVENTIVE MAINT-FACILITIES</t>
  </si>
  <si>
    <t>R.10015.03.10</t>
  </si>
  <si>
    <t>WRAPPED STL IN CASING PROGRAM</t>
  </si>
  <si>
    <t>R.10015.03.10.01</t>
  </si>
  <si>
    <t>G-DIMP STW SERV IN CASING-SERV-DIST</t>
  </si>
  <si>
    <t>R.10015.03.11</t>
  </si>
  <si>
    <t>Guard Posts</t>
  </si>
  <si>
    <t>R.10015.03.11.01</t>
  </si>
  <si>
    <t>G-DIMP Guard Posts</t>
  </si>
  <si>
    <t>R.10015.04</t>
  </si>
  <si>
    <t>GAS EMERGENCY RESPONSE</t>
  </si>
  <si>
    <t>R.10015.04.01</t>
  </si>
  <si>
    <t>LEAK REPAIR</t>
  </si>
  <si>
    <t>R.10015.04.01.01</t>
  </si>
  <si>
    <t>G-Eliminate Historical C Leaks</t>
  </si>
  <si>
    <t>John H Klippert</t>
  </si>
  <si>
    <t>3CORP92000</t>
  </si>
  <si>
    <t>1DRIV17000</t>
  </si>
  <si>
    <t>Emergency Repair - Gas</t>
  </si>
  <si>
    <t>2DRIV17000</t>
  </si>
  <si>
    <t xml:space="preserve">Added to Leak Repair Main &amp; Service </t>
  </si>
  <si>
    <t>R.10015.04.01.02</t>
  </si>
  <si>
    <t>G-Leak Repair-Main</t>
  </si>
  <si>
    <t xml:space="preserve">Includes Historical C leaks </t>
  </si>
  <si>
    <t>R.10015.04.01.03</t>
  </si>
  <si>
    <t>G-Leak Repair-Service</t>
  </si>
  <si>
    <t>R.10015.04.01.04</t>
  </si>
  <si>
    <t>G-SCATTERED SHORT MAIN REHAB</t>
  </si>
  <si>
    <t>R.10015.04.01.05</t>
  </si>
  <si>
    <t>G-SERVICE REPLACEMENT MISC</t>
  </si>
  <si>
    <t>R.10015.04.01.06</t>
  </si>
  <si>
    <t>G-SEWER CROSS BORE REPAIR-MAIN</t>
  </si>
  <si>
    <t>R.10015.04.01.07</t>
  </si>
  <si>
    <t>G-SEWER CROSS BORE REPAIR-SERVICE</t>
  </si>
  <si>
    <t>R.10015.04.01.08</t>
  </si>
  <si>
    <t>G-Gas Work Release-Main</t>
  </si>
  <si>
    <t>R.10015.04.01.09</t>
  </si>
  <si>
    <t>G-Gas Work Release-Service</t>
  </si>
  <si>
    <t>R.10015.04.01.10</t>
  </si>
  <si>
    <t>OMRC_G-SCATTERED SHORT MAIN REHAB</t>
  </si>
  <si>
    <t>R.10015.04.01.11</t>
  </si>
  <si>
    <t>OMRC_G-SERVICE REPLACEMENT</t>
  </si>
  <si>
    <t>R.10015.05</t>
  </si>
  <si>
    <t>GAS SYSTEM NEW</t>
  </si>
  <si>
    <t>R.10015.05.01</t>
  </si>
  <si>
    <t>R.10015.05.01.01</t>
  </si>
  <si>
    <t>G-SYSTEM CAPACITY NEW-DIST</t>
  </si>
  <si>
    <t>R.10015.05.01.02</t>
  </si>
  <si>
    <t>G-SYSTEM IMPR. OPPORT. NEW-DIST</t>
  </si>
  <si>
    <t>Tada/Henderson</t>
  </si>
  <si>
    <t xml:space="preserve"> Cak- increased 2022 by 2M to 2.8M</t>
  </si>
  <si>
    <t>R.10015.05.01.03</t>
  </si>
  <si>
    <t>OMRC_G-SYSTEM IMPR. OPPORT. NEW-DIST</t>
  </si>
  <si>
    <t>R.10015.05.02</t>
  </si>
  <si>
    <t>R.10015.05.02.01</t>
  </si>
  <si>
    <t>G-SYSTEM PROJECT MITIGATION-DIST</t>
  </si>
  <si>
    <t>R.10015.06</t>
  </si>
  <si>
    <t>GAS SYSTEM UPGRADE</t>
  </si>
  <si>
    <t>R.10015.06.01</t>
  </si>
  <si>
    <t>R.10015.06.01.01</t>
  </si>
  <si>
    <t>G-COLD WEATHER ACTION REINFORCEMENT</t>
  </si>
  <si>
    <t>2DRIV12400</t>
  </si>
  <si>
    <t>Reduce Gas Outages/Customer Interuptions</t>
  </si>
  <si>
    <t>R.10015.06.01.02</t>
  </si>
  <si>
    <t>G-ODORIZER COMPONANT REPL BULK-DIST</t>
  </si>
  <si>
    <t>R.10015.06.01.03</t>
  </si>
  <si>
    <t>G-ODORIZER UPGRADE</t>
  </si>
  <si>
    <t>R.10015.06.01.04</t>
  </si>
  <si>
    <t>G-SYSTEM CAPACITY UPGRADE BULK-DIST</t>
  </si>
  <si>
    <t>Based on growth rate and HP projects.  CAK - 2020 lowered by $655K, 2021 lowered by $3M due to added placeholders</t>
  </si>
  <si>
    <t>R.10015.06.01.05</t>
  </si>
  <si>
    <t>G-SYSTEM CAPACITY UPGRADE-DIST</t>
  </si>
  <si>
    <t xml:space="preserve">Based on growth rate and HP projects </t>
  </si>
  <si>
    <t>R.10015.06.01.06</t>
  </si>
  <si>
    <t>G-SYSTEM CAPACITY UPRATE-BULK DIST</t>
  </si>
  <si>
    <t xml:space="preserve">Kent LS 1996 </t>
  </si>
  <si>
    <t>R.10015.06.01.07</t>
  </si>
  <si>
    <t>G-SYSTEM CAPACITY UPRATE-DIST</t>
  </si>
  <si>
    <t>R.10015.06.01.08</t>
  </si>
  <si>
    <t>G-SYSTEM IMP OPP CAPACITY UPGRADE-DIST</t>
  </si>
  <si>
    <t>R.10015.06.01.09</t>
  </si>
  <si>
    <t>OMRC_G-SYSTEM CAPACITY UPRATE-DIST</t>
  </si>
  <si>
    <t>R.10015.06.01.10</t>
  </si>
  <si>
    <t>OMRC_G-VEGETATION MITIGATION</t>
  </si>
  <si>
    <t>R.10016</t>
  </si>
  <si>
    <t>CAP-GENERATION PLANT WORK</t>
  </si>
  <si>
    <t>R.10016.01</t>
  </si>
  <si>
    <t>GENERATION PLANT WORK</t>
  </si>
  <si>
    <t>R.10016.01.01</t>
  </si>
  <si>
    <t>R.10016.01.01.01</t>
  </si>
  <si>
    <t>E-DOWNSTREAM FISH PASSAGE CAPITAL-BAKER</t>
  </si>
  <si>
    <t>R.10016.01.02</t>
  </si>
  <si>
    <t>R.10016.01.02.01</t>
  </si>
  <si>
    <t>E-PTS RECORDS MANAGEMENT GENERATION</t>
  </si>
  <si>
    <t>Kris R Olin</t>
  </si>
  <si>
    <t>R.10016.02</t>
  </si>
  <si>
    <t>LOWER BAKER DAM CREST IMPROVEMENTS</t>
  </si>
  <si>
    <t>R.10016.02.01</t>
  </si>
  <si>
    <t>R.10016.02.01.01</t>
  </si>
  <si>
    <t>E-FLOW IMPLEMENTATION CAPITAL-BAKER</t>
  </si>
  <si>
    <t>R.10016.03</t>
  </si>
  <si>
    <t>SNOQUALMIE GENERATING PLANT</t>
  </si>
  <si>
    <t>R.10016.03.01</t>
  </si>
  <si>
    <t>R.10016.03.01.01</t>
  </si>
  <si>
    <t>E-SNOQUALMIE REBUILD SN1-GEN</t>
  </si>
  <si>
    <t>3CORP78600</t>
  </si>
  <si>
    <t>Snoqualmie Operations</t>
  </si>
  <si>
    <t>R.10016.03.01.02</t>
  </si>
  <si>
    <t>E-SNOQUALMIE REBUILD SN2-GEN</t>
  </si>
  <si>
    <t>R.10016.03.01.03</t>
  </si>
  <si>
    <t>E-SNOQUALMIE REBUILD-TRANS</t>
  </si>
  <si>
    <t>David E Mills</t>
  </si>
  <si>
    <t>R.10017</t>
  </si>
  <si>
    <t>CAP-GREENWATER ELECTRIC RELIABILITY</t>
  </si>
  <si>
    <t>R.10017.01</t>
  </si>
  <si>
    <t>GREENWATER RELIABILITY</t>
  </si>
  <si>
    <t>R.10017.01.01</t>
  </si>
  <si>
    <t>R.10017.01.01.01</t>
  </si>
  <si>
    <t>E-GREENWATER 55 TO 115KV-TLINE</t>
  </si>
  <si>
    <t>R.10017.01.01.02</t>
  </si>
  <si>
    <t>E-GREENWATER TAP SUBS</t>
  </si>
  <si>
    <t xml:space="preserve">should be Greenwater Tap relocation </t>
  </si>
  <si>
    <t>R.10018</t>
  </si>
  <si>
    <t>CAP-JENKINS SUBSTATTION</t>
  </si>
  <si>
    <t>R.10018.01</t>
  </si>
  <si>
    <t>JENKINS SUBSTATTION</t>
  </si>
  <si>
    <t>R.10018.01.01</t>
  </si>
  <si>
    <t>R.10018.01.01.01</t>
  </si>
  <si>
    <t>E-JENKINS SUBSTATION</t>
  </si>
  <si>
    <t>R.10019</t>
  </si>
  <si>
    <t>CAP-KITSAP &amp; BAINBRIDGE ELECTR. CAPACITY</t>
  </si>
  <si>
    <t>R.10019.01</t>
  </si>
  <si>
    <t>BAINBRIDGE SUBSTATION</t>
  </si>
  <si>
    <t>R.10019.01.01</t>
  </si>
  <si>
    <t>R.10019.01.01.01</t>
  </si>
  <si>
    <t>E-BAINBRIDGE SUBSTATION-SUB</t>
  </si>
  <si>
    <t>R.10019.01.01.02</t>
  </si>
  <si>
    <t>E-BAINBRIDGE TLINES-TRANS</t>
  </si>
  <si>
    <t>Concurrent with Bainbridge substation - Est 2022 - $26M total cost.  Need Booga Overview CAK removed $26M ($12M in 2021; $12M in 2022) until project initiation completed- left $300K for initiation</t>
  </si>
  <si>
    <t>R.10019.02</t>
  </si>
  <si>
    <t>FOSS CORNER 115KV</t>
  </si>
  <si>
    <t>R.10019.02.01</t>
  </si>
  <si>
    <t>R.10019.02.01.01</t>
  </si>
  <si>
    <t>E-FOSS CORNER 115KV-PORT MADISON TAP</t>
  </si>
  <si>
    <t>R.10019.02.01.02</t>
  </si>
  <si>
    <t>E-FOSS CORNER 115KV-PRT MAD RECOND-TLINE</t>
  </si>
  <si>
    <t xml:space="preserve">Completed in 2016 </t>
  </si>
  <si>
    <t>R.10019.02.01.03</t>
  </si>
  <si>
    <t>E-FOSS CORNER 115KV-VLY JUNC-#2 TLINE</t>
  </si>
  <si>
    <t>R.10019.02.01.04</t>
  </si>
  <si>
    <t>OMRC_E-FOSS CRNR 115KV-PORT MAD TAP-LINE</t>
  </si>
  <si>
    <t>R.10019.02.01.05</t>
  </si>
  <si>
    <t>OMRC_E-FOSS CRNR 115KV-PRT MAD -TLINE</t>
  </si>
  <si>
    <t>R.10019.03</t>
  </si>
  <si>
    <t>S. BREMERTON/BANGOR 115KV/230/KV</t>
  </si>
  <si>
    <t>R.10019.03.01</t>
  </si>
  <si>
    <t>R.10019.03.01.01</t>
  </si>
  <si>
    <t>E-S Brm/Bngr 115KV/230/KV-Prprty Purchse</t>
  </si>
  <si>
    <t>R.10020</t>
  </si>
  <si>
    <t>CAP-KITTITAS ELECTRIC CAPACITY</t>
  </si>
  <si>
    <t>R.10020.01</t>
  </si>
  <si>
    <t>THORP SUBSTATION</t>
  </si>
  <si>
    <t>R.10020.01.01</t>
  </si>
  <si>
    <t>R.10020.01.01.01</t>
  </si>
  <si>
    <t>E-THORP SUBSTATION REBUILD-FEEDER</t>
  </si>
  <si>
    <t>R.10020.01.01.02</t>
  </si>
  <si>
    <t>E-THORP SUBSTATION REBUILD-SUB</t>
  </si>
  <si>
    <t>R.10020.01.01.03</t>
  </si>
  <si>
    <t>OMRC_E-THORP SUBSTATION REBUILD-FEEDER</t>
  </si>
  <si>
    <t>R.10020.02</t>
  </si>
  <si>
    <t>WIND RIDGE-KITTITAS 115KV</t>
  </si>
  <si>
    <t>R.10020.02.01</t>
  </si>
  <si>
    <t>R.10020.02.01.01</t>
  </si>
  <si>
    <t>E-WIND RIDGE-KITTITAS 115KV TLINE</t>
  </si>
  <si>
    <t>R.10021</t>
  </si>
  <si>
    <t>CAP-LACEY GAS CAPACITY</t>
  </si>
  <si>
    <t>R.10021.01</t>
  </si>
  <si>
    <t>NORTH LACEY SUPPLY</t>
  </si>
  <si>
    <t>R.10021.01.01</t>
  </si>
  <si>
    <t>R.10021.01.01.01</t>
  </si>
  <si>
    <t>G-N. LACEY SUPPLY 8" REINF-BULK DIST</t>
  </si>
  <si>
    <t>R.10022</t>
  </si>
  <si>
    <t>CAP-LAKELAND HILLS SUBSTATION</t>
  </si>
  <si>
    <t>R.10022.01</t>
  </si>
  <si>
    <t>LAKELAND HILLS SUBSTATION</t>
  </si>
  <si>
    <t>R.10022.01.01</t>
  </si>
  <si>
    <t>R.10022.01.01.01</t>
  </si>
  <si>
    <t>E-LAKELAND HILLS SUBSTATION</t>
  </si>
  <si>
    <t>R.10023</t>
  </si>
  <si>
    <t>CAP-LAKEMONT SUBSTATION &amp; INFRASTRUCTURE</t>
  </si>
  <si>
    <t>R.10023.01</t>
  </si>
  <si>
    <t>LAKEMONT SUBSTATION</t>
  </si>
  <si>
    <t>R.10023.01.01</t>
  </si>
  <si>
    <t>R.10023.01.01.01</t>
  </si>
  <si>
    <t>E-LAKEMONT SUBSTATION</t>
  </si>
  <si>
    <t>R.10024</t>
  </si>
  <si>
    <t>CAP-METER OPERATIONS</t>
  </si>
  <si>
    <t>R.10024.01</t>
  </si>
  <si>
    <t>AMR OPERATIONS</t>
  </si>
  <si>
    <t>R.10024.01.01</t>
  </si>
  <si>
    <t>R.10024.01.01.01</t>
  </si>
  <si>
    <t>C-AMR OPERATIONS</t>
  </si>
  <si>
    <t>3CORP53000</t>
  </si>
  <si>
    <t>Feinstein/Shapiro</t>
  </si>
  <si>
    <t xml:space="preserve">AMR Network equipment from AMX master spreadsheet with 3% inflation added </t>
  </si>
  <si>
    <t>R.10024.01.01.02</t>
  </si>
  <si>
    <t>G-AMR BATTERY EXCHANGE PROGRAM</t>
  </si>
  <si>
    <t>Feinstein checked. Assumes 40,000 modules. not in budget before</t>
  </si>
  <si>
    <t>R.10024.01.01.04</t>
  </si>
  <si>
    <t>G-AMR OPERATIONS</t>
  </si>
  <si>
    <t xml:space="preserve">Assumes no NCC (Jennifer inputting elsewhere). Assumes 36,000 modules for L+G MARP and 15,400 for PSE work. </t>
  </si>
  <si>
    <t>R.10024.01.01.05</t>
  </si>
  <si>
    <t>E-AMR Operations</t>
  </si>
  <si>
    <t>Turushia L Thomas</t>
  </si>
  <si>
    <t xml:space="preserve">Turushia is forecasting just a 3% increase due to inflation/CPI escallation for this. </t>
  </si>
  <si>
    <t>R.10024.02</t>
  </si>
  <si>
    <t>GAS METERING OPERATIONS</t>
  </si>
  <si>
    <t>R.10024.02.01</t>
  </si>
  <si>
    <t>R.10024.02.01.01</t>
  </si>
  <si>
    <t>G-NON-REGISTERING METERS-DIST</t>
  </si>
  <si>
    <t>R.10024.02.01.03</t>
  </si>
  <si>
    <t>G-PERIODIC METER CHANGEOUT-IMO-DIST</t>
  </si>
  <si>
    <t>R.10025</t>
  </si>
  <si>
    <t>CAP-MT. SI</t>
  </si>
  <si>
    <t>R.10025.01</t>
  </si>
  <si>
    <t>MT. SI TRANSMISSION</t>
  </si>
  <si>
    <t>R.10025.01.01</t>
  </si>
  <si>
    <t>R.10025.01.01.01</t>
  </si>
  <si>
    <t>E-MT. SI TRANSMISSION</t>
  </si>
  <si>
    <t>R.10025.01.01.02</t>
  </si>
  <si>
    <t>OMRC_E-MT. SI TRANSMISSION</t>
  </si>
  <si>
    <t>R.10025.02</t>
  </si>
  <si>
    <t>Mt. Si Substation</t>
  </si>
  <si>
    <t>R.10025.02.01</t>
  </si>
  <si>
    <t>R.10025.02.01.01</t>
  </si>
  <si>
    <t>E-Mt. Si Substation</t>
  </si>
  <si>
    <t>R.10026</t>
  </si>
  <si>
    <t>R.10026.01</t>
  </si>
  <si>
    <t>R.10026.01.01</t>
  </si>
  <si>
    <t>R.10026.01.01.01</t>
  </si>
  <si>
    <t>C-NON UTILITY PLANT</t>
  </si>
  <si>
    <t>Gary B Bolton</t>
  </si>
  <si>
    <t>Bolton</t>
  </si>
  <si>
    <t>R.10027</t>
  </si>
  <si>
    <t>CAP-NORTH KING ELECTRIC CAPACITY</t>
  </si>
  <si>
    <t>R.10027.01</t>
  </si>
  <si>
    <t>MOORLANDS-VITULLI 115KV</t>
  </si>
  <si>
    <t>R.10027.01.01</t>
  </si>
  <si>
    <t>R.10027.01.01.01</t>
  </si>
  <si>
    <t>E-MOORLNDS-VITULLI 115KV RECONDUC-TRANS</t>
  </si>
  <si>
    <t>R.10027.01.01.02</t>
  </si>
  <si>
    <t>OMRC_E-MOORLNDS-VITULLI 115KVRECON-TRANS</t>
  </si>
  <si>
    <t>R.10027.02</t>
  </si>
  <si>
    <t>VERNELL SUBSTATION</t>
  </si>
  <si>
    <t>R.10027.02.01</t>
  </si>
  <si>
    <t>R.10027.02.01.01</t>
  </si>
  <si>
    <t>E-VERNELL SUBSTATION-FEEDER</t>
  </si>
  <si>
    <t>R.10027.02.01.02</t>
  </si>
  <si>
    <t>E-VERNELL SUBSTATION-SUB</t>
  </si>
  <si>
    <t>R.10027.02.01.03</t>
  </si>
  <si>
    <t>E-VERNELL SWITCHING STATION-CONDUITS</t>
  </si>
  <si>
    <t>R.10027.02.01.04</t>
  </si>
  <si>
    <t>OMRC_E-Vernell Substation-Feeder</t>
  </si>
  <si>
    <t>R.10028</t>
  </si>
  <si>
    <t>CAP-NORTH KING ELECTRIC RELIABILITY</t>
  </si>
  <si>
    <t>R.10028.01</t>
  </si>
  <si>
    <t>NORTH BELLEVUE BANK</t>
  </si>
  <si>
    <t>R.10028.01.01</t>
  </si>
  <si>
    <t>R.10028.01.01.01</t>
  </si>
  <si>
    <t>E-NORTH BELLEVUE BANK #3</t>
  </si>
  <si>
    <t>3CORP28000</t>
  </si>
  <si>
    <t>R.10028.02</t>
  </si>
  <si>
    <t>STILLWATER-COTTAGE BROOK 115KV</t>
  </si>
  <si>
    <t>R.10028.02.01</t>
  </si>
  <si>
    <t>R.10028.02.01.01</t>
  </si>
  <si>
    <t>E-STLLWTR-COTTAGE BRK115KV REBUILD-TLINE</t>
  </si>
  <si>
    <t>R.10028.02.01.02</t>
  </si>
  <si>
    <t>OMRC_E-Stlwtr-COT Brk115kV Rebuld-Tline</t>
  </si>
  <si>
    <t>R.10029</t>
  </si>
  <si>
    <t>CAP-NORTH KING GAS CAPACITY</t>
  </si>
  <si>
    <t>R.10029.01</t>
  </si>
  <si>
    <t>TOLT HP REINFORCEMENT</t>
  </si>
  <si>
    <t>R.10029.01.01</t>
  </si>
  <si>
    <t>R.10029.01.01.01</t>
  </si>
  <si>
    <t>G-TOLT HP 16" PHASE 1-MAIN</t>
  </si>
  <si>
    <t>3CORP28500</t>
  </si>
  <si>
    <t xml:space="preserve">The ACOE permit may not be received in time to complete this work in 2017 </t>
  </si>
  <si>
    <t>R.10030</t>
  </si>
  <si>
    <t>CAP-NORTH KING TRANSFORMATION</t>
  </si>
  <si>
    <t>R.10030.01</t>
  </si>
  <si>
    <t>NORTH KING TRANSFORMATION</t>
  </si>
  <si>
    <t>R.10030.01.01</t>
  </si>
  <si>
    <t>R.10030.01.01.01</t>
  </si>
  <si>
    <t>E-MONROE/NOVELTY 230KV LINE #2</t>
  </si>
  <si>
    <t>R.10031</t>
  </si>
  <si>
    <t>CAP-NORTH KING-BELLEVUE ELEC RELIABILITY</t>
  </si>
  <si>
    <t>R.10031.01</t>
  </si>
  <si>
    <t>LAKE HILLS-PHANTOM LAKE 115 KV</t>
  </si>
  <si>
    <t>R.10031.01.01</t>
  </si>
  <si>
    <t>R.10031.01.01.01</t>
  </si>
  <si>
    <t>E-LAKE HILLS-PHANTOM LAKE 115KV-SUB</t>
  </si>
  <si>
    <t>3CORP25500</t>
  </si>
  <si>
    <t>R.10031.01.01.02</t>
  </si>
  <si>
    <t>E-LAKE HILLS-PHANTOM LAKE 115KV-TLINE</t>
  </si>
  <si>
    <t xml:space="preserve">Revised to reflect current plan based on permitting   </t>
  </si>
  <si>
    <t>R.10031.01.01.03</t>
  </si>
  <si>
    <t>OMRC_E-LAKE HILLS-PHANTOM LAKE 115KV-SUB</t>
  </si>
  <si>
    <t>R.10031.01.01.04</t>
  </si>
  <si>
    <t>OMRC_E-Lake Hills-Phntom Lke 115kV-Tline</t>
  </si>
  <si>
    <t>R.10031.02</t>
  </si>
  <si>
    <t>LAKESIDE 115 KV</t>
  </si>
  <si>
    <t>R.10031.02.01</t>
  </si>
  <si>
    <t>R.10031.02.01.01</t>
  </si>
  <si>
    <t>E-LAKESIDE 115 KV SUBS-BUS REBUILD PH1</t>
  </si>
  <si>
    <t>3CORP25000</t>
  </si>
  <si>
    <t>R.10031.02.01.02</t>
  </si>
  <si>
    <t>E-LAKESIDE 115 KV SUBS-BUS REBUILD PH2</t>
  </si>
  <si>
    <t>R.10031.02.01.03</t>
  </si>
  <si>
    <t>E-LAKESIDE 115 KV SUBS-CONTROL HOUSE</t>
  </si>
  <si>
    <t>R.10031.02.01.04</t>
  </si>
  <si>
    <t>E-LAKESIDE 115 KV SUB-TRAN LONGLINES PH1</t>
  </si>
  <si>
    <t>R.10031.02.01.05</t>
  </si>
  <si>
    <t>OMRC_E-LAKESIDE 115 KV SUB-BUS REBLD PH1</t>
  </si>
  <si>
    <t>R.10031.02.01.06</t>
  </si>
  <si>
    <t>OMRC_E-LAKESIDE 115 KV SUBS-CTRL HOUSE</t>
  </si>
  <si>
    <t>R.10031.02.01.07</t>
  </si>
  <si>
    <t>OMRC_E-Lakeside 115kV Trans Longline Ph1</t>
  </si>
  <si>
    <t>R.10031.02.01.08</t>
  </si>
  <si>
    <t>E-Lakeside 115kV Trans Longline Ph2</t>
  </si>
  <si>
    <t>R.10031.02.01.09</t>
  </si>
  <si>
    <t>OMRC_E-Lakeside 115kV Trans Longline Ph2</t>
  </si>
  <si>
    <t>R.10031.03</t>
  </si>
  <si>
    <t>SAMMAMISH-JUANITA 115KV</t>
  </si>
  <si>
    <t>R.10031.03.01</t>
  </si>
  <si>
    <t>R.10031.03.01.01</t>
  </si>
  <si>
    <t>E-SAMMAMISH-JUANITA 115KV-TLINE</t>
  </si>
  <si>
    <t>3CORP27000</t>
  </si>
  <si>
    <t xml:space="preserve">Revised to reflect route selection negotiations/permitting, 2017 forecast reducewed to $1M </t>
  </si>
  <si>
    <t>R.10032</t>
  </si>
  <si>
    <t>CAP-NORTH SEATTLE PRESSURE</t>
  </si>
  <si>
    <t>R.10032.01</t>
  </si>
  <si>
    <t>NORTH SEATTLE PRESSURE INCREASE</t>
  </si>
  <si>
    <t>R.10032.01.01</t>
  </si>
  <si>
    <t>R.10032.01.01.01</t>
  </si>
  <si>
    <t>G-NORTH SEATTLE PRESSURE INCREASE</t>
  </si>
  <si>
    <t>R.10033</t>
  </si>
  <si>
    <t>CAP-OPERATIONS TOOLS</t>
  </si>
  <si>
    <t>R.10033.01</t>
  </si>
  <si>
    <t>OPERATIONS TOOLS</t>
  </si>
  <si>
    <t>R.10033.01.01</t>
  </si>
  <si>
    <t>R.10033.01.01.01</t>
  </si>
  <si>
    <t>C-SMALL TOOLS_MISC</t>
  </si>
  <si>
    <t>Cathy Koch</t>
  </si>
  <si>
    <t>Flajole</t>
  </si>
  <si>
    <t>R.10033.01.01.02</t>
  </si>
  <si>
    <t>E-SMALL TOOLS_CORP SAFETY</t>
  </si>
  <si>
    <t>R.10033.01.01.03</t>
  </si>
  <si>
    <t>E-SMALL TOOLS_EFR</t>
  </si>
  <si>
    <t>R.10033.01.01.04</t>
  </si>
  <si>
    <t>E-SMALL TOOLS_METER &amp; XFMR</t>
  </si>
  <si>
    <t>R.10033.01.01.05</t>
  </si>
  <si>
    <t>E-SMALL TOOLS_PTS</t>
  </si>
  <si>
    <t>R.10033.01.01.06</t>
  </si>
  <si>
    <t>E-SMALL TOOLS_SUBSTATIONS</t>
  </si>
  <si>
    <t>R.10033.01.01.07</t>
  </si>
  <si>
    <t>G-SMALL TOOLS_CORROSION</t>
  </si>
  <si>
    <t>3CORP22500</t>
  </si>
  <si>
    <t>R.10033.01.01.08</t>
  </si>
  <si>
    <t>G-SMALL TOOLS_GAS AMR MAINT</t>
  </si>
  <si>
    <t>R.10033.01.01.09</t>
  </si>
  <si>
    <t>G-SMALL TOOLS_GAS FIRST RESPON</t>
  </si>
  <si>
    <t>R.10033.01.01.10</t>
  </si>
  <si>
    <t>G-SMALL TOOLS_GAS STANDARDS</t>
  </si>
  <si>
    <t>R.10033.01.01.11</t>
  </si>
  <si>
    <t>G-SMALL TOOLS_INDUSTRIAL METER</t>
  </si>
  <si>
    <t>R.10033.01.01.12</t>
  </si>
  <si>
    <t>G-SMALL TOOLS_INSTRUMENTATION</t>
  </si>
  <si>
    <t>R.10033.01.01.13</t>
  </si>
  <si>
    <t>E-Small Tools Meter Operation</t>
  </si>
  <si>
    <t>R.10033.01.01.14</t>
  </si>
  <si>
    <t>E-Small Tools Meter Relay/Xfmr</t>
  </si>
  <si>
    <t>R.10033.01.01.15</t>
  </si>
  <si>
    <t>G-SMALL TOOLS_PRESSURE CONTROL</t>
  </si>
  <si>
    <t>R.10033.01.01.16</t>
  </si>
  <si>
    <t>G-Small Tools_Tool Repair/Calib</t>
  </si>
  <si>
    <t>R.10033.01.01.17</t>
  </si>
  <si>
    <t>E-Small Tools_Elec Standards</t>
  </si>
  <si>
    <t>R.10033.01.01.18</t>
  </si>
  <si>
    <t>G-Small Tools_Energy Measurement</t>
  </si>
  <si>
    <t>R.10034</t>
  </si>
  <si>
    <t>CAP-PIERCE ELECTRIC CAPACITY</t>
  </si>
  <si>
    <t>R.10034.01</t>
  </si>
  <si>
    <t>PIERCE COUNTY 230KV</t>
  </si>
  <si>
    <t>R.10034.01.01</t>
  </si>
  <si>
    <t>R.10034.01.01.01</t>
  </si>
  <si>
    <t>E-PIERCE CO 230KV SUBSTATIONS-FEEDER</t>
  </si>
  <si>
    <t>3CORP26500</t>
  </si>
  <si>
    <t>R.10034.01.01.02</t>
  </si>
  <si>
    <t>E-PIERCE CO 230KV SUBSTATION-SUB</t>
  </si>
  <si>
    <t>R.10034.01.01.03</t>
  </si>
  <si>
    <t>E-PIERCE CO 230KV-ALDERTON-TLINE</t>
  </si>
  <si>
    <t xml:space="preserve">2018 to be revised - likely reduced by approx. 4-5M - bid dependant (bids due 4/14) </t>
  </si>
  <si>
    <t>R.10034.01.01.04</t>
  </si>
  <si>
    <t>OMRC_E-Pierce Co 230kV-Alderton-Tline</t>
  </si>
  <si>
    <t>R.10034.01.01.05</t>
  </si>
  <si>
    <t>E-Pierce Co 230kV - Gas Corrosion Work</t>
  </si>
  <si>
    <t>R.10034.02</t>
  </si>
  <si>
    <t>WOODLAND-ST. CLAIR 115 KV</t>
  </si>
  <si>
    <t>R.10034.02.01</t>
  </si>
  <si>
    <t>R.10034.02.01.01</t>
  </si>
  <si>
    <t>E-WOODLAND-ST CLAIR 115KV PHASE 2-TLINE</t>
  </si>
  <si>
    <t xml:space="preserve">Has regional implications on BPA Raver - Paul 500 kV path.  Need Booga Overview </t>
  </si>
  <si>
    <t>R.10034.02.01.02</t>
  </si>
  <si>
    <t>OMRC_E-WOODLAND-ST CLAIR 115KV PH2-TLINE</t>
  </si>
  <si>
    <t>R.10035</t>
  </si>
  <si>
    <t>CAP-PIERCE ELECTRIC RELIABILITY</t>
  </si>
  <si>
    <t>R.10035.01</t>
  </si>
  <si>
    <t>WHITE RIVER-ELECTRON HEIGHTS 115KV</t>
  </si>
  <si>
    <t>R.10035.01.01</t>
  </si>
  <si>
    <t>R.10035.01.01.01</t>
  </si>
  <si>
    <t>E-ALDERTON-ELECTRON HGTS 115KV PH2 TLINE</t>
  </si>
  <si>
    <t>3CORP23500</t>
  </si>
  <si>
    <t xml:space="preserve">Must construct in 2018 or risk losing SSDP - Shoreline Permit </t>
  </si>
  <si>
    <t>R.10035.01.01.02</t>
  </si>
  <si>
    <t>OMRC_E-ALDRTN-ELCTRN HGTS 115KV PH2TLINE</t>
  </si>
  <si>
    <t>R.10036</t>
  </si>
  <si>
    <t>CAP-REAL ESTATE</t>
  </si>
  <si>
    <t>R.10036.01</t>
  </si>
  <si>
    <t>REAL ESTATE LAND</t>
  </si>
  <si>
    <t>R.10036.01.01</t>
  </si>
  <si>
    <t>REAL ESTATE LAND PURCHASE/SALE</t>
  </si>
  <si>
    <t>R.10036.01.01.01</t>
  </si>
  <si>
    <t>C-DISTRIBUTION PLANT-LAND</t>
  </si>
  <si>
    <t>R.10036.01.01.02</t>
  </si>
  <si>
    <t>C-General Plant-Land</t>
  </si>
  <si>
    <t>R.10036.01.01.03</t>
  </si>
  <si>
    <t>C-Production-Land</t>
  </si>
  <si>
    <t>R.10036.01.01.04</t>
  </si>
  <si>
    <t>C-Transmission-Land</t>
  </si>
  <si>
    <t>R.10037</t>
  </si>
  <si>
    <t>CAP-SALVAGE PROGRAM</t>
  </si>
  <si>
    <t>R.10037.01</t>
  </si>
  <si>
    <t>SALVAGE PROGRAM</t>
  </si>
  <si>
    <t>R.10037.01.01</t>
  </si>
  <si>
    <t>R.10037.01.01.01</t>
  </si>
  <si>
    <t>E-REMOVAL COST-METERS</t>
  </si>
  <si>
    <t>?</t>
  </si>
  <si>
    <t>R.10037.01.01.02</t>
  </si>
  <si>
    <t>E-REMOVAL COST-TRANSFORMERS</t>
  </si>
  <si>
    <t>R.10037.01.01.03</t>
  </si>
  <si>
    <t>E-SALV T&amp;D LIKE KIND LINE XFORMER EXCHG</t>
  </si>
  <si>
    <t>R.10037.01.01.04</t>
  </si>
  <si>
    <t>E-SALV T&amp;D LIKE KIND OH/UG CONDUC EXCHG</t>
  </si>
  <si>
    <t>R.10037.01.01.05</t>
  </si>
  <si>
    <t>E-SCRAP SALE PLT METERS -DIST</t>
  </si>
  <si>
    <t>R.10037.01.01.06</t>
  </si>
  <si>
    <t>G-REMOVAL COST-METERS</t>
  </si>
  <si>
    <t>R.10037.01.01.07</t>
  </si>
  <si>
    <t>G-SCRAP SALE PLT METERS -DIST</t>
  </si>
  <si>
    <t>R.10037.01.01.08</t>
  </si>
  <si>
    <t>E-Scrap Sale-Elec Trans</t>
  </si>
  <si>
    <t>Pruchnic</t>
  </si>
  <si>
    <t>R.10037.01.01.09</t>
  </si>
  <si>
    <t>E-Scrap Sale-Common Gen Plant</t>
  </si>
  <si>
    <t>R.10038</t>
  </si>
  <si>
    <t>CAP-SAMMAMISH &amp; ISSAQUAH ELEC. CAPACITY</t>
  </si>
  <si>
    <t>R.10038.01</t>
  </si>
  <si>
    <t>GRAND RIDGE SUBSTATION</t>
  </si>
  <si>
    <t>R.10038.01.01</t>
  </si>
  <si>
    <t>R.10038.01.01.01</t>
  </si>
  <si>
    <t>E-GRAND RIDGE SUBSTATION-SUB</t>
  </si>
  <si>
    <t>R.10039</t>
  </si>
  <si>
    <t>CAP-SE KING &amp; PIERCE ELECTRIC CAPACITY</t>
  </si>
  <si>
    <t>R.10039.01</t>
  </si>
  <si>
    <t>CHRISTOPHER SUB 230KV</t>
  </si>
  <si>
    <t>R.10039.01.01</t>
  </si>
  <si>
    <t>R.10039.01.01.01</t>
  </si>
  <si>
    <t>E-CHRISTOPHER SUB 230KV DEVELOPMENT</t>
  </si>
  <si>
    <t>R.10039.02</t>
  </si>
  <si>
    <t>ELECTRON-ENUMCLAW 55KV</t>
  </si>
  <si>
    <t>R.10039.02.01</t>
  </si>
  <si>
    <t>R.10039.02.01.01</t>
  </si>
  <si>
    <t>E-BUCKLEY SUBSTATION-FEEDER</t>
  </si>
  <si>
    <t>R.10039.02.01.02</t>
  </si>
  <si>
    <t>E-BUCKLEY SUBSTATION-SUB</t>
  </si>
  <si>
    <t>R.10039.02.01.03</t>
  </si>
  <si>
    <t>E-ELECTR-ENUM 55KV 115KV-SUB-ELECTR HGHT</t>
  </si>
  <si>
    <t>R.10039.02.01.04</t>
  </si>
  <si>
    <t>E-ELECTRON-ENUM 55KV TO 115KV- SUB-KRAIN</t>
  </si>
  <si>
    <t>R.10039.02.01.05</t>
  </si>
  <si>
    <t>E-ELECTRON-ENUM 55KV TO 115KV-SUB-ENUM</t>
  </si>
  <si>
    <t>R.10039.02.01.06</t>
  </si>
  <si>
    <t>E-ELECTRON-ENUMCLAW 55KV TO 115KV-FIBER</t>
  </si>
  <si>
    <t>R.10039.02.01.07</t>
  </si>
  <si>
    <t>E-ELECTRON-ENUMCLAW 55KV TO 115KV-TLINE</t>
  </si>
  <si>
    <t>Revised to reflect engineering progress, 2017 budget to be reduced prior to the 5&amp;7 CAK 2017  work pushed to 2018 and total lifetime adjusted to stay the same</t>
  </si>
  <si>
    <t>R.10039.02.01.08</t>
  </si>
  <si>
    <t>OMRC_E-ELECTRON-ENUMCLAW 55TO115KV-TLINE</t>
  </si>
  <si>
    <t>R.10039.02.01.09</t>
  </si>
  <si>
    <t>OMRC_E-Elec-Enu 55kV 115kV-Sub-Elec Hght</t>
  </si>
  <si>
    <t>R.10039.03</t>
  </si>
  <si>
    <t>WHITE RIVER-KRAIN SUBSTATION</t>
  </si>
  <si>
    <t>R.10039.03.01</t>
  </si>
  <si>
    <t>R.10039.03.01.01</t>
  </si>
  <si>
    <t>E-WHITE RIVER-KRAIN SUBSTATION</t>
  </si>
  <si>
    <t>R.10039.04</t>
  </si>
  <si>
    <t>WHITE RIVER-KRAIN TRANSMISSION</t>
  </si>
  <si>
    <t>R.10039.04.01</t>
  </si>
  <si>
    <t>R.10039.04.01.01</t>
  </si>
  <si>
    <t>E-WHITE RIVER-KRAIN TRANSMISSION</t>
  </si>
  <si>
    <t xml:space="preserve">Planning - Project Initiation </t>
  </si>
  <si>
    <t>R.10040</t>
  </si>
  <si>
    <t>CAP-SEABECK SUBSTATION</t>
  </si>
  <si>
    <t>R.10040.01</t>
  </si>
  <si>
    <t>SEABECK SUBSTATION</t>
  </si>
  <si>
    <t>R.10040.01.01</t>
  </si>
  <si>
    <t>R.10040.01.01.01</t>
  </si>
  <si>
    <t>E-SEABECK SUBSTATION</t>
  </si>
  <si>
    <t>R.10040.01.01.02</t>
  </si>
  <si>
    <t>OMRC_E-SEABECK SUBSTATION</t>
  </si>
  <si>
    <t>R.10041</t>
  </si>
  <si>
    <t>CAP-SEHOME SUBS CAPACITY</t>
  </si>
  <si>
    <t>R.10041.01</t>
  </si>
  <si>
    <t>SEHOME SUBSTATION</t>
  </si>
  <si>
    <t>R.10041.01.01</t>
  </si>
  <si>
    <t>R.10041.01.01.01</t>
  </si>
  <si>
    <t>E-SEHOME SUBSTATION-SUB</t>
  </si>
  <si>
    <t>R.10042</t>
  </si>
  <si>
    <t>CAP-SILVERDALE TLINE CAPACITY</t>
  </si>
  <si>
    <t>R.10042.01</t>
  </si>
  <si>
    <t>SILVERDALE 115KV TAP TO VJN</t>
  </si>
  <si>
    <t>R.10042.01.01</t>
  </si>
  <si>
    <t>R.10042.01.01.01</t>
  </si>
  <si>
    <t>E-SILVERDALE 115KV TAP TO VJN-TLINE</t>
  </si>
  <si>
    <t>Part of West Kitsap Projects JVN Removed dollars until West Kitsap Project initiation is complete</t>
  </si>
  <si>
    <t>R.10043</t>
  </si>
  <si>
    <t>CAP-SKAGIT WHATCOM ELECTRIC CAPACITY</t>
  </si>
  <si>
    <t>R.10043.01</t>
  </si>
  <si>
    <t>BAKER 115KV</t>
  </si>
  <si>
    <t>R.10043.01.01</t>
  </si>
  <si>
    <t>R.10043.01.01.01</t>
  </si>
  <si>
    <t>E-BAKER #1 115KV RECONDUCTOR-TLINE</t>
  </si>
  <si>
    <t>R.10043.02</t>
  </si>
  <si>
    <t>SKAGIT SWITCHING STATION</t>
  </si>
  <si>
    <t>R.10043.02.01</t>
  </si>
  <si>
    <t>R.10043.02.01.01</t>
  </si>
  <si>
    <t>E-Skagit Swtchng Station-Prprty Purchase</t>
  </si>
  <si>
    <t>R.10044</t>
  </si>
  <si>
    <t>CAP-SOUTH KING ELECTRIC CAPACITY</t>
  </si>
  <si>
    <t>R.10044.01</t>
  </si>
  <si>
    <t>LAKE HOLM SUBSTATION</t>
  </si>
  <si>
    <t>R.10044.01.01</t>
  </si>
  <si>
    <t>R.10044.01.01.01</t>
  </si>
  <si>
    <t>E-LAKE HOLM SUBSTATION-FEEDER</t>
  </si>
  <si>
    <t>3CORP24500</t>
  </si>
  <si>
    <t>R.10044.01.01.02</t>
  </si>
  <si>
    <t>E-LAKE HOLM SUBSTATION-PROPERTY PURCHASE</t>
  </si>
  <si>
    <t>R.10044.01.01.03</t>
  </si>
  <si>
    <t>E-LAKE HOLM SUBSTATION-SUBS</t>
  </si>
  <si>
    <t>R.10044.01.01.04</t>
  </si>
  <si>
    <t>E-LAKE HOLM SUBSTATION-TRANS</t>
  </si>
  <si>
    <t>R.10045</t>
  </si>
  <si>
    <t>CAP-SOUTH KING ELECTRIC RELIABILITY</t>
  </si>
  <si>
    <t>R.10045.01</t>
  </si>
  <si>
    <t>TALBOT-ASBURY 115KV CABLE REPLACEMENT</t>
  </si>
  <si>
    <t>R.10045.01.01</t>
  </si>
  <si>
    <t>R.10045.01.01.01</t>
  </si>
  <si>
    <t>E-TALBOT-ASBURY UG 115KV REPL-TLINE</t>
  </si>
  <si>
    <t xml:space="preserve">Estimated $14M - Need Booga Overview </t>
  </si>
  <si>
    <t>R.10046</t>
  </si>
  <si>
    <t>CAP-SOUTH KING GAS CAPACITY</t>
  </si>
  <si>
    <t>R.10046.01</t>
  </si>
  <si>
    <t>FREDERICKSON HP LATERAL</t>
  </si>
  <si>
    <t>R.10046.01.01</t>
  </si>
  <si>
    <t>R.10046.01.01.01</t>
  </si>
  <si>
    <t>G-FREDERICKSON HP LATERAL</t>
  </si>
  <si>
    <t>R.10047</t>
  </si>
  <si>
    <t>CAP-SPA PROJECT</t>
  </si>
  <si>
    <t>R.10047.01</t>
  </si>
  <si>
    <t>SERVICE PROVIDER ACCRUAL</t>
  </si>
  <si>
    <t>R.10047.01.01</t>
  </si>
  <si>
    <t>R.10047.01.01.01</t>
  </si>
  <si>
    <t>E-SERVICE PROVIDER ACCRUAL-GROWTH</t>
  </si>
  <si>
    <t>R.10047.01.01.02</t>
  </si>
  <si>
    <t>E-SERVICE PROVIDER ACCRUAL-NCC</t>
  </si>
  <si>
    <t>R.10047.01.01.03</t>
  </si>
  <si>
    <t>E-SERVICE PROVIDER ACCRUAL-PLANNED</t>
  </si>
  <si>
    <t>R.10047.01.01.04</t>
  </si>
  <si>
    <t>E-SERVICE PROVIDER ACCRUAL-UNPLANNED</t>
  </si>
  <si>
    <t>R.10047.01.01.05</t>
  </si>
  <si>
    <t>E-SP ACCRUAL-EXTERNAL COMMIT</t>
  </si>
  <si>
    <t>R.10047.01.01.06</t>
  </si>
  <si>
    <t>E-SP ACCRUAL-GROWTH REGULATORY</t>
  </si>
  <si>
    <t>R.10047.01.01.07</t>
  </si>
  <si>
    <t>E-SP ACCRUAL-PLANNED REGULATORY</t>
  </si>
  <si>
    <t>R.10047.01.01.08</t>
  </si>
  <si>
    <t>E-SPACCRUAL-CUST REIMBURSE</t>
  </si>
  <si>
    <t>R.10047.01.01.09</t>
  </si>
  <si>
    <t>G-SERVICE PROVIDER ACCRUAL-GROWTH</t>
  </si>
  <si>
    <t>R.10047.01.01.10</t>
  </si>
  <si>
    <t>G-SERVICE PROVIDER ACCRUAL-NCC</t>
  </si>
  <si>
    <t>R.10047.01.01.11</t>
  </si>
  <si>
    <t>G-SERVICE PROVIDER ACCRUAL-PLANNED</t>
  </si>
  <si>
    <t>R.10047.01.01.12</t>
  </si>
  <si>
    <t>G-SERVICE PROVIDER ACCRUAL-UNPLANNED</t>
  </si>
  <si>
    <t>R.10047.01.01.13</t>
  </si>
  <si>
    <t>G-SP ACCRUAL-CUST REIMBURSE</t>
  </si>
  <si>
    <t>R.10047.01.01.14</t>
  </si>
  <si>
    <t>G-SP ACCRUAL-EXTERNAL COMMIT</t>
  </si>
  <si>
    <t>R.10047.01.01.15</t>
  </si>
  <si>
    <t>G-SP ACCRUAL-PLANNED REGULATORY</t>
  </si>
  <si>
    <t>R.10047.02</t>
  </si>
  <si>
    <t>SERVICE PROVIDER ALIGNMENT</t>
  </si>
  <si>
    <t>R.10047.02.01</t>
  </si>
  <si>
    <t>R.10047.02.01.01</t>
  </si>
  <si>
    <t>C-SP ALIGNMENT-GEN PLANT</t>
  </si>
  <si>
    <t>Patrick Ryan Murphy</t>
  </si>
  <si>
    <t>Murphy</t>
  </si>
  <si>
    <t xml:space="preserve">I'm not sure what this is </t>
  </si>
  <si>
    <t>R.10047.02.01.02</t>
  </si>
  <si>
    <t>G-SP ALIGNMENT-T&amp;D</t>
  </si>
  <si>
    <t>Robert S Stafford</t>
  </si>
  <si>
    <t>Stafford</t>
  </si>
  <si>
    <t>R.10048</t>
  </si>
  <si>
    <t>CAP-ST CLAIR-YELM ELEC CAPACITY</t>
  </si>
  <si>
    <t>R.10048.01</t>
  </si>
  <si>
    <t>ST CLAIR-YELM 115KV</t>
  </si>
  <si>
    <t>R.10048.01.01</t>
  </si>
  <si>
    <t>R.10048.01.01.01</t>
  </si>
  <si>
    <t>E-ST CLAIR-YELM 115KV-TRANS</t>
  </si>
  <si>
    <t>NEDRUD - Input from Planning - this project is Tono-Yelm project with higher estimated cost - need Booga overview prior to proceeding. CAK comment indicated I crossed out.  Reinstated until more investigation completed and overall keeps MP more realistic</t>
  </si>
  <si>
    <t>R.10049</t>
  </si>
  <si>
    <t>CAP-TACOMA GAS CAPACITY</t>
  </si>
  <si>
    <t>R.10049.01</t>
  </si>
  <si>
    <t>SOUTH TACOMA SUPPLY REINFORCEMENT</t>
  </si>
  <si>
    <t>R.10049.01.01</t>
  </si>
  <si>
    <t>R.10049.01.01.01</t>
  </si>
  <si>
    <t>G-SOUTH TACOMA REINF-I-5 LIMIT STATION</t>
  </si>
  <si>
    <t xml:space="preserve">2018 work is under the Tacoma LNG plant </t>
  </si>
  <si>
    <t>R.10049.01.01.02</t>
  </si>
  <si>
    <t>OMRC_G-S Tacoma Reinf-I-5 Limit Station</t>
  </si>
  <si>
    <t>R.10050</t>
  </si>
  <si>
    <t>CAP-THURSTON ELECTRIC CAPACITY</t>
  </si>
  <si>
    <t>R.10050.01</t>
  </si>
  <si>
    <t>BLUMAER TO ELECTRON HEIGHTS 115 KV</t>
  </si>
  <si>
    <t>R.10050.01.01</t>
  </si>
  <si>
    <t>R.10050.01.01.01</t>
  </si>
  <si>
    <t>E-BLUEMAER-YELM 115KV RECONDUCTOR-DIST</t>
  </si>
  <si>
    <t>R.10050.01.01.02</t>
  </si>
  <si>
    <t>E-BLUEMAER-YELM 115KV RECONDUCTOR-SUB</t>
  </si>
  <si>
    <t>R.10050.01.01.03</t>
  </si>
  <si>
    <t>E-BLUEMAER-YELM 115KV RECONDUCTOR-TLINE</t>
  </si>
  <si>
    <t>R.10050.01.01.04</t>
  </si>
  <si>
    <t>OMRC_E-BLUEMAER-YELM 115KV RECONDUCTOR</t>
  </si>
  <si>
    <t>R.10050.02</t>
  </si>
  <si>
    <t>CARPENTER SUBSTATION</t>
  </si>
  <si>
    <t>R.10050.02.01</t>
  </si>
  <si>
    <t>R.10050.02.01.01</t>
  </si>
  <si>
    <t>E-CARPENTER SUBSTATION-FEEDER-DIST</t>
  </si>
  <si>
    <t>R.10050.02.01.02</t>
  </si>
  <si>
    <t>E-CARPENTER SUBSTATION-SUB</t>
  </si>
  <si>
    <t>R.10050.03</t>
  </si>
  <si>
    <t>HOFFMAN SWITCHING STATION</t>
  </si>
  <si>
    <t>R.10050.03.01</t>
  </si>
  <si>
    <t>R.10050.03.01.01</t>
  </si>
  <si>
    <t>E-HOFFMAN SWITCHING STATION</t>
  </si>
  <si>
    <t>R.10050.04</t>
  </si>
  <si>
    <t>NISQUALLY SUBSTATION PROJECT</t>
  </si>
  <si>
    <t>R.10050.04.01</t>
  </si>
  <si>
    <t>R.10050.04.01.01</t>
  </si>
  <si>
    <t>E-Nisqually Sub Proj-Property Purchase</t>
  </si>
  <si>
    <t xml:space="preserve"> JVN Removed dollars until Project Initiation is complete</t>
  </si>
  <si>
    <t>R.10050.05</t>
  </si>
  <si>
    <t>SPURGEON CREEK</t>
  </si>
  <si>
    <t>R.10050.05.01</t>
  </si>
  <si>
    <t>R.10050.05.01.01</t>
  </si>
  <si>
    <t>E-SPURGEON CREEK SUBS-ARPT 115KV TLINE</t>
  </si>
  <si>
    <t>3CORP27600</t>
  </si>
  <si>
    <t xml:space="preserve">NEDRUD - Input from planning - The remainingSopurgeon Creek project needs approval to proceed. Phase 1 (Substation work is complete in 2017.) The cost estimate is for looping the Olympia - St Clair #1 line into Spurgeon Creek. - Need Booga Overview and Project Initiation. estimated 12M 2022 </t>
  </si>
  <si>
    <t>R.10050.05.01.02</t>
  </si>
  <si>
    <t>E-SPURGEON CREEK SUBSTATION-FEEDERS</t>
  </si>
  <si>
    <t>3CORP27500</t>
  </si>
  <si>
    <t>R.10050.05.01.03</t>
  </si>
  <si>
    <t>E-SPURGEON CREEK SUBSTATION-SUB</t>
  </si>
  <si>
    <t>R.10050.05.01.04</t>
  </si>
  <si>
    <t>E-SPURGEON CREEK SUBSTATION-TLINE</t>
  </si>
  <si>
    <t xml:space="preserve">NEDRUD - Input from planning - The remainingSopurgeon Creek project needs approval to proceed. Phase 1 (Substation work is complete in 2017.) The cost estimate is for looping the Olympia - St Clair #1 line into Spurgeon Creek. - Need Booga Overview and Project Initiation. Estimated 9M 2022 </t>
  </si>
  <si>
    <t>R.10050.05.01.05</t>
  </si>
  <si>
    <t>E-SPURGEON CREEK SUBSTATION-TRANS SUB</t>
  </si>
  <si>
    <t>R.10050.05.01.06</t>
  </si>
  <si>
    <t>OMRC_E-Spurgeon Creek Substation-Tline</t>
  </si>
  <si>
    <t>R.10051</t>
  </si>
  <si>
    <t>CAP-THURSTON ELECTRIC RELIABLITY</t>
  </si>
  <si>
    <t>R.10051.01</t>
  </si>
  <si>
    <t>THURSTON COUNTY 230KV</t>
  </si>
  <si>
    <t>R.10051.01.01</t>
  </si>
  <si>
    <t>R.10051.01.01.01</t>
  </si>
  <si>
    <t>E-THURSTON CO 230KV SUBSTATION-SUB</t>
  </si>
  <si>
    <t>R.10051.02</t>
  </si>
  <si>
    <t>TONO SUBSTATION</t>
  </si>
  <si>
    <t>R.10051.02.01</t>
  </si>
  <si>
    <t>R.10051.02.01.01</t>
  </si>
  <si>
    <t>E-TONO SUBSTATION PHASE 2-SUB</t>
  </si>
  <si>
    <t>Booga Review complete JVN Removed dollars until Project Initiation is complete (added $100k to initiate in 2019)</t>
  </si>
  <si>
    <t>R.10052</t>
  </si>
  <si>
    <t>CAP-TUKWILLA/SEATAC CAPACITY</t>
  </si>
  <si>
    <t>R.10052.01</t>
  </si>
  <si>
    <t>BRISCO PARK SUBSTATION</t>
  </si>
  <si>
    <t>R.10052.01.01</t>
  </si>
  <si>
    <t>R.10052.01.01.01</t>
  </si>
  <si>
    <t>E-BRISCOE PARK SUBSTATION-SUB</t>
  </si>
  <si>
    <t xml:space="preserve">NEDRUD - Planning - In Project initiation - that team to true up  - estimated cost $16M to construct in 2020.  Booga overview complete </t>
  </si>
  <si>
    <t>R.10052.01.01.02</t>
  </si>
  <si>
    <t>E-BRISCOE PARK SUBSTATION-TLINE</t>
  </si>
  <si>
    <t xml:space="preserve">NEDRUD - Planning - In Project initiation - that team to true up  - estimated cost $3.5M to construct in 2020.  Booga overview complete </t>
  </si>
  <si>
    <t>R.10053</t>
  </si>
  <si>
    <t>CAP-WHATCOM &amp; SKAGIT ELECTR. RELIABILITY</t>
  </si>
  <si>
    <t>R.10053.01</t>
  </si>
  <si>
    <t>ISLANDING-WHATCOM/SKAGIT</t>
  </si>
  <si>
    <t>R.10053.01.01</t>
  </si>
  <si>
    <t>R.10053.01.01.01</t>
  </si>
  <si>
    <t>E-WHATCOM/SKAGIT NETWORK ISLAND</t>
  </si>
  <si>
    <t>R.10054</t>
  </si>
  <si>
    <t>CAP-WHATCOM ELECTRIC RELIABILITY</t>
  </si>
  <si>
    <t>R.10054.01</t>
  </si>
  <si>
    <t>BELLINGHAM-SEDRO TRANSMISSION</t>
  </si>
  <si>
    <t>R.10054.01.01</t>
  </si>
  <si>
    <t>R.10054.01.01.01</t>
  </si>
  <si>
    <t>E-BELLINGHAM SEDRO #4 115KV RECOND-TLINE</t>
  </si>
  <si>
    <t>3CORP29500</t>
  </si>
  <si>
    <t>Spread revised to reflect current plan Consider delay</t>
  </si>
  <si>
    <t>R.10054.01.01.02</t>
  </si>
  <si>
    <t>OMRC_E-Bllnghm Sedro #4 115kV Recd-Tline</t>
  </si>
  <si>
    <t>R.10054.02</t>
  </si>
  <si>
    <t>GLACIER ENERGY STORAGE PROJECT</t>
  </si>
  <si>
    <t>R.10054.02.01</t>
  </si>
  <si>
    <t>R.10054.02.01.01</t>
  </si>
  <si>
    <t>E-GLACIER ENERGY STORAGE PROJECT-SUB</t>
  </si>
  <si>
    <t>R.10054.02.01.02</t>
  </si>
  <si>
    <t>OMRC_E-GLACIER ENERGY STORAGE PROJ-SUB</t>
  </si>
  <si>
    <t>R.10054.03</t>
  </si>
  <si>
    <t>Lynden Substation Expansion</t>
  </si>
  <si>
    <t>R.10054.03.01</t>
  </si>
  <si>
    <t>Property Purchase</t>
  </si>
  <si>
    <t>R.10054.03.01.01</t>
  </si>
  <si>
    <t>Prelim numbers based on limited review CAK removed Lynden until initiation completed ($9M in 2020.  Left initiation funding</t>
  </si>
  <si>
    <t>R.10055</t>
  </si>
  <si>
    <t>CAP-WHIDBEY ISLAND ELECTRIC RELIABILITY</t>
  </si>
  <si>
    <t>R.10055.01</t>
  </si>
  <si>
    <t>MAXWELTON SUBSTATION</t>
  </si>
  <si>
    <t>R.10055.01.01</t>
  </si>
  <si>
    <t>R.10055.01.01.01</t>
  </si>
  <si>
    <t>E-MAXWELTON SUBSTATION-FEEDERS</t>
  </si>
  <si>
    <t>3CORP26000</t>
  </si>
  <si>
    <t>R.10055.01.01.02</t>
  </si>
  <si>
    <t>E-MAXWELTON SUBSTATION-SUB</t>
  </si>
  <si>
    <t>R.10055.01.01.03</t>
  </si>
  <si>
    <t>E-MAXWELTON SUBSTATION-TRANS</t>
  </si>
  <si>
    <t xml:space="preserve">Revised to reflect schedule - pushes Langley Tap rebuild to 2018 </t>
  </si>
  <si>
    <t>R.10055.01.01.04</t>
  </si>
  <si>
    <t>OMRC_E-Maxwelton Substation-Feeders</t>
  </si>
  <si>
    <t>R.10055.02</t>
  </si>
  <si>
    <t>WHIDBEY ISLAND 115KV</t>
  </si>
  <si>
    <t>R.10055.02.01</t>
  </si>
  <si>
    <t>R.10055.02.01.01</t>
  </si>
  <si>
    <t>E-WHIDBEY ISLAND 115KV-ROW</t>
  </si>
  <si>
    <t xml:space="preserve">? </t>
  </si>
  <si>
    <t>R.10055.02.01.02</t>
  </si>
  <si>
    <t>OMRC_E-WHIDBEY ISLAND 115KV-ROW</t>
  </si>
  <si>
    <t>R.10056</t>
  </si>
  <si>
    <t>CAP-WILKESON ELECTRIC RELIABILITY</t>
  </si>
  <si>
    <t>R.10056.01</t>
  </si>
  <si>
    <t>WILKESON SUBSTATION</t>
  </si>
  <si>
    <t>R.10056.01.01</t>
  </si>
  <si>
    <t>R.10056.01.01.01</t>
  </si>
  <si>
    <t>E-WILKESON SUBSTATION-SUB</t>
  </si>
  <si>
    <t>X.10001</t>
  </si>
  <si>
    <t>CAP-COMPRESSED NATURAL GAS (CNG)</t>
  </si>
  <si>
    <t>X.10001.01</t>
  </si>
  <si>
    <t>COMPRESSED NATURAL GAS (CNG) DEVELOPMENT</t>
  </si>
  <si>
    <t>X.10001.01.01</t>
  </si>
  <si>
    <t>X.10001.01.01.01</t>
  </si>
  <si>
    <t>Brian H Lenz</t>
  </si>
  <si>
    <t>3CORP31000</t>
  </si>
  <si>
    <t>2DRIV31000</t>
  </si>
  <si>
    <t>Commercial Natural Gas</t>
  </si>
  <si>
    <t>X.10002</t>
  </si>
  <si>
    <t>CAP-EQUIPMENT RENTED TO CUSTOMERS</t>
  </si>
  <si>
    <t>X.10002.01</t>
  </si>
  <si>
    <t>GAS</t>
  </si>
  <si>
    <t>X.10002.01.01</t>
  </si>
  <si>
    <t>WATER HEATER</t>
  </si>
  <si>
    <t>X.10002.01.01.01</t>
  </si>
  <si>
    <t>WATER HEATER COMMERICAL-GAS</t>
  </si>
  <si>
    <t>Malcolm McCulloch</t>
  </si>
  <si>
    <t>3CORP35000</t>
  </si>
  <si>
    <t>2DRIV35000</t>
  </si>
  <si>
    <t>Lease Services</t>
  </si>
  <si>
    <t>X.10002.01.01.02</t>
  </si>
  <si>
    <t>WATER HEATER RESIDENTIAL-GAS</t>
  </si>
  <si>
    <t>X.10003</t>
  </si>
  <si>
    <t>CAP-STREET LIGHTS</t>
  </si>
  <si>
    <t>X.10003.01</t>
  </si>
  <si>
    <t>INTOLIGHT LIGHTING</t>
  </si>
  <si>
    <t>X.10003.01.01</t>
  </si>
  <si>
    <t>LED</t>
  </si>
  <si>
    <t>X.10003.01.01.01</t>
  </si>
  <si>
    <t>INTOLIGHT LIGHTING SERVICES_LED</t>
  </si>
  <si>
    <t>3CORP34000</t>
  </si>
  <si>
    <t>2DRIV34000</t>
  </si>
  <si>
    <t>Intolight Sales &amp; Marketing</t>
  </si>
  <si>
    <t>X.10003.01.02</t>
  </si>
  <si>
    <t>NON-LED</t>
  </si>
  <si>
    <t>X.10003.01.02.01</t>
  </si>
  <si>
    <t>INTOLIGHT LIGHTING SERVICES_NON-LED</t>
  </si>
  <si>
    <t>R.TBD</t>
  </si>
  <si>
    <t>TBD</t>
  </si>
  <si>
    <t>R.10019.03.01.03</t>
  </si>
  <si>
    <t>E-WEST KITSAP 230KV PROJECT</t>
  </si>
  <si>
    <t>N/A</t>
  </si>
  <si>
    <t xml:space="preserve">Needs funding in 2018 for development </t>
  </si>
  <si>
    <t>Project Initiation-Pioneer Substation/Switching Station</t>
  </si>
  <si>
    <t>Placeholder-Pioneer Substation/Switching Station</t>
  </si>
  <si>
    <t>Current Differential Relays</t>
  </si>
  <si>
    <t>Placeholder-Current Differential Relays</t>
  </si>
  <si>
    <t>Placeholder-E Oly GS Rebuild</t>
  </si>
  <si>
    <t>R.10029.02.01.01</t>
  </si>
  <si>
    <t>GREENLAKE LATERAL 16"  HP</t>
  </si>
  <si>
    <t>WBS already created.  Would we really be ready for this in 2018?  CAK - deleting total $22M that spanned 2018 - 2020 until initiation completed for N Seatthe Pressure (line 429)</t>
  </si>
  <si>
    <t>Project Initiation-Greenwood Pressure Increase &amp; LS Install</t>
  </si>
  <si>
    <t>Placeholder-Greenwood Pressure Increase &amp; LS Install</t>
  </si>
  <si>
    <t xml:space="preserve"> CAK - deleting $10M that spanned 2018-2020 until project initiation completed for N Seatthe Pressure (line 429)</t>
  </si>
  <si>
    <t>Lake Stevens GS Rebuild</t>
  </si>
  <si>
    <t>Placeholder-Lake Stevens GS Rebuild</t>
  </si>
  <si>
    <t>Machias GS Rebuild</t>
  </si>
  <si>
    <t>Placeholder-Machias GS Rebuild</t>
  </si>
  <si>
    <t xml:space="preserve"> Need a review with Booga</t>
  </si>
  <si>
    <t>May Valley GS Rebuild</t>
  </si>
  <si>
    <t>Placeholder-May Valley GS Rebuild</t>
  </si>
  <si>
    <t>Vashon Island HP Upgrade Phase 1</t>
  </si>
  <si>
    <t>Placeholder-Vashon Island HP Upgrade Phase 1</t>
  </si>
  <si>
    <t xml:space="preserve"> CAK - appears moved out by DH, but lowered to 1.8M versus 2M</t>
  </si>
  <si>
    <t>Project Initiation-BPA Olympia 115kV bus improvments</t>
  </si>
  <si>
    <t>Placeholder-BPA Olympia 115kV bus improvments</t>
  </si>
  <si>
    <t xml:space="preserve">Move $$s to 2021/2022 - pending BPA SIS which has 4 year lead time. </t>
  </si>
  <si>
    <t>BPA Olympia - Airport (Fiber only)</t>
  </si>
  <si>
    <t>Placeholder-BPA Olympia - Airport (Fiber only)</t>
  </si>
  <si>
    <t>Yelm GS Rebuild</t>
  </si>
  <si>
    <t>Placeholder-Yelm GS Rebuild</t>
  </si>
  <si>
    <t>K.TBD</t>
  </si>
  <si>
    <t>Breakout - New Resource - Wind</t>
  </si>
  <si>
    <t>New Resource - Wind</t>
  </si>
  <si>
    <t>DA over AMI Network (network enhancement)</t>
  </si>
  <si>
    <t>Placeholder-DA over AMI Network (network enhancement)</t>
  </si>
  <si>
    <t xml:space="preserve">Matches Initiation Proposal </t>
  </si>
  <si>
    <t>Project Initiation-Smart Grid field lab</t>
  </si>
  <si>
    <t>Placeholder-Smart Grid field lab</t>
  </si>
  <si>
    <t>no initiation proposal *yet* CAK lowered from $7.25M (bulk of which was in 2018) to $1.5M as we'll need to determine total cost and timing first</t>
  </si>
  <si>
    <t>Project Initiation-Talbot - Lakeside 115 kV #3 Via Hazelwood</t>
  </si>
  <si>
    <t>Placeholder-Talbot - Lakeside 115 kV #3 Via Hazelwood</t>
  </si>
  <si>
    <t>This project may need to be accelerated if both Talbot - Lakeside 115 kV lines are converted to 230 kV.  Not presented to Booga CAK - funding of $20M in 2021 and $10M in 2022 will be added when Conversion to 230 is agreed upon and reviewed with BKG.  However I'm using this line item to capture what is a more likely total MP funding level as without it is amounts to only $5M.</t>
  </si>
  <si>
    <t>Project Initiation-Berrydale 230-115 kV Bank #2</t>
  </si>
  <si>
    <t>Placeholder-Berrydale 230-115 kV Bank #2</t>
  </si>
  <si>
    <t>With the new transformer ratings forthcoming it may drive the need for the second Berrydale Bank.  Not presented to Booga CAK removing $15M in 2022 until project initiation completed - left initiation funding</t>
  </si>
  <si>
    <t>Project Initiation-Skagit Switching Station</t>
  </si>
  <si>
    <t>Placeholder-Skagit Switching Station</t>
  </si>
  <si>
    <t>Has not been reviewed by Booga; needs planning study. CAK removing  $1M in 2022 until project initiation completed - left initiation funding</t>
  </si>
  <si>
    <t>Project Initiation-Sedro-Skagit #2 115 kV Line</t>
  </si>
  <si>
    <t>Placeholder-Sedro-Skagit #2 115 kV Line</t>
  </si>
  <si>
    <t>Project Initiation-E Whatcom Transmission Improvement</t>
  </si>
  <si>
    <t>Placeholder-E Whatcom Transmission Improvement</t>
  </si>
  <si>
    <t>Has not been reviewed by Booga; needs planning study. CAK removed funding of $12.2M until completion of initiation</t>
  </si>
  <si>
    <t>Project Initiation-Bellingham-Roeder Line Upgrade</t>
  </si>
  <si>
    <t>Placeholder-Bellingham-Roeder Line Upgrade</t>
  </si>
  <si>
    <t>Has not been reviewed by Booga; needs planning study. CAK removing $6.5M in 2021until project initiation completed -left initiation funding</t>
  </si>
  <si>
    <t>Project Initiation-3rd Line to Whidbey</t>
  </si>
  <si>
    <t>Placeholder-3rd Line to Whidbey</t>
  </si>
  <si>
    <t xml:space="preserve">Has not been reviewed by Booga; needs planning study. </t>
  </si>
  <si>
    <t>Project Initiation-Vernell-Lochleven 115 kV Line</t>
  </si>
  <si>
    <t>Placeholder-Vernell-Lochleven 115 kV Line</t>
  </si>
  <si>
    <t>Related to the Vernell project. Has not been reviewed by Booga; needs planning study. COJ CAK removing $8M across 2021 and 2022 until project initiation completed - left initiation funding</t>
  </si>
  <si>
    <t>Project Initiation-Bonney Lake HP Phase 2</t>
  </si>
  <si>
    <t>Placeholder-Bonney Lake HP Phase 2</t>
  </si>
  <si>
    <t>TBD - Henderson</t>
  </si>
  <si>
    <t xml:space="preserve"> CAK moved dollars from 2019 construction to line up with original 2021 plan that show in line 11</t>
  </si>
  <si>
    <t>Alaskan Way Viaduct Phase 3 - Elliot Bay (HP and IP)</t>
  </si>
  <si>
    <t>Placeholder-Alaskan Way Viaduct Phase 3 - Elliot Bay (HP and IP)</t>
  </si>
  <si>
    <t xml:space="preserve">May be aligned with PI AWV work </t>
  </si>
  <si>
    <t>RS-2339 HP Inlet Piping Replacement</t>
  </si>
  <si>
    <t>Placeholder-RS-2339 HP Inlet Piping Replacement</t>
  </si>
  <si>
    <t xml:space="preserve"> CAK - moved from 2018 to 2021 to return total spend of WBS to orignial level</t>
  </si>
  <si>
    <t>Project Initiation-N Seattle HP Reinforcement Phase 1</t>
  </si>
  <si>
    <t>Placeholder-N Seattle HP Reinforcement Phase 1</t>
  </si>
  <si>
    <t xml:space="preserve"> CAK - deleting $8.1M that spanned 2021-2022 until project initiation completed for N Seatthe Pressure (line 429)</t>
  </si>
  <si>
    <t>Renton Limited Pressure Increase</t>
  </si>
  <si>
    <t>Placeholder-Renton Limited Pressure Increase</t>
  </si>
  <si>
    <t>Project Initiation-Bonney Lake HP Phase 3</t>
  </si>
  <si>
    <t>Placeholder-Bonney Lake HP Phase 3</t>
  </si>
  <si>
    <t>Duvall IP Reinforcement</t>
  </si>
  <si>
    <t>Placeholder-Duvall IP Reinforcement</t>
  </si>
  <si>
    <t xml:space="preserve">2017 data needs to be filled in </t>
  </si>
  <si>
    <t>Mukilteo 6" IP Reinforcement</t>
  </si>
  <si>
    <t>Placeholder-Mukilteo 6" IP Reinforcement</t>
  </si>
  <si>
    <t xml:space="preserve"> CAK - moved from 2018 to 2019 to return total spend of WBS to orignial level</t>
  </si>
  <si>
    <t>Black Diamond 8" IP Reinforcement Phase 1</t>
  </si>
  <si>
    <t>Placeholder-Black Diamond 8" IP Reinforcement Phase 1</t>
  </si>
  <si>
    <t xml:space="preserve">Oakpointe </t>
  </si>
  <si>
    <t>Edgewood 108th Ave E 6" IP Reinforcement</t>
  </si>
  <si>
    <t>Placeholder-Edgewood 108th Ave E 6" IP Reinforcement</t>
  </si>
  <si>
    <t>Renton East Hill FHP Phase 1</t>
  </si>
  <si>
    <t>Placeholder-Renton East Hill FHP Phase 1</t>
  </si>
  <si>
    <t xml:space="preserve">Future HP installed as IP; may be under PI work </t>
  </si>
  <si>
    <t>Everett DR 436 Rebuild</t>
  </si>
  <si>
    <t>Placeholder-Everett DR 436 Rebuild</t>
  </si>
  <si>
    <t xml:space="preserve"> CAK - moved this out to land in 2022</t>
  </si>
  <si>
    <t>Black Diamond 8" IP Reinforcement Phase 2A</t>
  </si>
  <si>
    <t>Placeholder-Black Diamond 8" IP Reinforcement Phase 2A</t>
  </si>
  <si>
    <t>Black Diamond 8" IP Reinforcement Phase 3</t>
  </si>
  <si>
    <t>Placeholder-Black Diamond 8" IP Reinforcement Phase 3</t>
  </si>
  <si>
    <t>Spanaway 8" IP Reinforcement</t>
  </si>
  <si>
    <t>Placeholder-Spanaway 8" IP Reinforcement</t>
  </si>
  <si>
    <t>Edgewood Chrisella Rd 8" IP Reinforcement</t>
  </si>
  <si>
    <t>Placeholder-Edgewood Chrisella Rd 8" IP Reinforcement</t>
  </si>
  <si>
    <t>Puyallup 122nd Ave E 8" IP Reinforcement</t>
  </si>
  <si>
    <t>Placeholder-Puyallup 122nd Ave E 8" IP Reinforcement</t>
  </si>
  <si>
    <t>Dupont Constitution Dr 8" IP Reinforcement</t>
  </si>
  <si>
    <t>Placeholder-Dupont Constitution Dr 8" IP Reinforcement</t>
  </si>
  <si>
    <t>Mill Creek 6" IP Reinforcement</t>
  </si>
  <si>
    <t>Placeholder-Mill Creek 6" IP Reinforcement</t>
  </si>
  <si>
    <t>Placeholder-Maple Valley Kent Kangley Rd FHP</t>
  </si>
  <si>
    <t>OPSO Station Remediation</t>
  </si>
  <si>
    <t>Placeholder-OPSO Station Remediation</t>
  </si>
  <si>
    <t>K</t>
  </si>
  <si>
    <t>Breakout - Replace Governor Air Compressor</t>
  </si>
  <si>
    <t>May go under existing WBS.</t>
  </si>
  <si>
    <t>Breakout - Replace U3 Station Service Transformer - 750kva</t>
  </si>
  <si>
    <t>Breakout - 480V Transformer Replacement</t>
  </si>
  <si>
    <t>Breakout - Dam Monitoring Automation</t>
  </si>
  <si>
    <t>Breakout - Flexi Float Barge System purchase</t>
  </si>
  <si>
    <t>K.10002.01.01.06</t>
  </si>
  <si>
    <t>Lower Baker FSC Guide Net Replacement</t>
  </si>
  <si>
    <t xml:space="preserve">Breakout - Replace U3 duel compressor system </t>
  </si>
  <si>
    <t>Breakout - Replace FSC Guidenet</t>
  </si>
  <si>
    <t>X</t>
  </si>
  <si>
    <t>Placeholder - INTOLIGHT LIGHTING Non-Consumption Operating Revenue</t>
  </si>
  <si>
    <t>INTOLIGHT LIGHTING Non-Consumption Operating Revenue</t>
  </si>
  <si>
    <t>C</t>
  </si>
  <si>
    <t>TBD-Other facilities</t>
  </si>
  <si>
    <t>Other facilities in the master plan</t>
  </si>
  <si>
    <t>F</t>
  </si>
  <si>
    <t>Distribution Automation over AMI</t>
  </si>
  <si>
    <t>added 6/16/2017</t>
  </si>
  <si>
    <t>Project Portfolio Management Software Implementation</t>
  </si>
  <si>
    <t>F.10015.06.14</t>
  </si>
  <si>
    <t>SAP CHARM</t>
  </si>
  <si>
    <t>F.10015.06.14.01</t>
  </si>
  <si>
    <t>CHARM REPLACEMENT</t>
  </si>
  <si>
    <t>F.10017.13.03.02</t>
  </si>
  <si>
    <t>VoIp Deployment and Refresh</t>
  </si>
  <si>
    <t>Why was this WBS created?</t>
  </si>
  <si>
    <t>K.10012.01.04.02</t>
  </si>
  <si>
    <t>Data Analytics - Data Lake</t>
  </si>
  <si>
    <t>K.10034.01.01.01</t>
  </si>
  <si>
    <t>FRA THERMAL PLANT WORK</t>
  </si>
  <si>
    <t>New Simple Cycle WBS.</t>
  </si>
  <si>
    <t>K.10034</t>
  </si>
  <si>
    <t>CAP-GENERATION SIMPLE CYCLE</t>
  </si>
  <si>
    <t>K.10034.01</t>
  </si>
  <si>
    <t>SIMPLE CYCLE GEN</t>
  </si>
  <si>
    <t>K.10034.01.01</t>
  </si>
  <si>
    <t>K.10034.01.01.02</t>
  </si>
  <si>
    <t>SMALL TOOLS - FRA</t>
  </si>
  <si>
    <t>K.10034.01.02.01</t>
  </si>
  <si>
    <t>FRE THERMAL PLANT WORK</t>
  </si>
  <si>
    <t>K.10034.01.02.02</t>
  </si>
  <si>
    <t>FRE U1 GAS FUEL SYSTEM REPLACEMENT</t>
  </si>
  <si>
    <t>K.10034.01.02.03</t>
  </si>
  <si>
    <t>FRE REPLACE U1 &amp;U2 RELAY UPGRADE</t>
  </si>
  <si>
    <t>K.10034.01.02</t>
  </si>
  <si>
    <t>FREDRICKSON</t>
  </si>
  <si>
    <t>K.10034.01.02.04</t>
  </si>
  <si>
    <t>SMALL TOOLS - FRE</t>
  </si>
  <si>
    <t>K.10034.01.03.01</t>
  </si>
  <si>
    <t>WHH THERMAL PLANT WORK</t>
  </si>
  <si>
    <t>K.10034.01.03</t>
  </si>
  <si>
    <t>K.10034.01.03.02</t>
  </si>
  <si>
    <t>SMALL TOOLS - WHH</t>
  </si>
  <si>
    <t>R.10008.03.01.13</t>
  </si>
  <si>
    <t>E-ELECTRIC FACILITY REPLACEMENT</t>
  </si>
  <si>
    <t>K.10033</t>
  </si>
  <si>
    <t>K.10033.01.01.01</t>
  </si>
  <si>
    <t>LSR/Hopkins BA Move</t>
  </si>
  <si>
    <t>See email from Tom Flynn.</t>
  </si>
  <si>
    <t>F.10007.02.01.02</t>
  </si>
  <si>
    <t>IT Operational Funding</t>
  </si>
  <si>
    <t>Construct Equipment Storage Bldg</t>
  </si>
  <si>
    <t>Placeholder-Construct Equipment Storage Bldg</t>
  </si>
  <si>
    <t>UB Hatchery Expansion</t>
  </si>
  <si>
    <t>Placeholder-UB Hatchery Expansion</t>
  </si>
  <si>
    <t>Upgrade to System 1 vibration monitoring.</t>
  </si>
  <si>
    <t>Placeholder-Upgrade to System 1 vibration monitoring.</t>
  </si>
  <si>
    <t>Replace FSC Guide Net</t>
  </si>
  <si>
    <t>Placeholder-Replace FSC Guide Net</t>
  </si>
  <si>
    <t>Construct new shop and vehicle storage facilities</t>
  </si>
  <si>
    <t>Placeholder-Construct new shop and vehicle storage facilities</t>
  </si>
  <si>
    <t>Unit 1 SCR Replacement</t>
  </si>
  <si>
    <t>Placeholder-Unit 1 SCR Replacement</t>
  </si>
  <si>
    <t>Unit 2 SCR Replacement</t>
  </si>
  <si>
    <t>Placeholder-Unit 2 SCR Replacement</t>
  </si>
  <si>
    <t>Unit 3 SCR Replacement</t>
  </si>
  <si>
    <t>Placeholder-Unit 3 SCR Replacement</t>
  </si>
  <si>
    <t>Pre-action foam system on STG</t>
  </si>
  <si>
    <t>Placeholder-Pre-action foam system on STG</t>
  </si>
  <si>
    <t>Sample Panels</t>
  </si>
  <si>
    <t>Placeholder-Sample Panels</t>
  </si>
  <si>
    <t>Rebuild B Gas Compressor</t>
  </si>
  <si>
    <t>Placeholder-Rebuild B Gas Compressor</t>
  </si>
  <si>
    <t>Repl/Upgrades HMI</t>
  </si>
  <si>
    <t>Placeholder-Repl/Upgrades HMI</t>
  </si>
  <si>
    <t>Install Security System</t>
  </si>
  <si>
    <t>Placeholder-Install Security System</t>
  </si>
  <si>
    <t>Repl Exhaust Syst w/Stainless Steel</t>
  </si>
  <si>
    <t>Placeholder-Repl Exhaust Syst w/Stainless Steel</t>
  </si>
  <si>
    <t>Repl SCR Core Unitss #3 &amp;#4</t>
  </si>
  <si>
    <t>Placeholder-Repl SCR Core Unitss #3 &amp;#4</t>
  </si>
  <si>
    <t>Repl Exciter Voltage Regulator/Relay Protection</t>
  </si>
  <si>
    <t>Placeholder-Repl Exciter Voltage Regulator/Relay Protection</t>
  </si>
  <si>
    <t>Repl &amp; 3&amp;4 Pratt Control System</t>
  </si>
  <si>
    <t>Placeholder-Repl &amp; 3&amp;4 Pratt Control System</t>
  </si>
  <si>
    <t>Replace SCR</t>
  </si>
  <si>
    <t>Placeholder-Replace SCR</t>
  </si>
  <si>
    <t>Install gas side air attemperation in the HRSG</t>
  </si>
  <si>
    <t>Placeholder-Install gas side air attemperation in the HRSG</t>
  </si>
  <si>
    <t>CTG Exciter Control System Upgrade</t>
  </si>
  <si>
    <t>Placeholder-CTG Exciter Control System Upgrade</t>
  </si>
  <si>
    <t>Misc Cap</t>
  </si>
  <si>
    <t>Placeholder-Misc Cap</t>
  </si>
  <si>
    <t>Replace Digital Generator Portection Relay</t>
  </si>
  <si>
    <t>Placeholder-Replace Digital Generator Portection Relay</t>
  </si>
  <si>
    <t>Replace  Condensate Pump #1</t>
  </si>
  <si>
    <t>Placeholder-Replace  Condensate Pump #1</t>
  </si>
  <si>
    <t>Replace SAC Vessels</t>
  </si>
  <si>
    <t>Placeholder-Replace SAC Vessels</t>
  </si>
  <si>
    <t>Install new CT air inlet filters</t>
  </si>
  <si>
    <t>Placeholder-Install new CT air inlet filters</t>
  </si>
  <si>
    <t>Install New Air-Cooled Condenser System</t>
  </si>
  <si>
    <t>Placeholder-Install New Air-Cooled Condenser System</t>
  </si>
  <si>
    <t>Replace Station Batteries</t>
  </si>
  <si>
    <t>Placeholder-Replace Station Batteries</t>
  </si>
  <si>
    <t>Replace BFP Automatic Recirculation Valve</t>
  </si>
  <si>
    <t>Placeholder-Replace BFP Automatic Recirculation Valve</t>
  </si>
  <si>
    <t>Hot Gas Path Capex</t>
  </si>
  <si>
    <t>Placeholder-Hot Gas Path Capex</t>
  </si>
  <si>
    <t>ABB Symphony &amp; HMI Upgrades (BOP Controls?)</t>
  </si>
  <si>
    <t>Placeholder-ABB Symphony &amp; HMI Upgrades (BOP Controls?)</t>
  </si>
  <si>
    <t>CT/ST GSU's &amp; Aux Trasfomrer DGA Monitor Installations</t>
  </si>
  <si>
    <t>Placeholder-CT/ST GSU's &amp; Aux Trasfomrer DGA Monitor Installations</t>
  </si>
  <si>
    <t>Repl SCR/ CO Media</t>
  </si>
  <si>
    <t>Placeholder-Repl SCR/ CO Media</t>
  </si>
  <si>
    <t>Repl Cooling Tower Fill</t>
  </si>
  <si>
    <t>Placeholder-Repl Cooling Tower Fill</t>
  </si>
  <si>
    <t>install Tie to Cowlitz PUD for Aux Power</t>
  </si>
  <si>
    <t>Placeholder-install Tie to Cowlitz PUD for Aux Power</t>
  </si>
  <si>
    <t>Blowdown Line from LP Economizer</t>
  </si>
  <si>
    <t>Placeholder-Blowdown Line from LP Economizer</t>
  </si>
  <si>
    <t>C.TBD</t>
  </si>
  <si>
    <t>Placeholder-Fleet Low Carbon Conversions</t>
  </si>
  <si>
    <t>added 9/13/2017</t>
  </si>
  <si>
    <t>Placeholder-Conservation Voltage Reduction (CVR)</t>
  </si>
  <si>
    <t>Placeholder - Management Reserve (Corp)</t>
  </si>
  <si>
    <t>F.TBD</t>
  </si>
  <si>
    <t>Placeholder - Management Reserve (IT)</t>
  </si>
  <si>
    <t>Placeholder - Management Reserve (En Ops)</t>
  </si>
  <si>
    <t>Placeholder - Management Reserve (Ops)</t>
  </si>
  <si>
    <t>X.TBD</t>
  </si>
  <si>
    <t>Placeholder - Management Reserve (CET)</t>
  </si>
  <si>
    <t>Subtotals</t>
  </si>
  <si>
    <t>Sum</t>
  </si>
  <si>
    <t>v5</t>
  </si>
  <si>
    <t>v8</t>
  </si>
  <si>
    <t>change</t>
  </si>
  <si>
    <t xml:space="preserve">[Source: 2018-2022 Plan v8 vs v5 BPBRC1 Change_09-08-2017.xlsx] </t>
  </si>
  <si>
    <t>(blank)</t>
  </si>
  <si>
    <t>Sum of  2018 Plan Proposed</t>
  </si>
  <si>
    <t>Corporate Total</t>
  </si>
  <si>
    <t>Customer Experience Total</t>
  </si>
  <si>
    <t>Energy Operations Total</t>
  </si>
  <si>
    <t>Operations Total</t>
  </si>
  <si>
    <t>(blank) Total</t>
  </si>
  <si>
    <t>Budget Admin Total</t>
  </si>
  <si>
    <t>FTIP Total</t>
  </si>
  <si>
    <t>Electric Reliability - CRM Total</t>
  </si>
  <si>
    <t>Pipeline Integrity - CRM Total</t>
  </si>
  <si>
    <t>Round ($ in millions)</t>
  </si>
  <si>
    <t xml:space="preserve">     Electric/Gas</t>
  </si>
  <si>
    <t xml:space="preserve">     Pipeline Integrity</t>
  </si>
  <si>
    <t xml:space="preserve">     Total T&amp;D Operations</t>
  </si>
  <si>
    <t>Other:</t>
  </si>
  <si>
    <t xml:space="preserve">     Corp Shared Services</t>
  </si>
  <si>
    <t xml:space="preserve">     Customer Experience</t>
  </si>
  <si>
    <t xml:space="preserve">     Environment</t>
  </si>
  <si>
    <t xml:space="preserve">     Total Other</t>
  </si>
  <si>
    <t xml:space="preserve">  Total</t>
  </si>
  <si>
    <t>for contigency at a high level</t>
  </si>
  <si>
    <t>Corporate Share Service (part of fleet)</t>
  </si>
  <si>
    <t>Operation-Electric</t>
  </si>
  <si>
    <t>Identified 2018 Capital Budget</t>
  </si>
  <si>
    <t>Identified 2018 O&amp;M Budget</t>
  </si>
  <si>
    <t>Director</t>
  </si>
  <si>
    <t>Category</t>
  </si>
  <si>
    <t>2018 Budget</t>
  </si>
  <si>
    <t>Bussey</t>
  </si>
  <si>
    <t>Doyle</t>
  </si>
  <si>
    <t>Gilbertson</t>
  </si>
  <si>
    <t>Harris</t>
  </si>
  <si>
    <t>Hopkins</t>
  </si>
  <si>
    <t>Mellies</t>
  </si>
  <si>
    <t>Mills</t>
  </si>
  <si>
    <t>Secrist</t>
  </si>
  <si>
    <t>Wappler</t>
  </si>
  <si>
    <t>GTZ</t>
  </si>
  <si>
    <t>Corp Items</t>
  </si>
  <si>
    <t>T&amp;D</t>
  </si>
  <si>
    <t>Environment</t>
  </si>
  <si>
    <t>Overall Total Budget</t>
  </si>
  <si>
    <t>[Source: 2018 UTC Filling.xlx]</t>
  </si>
  <si>
    <t>Corp Shared Services (Sr VP &amp; Chief Admin Officer)</t>
  </si>
  <si>
    <t>Customer Experience (Sr VP &amp; Chief Customer Office)</t>
  </si>
  <si>
    <t>Customer &amp; Business Affair (Sr VP &amp; Chief Customer Office)</t>
  </si>
  <si>
    <t>(1)</t>
  </si>
  <si>
    <t>(1) The LNG construction is a one-time project, year over year comparisions are not applicable.</t>
  </si>
  <si>
    <r>
      <t xml:space="preserve">     </t>
    </r>
    <r>
      <rPr>
        <b/>
        <u/>
        <sz val="20"/>
        <rFont val="Times New Roman"/>
        <family val="1"/>
      </rPr>
      <t>BY BUSINESS UNIT</t>
    </r>
  </si>
  <si>
    <t>SHADED INFORMATION IS DESIGNATED AS CONFIDENTIAL PER WAC 480-07-160</t>
  </si>
  <si>
    <t>The following pages contain information that is confidential and proprietary in nature and is marked “Shaded information is designated as confidential per WAC 480-07-160.”</t>
  </si>
  <si>
    <t xml:space="preserve">2020 CAPITAL BUDGET  </t>
  </si>
  <si>
    <t xml:space="preserve">2020 OPERATING BUDGET  </t>
  </si>
  <si>
    <t>2020 Capital Budget Compared to 2019 Budget</t>
  </si>
  <si>
    <t>2020 O&amp;M Budget Compared to 2019 Budget</t>
  </si>
  <si>
    <t>Total Energy/Energy Supply Operations</t>
  </si>
  <si>
    <t>REDACTED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</si>
</sst>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_);\(&quot;$&quot;#,##0\)"/>
    <numFmt numFmtId="43" formatCode="_(* #,##0.00_);_(* \(#,##0.00\);_(* &quot;-&quot;??_);_(@_)"/>
    <numFmt numFmtId="164" formatCode="_(* #,##0.00000_);_(* \(#,##0.00000\);_(* &quot;-&quot;??_);_(@_)"/>
    <numFmt numFmtId="165" formatCode="_(* #,##0_);_(* \(#,##0\);_(* &quot;-&quot;??_);_(@_)"/>
    <numFmt numFmtId="166" formatCode="#,##0.0_);\(#,##0.0\)"/>
    <numFmt numFmtId="167" formatCode="_(&quot;$&quot;* #,##0_);_(&quot;$&quot;* \(#,##0\);_(&quot;$&quot;* &quot;-&quot;??_);_(@_)"/>
    <numFmt numFmtId="168" formatCode="0.0%"/>
    <numFmt numFmtId="169" formatCode="#,###,##0;\(#,###,##0\);\-;"/>
    <numFmt numFmtId="170" formatCode="_(&quot;$&quot;* #,##0.0_);_(&quot;$&quot;* \(#,##0.0\);_(&quot;$&quot;* &quot;-&quot;??_);_(@_)"/>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Times New Roman"/>
      <family val="1"/>
    </font>
    <font>
      <sz val="10"/>
      <color theme="1"/>
      <name val="Arial"/>
      <family val="2"/>
    </font>
    <font>
      <b/>
      <sz val="12"/>
      <name val="Arial"/>
      <family val="2"/>
    </font>
    <font>
      <b/>
      <sz val="14"/>
      <name val="Arial"/>
      <family val="2"/>
    </font>
    <font>
      <b/>
      <sz val="10"/>
      <name val="Arial"/>
      <family val="2"/>
    </font>
    <font>
      <b/>
      <i/>
      <sz val="10"/>
      <name val="Arial"/>
      <family val="2"/>
    </font>
    <font>
      <b/>
      <sz val="16"/>
      <name val="Arial"/>
      <family val="2"/>
    </font>
    <font>
      <b/>
      <u/>
      <sz val="12"/>
      <name val="Arial"/>
      <family val="2"/>
    </font>
    <font>
      <sz val="10"/>
      <color theme="1"/>
      <name val="Calibri"/>
      <family val="2"/>
      <scheme val="minor"/>
    </font>
    <font>
      <sz val="11"/>
      <color rgb="FFFF0000"/>
      <name val="Calibri"/>
      <family val="2"/>
      <scheme val="minor"/>
    </font>
    <font>
      <b/>
      <sz val="11"/>
      <color theme="1"/>
      <name val="Calibri"/>
      <family val="2"/>
      <scheme val="minor"/>
    </font>
    <font>
      <sz val="10"/>
      <name val="Times New Roman"/>
      <family val="1"/>
    </font>
    <font>
      <b/>
      <sz val="20"/>
      <color theme="1"/>
      <name val="Calibri"/>
      <family val="2"/>
      <scheme val="minor"/>
    </font>
    <font>
      <b/>
      <sz val="11.5"/>
      <color theme="1"/>
      <name val="Calibri"/>
      <family val="2"/>
      <scheme val="minor"/>
    </font>
    <font>
      <b/>
      <sz val="11.5"/>
      <color theme="0"/>
      <name val="Calibri"/>
      <family val="2"/>
      <scheme val="minor"/>
    </font>
    <font>
      <b/>
      <sz val="11"/>
      <name val="Calibri"/>
      <family val="2"/>
      <scheme val="minor"/>
    </font>
    <font>
      <sz val="11"/>
      <name val="Calibri"/>
      <family val="2"/>
      <scheme val="minor"/>
    </font>
    <font>
      <u/>
      <sz val="10"/>
      <color theme="10"/>
      <name val="Arial"/>
      <family val="2"/>
    </font>
    <font>
      <sz val="11"/>
      <color rgb="FF0070C0"/>
      <name val="Calibri"/>
      <family val="2"/>
      <scheme val="minor"/>
    </font>
    <font>
      <b/>
      <sz val="11"/>
      <color rgb="FFFF0000"/>
      <name val="Calibri"/>
      <family val="2"/>
      <scheme val="minor"/>
    </font>
    <font>
      <b/>
      <sz val="9"/>
      <color indexed="81"/>
      <name val="Tahoma"/>
      <family val="2"/>
    </font>
    <font>
      <sz val="9"/>
      <color indexed="81"/>
      <name val="Tahoma"/>
      <family val="2"/>
    </font>
    <font>
      <sz val="10"/>
      <color rgb="FFFF0000"/>
      <name val="Arial"/>
      <family val="2"/>
    </font>
    <font>
      <b/>
      <sz val="10"/>
      <color rgb="FF0070C0"/>
      <name val="Arial"/>
      <family val="2"/>
    </font>
    <font>
      <b/>
      <sz val="10"/>
      <name val="Arial"/>
      <family val="2"/>
    </font>
    <font>
      <b/>
      <u/>
      <sz val="20"/>
      <name val="Times New Roman"/>
      <family val="1"/>
    </font>
    <font>
      <b/>
      <sz val="20"/>
      <name val="Times New Roman"/>
      <family val="1"/>
    </font>
    <font>
      <u/>
      <sz val="10"/>
      <name val="Arial"/>
      <family val="2"/>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bgColor indexed="9"/>
      </patternFill>
    </fill>
    <fill>
      <patternFill patternType="solid">
        <fgColor theme="0" tint="-0.249977111117893"/>
        <bgColor indexed="64"/>
      </patternFill>
    </fill>
    <fill>
      <patternFill patternType="solid">
        <fgColor theme="8" tint="-0.249977111117893"/>
        <bgColor theme="8" tint="-0.249977111117893"/>
      </patternFill>
    </fill>
    <fill>
      <patternFill patternType="solid">
        <fgColor theme="0" tint="-0.34998626667073579"/>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1" tint="0.34998626667073579"/>
        <bgColor indexed="64"/>
      </patternFill>
    </fill>
  </fills>
  <borders count="16">
    <border>
      <left/>
      <right/>
      <top/>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top/>
      <bottom style="thin">
        <color auto="1"/>
      </bottom>
      <diagonal/>
    </border>
    <border>
      <left/>
      <right/>
      <top style="thin">
        <color theme="8" tint="-0.249977111117893"/>
      </top>
      <bottom style="thin">
        <color theme="8" tint="0.59999389629810485"/>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s>
  <cellStyleXfs count="17">
    <xf numFmtId="37" fontId="0" fillId="0" borderId="0"/>
    <xf numFmtId="37" fontId="6" fillId="0" borderId="0"/>
    <xf numFmtId="0" fontId="3" fillId="0" borderId="0"/>
    <xf numFmtId="43" fontId="6" fillId="0" borderId="0" applyFont="0" applyFill="0" applyBorder="0" applyAlignment="0" applyProtection="0"/>
    <xf numFmtId="0" fontId="6" fillId="0" borderId="0"/>
    <xf numFmtId="43" fontId="3" fillId="0" borderId="0" applyFont="0" applyFill="0" applyBorder="0" applyAlignment="0" applyProtection="0"/>
    <xf numFmtId="9" fontId="6"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226">
    <xf numFmtId="37" fontId="0" fillId="0" borderId="0" xfId="0"/>
    <xf numFmtId="0" fontId="19" fillId="0" borderId="0" xfId="0" applyNumberFormat="1" applyFont="1" applyAlignment="1">
      <alignment horizontal="left"/>
    </xf>
    <xf numFmtId="0" fontId="5" fillId="0" borderId="0" xfId="0" applyNumberFormat="1" applyFont="1"/>
    <xf numFmtId="0" fontId="5" fillId="0" borderId="0" xfId="0" applyNumberFormat="1" applyFont="1" applyBorder="1"/>
    <xf numFmtId="0" fontId="5" fillId="0" borderId="0" xfId="0" applyNumberFormat="1" applyFont="1" applyAlignment="1">
      <alignment horizontal="left"/>
    </xf>
    <xf numFmtId="0" fontId="5" fillId="0" borderId="0" xfId="0" applyNumberFormat="1" applyFont="1" applyAlignment="1">
      <alignment horizontal="center"/>
    </xf>
    <xf numFmtId="0" fontId="5" fillId="0" borderId="0" xfId="0" quotePrefix="1" applyNumberFormat="1" applyFont="1" applyAlignment="1">
      <alignment horizontal="center"/>
    </xf>
    <xf numFmtId="0" fontId="5" fillId="0" borderId="0" xfId="0" applyNumberFormat="1" applyFont="1" applyBorder="1" applyAlignment="1">
      <alignment horizontal="center"/>
    </xf>
    <xf numFmtId="0" fontId="20" fillId="0" borderId="0" xfId="0" applyNumberFormat="1" applyFont="1" applyAlignment="1">
      <alignment horizontal="left"/>
    </xf>
    <xf numFmtId="0" fontId="21" fillId="6" borderId="7" xfId="0" applyNumberFormat="1" applyFont="1" applyFill="1" applyBorder="1"/>
    <xf numFmtId="0" fontId="21" fillId="6" borderId="7" xfId="0" applyNumberFormat="1" applyFont="1" applyFill="1" applyBorder="1" applyAlignment="1">
      <alignment horizontal="right"/>
    </xf>
    <xf numFmtId="0" fontId="20" fillId="0" borderId="0" xfId="0" applyNumberFormat="1" applyFont="1"/>
    <xf numFmtId="0" fontId="5" fillId="0" borderId="0" xfId="0" applyNumberFormat="1" applyFont="1" applyBorder="1" applyAlignment="1">
      <alignment wrapText="1"/>
    </xf>
    <xf numFmtId="0" fontId="5" fillId="0" borderId="0" xfId="0" applyNumberFormat="1" applyFont="1" applyAlignment="1">
      <alignment wrapText="1"/>
    </xf>
    <xf numFmtId="0" fontId="5" fillId="0" borderId="0" xfId="0" applyNumberFormat="1" applyFont="1" applyAlignment="1">
      <alignment horizontal="center" wrapText="1"/>
    </xf>
    <xf numFmtId="0" fontId="5" fillId="0" borderId="0" xfId="0" applyNumberFormat="1" applyFont="1" applyAlignment="1"/>
    <xf numFmtId="165" fontId="0" fillId="0" borderId="0" xfId="0" applyNumberFormat="1" applyFont="1"/>
    <xf numFmtId="0" fontId="24" fillId="0" borderId="0" xfId="0" applyNumberFormat="1" applyFont="1"/>
    <xf numFmtId="0" fontId="17" fillId="7" borderId="0" xfId="0" applyNumberFormat="1" applyFont="1" applyFill="1"/>
    <xf numFmtId="0" fontId="17" fillId="0" borderId="0" xfId="0" applyNumberFormat="1" applyFont="1" applyFill="1"/>
    <xf numFmtId="0" fontId="22" fillId="0" borderId="0" xfId="0" applyNumberFormat="1" applyFont="1" applyFill="1"/>
    <xf numFmtId="43" fontId="22" fillId="0" borderId="0" xfId="0" applyNumberFormat="1" applyFont="1" applyFill="1" applyBorder="1" applyAlignment="1" applyProtection="1">
      <alignment horizontal="center" vertical="center"/>
    </xf>
    <xf numFmtId="43" fontId="22" fillId="7" borderId="0" xfId="0" applyNumberFormat="1" applyFont="1" applyFill="1" applyBorder="1" applyAlignment="1" applyProtection="1">
      <alignment horizontal="center" vertical="center"/>
    </xf>
    <xf numFmtId="165" fontId="17" fillId="0" borderId="0" xfId="0" applyNumberFormat="1" applyFont="1" applyFill="1"/>
    <xf numFmtId="165" fontId="17" fillId="2" borderId="0" xfId="0" applyNumberFormat="1" applyFont="1" applyFill="1"/>
    <xf numFmtId="0" fontId="17" fillId="7" borderId="3" xfId="0" applyNumberFormat="1" applyFont="1" applyFill="1" applyBorder="1" applyAlignment="1">
      <alignment horizontal="center" wrapText="1"/>
    </xf>
    <xf numFmtId="0" fontId="17" fillId="0" borderId="4" xfId="0" applyNumberFormat="1" applyFont="1" applyFill="1" applyBorder="1" applyAlignment="1">
      <alignment horizontal="center" wrapText="1"/>
    </xf>
    <xf numFmtId="0" fontId="17" fillId="0" borderId="3" xfId="0" applyNumberFormat="1" applyFont="1" applyFill="1" applyBorder="1" applyAlignment="1">
      <alignment horizontal="center" wrapText="1"/>
    </xf>
    <xf numFmtId="0" fontId="17" fillId="8" borderId="0" xfId="0" applyNumberFormat="1" applyFont="1" applyFill="1" applyBorder="1" applyAlignment="1">
      <alignment horizontal="center" wrapText="1"/>
    </xf>
    <xf numFmtId="0" fontId="17" fillId="0" borderId="0" xfId="0" applyNumberFormat="1" applyFont="1" applyFill="1" applyBorder="1" applyAlignment="1">
      <alignment horizontal="center" wrapText="1"/>
    </xf>
    <xf numFmtId="0" fontId="17" fillId="2" borderId="0" xfId="0" applyNumberFormat="1" applyFont="1" applyFill="1" applyBorder="1" applyAlignment="1">
      <alignment horizontal="center" wrapText="1"/>
    </xf>
    <xf numFmtId="0" fontId="17" fillId="7" borderId="0" xfId="0" applyNumberFormat="1" applyFont="1" applyFill="1" applyBorder="1" applyAlignment="1">
      <alignment horizontal="center" wrapText="1"/>
    </xf>
    <xf numFmtId="0" fontId="5" fillId="9" borderId="0" xfId="0" applyNumberFormat="1" applyFont="1" applyFill="1" applyAlignment="1">
      <alignment wrapText="1"/>
    </xf>
    <xf numFmtId="0" fontId="5" fillId="2" borderId="0" xfId="0" applyNumberFormat="1" applyFont="1" applyFill="1"/>
    <xf numFmtId="0" fontId="5" fillId="0" borderId="0" xfId="0" applyNumberFormat="1" applyFont="1" applyFill="1"/>
    <xf numFmtId="0" fontId="23" fillId="0" borderId="0" xfId="0" applyNumberFormat="1" applyFont="1"/>
    <xf numFmtId="165" fontId="5" fillId="0" borderId="0" xfId="0" applyNumberFormat="1" applyFont="1"/>
    <xf numFmtId="0" fontId="5" fillId="10" borderId="0" xfId="0" applyNumberFormat="1" applyFont="1" applyFill="1"/>
    <xf numFmtId="165" fontId="0" fillId="11" borderId="0" xfId="0" applyNumberFormat="1" applyFont="1" applyFill="1"/>
    <xf numFmtId="165" fontId="0" fillId="2" borderId="0" xfId="0" applyNumberFormat="1" applyFont="1" applyFill="1"/>
    <xf numFmtId="0" fontId="16" fillId="0" borderId="0" xfId="0" applyNumberFormat="1" applyFont="1"/>
    <xf numFmtId="165" fontId="16" fillId="0" borderId="0" xfId="0" applyNumberFormat="1" applyFont="1"/>
    <xf numFmtId="165" fontId="16" fillId="11" borderId="0" xfId="0" applyNumberFormat="1" applyFont="1" applyFill="1"/>
    <xf numFmtId="165" fontId="16" fillId="2" borderId="0" xfId="0" applyNumberFormat="1" applyFont="1" applyFill="1"/>
    <xf numFmtId="165" fontId="0" fillId="12" borderId="0" xfId="0" applyNumberFormat="1" applyFont="1" applyFill="1"/>
    <xf numFmtId="165" fontId="0" fillId="9" borderId="0" xfId="0" applyNumberFormat="1" applyFont="1" applyFill="1"/>
    <xf numFmtId="165" fontId="16" fillId="0" borderId="0" xfId="0" applyNumberFormat="1" applyFont="1"/>
    <xf numFmtId="165" fontId="0" fillId="13" borderId="0" xfId="0" applyNumberFormat="1" applyFont="1" applyFill="1"/>
    <xf numFmtId="0" fontId="16" fillId="2" borderId="0" xfId="0" applyNumberFormat="1" applyFont="1" applyFill="1"/>
    <xf numFmtId="165" fontId="16" fillId="13" borderId="0" xfId="0" applyNumberFormat="1" applyFont="1" applyFill="1"/>
    <xf numFmtId="165" fontId="0" fillId="0" borderId="0" xfId="0" applyNumberFormat="1" applyFont="1" applyFill="1"/>
    <xf numFmtId="0" fontId="25" fillId="0" borderId="0" xfId="0" applyNumberFormat="1" applyFont="1"/>
    <xf numFmtId="165" fontId="25" fillId="0" borderId="0" xfId="0" applyNumberFormat="1" applyFont="1"/>
    <xf numFmtId="165" fontId="25" fillId="0" borderId="0" xfId="0" applyNumberFormat="1" applyFont="1"/>
    <xf numFmtId="165" fontId="25" fillId="2" borderId="0" xfId="0" applyNumberFormat="1" applyFont="1" applyFill="1"/>
    <xf numFmtId="0" fontId="26" fillId="2" borderId="0" xfId="0" applyNumberFormat="1" applyFont="1" applyFill="1"/>
    <xf numFmtId="165" fontId="23" fillId="0" borderId="0" xfId="0" applyNumberFormat="1" applyFont="1"/>
    <xf numFmtId="0" fontId="23" fillId="0" borderId="0" xfId="0" applyNumberFormat="1" applyFont="1" applyFill="1"/>
    <xf numFmtId="0" fontId="5" fillId="12" borderId="0" xfId="0" applyNumberFormat="1" applyFont="1" applyFill="1"/>
    <xf numFmtId="0" fontId="16" fillId="12" borderId="0" xfId="0" applyNumberFormat="1" applyFont="1" applyFill="1"/>
    <xf numFmtId="165" fontId="16" fillId="12" borderId="0" xfId="0" applyNumberFormat="1" applyFont="1" applyFill="1"/>
    <xf numFmtId="165" fontId="0" fillId="10" borderId="0" xfId="0" applyNumberFormat="1" applyFont="1" applyFill="1"/>
    <xf numFmtId="0" fontId="16" fillId="0" borderId="0" xfId="0" applyNumberFormat="1" applyFont="1" applyFill="1"/>
    <xf numFmtId="0" fontId="23" fillId="2" borderId="0" xfId="0" applyNumberFormat="1" applyFont="1" applyFill="1"/>
    <xf numFmtId="165" fontId="23" fillId="2" borderId="0" xfId="0" applyNumberFormat="1" applyFont="1" applyFill="1"/>
    <xf numFmtId="165" fontId="23" fillId="0" borderId="0" xfId="0" applyNumberFormat="1" applyFont="1"/>
    <xf numFmtId="165" fontId="5" fillId="0" borderId="0" xfId="0" applyNumberFormat="1" applyFont="1" applyFill="1"/>
    <xf numFmtId="0" fontId="17" fillId="0" borderId="1" xfId="0" applyNumberFormat="1" applyFont="1" applyBorder="1"/>
    <xf numFmtId="0" fontId="22" fillId="0" borderId="1" xfId="0" applyNumberFormat="1" applyFont="1" applyBorder="1"/>
    <xf numFmtId="165" fontId="17" fillId="0" borderId="1" xfId="0" applyNumberFormat="1" applyFont="1" applyBorder="1"/>
    <xf numFmtId="0" fontId="22" fillId="0" borderId="5" xfId="0" applyNumberFormat="1" applyFont="1" applyBorder="1"/>
    <xf numFmtId="165" fontId="22" fillId="0" borderId="5" xfId="0" applyNumberFormat="1" applyFont="1" applyBorder="1"/>
    <xf numFmtId="37" fontId="0" fillId="0" borderId="0" xfId="0" pivotButton="1"/>
    <xf numFmtId="37" fontId="0" fillId="0" borderId="0" xfId="0" applyNumberFormat="1"/>
    <xf numFmtId="0" fontId="5" fillId="0" borderId="0" xfId="0" applyNumberFormat="1" applyFont="1"/>
    <xf numFmtId="0" fontId="17" fillId="0" borderId="0" xfId="0" applyNumberFormat="1" applyFont="1"/>
    <xf numFmtId="167" fontId="5" fillId="0" borderId="0" xfId="0" applyNumberFormat="1" applyFont="1"/>
    <xf numFmtId="37" fontId="5" fillId="0" borderId="6" xfId="0" applyNumberFormat="1" applyFont="1" applyBorder="1"/>
    <xf numFmtId="37" fontId="5" fillId="0" borderId="0" xfId="0" applyNumberFormat="1" applyFont="1" applyBorder="1"/>
    <xf numFmtId="167" fontId="17" fillId="11" borderId="2" xfId="0" applyNumberFormat="1" applyFont="1" applyFill="1" applyBorder="1"/>
    <xf numFmtId="165" fontId="17" fillId="11" borderId="0" xfId="0" applyNumberFormat="1" applyFont="1" applyFill="1" applyAlignment="1">
      <alignment horizontal="center"/>
    </xf>
    <xf numFmtId="37" fontId="0" fillId="14" borderId="0" xfId="0" applyFill="1"/>
    <xf numFmtId="37" fontId="0" fillId="14" borderId="0" xfId="0" applyNumberFormat="1" applyFill="1"/>
    <xf numFmtId="37" fontId="0" fillId="0" borderId="0" xfId="0" applyFill="1"/>
    <xf numFmtId="37" fontId="0" fillId="0" borderId="0" xfId="0" applyNumberFormat="1" applyFill="1"/>
    <xf numFmtId="37" fontId="0" fillId="15" borderId="0" xfId="0" applyFill="1"/>
    <xf numFmtId="37" fontId="0" fillId="15" borderId="0" xfId="0" applyNumberFormat="1" applyFill="1"/>
    <xf numFmtId="37" fontId="29" fillId="0" borderId="0" xfId="0" applyFont="1"/>
    <xf numFmtId="37" fontId="29" fillId="0" borderId="0" xfId="0" applyNumberFormat="1" applyFont="1"/>
    <xf numFmtId="37" fontId="6" fillId="0" borderId="0" xfId="0" applyFont="1"/>
    <xf numFmtId="37" fontId="0" fillId="0" borderId="0" xfId="0" applyNumberFormat="1" applyFont="1"/>
    <xf numFmtId="165" fontId="0" fillId="0" borderId="0" xfId="0" applyNumberFormat="1" applyFont="1"/>
    <xf numFmtId="37" fontId="6" fillId="0" borderId="0" xfId="0" applyNumberFormat="1" applyFont="1"/>
    <xf numFmtId="37" fontId="11" fillId="11" borderId="0" xfId="0" applyFont="1" applyFill="1"/>
    <xf numFmtId="169" fontId="5" fillId="0" borderId="0" xfId="0" applyNumberFormat="1" applyFont="1" applyFill="1"/>
    <xf numFmtId="37" fontId="30" fillId="0" borderId="0" xfId="0" applyFont="1"/>
    <xf numFmtId="166" fontId="0" fillId="0" borderId="0" xfId="0" applyNumberFormat="1"/>
    <xf numFmtId="170" fontId="0" fillId="5" borderId="2" xfId="0" applyNumberFormat="1" applyFont="1" applyFill="1" applyBorder="1"/>
    <xf numFmtId="167" fontId="0" fillId="5" borderId="2" xfId="0" applyNumberFormat="1" applyFont="1" applyFill="1" applyBorder="1"/>
    <xf numFmtId="37" fontId="0" fillId="0" borderId="0" xfId="0" applyAlignment="1">
      <alignment horizontal="left"/>
    </xf>
    <xf numFmtId="169" fontId="0" fillId="0" borderId="0" xfId="0" applyNumberFormat="1"/>
    <xf numFmtId="37" fontId="0" fillId="0" borderId="0" xfId="0" applyAlignment="1">
      <alignment horizontal="left" indent="1"/>
    </xf>
    <xf numFmtId="37" fontId="0" fillId="0" borderId="0" xfId="0" applyAlignment="1">
      <alignment horizontal="left" indent="2"/>
    </xf>
    <xf numFmtId="37" fontId="0" fillId="0" borderId="0" xfId="0" applyAlignment="1">
      <alignment horizontal="left" indent="3"/>
    </xf>
    <xf numFmtId="37" fontId="0" fillId="0" borderId="0" xfId="0" applyFont="1" applyAlignment="1">
      <alignment horizontal="left"/>
    </xf>
    <xf numFmtId="169" fontId="0" fillId="0" borderId="0" xfId="0" applyNumberFormat="1" applyFont="1"/>
    <xf numFmtId="37" fontId="31" fillId="0" borderId="0" xfId="0" applyFont="1" applyAlignment="1">
      <alignment horizontal="left"/>
    </xf>
    <xf numFmtId="0" fontId="20" fillId="0" borderId="0" xfId="0" applyNumberFormat="1" applyFont="1" applyFill="1" applyBorder="1"/>
    <xf numFmtId="0" fontId="5" fillId="0" borderId="0" xfId="0" applyNumberFormat="1" applyFont="1" applyFill="1" applyAlignment="1">
      <alignment wrapText="1"/>
    </xf>
    <xf numFmtId="0" fontId="20" fillId="0" borderId="0" xfId="0" applyNumberFormat="1" applyFont="1" applyFill="1"/>
    <xf numFmtId="0" fontId="4" fillId="0" borderId="0" xfId="0" applyNumberFormat="1" applyFont="1" applyFill="1"/>
    <xf numFmtId="37" fontId="18" fillId="0" borderId="0" xfId="0" applyFont="1" applyAlignment="1">
      <alignment horizontal="center" vertical="center"/>
    </xf>
    <xf numFmtId="37" fontId="0" fillId="0" borderId="0" xfId="0" applyAlignment="1"/>
    <xf numFmtId="37" fontId="18" fillId="0" borderId="0" xfId="0" applyFont="1" applyAlignment="1">
      <alignment vertical="center"/>
    </xf>
    <xf numFmtId="37" fontId="8" fillId="3" borderId="0" xfId="2" applyNumberFormat="1" applyFont="1" applyFill="1" applyAlignment="1">
      <alignment horizontal="left"/>
    </xf>
    <xf numFmtId="37" fontId="8" fillId="3" borderId="0" xfId="2" applyNumberFormat="1" applyFont="1" applyFill="1"/>
    <xf numFmtId="165" fontId="8" fillId="3" borderId="0" xfId="3" applyNumberFormat="1" applyFont="1" applyFill="1"/>
    <xf numFmtId="0" fontId="3" fillId="3" borderId="0" xfId="2" applyFill="1"/>
    <xf numFmtId="0" fontId="6" fillId="3" borderId="0" xfId="4" applyFont="1" applyFill="1" applyAlignment="1">
      <alignment horizontal="right"/>
    </xf>
    <xf numFmtId="37" fontId="6" fillId="3" borderId="0" xfId="5" applyNumberFormat="1" applyFont="1" applyFill="1" applyBorder="1"/>
    <xf numFmtId="37" fontId="8" fillId="3" borderId="0" xfId="2" applyNumberFormat="1" applyFont="1" applyFill="1" applyBorder="1"/>
    <xf numFmtId="0" fontId="6" fillId="3" borderId="0" xfId="4" applyFont="1" applyFill="1" applyAlignment="1">
      <alignment horizontal="center"/>
    </xf>
    <xf numFmtId="0" fontId="10" fillId="3" borderId="0" xfId="1" applyNumberFormat="1" applyFont="1" applyFill="1" applyAlignment="1">
      <alignment horizontal="center" vertical="top"/>
    </xf>
    <xf numFmtId="0" fontId="9" fillId="3" borderId="0" xfId="1" applyNumberFormat="1" applyFont="1" applyFill="1" applyAlignment="1">
      <alignment horizontal="center" vertical="top"/>
    </xf>
    <xf numFmtId="0" fontId="9" fillId="3" borderId="0" xfId="1" applyNumberFormat="1" applyFont="1" applyFill="1" applyBorder="1" applyAlignment="1">
      <alignment horizontal="centerContinuous"/>
    </xf>
    <xf numFmtId="0" fontId="9" fillId="3" borderId="0" xfId="1" applyNumberFormat="1" applyFont="1" applyFill="1" applyBorder="1" applyAlignment="1">
      <alignment horizontal="centerContinuous" vertical="top"/>
    </xf>
    <xf numFmtId="168" fontId="9" fillId="3" borderId="0" xfId="1" applyNumberFormat="1" applyFont="1" applyFill="1" applyBorder="1" applyAlignment="1">
      <alignment horizontal="centerContinuous" vertical="top"/>
    </xf>
    <xf numFmtId="168" fontId="10" fillId="3" borderId="0" xfId="1" applyNumberFormat="1" applyFont="1" applyFill="1" applyBorder="1" applyAlignment="1">
      <alignment horizontal="centerContinuous" vertical="top"/>
    </xf>
    <xf numFmtId="0" fontId="6" fillId="3" borderId="0" xfId="4" applyFont="1" applyFill="1" applyBorder="1" applyAlignment="1">
      <alignment vertical="center"/>
    </xf>
    <xf numFmtId="0" fontId="10" fillId="4" borderId="0" xfId="1" applyNumberFormat="1" applyFont="1" applyFill="1" applyBorder="1" applyAlignment="1">
      <alignment horizontal="center" vertical="center"/>
    </xf>
    <xf numFmtId="0" fontId="9" fillId="4" borderId="0" xfId="1" applyNumberFormat="1" applyFont="1" applyFill="1" applyBorder="1" applyAlignment="1">
      <alignment horizontal="center" vertical="center"/>
    </xf>
    <xf numFmtId="0" fontId="14" fillId="4" borderId="0" xfId="1" applyNumberFormat="1" applyFont="1" applyFill="1" applyBorder="1" applyAlignment="1">
      <alignment horizontal="center" vertical="center"/>
    </xf>
    <xf numFmtId="168" fontId="9" fillId="4" borderId="0" xfId="1" applyNumberFormat="1" applyFont="1" applyFill="1" applyBorder="1" applyAlignment="1">
      <alignment horizontal="center" vertical="center"/>
    </xf>
    <xf numFmtId="168" fontId="10" fillId="4" borderId="0" xfId="1" applyNumberFormat="1" applyFont="1" applyFill="1" applyBorder="1" applyAlignment="1">
      <alignment horizontal="center" vertical="center"/>
    </xf>
    <xf numFmtId="0" fontId="6" fillId="3" borderId="0" xfId="4" applyFont="1" applyFill="1" applyBorder="1" applyAlignment="1">
      <alignment horizontal="left" vertical="center" wrapText="1"/>
    </xf>
    <xf numFmtId="37" fontId="11" fillId="3" borderId="0" xfId="1" applyFont="1" applyFill="1" applyBorder="1" applyProtection="1"/>
    <xf numFmtId="0" fontId="15" fillId="3" borderId="0" xfId="7" applyFont="1" applyFill="1"/>
    <xf numFmtId="165" fontId="15" fillId="3" borderId="0" xfId="3" applyNumberFormat="1" applyFont="1" applyFill="1"/>
    <xf numFmtId="37" fontId="6" fillId="3" borderId="0" xfId="1" applyFont="1" applyFill="1" applyBorder="1" applyAlignment="1" applyProtection="1">
      <alignment horizontal="left" indent="2"/>
    </xf>
    <xf numFmtId="37" fontId="6" fillId="3" borderId="0" xfId="1" applyFont="1" applyFill="1" applyBorder="1" applyProtection="1"/>
    <xf numFmtId="37" fontId="8" fillId="3" borderId="0" xfId="2" quotePrefix="1" applyNumberFormat="1" applyFont="1" applyFill="1" applyAlignment="1">
      <alignment horizontal="left"/>
    </xf>
    <xf numFmtId="37" fontId="8" fillId="3" borderId="0" xfId="2" applyNumberFormat="1" applyFont="1" applyFill="1" applyAlignment="1">
      <alignment horizontal="left" vertical="center"/>
    </xf>
    <xf numFmtId="0" fontId="11" fillId="3" borderId="0" xfId="4" applyFont="1" applyFill="1" applyAlignment="1">
      <alignment horizontal="left" vertical="center"/>
    </xf>
    <xf numFmtId="37" fontId="8" fillId="3" borderId="0" xfId="2" applyNumberFormat="1" applyFont="1" applyFill="1" applyBorder="1" applyAlignment="1">
      <alignment vertical="center"/>
    </xf>
    <xf numFmtId="37" fontId="8" fillId="3" borderId="0" xfId="2" applyNumberFormat="1" applyFont="1" applyFill="1" applyAlignment="1">
      <alignment vertical="center"/>
    </xf>
    <xf numFmtId="165" fontId="8" fillId="3" borderId="0" xfId="3" applyNumberFormat="1" applyFont="1" applyFill="1" applyAlignment="1">
      <alignment vertical="center"/>
    </xf>
    <xf numFmtId="0" fontId="6" fillId="3" borderId="0" xfId="4" applyFont="1" applyFill="1" applyBorder="1" applyAlignment="1">
      <alignment horizontal="left"/>
    </xf>
    <xf numFmtId="37" fontId="8" fillId="3" borderId="0" xfId="2" applyNumberFormat="1" applyFont="1" applyFill="1" applyBorder="1" applyAlignment="1">
      <alignment horizontal="left"/>
    </xf>
    <xf numFmtId="0" fontId="11" fillId="3" borderId="0" xfId="4" applyFont="1" applyFill="1" applyBorder="1" applyAlignment="1">
      <alignment horizontal="right"/>
    </xf>
    <xf numFmtId="0" fontId="11" fillId="3" borderId="6" xfId="4" applyFont="1" applyFill="1" applyBorder="1" applyAlignment="1">
      <alignment horizontal="left"/>
    </xf>
    <xf numFmtId="37" fontId="8" fillId="3" borderId="6" xfId="2" applyNumberFormat="1" applyFont="1" applyFill="1" applyBorder="1"/>
    <xf numFmtId="0" fontId="6" fillId="3" borderId="0" xfId="4" applyFont="1" applyFill="1" applyAlignment="1">
      <alignment horizontal="left"/>
    </xf>
    <xf numFmtId="37" fontId="6" fillId="3" borderId="0" xfId="1" applyFont="1" applyFill="1" applyBorder="1" applyAlignment="1">
      <alignment wrapText="1"/>
    </xf>
    <xf numFmtId="37" fontId="6" fillId="3" borderId="0" xfId="1" applyFont="1" applyFill="1" applyAlignment="1">
      <alignment wrapText="1"/>
    </xf>
    <xf numFmtId="37" fontId="6" fillId="3" borderId="0" xfId="1" applyFill="1" applyAlignment="1">
      <alignment wrapText="1"/>
    </xf>
    <xf numFmtId="0" fontId="13" fillId="3" borderId="0" xfId="1" applyNumberFormat="1" applyFont="1" applyFill="1" applyAlignment="1"/>
    <xf numFmtId="0" fontId="9" fillId="3" borderId="0" xfId="1" applyNumberFormat="1" applyFont="1" applyFill="1" applyBorder="1" applyAlignment="1">
      <alignment horizontal="center"/>
    </xf>
    <xf numFmtId="0" fontId="9" fillId="3" borderId="0" xfId="1" applyNumberFormat="1" applyFont="1" applyFill="1" applyBorder="1" applyAlignment="1">
      <alignment horizontal="center" vertical="top"/>
    </xf>
    <xf numFmtId="168" fontId="9" fillId="3" borderId="0" xfId="1" applyNumberFormat="1" applyFont="1" applyFill="1" applyBorder="1" applyAlignment="1">
      <alignment horizontal="center" vertical="top"/>
    </xf>
    <xf numFmtId="168" fontId="10" fillId="3" borderId="0" xfId="1" applyNumberFormat="1" applyFont="1" applyFill="1" applyBorder="1" applyAlignment="1">
      <alignment horizontal="center" vertical="top"/>
    </xf>
    <xf numFmtId="37" fontId="12" fillId="0" borderId="0" xfId="1" applyFont="1" applyFill="1"/>
    <xf numFmtId="0" fontId="11" fillId="3" borderId="0" xfId="4" applyFont="1" applyFill="1" applyBorder="1" applyAlignment="1">
      <alignment horizontal="left"/>
    </xf>
    <xf numFmtId="165" fontId="15" fillId="3" borderId="0" xfId="3" applyNumberFormat="1" applyFont="1" applyFill="1" applyBorder="1"/>
    <xf numFmtId="37" fontId="6" fillId="0" borderId="0" xfId="1" applyFont="1" applyAlignment="1">
      <alignment horizontal="left" indent="1"/>
    </xf>
    <xf numFmtId="37" fontId="17" fillId="0" borderId="0" xfId="0" applyFont="1"/>
    <xf numFmtId="37" fontId="8" fillId="3" borderId="0" xfId="13" applyNumberFormat="1" applyFont="1" applyFill="1"/>
    <xf numFmtId="37" fontId="6" fillId="3" borderId="0" xfId="14" applyNumberFormat="1" applyFont="1" applyFill="1" applyBorder="1"/>
    <xf numFmtId="37" fontId="8" fillId="3" borderId="0" xfId="13" applyNumberFormat="1" applyFont="1" applyFill="1" applyBorder="1"/>
    <xf numFmtId="37" fontId="8" fillId="3" borderId="0" xfId="13" applyNumberFormat="1" applyFont="1" applyFill="1" applyBorder="1" applyAlignment="1">
      <alignment vertical="center"/>
    </xf>
    <xf numFmtId="37" fontId="8" fillId="3" borderId="0" xfId="13" applyNumberFormat="1" applyFont="1" applyFill="1" applyAlignment="1">
      <alignment vertical="center"/>
    </xf>
    <xf numFmtId="37" fontId="8" fillId="3" borderId="0" xfId="13" applyNumberFormat="1" applyFont="1" applyFill="1" applyBorder="1" applyAlignment="1">
      <alignment wrapText="1"/>
    </xf>
    <xf numFmtId="37" fontId="8" fillId="3" borderId="0" xfId="13" quotePrefix="1" applyNumberFormat="1" applyFont="1" applyFill="1"/>
    <xf numFmtId="9" fontId="8" fillId="3" borderId="0" xfId="15" applyFont="1" applyFill="1" applyBorder="1" applyAlignment="1">
      <alignment vertical="center"/>
    </xf>
    <xf numFmtId="37" fontId="8" fillId="3" borderId="0" xfId="13" applyNumberFormat="1" applyFont="1" applyFill="1" applyBorder="1" applyAlignment="1">
      <alignment horizontal="left"/>
    </xf>
    <xf numFmtId="0" fontId="15" fillId="3" borderId="0" xfId="16" applyFont="1" applyFill="1" applyBorder="1"/>
    <xf numFmtId="0" fontId="6" fillId="3" borderId="0" xfId="4" applyFont="1" applyFill="1" applyAlignment="1">
      <alignment horizontal="left" indent="1"/>
    </xf>
    <xf numFmtId="37" fontId="11" fillId="16" borderId="8" xfId="1" applyFont="1" applyFill="1" applyBorder="1" applyProtection="1"/>
    <xf numFmtId="5" fontId="8" fillId="16" borderId="9" xfId="2" applyNumberFormat="1" applyFont="1" applyFill="1" applyBorder="1" applyAlignment="1">
      <alignment horizontal="center"/>
    </xf>
    <xf numFmtId="5" fontId="6" fillId="16" borderId="9" xfId="4" applyNumberFormat="1" applyFont="1" applyFill="1" applyBorder="1" applyAlignment="1">
      <alignment horizontal="center"/>
    </xf>
    <xf numFmtId="37" fontId="8" fillId="16" borderId="9" xfId="2" applyNumberFormat="1" applyFont="1" applyFill="1" applyBorder="1" applyAlignment="1">
      <alignment horizontal="center"/>
    </xf>
    <xf numFmtId="9" fontId="6" fillId="16" borderId="9" xfId="6" applyFont="1" applyFill="1" applyBorder="1" applyAlignment="1">
      <alignment horizontal="center"/>
    </xf>
    <xf numFmtId="37" fontId="11" fillId="16" borderId="11" xfId="1" applyFont="1" applyFill="1" applyBorder="1" applyProtection="1"/>
    <xf numFmtId="5" fontId="8" fillId="16" borderId="0" xfId="2" applyNumberFormat="1" applyFont="1" applyFill="1" applyBorder="1" applyAlignment="1">
      <alignment horizontal="center"/>
    </xf>
    <xf numFmtId="5" fontId="6" fillId="16" borderId="0" xfId="4" applyNumberFormat="1" applyFont="1" applyFill="1" applyBorder="1" applyAlignment="1">
      <alignment horizontal="center"/>
    </xf>
    <xf numFmtId="37" fontId="8" fillId="16" borderId="0" xfId="2" applyNumberFormat="1" applyFont="1" applyFill="1" applyBorder="1" applyAlignment="1">
      <alignment horizontal="center"/>
    </xf>
    <xf numFmtId="9" fontId="6" fillId="16" borderId="0" xfId="6" applyFont="1" applyFill="1" applyBorder="1" applyAlignment="1">
      <alignment horizontal="center"/>
    </xf>
    <xf numFmtId="37" fontId="6" fillId="16" borderId="11" xfId="1" applyFont="1" applyFill="1" applyBorder="1" applyProtection="1"/>
    <xf numFmtId="37" fontId="6" fillId="16" borderId="0" xfId="4" applyNumberFormat="1" applyFont="1" applyFill="1" applyBorder="1" applyAlignment="1">
      <alignment horizontal="center"/>
    </xf>
    <xf numFmtId="37" fontId="6" fillId="16" borderId="0" xfId="6" applyNumberFormat="1" applyFont="1" applyFill="1" applyBorder="1" applyAlignment="1">
      <alignment horizontal="center"/>
    </xf>
    <xf numFmtId="37" fontId="6" fillId="16" borderId="11" xfId="1" applyFont="1" applyFill="1" applyBorder="1" applyAlignment="1" applyProtection="1">
      <alignment horizontal="left" indent="2"/>
    </xf>
    <xf numFmtId="0" fontId="11" fillId="16" borderId="13" xfId="4" applyFont="1" applyFill="1" applyBorder="1" applyAlignment="1">
      <alignment horizontal="left" vertical="center"/>
    </xf>
    <xf numFmtId="5" fontId="8" fillId="16" borderId="14" xfId="2" applyNumberFormat="1" applyFont="1" applyFill="1" applyBorder="1" applyAlignment="1">
      <alignment horizontal="center" vertical="center"/>
    </xf>
    <xf numFmtId="5" fontId="6" fillId="16" borderId="14" xfId="4" applyNumberFormat="1" applyFont="1" applyFill="1" applyBorder="1" applyAlignment="1">
      <alignment horizontal="center" vertical="center"/>
    </xf>
    <xf numFmtId="37" fontId="8" fillId="16" borderId="14" xfId="2" applyNumberFormat="1" applyFont="1" applyFill="1" applyBorder="1" applyAlignment="1">
      <alignment horizontal="center" vertical="center"/>
    </xf>
    <xf numFmtId="5" fontId="6" fillId="16" borderId="14" xfId="4" applyNumberFormat="1" applyFont="1" applyFill="1" applyBorder="1" applyAlignment="1">
      <alignment horizontal="center" vertical="center" wrapText="1"/>
    </xf>
    <xf numFmtId="37" fontId="6" fillId="16" borderId="14" xfId="6" applyNumberFormat="1" applyFont="1" applyFill="1" applyBorder="1" applyAlignment="1">
      <alignment horizontal="center" vertical="center"/>
    </xf>
    <xf numFmtId="37" fontId="8" fillId="16" borderId="10" xfId="2" applyNumberFormat="1" applyFont="1" applyFill="1" applyBorder="1" applyAlignment="1">
      <alignment horizontal="center"/>
    </xf>
    <xf numFmtId="37" fontId="8" fillId="16" borderId="12" xfId="2" applyNumberFormat="1" applyFont="1" applyFill="1" applyBorder="1" applyAlignment="1">
      <alignment horizontal="center"/>
    </xf>
    <xf numFmtId="37" fontId="8" fillId="16" borderId="15" xfId="2" applyNumberFormat="1" applyFont="1" applyFill="1" applyBorder="1" applyAlignment="1">
      <alignment horizontal="center" vertical="center"/>
    </xf>
    <xf numFmtId="5" fontId="8" fillId="16" borderId="0" xfId="13" applyNumberFormat="1" applyFont="1" applyFill="1" applyBorder="1" applyAlignment="1">
      <alignment horizontal="center"/>
    </xf>
    <xf numFmtId="37" fontId="8" fillId="16" borderId="0" xfId="13" applyNumberFormat="1" applyFont="1" applyFill="1" applyBorder="1" applyAlignment="1">
      <alignment horizontal="center"/>
    </xf>
    <xf numFmtId="37" fontId="6" fillId="16" borderId="0" xfId="10" applyNumberFormat="1" applyFont="1" applyFill="1" applyBorder="1" applyAlignment="1">
      <alignment horizontal="center"/>
    </xf>
    <xf numFmtId="9" fontId="6" fillId="16" borderId="0" xfId="10" applyFont="1" applyFill="1" applyBorder="1" applyAlignment="1">
      <alignment horizontal="center"/>
    </xf>
    <xf numFmtId="37" fontId="34" fillId="16" borderId="0" xfId="10" applyNumberFormat="1" applyFont="1" applyFill="1" applyBorder="1" applyAlignment="1">
      <alignment horizontal="center"/>
    </xf>
    <xf numFmtId="5" fontId="8" fillId="16" borderId="8" xfId="13" applyNumberFormat="1" applyFont="1" applyFill="1" applyBorder="1" applyAlignment="1">
      <alignment horizontal="center"/>
    </xf>
    <xf numFmtId="5" fontId="8" fillId="16" borderId="9" xfId="13" applyNumberFormat="1" applyFont="1" applyFill="1" applyBorder="1" applyAlignment="1">
      <alignment horizontal="center"/>
    </xf>
    <xf numFmtId="37" fontId="8" fillId="16" borderId="9" xfId="13" applyNumberFormat="1" applyFont="1" applyFill="1" applyBorder="1" applyAlignment="1">
      <alignment horizontal="center"/>
    </xf>
    <xf numFmtId="37" fontId="6" fillId="16" borderId="9" xfId="10" applyNumberFormat="1" applyFont="1" applyFill="1" applyBorder="1" applyAlignment="1">
      <alignment horizontal="center"/>
    </xf>
    <xf numFmtId="37" fontId="8" fillId="16" borderId="10" xfId="13" applyNumberFormat="1" applyFont="1" applyFill="1" applyBorder="1" applyAlignment="1">
      <alignment horizontal="center"/>
    </xf>
    <xf numFmtId="5" fontId="8" fillId="16" borderId="11" xfId="13" applyNumberFormat="1" applyFont="1" applyFill="1" applyBorder="1" applyAlignment="1">
      <alignment horizontal="center"/>
    </xf>
    <xf numFmtId="37" fontId="8" fillId="16" borderId="12" xfId="13" applyNumberFormat="1" applyFont="1" applyFill="1" applyBorder="1" applyAlignment="1">
      <alignment horizontal="center"/>
    </xf>
    <xf numFmtId="37" fontId="8" fillId="16" borderId="11" xfId="13" applyNumberFormat="1" applyFont="1" applyFill="1" applyBorder="1" applyAlignment="1">
      <alignment horizontal="center"/>
    </xf>
    <xf numFmtId="5" fontId="8" fillId="16" borderId="13" xfId="13" applyNumberFormat="1" applyFont="1" applyFill="1" applyBorder="1" applyAlignment="1">
      <alignment horizontal="center" vertical="center"/>
    </xf>
    <xf numFmtId="5" fontId="8" fillId="16" borderId="14" xfId="13" applyNumberFormat="1" applyFont="1" applyFill="1" applyBorder="1" applyAlignment="1">
      <alignment horizontal="center" vertical="center"/>
    </xf>
    <xf numFmtId="37" fontId="8" fillId="16" borderId="14" xfId="13" applyNumberFormat="1" applyFont="1" applyFill="1" applyBorder="1" applyAlignment="1">
      <alignment horizontal="center" vertical="center"/>
    </xf>
    <xf numFmtId="9" fontId="6" fillId="16" borderId="14" xfId="15" applyFont="1" applyFill="1" applyBorder="1" applyAlignment="1">
      <alignment horizontal="center" vertical="center"/>
    </xf>
    <xf numFmtId="37" fontId="8" fillId="16" borderId="15" xfId="13" applyNumberFormat="1" applyFont="1" applyFill="1" applyBorder="1" applyAlignment="1">
      <alignment horizontal="center" vertical="center"/>
    </xf>
    <xf numFmtId="37" fontId="32" fillId="0" borderId="0" xfId="0" applyFont="1" applyAlignment="1">
      <alignment horizontal="center" vertical="center"/>
    </xf>
    <xf numFmtId="37" fontId="33" fillId="0" borderId="0" xfId="0" applyFont="1" applyAlignment="1">
      <alignment horizontal="center" vertical="center"/>
    </xf>
    <xf numFmtId="37" fontId="7" fillId="0" borderId="0" xfId="0" applyFont="1" applyAlignment="1">
      <alignment horizontal="center" vertical="center" wrapText="1"/>
    </xf>
    <xf numFmtId="0" fontId="13" fillId="3" borderId="0" xfId="1" applyNumberFormat="1" applyFont="1" applyFill="1" applyAlignment="1">
      <alignment horizontal="center"/>
    </xf>
    <xf numFmtId="0" fontId="6" fillId="3" borderId="0" xfId="4" applyFont="1" applyFill="1" applyBorder="1" applyAlignment="1">
      <alignment horizontal="left" vertical="top" wrapText="1"/>
    </xf>
    <xf numFmtId="0" fontId="6" fillId="3" borderId="0" xfId="4" applyFont="1" applyFill="1" applyAlignment="1">
      <alignment horizontal="left" wrapText="1"/>
    </xf>
    <xf numFmtId="37" fontId="6" fillId="3" borderId="0" xfId="1" applyFill="1" applyAlignment="1">
      <alignment wrapText="1"/>
    </xf>
    <xf numFmtId="37" fontId="0" fillId="11" borderId="0" xfId="0" applyFill="1"/>
    <xf numFmtId="37" fontId="9" fillId="11" borderId="0" xfId="0" applyFont="1" applyFill="1"/>
  </cellXfs>
  <cellStyles count="17">
    <cellStyle name="Comma 2" xfId="3"/>
    <cellStyle name="Comma 20" xfId="5"/>
    <cellStyle name="Comma 20 2" xfId="9"/>
    <cellStyle name="Comma 20 3" xfId="14"/>
    <cellStyle name="Normal" xfId="0" builtinId="0"/>
    <cellStyle name="Normal 2 3" xfId="1"/>
    <cellStyle name="Normal 22" xfId="7"/>
    <cellStyle name="Normal 22 2" xfId="12"/>
    <cellStyle name="Normal 22 3" xfId="16"/>
    <cellStyle name="Normal 25 3" xfId="2"/>
    <cellStyle name="Normal 25 3 2" xfId="8"/>
    <cellStyle name="Normal 25 3 3" xfId="13"/>
    <cellStyle name="Normal_2012-2016 OM Est Targets 5-26-2011 - Flat 2" xfId="4"/>
    <cellStyle name="Percent 12" xfId="10"/>
    <cellStyle name="Percent 13" xfId="6"/>
    <cellStyle name="Percent 2" xfId="11"/>
    <cellStyle name="Percent 3" xfId="15"/>
  </cellStyles>
  <dxfs count="1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0" tint="-0.499984740745262"/>
        </patternFill>
      </fill>
    </dxf>
    <dxf>
      <fill>
        <patternFill patternType="solid">
          <bgColor theme="0" tint="-0.499984740745262"/>
        </patternFill>
      </fill>
    </dxf>
    <dxf>
      <font>
        <b/>
      </font>
    </dxf>
    <dxf>
      <font>
        <b/>
      </font>
    </dxf>
    <dxf>
      <numFmt numFmtId="169" formatCode="#,###,##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69" formatCode="#,###,##0;\(#,###,##0\);\-;"/>
    </dxf>
    <dxf>
      <numFmt numFmtId="169" formatCode="#,###,##0;\(#,###,##0\);\-;"/>
    </dxf>
    <dxf>
      <numFmt numFmtId="169" formatCode="#,###,##0;\(#,###,##0\);\-;"/>
    </dxf>
    <dxf>
      <numFmt numFmtId="169" formatCode="#,###,##0;\(#,###,##0\);\-;"/>
    </dxf>
    <dxf>
      <numFmt numFmtId="169" formatCode="#,###,##0;\(#,###,##0\);\-;"/>
    </dxf>
    <dxf>
      <numFmt numFmtId="169" formatCode="#,###,##0;\(#,###,##0\);\-;"/>
    </dxf>
    <dxf>
      <fill>
        <patternFill patternType="solid">
          <bgColor theme="0" tint="-0.499984740745262"/>
        </patternFill>
      </fill>
    </dxf>
    <dxf>
      <font>
        <color auto="1"/>
      </font>
    </dxf>
    <dxf>
      <font>
        <color auto="1"/>
      </font>
    </dxf>
    <dxf>
      <font>
        <color auto="1"/>
      </font>
    </dxf>
    <dxf>
      <font>
        <color auto="1"/>
      </font>
    </dxf>
    <dxf>
      <font>
        <color auto="1"/>
      </font>
    </dxf>
    <dxf>
      <font>
        <color auto="1"/>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ill>
        <patternFill>
          <bgColor theme="6" tint="0.39997558519241921"/>
        </patternFill>
      </fill>
    </dxf>
    <dxf>
      <fill>
        <patternFill>
          <bgColor theme="6" tint="0.39997558519241921"/>
        </patternFill>
      </fill>
    </dxf>
    <dxf>
      <fill>
        <patternFill>
          <bgColor theme="6" tint="0.39997558519241921"/>
        </patternFill>
      </fill>
    </dxf>
    <dxf>
      <fill>
        <patternFill>
          <bgColor theme="6" tint="0.39997558519241921"/>
        </patternFill>
      </fill>
    </dxf>
    <dxf>
      <fill>
        <patternFill>
          <bgColor theme="6" tint="0.39997558519241921"/>
        </patternFill>
      </fill>
    </dxf>
    <dxf>
      <fill>
        <patternFill>
          <bgColor theme="6" tint="0.39997558519241921"/>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color auto="1"/>
      </font>
    </dxf>
    <dxf>
      <font>
        <color rgb="FFFF0000"/>
      </font>
    </dxf>
    <dxf>
      <font>
        <color rgb="FFFF0000"/>
      </font>
    </dxf>
    <dxf>
      <font>
        <color rgb="FFFF0000"/>
      </font>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6" tint="0.39997558519241921"/>
        </patternFill>
      </fill>
    </dxf>
    <dxf>
      <fill>
        <patternFill patternType="solid">
          <bgColor theme="6" tint="0.39997558519241921"/>
        </patternFill>
      </fill>
    </dxf>
    <dxf>
      <fill>
        <patternFill>
          <bgColor theme="6" tint="0.39997558519241921"/>
        </patternFill>
      </fill>
    </dxf>
    <dxf>
      <fill>
        <patternFill>
          <bgColor theme="6" tint="0.39997558519241921"/>
        </patternFill>
      </fill>
    </dxf>
    <dxf>
      <fill>
        <patternFill>
          <bgColor theme="6" tint="0.39997558519241921"/>
        </patternFill>
      </fill>
    </dxf>
    <dxf>
      <fill>
        <patternFill patternType="solid">
          <bgColor theme="6" tint="-0.249977111117893"/>
        </patternFill>
      </fill>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
      <fill>
        <patternFill>
          <bgColor theme="6" tint="0.39997558519241921"/>
        </patternFill>
      </fill>
    </dxf>
    <dxf>
      <fill>
        <patternFill>
          <bgColor theme="6" tint="0.39997558519241921"/>
        </patternFill>
      </fill>
    </dxf>
    <dxf>
      <fill>
        <patternFill>
          <bgColor theme="6" tint="0.39997558519241921"/>
        </patternFill>
      </fill>
    </dxf>
    <dxf>
      <fill>
        <patternFill patternType="solid">
          <bgColor rgb="FF00B0F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
      <fill>
        <patternFill patternType="solid">
          <bgColor theme="6"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pivotCacheDefinition" Target="pivotCache/pivotCacheDefinition1.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pivotCacheDefinition" Target="pivotCache/pivotCacheDefinition2.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sharedStrings" Target="sharedString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20</xdr:row>
      <xdr:rowOff>85725</xdr:rowOff>
    </xdr:from>
    <xdr:to>
      <xdr:col>2</xdr:col>
      <xdr:colOff>847036</xdr:colOff>
      <xdr:row>60</xdr:row>
      <xdr:rowOff>161106</xdr:rowOff>
    </xdr:to>
    <xdr:pic>
      <xdr:nvPicPr>
        <xdr:cNvPr id="4" name="Picture 3"/>
        <xdr:cNvPicPr>
          <a:picLocks noChangeAspect="1"/>
        </xdr:cNvPicPr>
      </xdr:nvPicPr>
      <xdr:blipFill>
        <a:blip xmlns:r="http://schemas.openxmlformats.org/officeDocument/2006/relationships" r:embed="rId1"/>
        <a:stretch>
          <a:fillRect/>
        </a:stretch>
      </xdr:blipFill>
      <xdr:spPr>
        <a:xfrm>
          <a:off x="57150" y="3429000"/>
          <a:ext cx="5514286" cy="6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stdpt2.puget.com\fintrfp\Acquisition\Active%20Projects\Wind_Wild%20Horse%20Expansion%20-%20Horizon\Financial%20-%20Budget\Proforma%20development\Property%20Tax%20revised%20base%20on%20090508%20Actual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stdpt2.puget.com\fintrfp\Documents%20and%20Settings\ehossn\Local%20Settings\Temporary%20Internet%20Files\OLK448\DEM-WP(C)%20Goldendale%20Proforma%20-%202007%20GRC%20Update%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005%20Strategic%20Plan\2005%20Strat%20Plan%2010%20yrs%202006-2015\Final%20Forecasts\Revised%207-18-05\Scen%201R%20Revised%207-18%202005%20Strategic%20Pla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cquisition\Active%20Projects\Wind_Wild%20Horse%20Expansion%20-%20Horizon\Financial%20-%20Budget\Proforma%20development\Copy%20of%20(C)%20Wild%20Horse%20Expansion%20Proforma_Actuals_091008_curr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hossn\Local%20Settings\Temporary%20Internet%20Files\OLK448\DEM-WP(C)%20Costs%20not%20in%20AURORA%202007GRC%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Post%20Filing\2006%20GRC%20Parties'%20Response\JMR-5%20pages%201%20and%202%20Revised%208-9-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cquisition\Pre%202006%20RFP%20Projects\Sierra_Pacific_Industries\Financial\SPI%20-%20WA%20Alder%20-%20Rev%203WJE%20-%201115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Workpapers\06GRC%20Order%201.5.06\DEM-WP%20(C)%20Power%20Cost%202006GRC%20Ord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stdpt2\fintrfp\FINTRFP\1%20Lisa\Maquarie\Project%20Padua%20-%20Lender%20Financial%20Model%201-2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jelsea\Local%20Settings\Temporary%20Internet%20Files\OLK125\Resource%20Pro%20formas\ASM8-%20A24%20BHP%20Acqusition%20onl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ehossn\Local%20Settings\Temporary%20Internet%20Files\OLK448\DEM-WP(C)%20Goldendale%20Proforma%20-%202007%20GRC%20Update%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stdpt2\fintrfp\fintrfp\Rate%20Cases\PCORC%202007\2007%20PCORC%20JHS-10%20through%20JHS-12%20(C)%20settlement%2007%2002%202007%20Kar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trategic%20Plans\2009%20Multi%20Year%20Plan\Resources\Lower%20Snake%20River%20Wind\WHE%20Proforma_2009%20GRC%20Version%20for%20Multi%20Year%20P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006%20Outloo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st%20Accounting\Resource%20Costs\HYDRO\RR03%20for%20Accounta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cquisition\Active%20Projects\Wind_Wild%20Horse%20Expansion%20-%20Horizon\Financial%20-%20Budget\Proforma%20development\Property%20Tax%20revised%20base%20on%20090508%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Joel\Model%20Final%20for%20BOD%201-10-2006\12-15%20Final%20for%20Board\12-15%20(Hydro)NoD%20CPUD-PSEIncremental-1215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stdpt2.puget.com\Mid%20Office\aaa%20Jody%20Test\variance%20to%20budget%20dollar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PCORC\RORC%20Filing\PCA%20PCORC.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Proforma\Board%20Book\Mint%20Farm%20Proforma%20-%20Board%20Boo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23%20PCA%20&amp;%20RC%2006_2003%20TY\GRC\PostFilingGRC\2004%20GRC%20Rebuttal%20Filing\WC-RB%20GRC%20TY0903%20RY02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Models\PSM\PSM%2011-0%20(2008%20RFP)\(Num)%20(Title)-%20PSM%2011-0%20Current%20Trends%20RFP%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20Summary%202004-2008%20Aurora%20+%20Not%20Auror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stfil1\reacq\Models\PSM\Input%20Assumptions%202006-04\From%20AURORA%20042706\Green%20World\Energy%20Needs%20Analysis%20for%20PSM%20BAU%200801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Joel\Model%20Final%20for%20BOD%201-10-2006\12-15%20Final%20for%20Board\12-15%20(Hydro)NoD%20Input-PSE%20Incremental-12152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NT\Temporary%20Internet%20Files\OLK20\Due%20Diligence\August%20New%20Model\Fred%20Value%209.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stdpt2\fintrfp\FINTRFP\Forecast%202009\2009%20BP\MYP%20Alt%20GRC\NR\Copy%20of%20Current%20New%20Resources%206-10-09%20correct%20infl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stdpt2.puget.com\fintrfp\2005%20Strategic%20Plan\2005%20Strat%20Plan%2010%20yrs%202006-2015\Final%20Forecasts\Revised%207-18-05\Scen%201R%20Revised%207-18%202005%20Strategic%20Pl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refreshError="1"/>
      <sheetData sheetId="1" refreshError="1"/>
      <sheetData sheetId="2" refreshError="1">
        <row r="5">
          <cell r="C5">
            <v>15400000</v>
          </cell>
        </row>
      </sheetData>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Material"/>
      <sheetName val="Goldendale"/>
      <sheetName val="Expenses"/>
      <sheetName val="Financial Statements"/>
      <sheetName val="General Inputs"/>
      <sheetName val="Revenue Calculation"/>
      <sheetName val="Klickitat Transmission Cost"/>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sheetData sheetId="2" refreshError="1"/>
      <sheetData sheetId="3" refreshError="1"/>
      <sheetData sheetId="4" refreshError="1">
        <row r="5">
          <cell r="I5" t="str">
            <v>Yes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to Scen #1"/>
      <sheetName val="Table of Contents"/>
      <sheetName val="Scen #1R Pwr Cost O&amp;M "/>
      <sheetName val="Scen 1D vs 1R Pwr Cost Comp"/>
      <sheetName val="Scen #1D Pwr Cost O&amp;M"/>
      <sheetName val="Capital Costs #1R and #1D"/>
      <sheetName val="New Resource List"/>
      <sheetName val="AURORA Inputs"/>
      <sheetName val="Scenario #1R High Invest"/>
      <sheetName val="Scenario #1D High w Deferral"/>
      <sheetName val="Transmission Infrastructure"/>
      <sheetName val="General Office Engr Support"/>
      <sheetName val="Need"/>
      <sheetName val="Data----&gt;"/>
      <sheetName val="Other Assumptions"/>
      <sheetName val="CCCT Summary"/>
      <sheetName val="New CCCT Assumptions"/>
      <sheetName val="Peaker Summary"/>
      <sheetName val="LMS 100"/>
      <sheetName val="BHP"/>
      <sheetName val="New Coal 2013"/>
      <sheetName val="New Coal 2016"/>
      <sheetName val="Hopkins Ridge"/>
      <sheetName val="Wild Horse"/>
      <sheetName val="Ormat"/>
      <sheetName val="Biomass"/>
      <sheetName val="New Wind Summary"/>
      <sheetName val="New Wind"/>
      <sheetName val="Colstrip Upgrade"/>
      <sheetName val="NUGS"/>
      <sheetName val="Gas Tolling"/>
      <sheetName val="RFP Tolling Bids"/>
      <sheetName val="OandM Costs"/>
      <sheetName val="Scenario #3 NOT U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B4">
            <v>2.5000000000000001E-2</v>
          </cell>
        </row>
        <row r="7">
          <cell r="B7">
            <v>1.4999999999999999E-2</v>
          </cell>
        </row>
        <row r="8">
          <cell r="B8">
            <v>2.5000000000000001E-2</v>
          </cell>
        </row>
        <row r="11">
          <cell r="B11">
            <v>0.15</v>
          </cell>
        </row>
        <row r="13">
          <cell r="B13">
            <v>0.5</v>
          </cell>
        </row>
        <row r="16">
          <cell r="B16">
            <v>6.4999999999999997E-3</v>
          </cell>
        </row>
        <row r="17">
          <cell r="B17">
            <v>1.1999999999999999E-3</v>
          </cell>
        </row>
      </sheetData>
      <sheetData sheetId="15" refreshError="1"/>
      <sheetData sheetId="16" refreshError="1"/>
      <sheetData sheetId="17" refreshError="1"/>
      <sheetData sheetId="18" refreshError="1"/>
      <sheetData sheetId="19" refreshError="1"/>
      <sheetData sheetId="20" refreshError="1">
        <row r="17">
          <cell r="H17">
            <v>857163</v>
          </cell>
        </row>
        <row r="18">
          <cell r="H18">
            <v>441989.16666666669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eneral Inputs"/>
      <sheetName val="Financial Statements"/>
      <sheetName val="Revenue Calculation"/>
      <sheetName val="Expenses"/>
      <sheetName val="Generation &amp; Fuel &amp; RECs"/>
      <sheetName val="Depreciation"/>
      <sheetName val="Links to Notes"/>
      <sheetName val="Dev and Constr Cash Flow"/>
      <sheetName val="Error Checks &amp; Notes"/>
      <sheetName val="CapEx"/>
      <sheetName val="Data----&gt;"/>
      <sheetName val="WTG Supply Agmt"/>
      <sheetName val="Exchange Hist"/>
      <sheetName val="BOP Cost Estimator"/>
      <sheetName val="Budget"/>
      <sheetName val="Capital Budget"/>
      <sheetName val="Property Tax Worksheet"/>
      <sheetName val="Pre Construction Cost Est"/>
    </sheetNames>
    <sheetDataSet>
      <sheetData sheetId="0" refreshError="1"/>
      <sheetData sheetId="1" refreshError="1"/>
      <sheetData sheetId="2" refreshError="1">
        <row r="3">
          <cell r="E3">
            <v>39417</v>
          </cell>
        </row>
        <row r="4">
          <cell r="E4">
            <v>40178</v>
          </cell>
        </row>
        <row r="9">
          <cell r="E9">
            <v>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Gas"/>
      <sheetName val="Electric and Gas combined"/>
      <sheetName val="Sheet3"/>
    </sheetNames>
    <sheetDataSet>
      <sheetData sheetId="0" refreshError="1">
        <row r="2">
          <cell r="B2" t="str">
            <v>2002 Electric Operations</v>
          </cell>
          <cell r="E2" t="str">
            <v>Structure</v>
          </cell>
          <cell r="F2" t="str">
            <v>Cost</v>
          </cell>
          <cell r="G2" t="str">
            <v>Weighted</v>
          </cell>
        </row>
        <row r="3">
          <cell r="D3" t="str">
            <v>PSE Total</v>
          </cell>
          <cell r="E3" t="str">
            <v>(%)</v>
          </cell>
          <cell r="G3" t="str">
            <v>Cost</v>
          </cell>
          <cell r="I3">
            <v>2002</v>
          </cell>
          <cell r="J3" t="str">
            <v>HDD</v>
          </cell>
        </row>
        <row r="4">
          <cell r="B4" t="str">
            <v>Short term debt</v>
          </cell>
          <cell r="D4">
            <v>131839500</v>
          </cell>
          <cell r="E4">
            <v>3.2502281665621219E-2</v>
          </cell>
          <cell r="F4">
            <v>2.7699999999999999E-2</v>
          </cell>
          <cell r="G4">
            <v>9.0031320213770775E-4</v>
          </cell>
          <cell r="I4" t="str">
            <v>Normal</v>
          </cell>
          <cell r="J4">
            <v>4797</v>
          </cell>
        </row>
        <row r="5">
          <cell r="B5" t="str">
            <v>Long term debt</v>
          </cell>
          <cell r="D5">
            <v>2180798445</v>
          </cell>
          <cell r="E5">
            <v>0.53763041664553313</v>
          </cell>
          <cell r="F5">
            <v>7.4200000000000002E-2</v>
          </cell>
          <cell r="G5">
            <v>3.9892176915098561E-2</v>
          </cell>
          <cell r="I5" t="str">
            <v>Actual</v>
          </cell>
          <cell r="J5">
            <v>4946</v>
          </cell>
        </row>
        <row r="6">
          <cell r="B6" t="str">
            <v>Trust preferred</v>
          </cell>
          <cell r="D6">
            <v>300000000</v>
          </cell>
          <cell r="E6">
            <v>7.3958749082682851E-2</v>
          </cell>
          <cell r="F6">
            <v>8.5800000000000001E-2</v>
          </cell>
          <cell r="G6">
            <v>6.345660671294189E-3</v>
          </cell>
          <cell r="I6" t="str">
            <v>Diff</v>
          </cell>
          <cell r="J6">
            <v>-149</v>
          </cell>
        </row>
        <row r="7">
          <cell r="B7" t="str">
            <v>Preferred Stock</v>
          </cell>
          <cell r="D7">
            <v>104099400</v>
          </cell>
          <cell r="E7">
            <v>2.5663538014192785E-2</v>
          </cell>
          <cell r="F7">
            <v>7.7799999999999994E-2</v>
          </cell>
          <cell r="G7">
            <v>1.9966232575041984E-3</v>
          </cell>
          <cell r="I7" t="str">
            <v>%</v>
          </cell>
          <cell r="J7">
            <v>-3.1061079841567647E-2</v>
          </cell>
        </row>
        <row r="8">
          <cell r="B8" t="str">
            <v>Common Stock</v>
          </cell>
          <cell r="D8">
            <v>1339577881</v>
          </cell>
          <cell r="E8">
            <v>0.33024501459196998</v>
          </cell>
          <cell r="F8">
            <v>9.9508420388187857E-2</v>
          </cell>
          <cell r="G8">
            <v>3.2862159743120983E-2</v>
          </cell>
          <cell r="J8" t="str">
            <v>Colder</v>
          </cell>
        </row>
        <row r="9">
          <cell r="D9">
            <v>4056315226</v>
          </cell>
          <cell r="E9">
            <v>0.99999999999999989</v>
          </cell>
          <cell r="G9">
            <v>8.1996933789155652E-2</v>
          </cell>
        </row>
        <row r="10">
          <cell r="G10" t="str">
            <v>=</v>
          </cell>
        </row>
        <row r="11">
          <cell r="B11" t="str">
            <v>Electric Rate Base</v>
          </cell>
          <cell r="D11">
            <v>2588830450</v>
          </cell>
          <cell r="G11">
            <v>8.1996933789155638E-2</v>
          </cell>
          <cell r="H11" t="str">
            <v>&lt;-- Adjusted "Actual" earned in 2002</v>
          </cell>
        </row>
        <row r="12">
          <cell r="B12" t="str">
            <v>Gas Rate Base</v>
          </cell>
          <cell r="D12">
            <v>1068854952</v>
          </cell>
        </row>
        <row r="13">
          <cell r="D13">
            <v>3657685402</v>
          </cell>
          <cell r="F13" t="str">
            <v>Actually earned on Equity</v>
          </cell>
        </row>
        <row r="17">
          <cell r="B17" t="str">
            <v>2003 Electric Operations</v>
          </cell>
          <cell r="E17" t="str">
            <v>Structure</v>
          </cell>
          <cell r="F17" t="str">
            <v>Cost</v>
          </cell>
          <cell r="G17" t="str">
            <v>Weighted</v>
          </cell>
        </row>
        <row r="18">
          <cell r="D18" t="str">
            <v>PSE Total</v>
          </cell>
          <cell r="E18" t="str">
            <v>(%)</v>
          </cell>
          <cell r="G18" t="str">
            <v>Cost</v>
          </cell>
          <cell r="I18">
            <v>2003</v>
          </cell>
          <cell r="J18" t="str">
            <v>HDD</v>
          </cell>
        </row>
        <row r="19">
          <cell r="B19" t="str">
            <v>Short term debt</v>
          </cell>
          <cell r="D19">
            <v>52290500</v>
          </cell>
          <cell r="E19">
            <v>1.3087262867947067E-2</v>
          </cell>
          <cell r="F19">
            <v>8.7999999999999995E-2</v>
          </cell>
          <cell r="G19">
            <v>1.1516791323793419E-3</v>
          </cell>
          <cell r="I19" t="str">
            <v>Normal</v>
          </cell>
          <cell r="J19">
            <v>4797</v>
          </cell>
        </row>
        <row r="20">
          <cell r="B20" t="str">
            <v>Long term debt</v>
          </cell>
          <cell r="D20">
            <v>2092562193</v>
          </cell>
          <cell r="E20">
            <v>0.5237263267193617</v>
          </cell>
          <cell r="F20">
            <v>7.0199999999999999E-2</v>
          </cell>
          <cell r="G20">
            <v>3.676558813569919E-2</v>
          </cell>
          <cell r="I20" t="str">
            <v>Actual</v>
          </cell>
          <cell r="J20">
            <v>4527</v>
          </cell>
        </row>
        <row r="21">
          <cell r="B21" t="str">
            <v>Trust preferred</v>
          </cell>
          <cell r="D21">
            <v>282718750</v>
          </cell>
          <cell r="E21">
            <v>7.0758829977671092E-2</v>
          </cell>
          <cell r="F21">
            <v>8.5999999999999993E-2</v>
          </cell>
          <cell r="G21">
            <v>6.0852593780797134E-3</v>
          </cell>
          <cell r="I21" t="str">
            <v>Diff</v>
          </cell>
          <cell r="J21">
            <v>270</v>
          </cell>
        </row>
        <row r="22">
          <cell r="B22" t="str">
            <v>Preferred Stock</v>
          </cell>
          <cell r="D22">
            <v>71427213</v>
          </cell>
          <cell r="E22">
            <v>1.7876798126922597E-2</v>
          </cell>
          <cell r="F22">
            <v>7.8700000000000006E-2</v>
          </cell>
          <cell r="G22">
            <v>1.4069040125888085E-3</v>
          </cell>
          <cell r="I22" t="str">
            <v>%</v>
          </cell>
          <cell r="J22">
            <v>5.6285178236397747E-2</v>
          </cell>
        </row>
        <row r="23">
          <cell r="B23" t="str">
            <v>Common Stock</v>
          </cell>
          <cell r="D23">
            <v>1496527416</v>
          </cell>
          <cell r="E23">
            <v>0.37455078230809752</v>
          </cell>
          <cell r="F23">
            <v>0.10738558056038271</v>
          </cell>
          <cell r="G23">
            <v>4.0221353207500574E-2</v>
          </cell>
          <cell r="J23" t="str">
            <v>Warmer</v>
          </cell>
        </row>
        <row r="24">
          <cell r="D24">
            <v>3995526072</v>
          </cell>
          <cell r="E24">
            <v>1</v>
          </cell>
          <cell r="G24">
            <v>8.5630783866247617E-2</v>
          </cell>
        </row>
        <row r="25">
          <cell r="G25" t="str">
            <v>=</v>
          </cell>
        </row>
        <row r="26">
          <cell r="B26" t="str">
            <v>Electric Rate Base</v>
          </cell>
          <cell r="D26">
            <v>2492964158</v>
          </cell>
          <cell r="G26">
            <v>8.5630783866247631E-2</v>
          </cell>
          <cell r="H26" t="str">
            <v>&lt;-- Adjusted "Actual" earned in 2003</v>
          </cell>
        </row>
        <row r="27">
          <cell r="B27" t="str">
            <v>Gas Rate Base</v>
          </cell>
          <cell r="D27">
            <v>1040474027</v>
          </cell>
        </row>
        <row r="28">
          <cell r="D28">
            <v>3533438185</v>
          </cell>
          <cell r="F28" t="str">
            <v>Actually earned on Equity</v>
          </cell>
        </row>
        <row r="32">
          <cell r="B32" t="str">
            <v>2004 Electric Operations</v>
          </cell>
          <cell r="E32" t="str">
            <v>Structure</v>
          </cell>
          <cell r="F32" t="str">
            <v>Cost</v>
          </cell>
          <cell r="G32" t="str">
            <v>Weighted</v>
          </cell>
        </row>
        <row r="33">
          <cell r="D33" t="str">
            <v>PSE Total</v>
          </cell>
          <cell r="E33" t="str">
            <v>(%)</v>
          </cell>
          <cell r="G33" t="str">
            <v>Cost</v>
          </cell>
          <cell r="I33">
            <v>2004</v>
          </cell>
          <cell r="J33" t="str">
            <v>HDD</v>
          </cell>
        </row>
        <row r="34">
          <cell r="B34" t="str">
            <v>Short term debt</v>
          </cell>
          <cell r="D34">
            <v>88715833</v>
          </cell>
          <cell r="E34">
            <v>2.1759489516764652E-2</v>
          </cell>
          <cell r="F34">
            <v>5.4600000000000003E-2</v>
          </cell>
          <cell r="G34">
            <v>1.18806812761535E-3</v>
          </cell>
          <cell r="I34" t="str">
            <v>Normal</v>
          </cell>
          <cell r="J34">
            <v>4797</v>
          </cell>
        </row>
        <row r="35">
          <cell r="B35" t="str">
            <v>Long term debt</v>
          </cell>
          <cell r="D35">
            <v>2083124804</v>
          </cell>
          <cell r="E35">
            <v>0.5109317108565099</v>
          </cell>
          <cell r="F35">
            <v>6.8099999999999994E-2</v>
          </cell>
          <cell r="G35">
            <v>3.4794449509328321E-2</v>
          </cell>
          <cell r="I35" t="str">
            <v>Actual</v>
          </cell>
          <cell r="J35">
            <v>4421</v>
          </cell>
        </row>
        <row r="36">
          <cell r="B36" t="str">
            <v>Trust preferred</v>
          </cell>
          <cell r="D36">
            <v>280250000</v>
          </cell>
          <cell r="E36">
            <v>6.873741395262889E-2</v>
          </cell>
          <cell r="F36">
            <v>8.5999999999999993E-2</v>
          </cell>
          <cell r="G36">
            <v>5.911417599926084E-3</v>
          </cell>
          <cell r="I36" t="str">
            <v>Diff</v>
          </cell>
          <cell r="J36">
            <v>376</v>
          </cell>
        </row>
        <row r="37">
          <cell r="B37" t="str">
            <v>Preferred Stock</v>
          </cell>
          <cell r="D37">
            <v>1889400</v>
          </cell>
          <cell r="E37">
            <v>4.6341648500302236E-4</v>
          </cell>
          <cell r="F37">
            <v>0.11890000000000001</v>
          </cell>
          <cell r="G37">
            <v>5.5100220066859359E-5</v>
          </cell>
          <cell r="I37" t="str">
            <v>%</v>
          </cell>
          <cell r="J37">
            <v>7.8382322284761316E-2</v>
          </cell>
        </row>
        <row r="38">
          <cell r="B38" t="str">
            <v>Common Stock</v>
          </cell>
          <cell r="D38">
            <v>1623129995</v>
          </cell>
          <cell r="E38">
            <v>0.39810796918909347</v>
          </cell>
          <cell r="F38">
            <v>0.10774058109523235</v>
          </cell>
          <cell r="G38">
            <v>4.2892383939075789E-2</v>
          </cell>
          <cell r="J38" t="str">
            <v>Warmer</v>
          </cell>
        </row>
        <row r="39">
          <cell r="D39">
            <v>4077110032</v>
          </cell>
          <cell r="E39">
            <v>1</v>
          </cell>
          <cell r="G39">
            <v>8.4841419396012391E-2</v>
          </cell>
        </row>
        <row r="40">
          <cell r="G40" t="str">
            <v>=</v>
          </cell>
        </row>
        <row r="41">
          <cell r="B41" t="str">
            <v>Electric Rate Base</v>
          </cell>
          <cell r="D41">
            <v>2490635488</v>
          </cell>
          <cell r="G41">
            <v>8.4841419396012391E-2</v>
          </cell>
          <cell r="H41" t="str">
            <v>&lt;--  "Actual" earned in 2004</v>
          </cell>
        </row>
        <row r="42">
          <cell r="B42" t="str">
            <v>Gas Rate Base</v>
          </cell>
          <cell r="D42">
            <v>1070195360</v>
          </cell>
        </row>
        <row r="43">
          <cell r="D43">
            <v>3560830848</v>
          </cell>
          <cell r="F43" t="str">
            <v>Actually earned on Equity</v>
          </cell>
        </row>
        <row r="47">
          <cell r="B47" t="str">
            <v>2005 Electric Operations</v>
          </cell>
          <cell r="E47" t="str">
            <v>Structure</v>
          </cell>
          <cell r="F47" t="str">
            <v>Cost</v>
          </cell>
          <cell r="G47" t="str">
            <v>Weighted</v>
          </cell>
        </row>
        <row r="48">
          <cell r="D48" t="str">
            <v>PSE Total</v>
          </cell>
          <cell r="E48" t="str">
            <v>(%)</v>
          </cell>
          <cell r="G48" t="str">
            <v>Cost</v>
          </cell>
          <cell r="I48">
            <v>2005</v>
          </cell>
          <cell r="J48" t="str">
            <v>HDD</v>
          </cell>
        </row>
        <row r="49">
          <cell r="B49" t="str">
            <v>Short term debt</v>
          </cell>
          <cell r="D49">
            <v>134520584</v>
          </cell>
          <cell r="E49">
            <v>3.1714767069233311E-2</v>
          </cell>
          <cell r="F49">
            <v>5.8799999999999998E-2</v>
          </cell>
          <cell r="G49">
            <v>1.8648283036709187E-3</v>
          </cell>
          <cell r="I49" t="str">
            <v>Normal</v>
          </cell>
          <cell r="J49">
            <v>4797</v>
          </cell>
        </row>
        <row r="50">
          <cell r="B50" t="str">
            <v>Long term debt</v>
          </cell>
          <cell r="D50">
            <v>2148818333</v>
          </cell>
          <cell r="E50">
            <v>0.50660851208609992</v>
          </cell>
          <cell r="F50">
            <v>6.8599999999999994E-2</v>
          </cell>
          <cell r="G50">
            <v>3.4753343929106451E-2</v>
          </cell>
          <cell r="I50" t="str">
            <v>Actual</v>
          </cell>
          <cell r="J50">
            <v>4489</v>
          </cell>
        </row>
        <row r="51">
          <cell r="B51" t="str">
            <v>Trust preferred</v>
          </cell>
          <cell r="D51">
            <v>257229167</v>
          </cell>
          <cell r="E51">
            <v>6.0644719731650254E-2</v>
          </cell>
          <cell r="F51">
            <v>8.6699999999999999E-2</v>
          </cell>
          <cell r="G51">
            <v>5.257897200734077E-3</v>
          </cell>
          <cell r="I51" t="str">
            <v>Diff</v>
          </cell>
          <cell r="J51">
            <v>308</v>
          </cell>
        </row>
        <row r="52">
          <cell r="B52" t="str">
            <v>Preferred Stock</v>
          </cell>
          <cell r="D52">
            <v>1889400</v>
          </cell>
          <cell r="E52">
            <v>4.4544767141814826E-4</v>
          </cell>
          <cell r="F52">
            <v>8.1000000000000003E-2</v>
          </cell>
          <cell r="G52">
            <v>3.6081261384870009E-5</v>
          </cell>
          <cell r="I52" t="str">
            <v>%</v>
          </cell>
          <cell r="J52">
            <v>6.4206795914112991E-2</v>
          </cell>
        </row>
        <row r="53">
          <cell r="B53" t="str">
            <v>Common Stock</v>
          </cell>
          <cell r="D53">
            <v>1699118174</v>
          </cell>
          <cell r="E53">
            <v>0.40058655344159844</v>
          </cell>
          <cell r="F53">
            <v>0.11587911471952557</v>
          </cell>
          <cell r="G53">
            <v>4.6419615181358342E-2</v>
          </cell>
          <cell r="J53" t="str">
            <v>Warmer</v>
          </cell>
        </row>
        <row r="54">
          <cell r="D54">
            <v>4241575658</v>
          </cell>
          <cell r="E54">
            <v>1</v>
          </cell>
          <cell r="G54">
            <v>8.8331765876254659E-2</v>
          </cell>
        </row>
        <row r="55">
          <cell r="G55" t="str">
            <v>=</v>
          </cell>
        </row>
        <row r="56">
          <cell r="B56" t="str">
            <v>Electric Rate Base</v>
          </cell>
          <cell r="D56">
            <v>2511214961</v>
          </cell>
          <cell r="G56">
            <v>8.8331765876254673E-2</v>
          </cell>
          <cell r="H56" t="str">
            <v>&lt;-- Adjusted "Actual" earned in 2005</v>
          </cell>
        </row>
        <row r="57">
          <cell r="B57" t="str">
            <v>Gas Rate Base</v>
          </cell>
          <cell r="D57">
            <v>1180728618</v>
          </cell>
        </row>
        <row r="58">
          <cell r="D58">
            <v>3691943579</v>
          </cell>
          <cell r="F58" t="str">
            <v>Actually earned on Equity</v>
          </cell>
        </row>
        <row r="65">
          <cell r="C65" t="str">
            <v>Average Earned on Equity 02-05</v>
          </cell>
          <cell r="F65">
            <v>0.10762842419083211</v>
          </cell>
        </row>
      </sheetData>
      <sheetData sheetId="1" refreshError="1">
        <row r="2">
          <cell r="B2" t="str">
            <v>2002 Gas Operations</v>
          </cell>
          <cell r="E2" t="str">
            <v>Structure</v>
          </cell>
          <cell r="F2" t="str">
            <v>Cost</v>
          </cell>
          <cell r="G2" t="str">
            <v>Weighted</v>
          </cell>
        </row>
        <row r="3">
          <cell r="D3" t="str">
            <v>PSE Total</v>
          </cell>
          <cell r="E3" t="str">
            <v>(%)</v>
          </cell>
          <cell r="G3" t="str">
            <v>Cost</v>
          </cell>
          <cell r="I3">
            <v>2002</v>
          </cell>
          <cell r="J3" t="str">
            <v>HDD</v>
          </cell>
        </row>
        <row r="4">
          <cell r="B4" t="str">
            <v>Short term debt</v>
          </cell>
          <cell r="D4">
            <v>131839500</v>
          </cell>
          <cell r="E4">
            <v>3.2502281665621219E-2</v>
          </cell>
          <cell r="F4">
            <v>2.7699999999999999E-2</v>
          </cell>
          <cell r="G4">
            <v>9.0031320213770775E-4</v>
          </cell>
          <cell r="I4" t="str">
            <v>Normal</v>
          </cell>
          <cell r="J4">
            <v>4797</v>
          </cell>
        </row>
        <row r="5">
          <cell r="B5" t="str">
            <v>Long term debt</v>
          </cell>
          <cell r="D5">
            <v>2180798445</v>
          </cell>
          <cell r="E5">
            <v>0.53763041664553313</v>
          </cell>
          <cell r="F5">
            <v>7.4200000000000002E-2</v>
          </cell>
          <cell r="G5">
            <v>3.9892176915098561E-2</v>
          </cell>
          <cell r="I5" t="str">
            <v>Actual</v>
          </cell>
          <cell r="J5">
            <v>5063</v>
          </cell>
        </row>
        <row r="6">
          <cell r="B6" t="str">
            <v>Trust preferred</v>
          </cell>
          <cell r="D6">
            <v>300000000</v>
          </cell>
          <cell r="E6">
            <v>7.3958749082682851E-2</v>
          </cell>
          <cell r="F6">
            <v>8.5800000000000001E-2</v>
          </cell>
          <cell r="G6">
            <v>6.345660671294189E-3</v>
          </cell>
          <cell r="I6" t="str">
            <v>Diff</v>
          </cell>
          <cell r="J6">
            <v>-266</v>
          </cell>
        </row>
        <row r="7">
          <cell r="B7" t="str">
            <v>Preferred Stock</v>
          </cell>
          <cell r="D7">
            <v>104099400</v>
          </cell>
          <cell r="E7">
            <v>2.5663538014192785E-2</v>
          </cell>
          <cell r="F7">
            <v>7.7799999999999994E-2</v>
          </cell>
          <cell r="G7">
            <v>1.9966232575041984E-3</v>
          </cell>
          <cell r="I7" t="str">
            <v>%</v>
          </cell>
          <cell r="J7">
            <v>-5.5451323744006673E-2</v>
          </cell>
        </row>
        <row r="8">
          <cell r="B8" t="str">
            <v>Common Stock</v>
          </cell>
          <cell r="D8">
            <v>1339577881</v>
          </cell>
          <cell r="E8">
            <v>0.33024501459196998</v>
          </cell>
          <cell r="F8">
            <v>7.4202125363570098E-2</v>
          </cell>
          <cell r="G8">
            <v>2.4504881973447391E-2</v>
          </cell>
          <cell r="J8" t="str">
            <v>Colder</v>
          </cell>
        </row>
        <row r="9">
          <cell r="D9">
            <v>4056315226</v>
          </cell>
          <cell r="E9">
            <v>0.99999999999999989</v>
          </cell>
          <cell r="G9">
            <v>7.3639656019482053E-2</v>
          </cell>
        </row>
        <row r="10">
          <cell r="G10" t="str">
            <v>=</v>
          </cell>
        </row>
        <row r="11">
          <cell r="B11" t="str">
            <v>Electric Rate Base</v>
          </cell>
          <cell r="D11">
            <v>2588830450</v>
          </cell>
          <cell r="G11">
            <v>7.3639656019482053E-2</v>
          </cell>
          <cell r="H11" t="str">
            <v>&lt;-- Adjusted "Actual" earned in 2002</v>
          </cell>
        </row>
        <row r="12">
          <cell r="B12" t="str">
            <v>Gas Rate Base</v>
          </cell>
          <cell r="D12">
            <v>1068854952</v>
          </cell>
        </row>
        <row r="13">
          <cell r="D13">
            <v>3657685402</v>
          </cell>
          <cell r="F13" t="str">
            <v>Actually earned on Equity</v>
          </cell>
        </row>
        <row r="17">
          <cell r="B17" t="str">
            <v>2003 Gas Operations</v>
          </cell>
          <cell r="E17" t="str">
            <v>Structure</v>
          </cell>
          <cell r="F17" t="str">
            <v>Cost</v>
          </cell>
          <cell r="G17" t="str">
            <v>Weighted</v>
          </cell>
        </row>
        <row r="18">
          <cell r="D18" t="str">
            <v>PSE Total</v>
          </cell>
          <cell r="E18" t="str">
            <v>(%)</v>
          </cell>
          <cell r="G18" t="str">
            <v>Cost</v>
          </cell>
          <cell r="I18">
            <v>2003</v>
          </cell>
          <cell r="J18" t="str">
            <v>HDD</v>
          </cell>
        </row>
        <row r="19">
          <cell r="B19" t="str">
            <v>Short term debt</v>
          </cell>
          <cell r="D19">
            <v>52290500</v>
          </cell>
          <cell r="E19">
            <v>1.3087262867947067E-2</v>
          </cell>
          <cell r="F19">
            <v>8.7999999999999995E-2</v>
          </cell>
          <cell r="G19">
            <v>1.1516791323793419E-3</v>
          </cell>
          <cell r="I19" t="str">
            <v>Normal</v>
          </cell>
          <cell r="J19">
            <v>4797</v>
          </cell>
        </row>
        <row r="20">
          <cell r="B20" t="str">
            <v>Long term debt</v>
          </cell>
          <cell r="D20">
            <v>2092562193</v>
          </cell>
          <cell r="E20">
            <v>0.5237263267193617</v>
          </cell>
          <cell r="F20">
            <v>7.0199999999999999E-2</v>
          </cell>
          <cell r="G20">
            <v>3.676558813569919E-2</v>
          </cell>
          <cell r="I20" t="str">
            <v>Actual</v>
          </cell>
          <cell r="J20">
            <v>4645</v>
          </cell>
        </row>
        <row r="21">
          <cell r="B21" t="str">
            <v>Trust preferred</v>
          </cell>
          <cell r="D21">
            <v>282718750</v>
          </cell>
          <cell r="E21">
            <v>7.0758829977671092E-2</v>
          </cell>
          <cell r="F21">
            <v>8.5999999999999993E-2</v>
          </cell>
          <cell r="G21">
            <v>6.0852593780797134E-3</v>
          </cell>
          <cell r="I21" t="str">
            <v>Diff</v>
          </cell>
          <cell r="J21">
            <v>152</v>
          </cell>
        </row>
        <row r="22">
          <cell r="B22" t="str">
            <v>Preferred Stock</v>
          </cell>
          <cell r="D22">
            <v>71427213</v>
          </cell>
          <cell r="E22">
            <v>1.7876798126922597E-2</v>
          </cell>
          <cell r="F22">
            <v>7.8700000000000006E-2</v>
          </cell>
          <cell r="G22">
            <v>1.4069040125888085E-3</v>
          </cell>
          <cell r="I22" t="str">
            <v>%</v>
          </cell>
          <cell r="J22">
            <v>3.1686470710860955E-2</v>
          </cell>
        </row>
        <row r="23">
          <cell r="B23" t="str">
            <v>Common Stock</v>
          </cell>
          <cell r="D23">
            <v>1496527416</v>
          </cell>
          <cell r="E23">
            <v>0.37455078230809752</v>
          </cell>
          <cell r="F23">
            <v>8.96500230284384E-2</v>
          </cell>
          <cell r="G23">
            <v>3.3578486259240557E-2</v>
          </cell>
          <cell r="J23" t="str">
            <v>Warmer</v>
          </cell>
        </row>
        <row r="24">
          <cell r="D24">
            <v>3995526072</v>
          </cell>
          <cell r="E24">
            <v>1</v>
          </cell>
          <cell r="G24">
            <v>7.8987916917987608E-2</v>
          </cell>
        </row>
        <row r="25">
          <cell r="G25" t="str">
            <v>=</v>
          </cell>
        </row>
        <row r="26">
          <cell r="B26" t="str">
            <v>Electric Rate Base</v>
          </cell>
          <cell r="D26">
            <v>2492964158</v>
          </cell>
          <cell r="G26">
            <v>7.8987916917987608E-2</v>
          </cell>
          <cell r="H26" t="str">
            <v>&lt;-- Adjusted "Actual" earned in 2003</v>
          </cell>
        </row>
        <row r="27">
          <cell r="B27" t="str">
            <v>Gas Rate Base</v>
          </cell>
          <cell r="D27">
            <v>1040474027</v>
          </cell>
        </row>
        <row r="28">
          <cell r="D28">
            <v>3533438185</v>
          </cell>
          <cell r="F28" t="str">
            <v>Actually earned on Equity</v>
          </cell>
        </row>
        <row r="32">
          <cell r="B32" t="str">
            <v>2004 Gas Operations</v>
          </cell>
          <cell r="E32" t="str">
            <v>Structure</v>
          </cell>
          <cell r="F32" t="str">
            <v>Cost</v>
          </cell>
          <cell r="G32" t="str">
            <v>Weighted</v>
          </cell>
        </row>
        <row r="33">
          <cell r="D33" t="str">
            <v>PSE Total</v>
          </cell>
          <cell r="E33" t="str">
            <v>(%)</v>
          </cell>
          <cell r="G33" t="str">
            <v>Cost</v>
          </cell>
          <cell r="I33">
            <v>2004</v>
          </cell>
          <cell r="J33" t="str">
            <v>HDD</v>
          </cell>
        </row>
        <row r="34">
          <cell r="B34" t="str">
            <v>Short term debt</v>
          </cell>
          <cell r="D34">
            <v>88715833</v>
          </cell>
          <cell r="E34">
            <v>2.1759489516764652E-2</v>
          </cell>
          <cell r="F34">
            <v>5.4600000000000003E-2</v>
          </cell>
          <cell r="G34">
            <v>1.18806812761535E-3</v>
          </cell>
          <cell r="I34" t="str">
            <v>Normal</v>
          </cell>
          <cell r="J34">
            <v>4797</v>
          </cell>
        </row>
        <row r="35">
          <cell r="B35" t="str">
            <v>Long term debt</v>
          </cell>
          <cell r="D35">
            <v>2083124804</v>
          </cell>
          <cell r="E35">
            <v>0.5109317108565099</v>
          </cell>
          <cell r="F35">
            <v>6.8099999999999994E-2</v>
          </cell>
          <cell r="G35">
            <v>3.4794449509328321E-2</v>
          </cell>
          <cell r="I35" t="str">
            <v>Actual</v>
          </cell>
          <cell r="J35">
            <v>4421</v>
          </cell>
        </row>
        <row r="36">
          <cell r="B36" t="str">
            <v>Trust preferred</v>
          </cell>
          <cell r="D36">
            <v>280250000</v>
          </cell>
          <cell r="E36">
            <v>6.873741395262889E-2</v>
          </cell>
          <cell r="F36">
            <v>8.5999999999999993E-2</v>
          </cell>
          <cell r="G36">
            <v>5.911417599926084E-3</v>
          </cell>
          <cell r="I36" t="str">
            <v>Diff</v>
          </cell>
          <cell r="J36">
            <v>376</v>
          </cell>
        </row>
        <row r="37">
          <cell r="B37" t="str">
            <v>Preferred Stock</v>
          </cell>
          <cell r="D37">
            <v>1889400</v>
          </cell>
          <cell r="E37">
            <v>4.6341648500302236E-4</v>
          </cell>
          <cell r="F37">
            <v>0.11890000000000001</v>
          </cell>
          <cell r="G37">
            <v>5.5100220066859359E-5</v>
          </cell>
          <cell r="I37" t="str">
            <v>%</v>
          </cell>
          <cell r="J37">
            <v>7.8382322284761316E-2</v>
          </cell>
        </row>
        <row r="38">
          <cell r="B38" t="str">
            <v>Common Stock</v>
          </cell>
          <cell r="D38">
            <v>1623129995</v>
          </cell>
          <cell r="E38">
            <v>0.39810796918909347</v>
          </cell>
          <cell r="F38">
            <v>6.819731663076127E-2</v>
          </cell>
          <cell r="G38">
            <v>2.7149895228017959E-2</v>
          </cell>
          <cell r="J38" t="str">
            <v>Warmer</v>
          </cell>
        </row>
        <row r="39">
          <cell r="D39">
            <v>4077110032</v>
          </cell>
          <cell r="E39">
            <v>1</v>
          </cell>
          <cell r="G39">
            <v>6.9098930684954568E-2</v>
          </cell>
        </row>
        <row r="40">
          <cell r="G40" t="str">
            <v>=</v>
          </cell>
        </row>
        <row r="41">
          <cell r="B41" t="str">
            <v>Electric Rate Base</v>
          </cell>
          <cell r="D41">
            <v>2490635488</v>
          </cell>
          <cell r="G41">
            <v>6.9098930684954568E-2</v>
          </cell>
          <cell r="H41" t="str">
            <v>&lt;--  "Actual" earned in 2004</v>
          </cell>
        </row>
        <row r="42">
          <cell r="B42" t="str">
            <v>Gas Rate Base</v>
          </cell>
          <cell r="D42">
            <v>1070195360</v>
          </cell>
        </row>
        <row r="43">
          <cell r="D43">
            <v>3560830848</v>
          </cell>
          <cell r="F43" t="str">
            <v>Actually earned on Equity</v>
          </cell>
        </row>
        <row r="47">
          <cell r="B47" t="str">
            <v>2005 Gas Operations</v>
          </cell>
          <cell r="E47" t="str">
            <v>Structure</v>
          </cell>
          <cell r="F47" t="str">
            <v>Cost</v>
          </cell>
          <cell r="G47" t="str">
            <v>Weighted</v>
          </cell>
        </row>
        <row r="48">
          <cell r="D48" t="str">
            <v>PSE Total</v>
          </cell>
          <cell r="E48" t="str">
            <v>(%)</v>
          </cell>
          <cell r="G48" t="str">
            <v>Cost</v>
          </cell>
          <cell r="I48">
            <v>2005</v>
          </cell>
          <cell r="J48" t="str">
            <v>HDD</v>
          </cell>
        </row>
        <row r="49">
          <cell r="B49" t="str">
            <v>Short term debt</v>
          </cell>
          <cell r="D49">
            <v>134520584</v>
          </cell>
          <cell r="E49">
            <v>3.1714767069233311E-2</v>
          </cell>
          <cell r="F49">
            <v>5.8799999999999998E-2</v>
          </cell>
          <cell r="G49">
            <v>1.8648283036709187E-3</v>
          </cell>
          <cell r="I49" t="str">
            <v>Normal</v>
          </cell>
          <cell r="J49">
            <v>4797</v>
          </cell>
        </row>
        <row r="50">
          <cell r="B50" t="str">
            <v>Long term debt</v>
          </cell>
          <cell r="D50">
            <v>2148818333</v>
          </cell>
          <cell r="E50">
            <v>0.50660851208609992</v>
          </cell>
          <cell r="F50">
            <v>6.8599999999999994E-2</v>
          </cell>
          <cell r="G50">
            <v>3.4753343929106451E-2</v>
          </cell>
          <cell r="I50" t="str">
            <v>Actual</v>
          </cell>
          <cell r="J50">
            <v>4489</v>
          </cell>
        </row>
        <row r="51">
          <cell r="B51" t="str">
            <v>Trust preferred</v>
          </cell>
          <cell r="D51">
            <v>257229167</v>
          </cell>
          <cell r="E51">
            <v>6.0644719731650254E-2</v>
          </cell>
          <cell r="F51">
            <v>8.6699999999999999E-2</v>
          </cell>
          <cell r="G51">
            <v>5.257897200734077E-3</v>
          </cell>
          <cell r="I51" t="str">
            <v>Diff</v>
          </cell>
          <cell r="J51">
            <v>308</v>
          </cell>
        </row>
        <row r="52">
          <cell r="B52" t="str">
            <v>Preferred Stock</v>
          </cell>
          <cell r="D52">
            <v>1889400</v>
          </cell>
          <cell r="E52">
            <v>4.4544767141814826E-4</v>
          </cell>
          <cell r="F52">
            <v>8.1000000000000003E-2</v>
          </cell>
          <cell r="G52">
            <v>3.6081261384870009E-5</v>
          </cell>
          <cell r="I52" t="str">
            <v>%</v>
          </cell>
          <cell r="J52">
            <v>6.4206795914112991E-2</v>
          </cell>
        </row>
        <row r="53">
          <cell r="B53" t="str">
            <v>Common Stock</v>
          </cell>
          <cell r="D53">
            <v>1699118174</v>
          </cell>
          <cell r="E53">
            <v>0.40058655344159844</v>
          </cell>
          <cell r="F53">
            <v>5.9660186765583455E-2</v>
          </cell>
          <cell r="G53">
            <v>2.3899068594107141E-2</v>
          </cell>
          <cell r="J53" t="str">
            <v>Warmer</v>
          </cell>
        </row>
        <row r="54">
          <cell r="D54">
            <v>4241575658</v>
          </cell>
          <cell r="E54">
            <v>1</v>
          </cell>
          <cell r="G54">
            <v>6.5811219289003464E-2</v>
          </cell>
        </row>
        <row r="55">
          <cell r="G55" t="str">
            <v>=</v>
          </cell>
        </row>
        <row r="56">
          <cell r="B56" t="str">
            <v>Electric Rate Base</v>
          </cell>
          <cell r="D56">
            <v>2511214961</v>
          </cell>
          <cell r="G56">
            <v>6.5811219289003464E-2</v>
          </cell>
          <cell r="H56" t="str">
            <v>&lt;-- Adjusted "Actual" earned in 2005</v>
          </cell>
        </row>
        <row r="57">
          <cell r="B57" t="str">
            <v>Gas Rate Base</v>
          </cell>
          <cell r="D57">
            <v>1180728618</v>
          </cell>
        </row>
        <row r="58">
          <cell r="D58">
            <v>3691943579</v>
          </cell>
          <cell r="F58" t="str">
            <v>Actually earned on Equity</v>
          </cell>
        </row>
        <row r="65">
          <cell r="C65" t="str">
            <v>Average Earned on Equity 02-05</v>
          </cell>
          <cell r="F65">
            <v>7.2927412947088308E-2</v>
          </cell>
        </row>
      </sheetData>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SE Statements"/>
      <sheetName val="SPI PPA Stmnts"/>
      <sheetName val="General Inputs"/>
      <sheetName val="Financial Basics"/>
      <sheetName val="Expenses"/>
      <sheetName val="Depreciation"/>
      <sheetName val="CapEx"/>
      <sheetName val="Constr. Cash Flow"/>
      <sheetName val="Error Checks &amp; temp"/>
      <sheetName val="Residual Value"/>
    </sheetNames>
    <sheetDataSet>
      <sheetData sheetId="0" refreshError="1"/>
      <sheetData sheetId="1" refreshError="1"/>
      <sheetData sheetId="2" refreshError="1"/>
      <sheetData sheetId="3" refreshError="1">
        <row r="6">
          <cell r="G6">
            <v>39083</v>
          </cell>
        </row>
      </sheetData>
      <sheetData sheetId="4" refreshError="1">
        <row r="11">
          <cell r="G11">
            <v>0.35</v>
          </cell>
        </row>
        <row r="18">
          <cell r="I18">
            <v>0.43</v>
          </cell>
        </row>
        <row r="22">
          <cell r="I22">
            <v>18918618.235665638</v>
          </cell>
        </row>
      </sheetData>
      <sheetData sheetId="5" refreshError="1">
        <row r="24">
          <cell r="G24">
            <v>152373.28438669341</v>
          </cell>
        </row>
      </sheetData>
      <sheetData sheetId="6" refreshError="1"/>
      <sheetData sheetId="7" refreshError="1">
        <row r="97">
          <cell r="G97">
            <v>43996786.594571255</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R11">
            <v>1681058015.97</v>
          </cell>
          <cell r="S11">
            <v>1693490892.3599999</v>
          </cell>
          <cell r="T11">
            <v>1707559074.1700001</v>
          </cell>
          <cell r="AH11">
            <v>1641280548.4145832</v>
          </cell>
          <cell r="AI11">
            <v>1649190425.9466667</v>
          </cell>
          <cell r="AJ11">
            <v>1657036105.1491663</v>
          </cell>
        </row>
        <row r="12">
          <cell r="R12">
            <v>376116175.24000001</v>
          </cell>
          <cell r="S12">
            <v>377054803.73000002</v>
          </cell>
          <cell r="T12">
            <v>387074441.10000002</v>
          </cell>
          <cell r="AH12">
            <v>370939750.65875</v>
          </cell>
          <cell r="AI12">
            <v>371842386.78458327</v>
          </cell>
          <cell r="AJ12">
            <v>372864741.24541664</v>
          </cell>
        </row>
        <row r="13">
          <cell r="R13">
            <v>0</v>
          </cell>
          <cell r="S13">
            <v>0</v>
          </cell>
          <cell r="T13">
            <v>0</v>
          </cell>
          <cell r="AH13">
            <v>0</v>
          </cell>
          <cell r="AI13">
            <v>0</v>
          </cell>
          <cell r="AJ13">
            <v>0</v>
          </cell>
        </row>
        <row r="14">
          <cell r="R14">
            <v>0</v>
          </cell>
          <cell r="S14">
            <v>0</v>
          </cell>
          <cell r="T14">
            <v>0</v>
          </cell>
          <cell r="AH14">
            <v>0</v>
          </cell>
          <cell r="AI14">
            <v>0</v>
          </cell>
          <cell r="AJ14">
            <v>0</v>
          </cell>
        </row>
        <row r="15">
          <cell r="R15">
            <v>0</v>
          </cell>
          <cell r="S15">
            <v>0</v>
          </cell>
          <cell r="T15">
            <v>0</v>
          </cell>
          <cell r="AH15">
            <v>0</v>
          </cell>
          <cell r="AI15">
            <v>0</v>
          </cell>
          <cell r="AJ15">
            <v>0</v>
          </cell>
        </row>
        <row r="16">
          <cell r="R16">
            <v>0</v>
          </cell>
          <cell r="S16">
            <v>0</v>
          </cell>
          <cell r="T16">
            <v>0</v>
          </cell>
          <cell r="AH16">
            <v>0</v>
          </cell>
          <cell r="AI16">
            <v>0</v>
          </cell>
          <cell r="AJ16">
            <v>0</v>
          </cell>
        </row>
        <row r="17">
          <cell r="R17">
            <v>0</v>
          </cell>
          <cell r="S17">
            <v>0</v>
          </cell>
          <cell r="T17">
            <v>0</v>
          </cell>
          <cell r="AH17">
            <v>0</v>
          </cell>
          <cell r="AI17">
            <v>0</v>
          </cell>
          <cell r="AJ17">
            <v>0</v>
          </cell>
        </row>
        <row r="18">
          <cell r="R18">
            <v>0</v>
          </cell>
          <cell r="S18">
            <v>0</v>
          </cell>
          <cell r="T18">
            <v>0</v>
          </cell>
          <cell r="AH18">
            <v>0</v>
          </cell>
          <cell r="AI18">
            <v>0</v>
          </cell>
          <cell r="AJ18">
            <v>0</v>
          </cell>
        </row>
        <row r="19">
          <cell r="R19">
            <v>159350590.19</v>
          </cell>
          <cell r="S19">
            <v>159350590.19</v>
          </cell>
          <cell r="T19">
            <v>159350590.19</v>
          </cell>
          <cell r="AH19">
            <v>159543127.07250002</v>
          </cell>
          <cell r="AI19">
            <v>159414769.15083337</v>
          </cell>
          <cell r="AJ19">
            <v>159350590.19000003</v>
          </cell>
        </row>
        <row r="20">
          <cell r="R20">
            <v>0</v>
          </cell>
          <cell r="S20">
            <v>0</v>
          </cell>
          <cell r="T20">
            <v>0</v>
          </cell>
          <cell r="AH20">
            <v>0</v>
          </cell>
          <cell r="AI20">
            <v>0</v>
          </cell>
          <cell r="AJ20">
            <v>0</v>
          </cell>
        </row>
        <row r="21">
          <cell r="AH21">
            <v>0</v>
          </cell>
          <cell r="AI21">
            <v>0</v>
          </cell>
          <cell r="AJ21">
            <v>0</v>
          </cell>
        </row>
        <row r="22">
          <cell r="R22">
            <v>7585846.9699999997</v>
          </cell>
          <cell r="S22">
            <v>7585839.4299999997</v>
          </cell>
          <cell r="T22">
            <v>7585839.4299999997</v>
          </cell>
          <cell r="AH22">
            <v>6790791.7341666669</v>
          </cell>
          <cell r="AI22">
            <v>6858412.2424999997</v>
          </cell>
          <cell r="AJ22">
            <v>6917891.3987500006</v>
          </cell>
        </row>
        <row r="23">
          <cell r="R23">
            <v>22339.93</v>
          </cell>
          <cell r="S23">
            <v>22339.93</v>
          </cell>
          <cell r="T23">
            <v>22339.93</v>
          </cell>
          <cell r="AH23">
            <v>945648.34416666662</v>
          </cell>
          <cell r="AI23">
            <v>803600.89583333314</v>
          </cell>
          <cell r="AJ23">
            <v>661553.44749999989</v>
          </cell>
        </row>
        <row r="24">
          <cell r="R24">
            <v>0</v>
          </cell>
          <cell r="S24">
            <v>0</v>
          </cell>
          <cell r="T24">
            <v>0</v>
          </cell>
          <cell r="AH24">
            <v>0</v>
          </cell>
          <cell r="AI24">
            <v>0</v>
          </cell>
          <cell r="AJ24">
            <v>0</v>
          </cell>
        </row>
        <row r="25">
          <cell r="R25">
            <v>95984277.549999997</v>
          </cell>
          <cell r="S25">
            <v>94690119.400000006</v>
          </cell>
          <cell r="T25">
            <v>80270723.469999999</v>
          </cell>
          <cell r="AH25">
            <v>85020088.963750005</v>
          </cell>
          <cell r="AI25">
            <v>86166586.632916659</v>
          </cell>
          <cell r="AJ25">
            <v>86725029.596249998</v>
          </cell>
        </row>
        <row r="26">
          <cell r="R26">
            <v>34898021.280000001</v>
          </cell>
          <cell r="S26">
            <v>32701040.550000001</v>
          </cell>
          <cell r="T26">
            <v>37170259.859999999</v>
          </cell>
          <cell r="AH26">
            <v>24766535.980833337</v>
          </cell>
          <cell r="AI26">
            <v>25556697.588750001</v>
          </cell>
          <cell r="AJ26">
            <v>26512829.249583334</v>
          </cell>
        </row>
        <row r="27">
          <cell r="R27">
            <v>8875788.3100000005</v>
          </cell>
          <cell r="S27">
            <v>9639238.2100000009</v>
          </cell>
          <cell r="T27">
            <v>4554441.4800000004</v>
          </cell>
          <cell r="AH27">
            <v>9604860.8116666656</v>
          </cell>
          <cell r="AI27">
            <v>9525381.177083334</v>
          </cell>
          <cell r="AJ27">
            <v>9429426.5275000017</v>
          </cell>
        </row>
        <row r="28">
          <cell r="R28">
            <v>4794028.43</v>
          </cell>
          <cell r="S28">
            <v>4570270.99</v>
          </cell>
          <cell r="T28">
            <v>-1006991.81</v>
          </cell>
          <cell r="AH28">
            <v>3170119.8349999995</v>
          </cell>
          <cell r="AI28">
            <v>3559931.5437499997</v>
          </cell>
          <cell r="AJ28">
            <v>3747963.1854166668</v>
          </cell>
        </row>
        <row r="29">
          <cell r="R29">
            <v>247584.93</v>
          </cell>
          <cell r="S29">
            <v>247584.93</v>
          </cell>
          <cell r="T29">
            <v>265754.3</v>
          </cell>
          <cell r="AH29">
            <v>42735.120416666665</v>
          </cell>
          <cell r="AI29">
            <v>63367.197916666657</v>
          </cell>
          <cell r="AJ29">
            <v>84756.33249999999</v>
          </cell>
        </row>
        <row r="30">
          <cell r="R30">
            <v>0</v>
          </cell>
          <cell r="S30">
            <v>0</v>
          </cell>
          <cell r="T30">
            <v>0</v>
          </cell>
          <cell r="AH30">
            <v>0</v>
          </cell>
          <cell r="AI30">
            <v>0</v>
          </cell>
          <cell r="AJ30">
            <v>0</v>
          </cell>
        </row>
        <row r="31">
          <cell r="R31">
            <v>4644344</v>
          </cell>
          <cell r="S31">
            <v>9584972</v>
          </cell>
          <cell r="T31">
            <v>9060</v>
          </cell>
          <cell r="AH31">
            <v>3759635.5833333335</v>
          </cell>
          <cell r="AI31">
            <v>4002365.75</v>
          </cell>
          <cell r="AJ31">
            <v>4208163.875</v>
          </cell>
        </row>
        <row r="32">
          <cell r="R32">
            <v>4881713</v>
          </cell>
          <cell r="S32">
            <v>6031945</v>
          </cell>
          <cell r="T32">
            <v>358710</v>
          </cell>
          <cell r="AH32">
            <v>3722762.625</v>
          </cell>
          <cell r="AI32">
            <v>3617566.6666666665</v>
          </cell>
          <cell r="AJ32">
            <v>3570998.7083333335</v>
          </cell>
        </row>
        <row r="33">
          <cell r="R33">
            <v>-1662948434</v>
          </cell>
          <cell r="S33">
            <v>-1671989116.95</v>
          </cell>
          <cell r="T33">
            <v>-1679717664.0899999</v>
          </cell>
          <cell r="AH33">
            <v>-1642407896.4495838</v>
          </cell>
          <cell r="AI33">
            <v>-1644666102.6154168</v>
          </cell>
          <cell r="AJ33">
            <v>-1647871706.2416668</v>
          </cell>
        </row>
        <row r="34">
          <cell r="R34">
            <v>-531129994.49000001</v>
          </cell>
          <cell r="S34">
            <v>-535726091.85000002</v>
          </cell>
          <cell r="T34">
            <v>-539556126.04999995</v>
          </cell>
          <cell r="AH34">
            <v>-515047643.63749999</v>
          </cell>
          <cell r="AI34">
            <v>-516900165.00541669</v>
          </cell>
          <cell r="AJ34">
            <v>-519488640.44249994</v>
          </cell>
        </row>
        <row r="35">
          <cell r="R35">
            <v>-30069607.449999999</v>
          </cell>
          <cell r="S35">
            <v>-30542894.530000001</v>
          </cell>
          <cell r="T35">
            <v>-31046232.600000001</v>
          </cell>
          <cell r="AH35">
            <v>-31681579.993333329</v>
          </cell>
          <cell r="AI35">
            <v>-31160688.426666662</v>
          </cell>
          <cell r="AJ35">
            <v>-30823952.141666662</v>
          </cell>
        </row>
        <row r="36">
          <cell r="R36">
            <v>21294535.940000001</v>
          </cell>
          <cell r="S36">
            <v>21584792.780000001</v>
          </cell>
          <cell r="T36">
            <v>22402585.559999999</v>
          </cell>
          <cell r="AH36">
            <v>22739472.728333335</v>
          </cell>
          <cell r="AI36">
            <v>22908506.955416664</v>
          </cell>
          <cell r="AJ36">
            <v>22864448.856249999</v>
          </cell>
        </row>
        <row r="37">
          <cell r="R37">
            <v>17815782.010000002</v>
          </cell>
          <cell r="S37">
            <v>17888144.420000002</v>
          </cell>
          <cell r="T37">
            <v>18027466.989999998</v>
          </cell>
          <cell r="AH37">
            <v>18815345.3125</v>
          </cell>
          <cell r="AI37">
            <v>18667931.727499999</v>
          </cell>
          <cell r="AJ37">
            <v>18538786.864583332</v>
          </cell>
        </row>
        <row r="38">
          <cell r="R38">
            <v>3937540.8</v>
          </cell>
          <cell r="S38">
            <v>3940670.1</v>
          </cell>
          <cell r="T38">
            <v>3940622.95</v>
          </cell>
          <cell r="AH38">
            <v>3514428.2333333329</v>
          </cell>
          <cell r="AI38">
            <v>3435191.0024999995</v>
          </cell>
          <cell r="AJ38">
            <v>3482614.4908333332</v>
          </cell>
        </row>
        <row r="39">
          <cell r="R39">
            <v>-4192467.64</v>
          </cell>
          <cell r="S39">
            <v>-4093776.74</v>
          </cell>
          <cell r="T39">
            <v>-4255132.92</v>
          </cell>
          <cell r="AH39">
            <v>-4503663.5354166664</v>
          </cell>
          <cell r="AI39">
            <v>-4413424.8574999999</v>
          </cell>
          <cell r="AJ39">
            <v>-4388580.3949999996</v>
          </cell>
        </row>
        <row r="40">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R45">
            <v>0</v>
          </cell>
          <cell r="S45">
            <v>0</v>
          </cell>
          <cell r="T45">
            <v>0</v>
          </cell>
          <cell r="AH45">
            <v>1868057.9824999999</v>
          </cell>
          <cell r="AI45">
            <v>622685.99416666664</v>
          </cell>
          <cell r="AJ45">
            <v>0</v>
          </cell>
        </row>
        <row r="46">
          <cell r="R46">
            <v>0</v>
          </cell>
          <cell r="S46">
            <v>0</v>
          </cell>
          <cell r="T46">
            <v>0</v>
          </cell>
          <cell r="AH46">
            <v>1869419.6737500001</v>
          </cell>
          <cell r="AI46">
            <v>623139.89124999999</v>
          </cell>
          <cell r="AJ46">
            <v>0</v>
          </cell>
        </row>
        <row r="47">
          <cell r="R47">
            <v>0</v>
          </cell>
          <cell r="S47">
            <v>0</v>
          </cell>
          <cell r="T47">
            <v>0</v>
          </cell>
          <cell r="AH47">
            <v>58766.111666666664</v>
          </cell>
          <cell r="AI47">
            <v>0</v>
          </cell>
          <cell r="AJ47">
            <v>0</v>
          </cell>
        </row>
        <row r="48">
          <cell r="R48">
            <v>0</v>
          </cell>
          <cell r="S48">
            <v>0</v>
          </cell>
          <cell r="T48">
            <v>0</v>
          </cell>
          <cell r="AH48">
            <v>-440833.3133333333</v>
          </cell>
          <cell r="AI48">
            <v>-394429.80666666664</v>
          </cell>
          <cell r="AJ48">
            <v>-348026.3</v>
          </cell>
        </row>
        <row r="49">
          <cell r="R49">
            <v>0</v>
          </cell>
          <cell r="S49">
            <v>0</v>
          </cell>
          <cell r="T49">
            <v>0</v>
          </cell>
          <cell r="AH49">
            <v>-74681.115000000005</v>
          </cell>
          <cell r="AI49">
            <v>-66819.945000000007</v>
          </cell>
          <cell r="AJ49">
            <v>-58958.775000000001</v>
          </cell>
        </row>
        <row r="50">
          <cell r="R50">
            <v>0</v>
          </cell>
          <cell r="S50">
            <v>0</v>
          </cell>
          <cell r="T50">
            <v>223992.83</v>
          </cell>
          <cell r="AH50">
            <v>-2852055.8158333334</v>
          </cell>
          <cell r="AI50">
            <v>-2551839.4141666666</v>
          </cell>
          <cell r="AJ50">
            <v>-2242289.9779166668</v>
          </cell>
        </row>
        <row r="51">
          <cell r="R51">
            <v>0</v>
          </cell>
          <cell r="S51">
            <v>0</v>
          </cell>
          <cell r="T51">
            <v>-92494.49</v>
          </cell>
          <cell r="AH51">
            <v>-1019952.2429166669</v>
          </cell>
          <cell r="AI51">
            <v>-874880.98958333349</v>
          </cell>
          <cell r="AJ51">
            <v>-759303.76833333343</v>
          </cell>
        </row>
        <row r="52">
          <cell r="R52">
            <v>0</v>
          </cell>
          <cell r="S52">
            <v>0</v>
          </cell>
          <cell r="T52">
            <v>273185.39</v>
          </cell>
          <cell r="AH52">
            <v>1540424.176666667</v>
          </cell>
          <cell r="AI52">
            <v>1378274.2633333337</v>
          </cell>
          <cell r="AJ52">
            <v>1227507.0745833337</v>
          </cell>
        </row>
        <row r="53">
          <cell r="R53">
            <v>0</v>
          </cell>
          <cell r="S53">
            <v>0</v>
          </cell>
          <cell r="T53">
            <v>0</v>
          </cell>
          <cell r="AH53">
            <v>0</v>
          </cell>
          <cell r="AI53">
            <v>0</v>
          </cell>
          <cell r="AJ53">
            <v>0</v>
          </cell>
        </row>
        <row r="54">
          <cell r="R54">
            <v>0</v>
          </cell>
          <cell r="S54">
            <v>0</v>
          </cell>
          <cell r="T54">
            <v>0</v>
          </cell>
          <cell r="AH54">
            <v>0</v>
          </cell>
          <cell r="AI54">
            <v>0</v>
          </cell>
          <cell r="AJ54">
            <v>0</v>
          </cell>
        </row>
        <row r="55">
          <cell r="R55">
            <v>0</v>
          </cell>
          <cell r="S55">
            <v>0</v>
          </cell>
          <cell r="T55">
            <v>0</v>
          </cell>
          <cell r="AH55">
            <v>0</v>
          </cell>
          <cell r="AI55">
            <v>0</v>
          </cell>
          <cell r="AJ55">
            <v>0</v>
          </cell>
        </row>
        <row r="56">
          <cell r="R56">
            <v>0</v>
          </cell>
          <cell r="S56">
            <v>0</v>
          </cell>
          <cell r="T56">
            <v>0</v>
          </cell>
          <cell r="AH56">
            <v>0</v>
          </cell>
          <cell r="AI56">
            <v>0</v>
          </cell>
          <cell r="AJ56">
            <v>0</v>
          </cell>
        </row>
        <row r="57">
          <cell r="R57">
            <v>-82696427.689999998</v>
          </cell>
          <cell r="S57">
            <v>-83046849.319999993</v>
          </cell>
          <cell r="T57">
            <v>-83397270.859999999</v>
          </cell>
          <cell r="AH57">
            <v>-80595677.788749993</v>
          </cell>
          <cell r="AI57">
            <v>-80944974.126666665</v>
          </cell>
          <cell r="AJ57">
            <v>-81294741.44083333</v>
          </cell>
        </row>
        <row r="58">
          <cell r="R58">
            <v>0</v>
          </cell>
          <cell r="S58">
            <v>0</v>
          </cell>
          <cell r="T58">
            <v>0</v>
          </cell>
          <cell r="AH58">
            <v>0</v>
          </cell>
          <cell r="AI58">
            <v>0</v>
          </cell>
          <cell r="AJ58">
            <v>0</v>
          </cell>
        </row>
        <row r="59">
          <cell r="R59">
            <v>-13895294.109999999</v>
          </cell>
          <cell r="S59">
            <v>-14150833.99</v>
          </cell>
          <cell r="T59">
            <v>-14406343.539999999</v>
          </cell>
          <cell r="AH59">
            <v>-16982730.69125</v>
          </cell>
          <cell r="AI59">
            <v>-16598650.187083336</v>
          </cell>
          <cell r="AJ59">
            <v>-16215155.099583333</v>
          </cell>
        </row>
        <row r="60">
          <cell r="R60">
            <v>-13969091.449999999</v>
          </cell>
          <cell r="S60">
            <v>-14118512.380000001</v>
          </cell>
          <cell r="T60">
            <v>-14267933.07</v>
          </cell>
          <cell r="AH60">
            <v>-13344017.913333332</v>
          </cell>
          <cell r="AI60">
            <v>-13464766.430416666</v>
          </cell>
          <cell r="AJ60">
            <v>-13585499.806666667</v>
          </cell>
        </row>
        <row r="61">
          <cell r="R61">
            <v>-97847916.280000001</v>
          </cell>
          <cell r="S61">
            <v>-100054476.23</v>
          </cell>
          <cell r="T61">
            <v>-102268919.06</v>
          </cell>
          <cell r="AH61">
            <v>-83657731.69083333</v>
          </cell>
          <cell r="AI61">
            <v>-85944274.087916657</v>
          </cell>
          <cell r="AJ61">
            <v>-88243508.268749997</v>
          </cell>
        </row>
        <row r="62">
          <cell r="R62">
            <v>197297.82</v>
          </cell>
          <cell r="S62">
            <v>197297.82</v>
          </cell>
          <cell r="T62">
            <v>197297.82</v>
          </cell>
          <cell r="AH62">
            <v>197297.82000000004</v>
          </cell>
          <cell r="AI62">
            <v>197297.82000000004</v>
          </cell>
          <cell r="AJ62">
            <v>197297.82000000004</v>
          </cell>
        </row>
        <row r="63">
          <cell r="R63">
            <v>-214508.51</v>
          </cell>
          <cell r="S63">
            <v>-214508.51</v>
          </cell>
          <cell r="T63">
            <v>-214508.51</v>
          </cell>
          <cell r="AH63">
            <v>-214508.51</v>
          </cell>
          <cell r="AI63">
            <v>-214508.51</v>
          </cell>
          <cell r="AJ63">
            <v>-214508.51</v>
          </cell>
        </row>
        <row r="64">
          <cell r="R64">
            <v>0</v>
          </cell>
          <cell r="S64">
            <v>0</v>
          </cell>
          <cell r="T64">
            <v>0</v>
          </cell>
          <cell r="AH64">
            <v>3518132.1895833337</v>
          </cell>
          <cell r="AI64">
            <v>3147802.4854166671</v>
          </cell>
          <cell r="AJ64">
            <v>2777472.78125</v>
          </cell>
        </row>
        <row r="65">
          <cell r="R65">
            <v>0</v>
          </cell>
          <cell r="S65">
            <v>0</v>
          </cell>
          <cell r="T65">
            <v>0</v>
          </cell>
          <cell r="AH65">
            <v>270815.78750000003</v>
          </cell>
          <cell r="AI65">
            <v>242308.86250000002</v>
          </cell>
          <cell r="AJ65">
            <v>213801.9375</v>
          </cell>
        </row>
        <row r="66">
          <cell r="R66">
            <v>0</v>
          </cell>
          <cell r="S66">
            <v>0</v>
          </cell>
          <cell r="T66">
            <v>0</v>
          </cell>
          <cell r="AH66">
            <v>-2701196.0295833331</v>
          </cell>
          <cell r="AI66">
            <v>-2416859.6054166667</v>
          </cell>
          <cell r="AJ66">
            <v>-2132523.1812499999</v>
          </cell>
        </row>
        <row r="67">
          <cell r="R67">
            <v>946172.25</v>
          </cell>
          <cell r="S67">
            <v>946172.25</v>
          </cell>
          <cell r="T67">
            <v>946172.25</v>
          </cell>
          <cell r="AH67">
            <v>946172.25</v>
          </cell>
          <cell r="AI67">
            <v>946172.25</v>
          </cell>
          <cell r="AJ67">
            <v>946172.25</v>
          </cell>
        </row>
        <row r="68">
          <cell r="R68">
            <v>317009.90999999997</v>
          </cell>
          <cell r="S68">
            <v>317009.90999999997</v>
          </cell>
          <cell r="T68">
            <v>317009.90999999997</v>
          </cell>
          <cell r="AH68">
            <v>317009.91000000003</v>
          </cell>
          <cell r="AI68">
            <v>317009.91000000003</v>
          </cell>
          <cell r="AJ68">
            <v>317009.91000000003</v>
          </cell>
        </row>
        <row r="69">
          <cell r="R69">
            <v>302358.01</v>
          </cell>
          <cell r="S69">
            <v>302358.01</v>
          </cell>
          <cell r="T69">
            <v>302358.01</v>
          </cell>
          <cell r="AH69">
            <v>302358.00999999995</v>
          </cell>
          <cell r="AI69">
            <v>302358.00999999995</v>
          </cell>
          <cell r="AJ69">
            <v>302358.00999999995</v>
          </cell>
        </row>
        <row r="70">
          <cell r="R70">
            <v>0</v>
          </cell>
          <cell r="S70">
            <v>0</v>
          </cell>
          <cell r="T70">
            <v>0</v>
          </cell>
          <cell r="AH70">
            <v>0</v>
          </cell>
          <cell r="AI70">
            <v>0</v>
          </cell>
          <cell r="AJ70">
            <v>0</v>
          </cell>
        </row>
        <row r="71">
          <cell r="R71">
            <v>76622596.840000004</v>
          </cell>
          <cell r="S71">
            <v>76622596.840000004</v>
          </cell>
          <cell r="T71">
            <v>76622596.840000004</v>
          </cell>
          <cell r="AH71">
            <v>76622596.840000018</v>
          </cell>
          <cell r="AI71">
            <v>76622596.840000018</v>
          </cell>
          <cell r="AJ71">
            <v>76622596.840000018</v>
          </cell>
        </row>
        <row r="72">
          <cell r="R72">
            <v>-559889</v>
          </cell>
          <cell r="S72">
            <v>-562039</v>
          </cell>
          <cell r="T72">
            <v>-564189</v>
          </cell>
          <cell r="AH72">
            <v>-546989</v>
          </cell>
          <cell r="AI72">
            <v>-549139</v>
          </cell>
          <cell r="AJ72">
            <v>-551289</v>
          </cell>
        </row>
        <row r="73">
          <cell r="R73">
            <v>-317009.90999999997</v>
          </cell>
          <cell r="S73">
            <v>-317009.90999999997</v>
          </cell>
          <cell r="T73">
            <v>-317009.90999999997</v>
          </cell>
          <cell r="AH73">
            <v>-317009.91000000003</v>
          </cell>
          <cell r="AI73">
            <v>-317009.91000000003</v>
          </cell>
          <cell r="AJ73">
            <v>-317009.91000000003</v>
          </cell>
        </row>
        <row r="74">
          <cell r="R74">
            <v>-213732.58</v>
          </cell>
          <cell r="S74">
            <v>-214665.91</v>
          </cell>
          <cell r="T74">
            <v>-215599.24</v>
          </cell>
          <cell r="AH74">
            <v>-208132.6</v>
          </cell>
          <cell r="AI74">
            <v>-209065.93000000002</v>
          </cell>
          <cell r="AJ74">
            <v>-209999.26</v>
          </cell>
        </row>
        <row r="75">
          <cell r="R75">
            <v>0</v>
          </cell>
          <cell r="S75">
            <v>0</v>
          </cell>
          <cell r="T75">
            <v>0</v>
          </cell>
          <cell r="AH75">
            <v>0</v>
          </cell>
          <cell r="AI75">
            <v>0</v>
          </cell>
          <cell r="AJ75">
            <v>0</v>
          </cell>
        </row>
        <row r="76">
          <cell r="R76">
            <v>-26217488.66</v>
          </cell>
          <cell r="S76">
            <v>-26438563.66</v>
          </cell>
          <cell r="T76">
            <v>-26659638.66</v>
          </cell>
          <cell r="AH76">
            <v>-24891038.66</v>
          </cell>
          <cell r="AI76">
            <v>-25112113.66</v>
          </cell>
          <cell r="AJ76">
            <v>-25333188.66</v>
          </cell>
        </row>
        <row r="77">
          <cell r="R77">
            <v>3445395.81</v>
          </cell>
          <cell r="S77">
            <v>3504016.49</v>
          </cell>
          <cell r="T77">
            <v>3674126.28</v>
          </cell>
          <cell r="AH77">
            <v>3263552.7295833337</v>
          </cell>
          <cell r="AI77">
            <v>3283014.0170833333</v>
          </cell>
          <cell r="AJ77">
            <v>3312005.7408333332</v>
          </cell>
        </row>
        <row r="78">
          <cell r="R78">
            <v>0</v>
          </cell>
          <cell r="S78">
            <v>0</v>
          </cell>
          <cell r="T78">
            <v>0</v>
          </cell>
          <cell r="AH78">
            <v>0</v>
          </cell>
          <cell r="AI78">
            <v>0</v>
          </cell>
          <cell r="AJ78">
            <v>0</v>
          </cell>
        </row>
        <row r="79">
          <cell r="R79">
            <v>-286906.46999999997</v>
          </cell>
          <cell r="S79">
            <v>-195283.41</v>
          </cell>
          <cell r="T79">
            <v>-237095.37</v>
          </cell>
          <cell r="AH79">
            <v>-636267.95499999996</v>
          </cell>
          <cell r="AI79">
            <v>-608606.8866666666</v>
          </cell>
          <cell r="AJ79">
            <v>-571585.0854166667</v>
          </cell>
        </row>
        <row r="80">
          <cell r="R80">
            <v>2810570.27</v>
          </cell>
          <cell r="S80">
            <v>2810570.27</v>
          </cell>
          <cell r="T80">
            <v>2810570.27</v>
          </cell>
          <cell r="AH80">
            <v>2846413.7270833333</v>
          </cell>
          <cell r="AI80">
            <v>2824800.3979166667</v>
          </cell>
          <cell r="AJ80">
            <v>2814403.4</v>
          </cell>
        </row>
        <row r="81">
          <cell r="R81">
            <v>-423343.57</v>
          </cell>
          <cell r="S81">
            <v>-423343.57</v>
          </cell>
          <cell r="T81">
            <v>-423343.57</v>
          </cell>
          <cell r="AH81">
            <v>-423312.44624999998</v>
          </cell>
          <cell r="AI81">
            <v>-423333.19541666663</v>
          </cell>
          <cell r="AJ81">
            <v>-423343.57</v>
          </cell>
        </row>
        <row r="82">
          <cell r="R82">
            <v>0</v>
          </cell>
          <cell r="S82">
            <v>0</v>
          </cell>
          <cell r="T82">
            <v>0</v>
          </cell>
          <cell r="AH82">
            <v>0</v>
          </cell>
          <cell r="AI82">
            <v>0</v>
          </cell>
          <cell r="AJ82">
            <v>0</v>
          </cell>
        </row>
        <row r="83">
          <cell r="R83">
            <v>75056291.019999996</v>
          </cell>
          <cell r="S83">
            <v>75058552.069999993</v>
          </cell>
          <cell r="T83">
            <v>76636451.659999996</v>
          </cell>
          <cell r="AH83">
            <v>113969480.31333335</v>
          </cell>
          <cell r="AI83">
            <v>110056779.03500001</v>
          </cell>
          <cell r="AJ83">
            <v>106110048.85166667</v>
          </cell>
        </row>
        <row r="84">
          <cell r="R84">
            <v>15895194.59</v>
          </cell>
          <cell r="S84">
            <v>25052649.75</v>
          </cell>
          <cell r="T84">
            <v>27417336.120000001</v>
          </cell>
          <cell r="AH84">
            <v>14342559.691249998</v>
          </cell>
          <cell r="AI84">
            <v>16048719.872083334</v>
          </cell>
          <cell r="AJ84">
            <v>18234969.283333335</v>
          </cell>
        </row>
        <row r="85">
          <cell r="R85">
            <v>0</v>
          </cell>
          <cell r="S85">
            <v>0</v>
          </cell>
          <cell r="T85">
            <v>0</v>
          </cell>
          <cell r="AH85">
            <v>0</v>
          </cell>
          <cell r="AI85">
            <v>0</v>
          </cell>
          <cell r="AJ85">
            <v>0</v>
          </cell>
        </row>
        <row r="86">
          <cell r="R86">
            <v>100000</v>
          </cell>
          <cell r="S86">
            <v>100000</v>
          </cell>
          <cell r="T86">
            <v>100000</v>
          </cell>
          <cell r="AH86">
            <v>100000</v>
          </cell>
          <cell r="AI86">
            <v>100000</v>
          </cell>
          <cell r="AJ86">
            <v>100000</v>
          </cell>
        </row>
        <row r="87">
          <cell r="R87">
            <v>39228330.240000002</v>
          </cell>
          <cell r="S87">
            <v>39228330.240000002</v>
          </cell>
          <cell r="T87">
            <v>40873166.460000001</v>
          </cell>
          <cell r="AH87">
            <v>37730748.784166671</v>
          </cell>
          <cell r="AI87">
            <v>38018348.52041667</v>
          </cell>
          <cell r="AJ87">
            <v>38329324.031666674</v>
          </cell>
        </row>
        <row r="88">
          <cell r="R88">
            <v>-100000</v>
          </cell>
          <cell r="S88">
            <v>-100000</v>
          </cell>
          <cell r="T88">
            <v>-100000</v>
          </cell>
          <cell r="AH88">
            <v>-87500</v>
          </cell>
          <cell r="AI88">
            <v>-95833.333333333328</v>
          </cell>
          <cell r="AJ88">
            <v>-100000</v>
          </cell>
        </row>
        <row r="89">
          <cell r="R89">
            <v>0</v>
          </cell>
          <cell r="S89">
            <v>0</v>
          </cell>
          <cell r="T89">
            <v>0</v>
          </cell>
          <cell r="AH89">
            <v>0</v>
          </cell>
          <cell r="AI89">
            <v>0</v>
          </cell>
          <cell r="AJ89">
            <v>0</v>
          </cell>
        </row>
        <row r="90">
          <cell r="R90">
            <v>0</v>
          </cell>
          <cell r="S90">
            <v>0</v>
          </cell>
          <cell r="T90">
            <v>0</v>
          </cell>
          <cell r="AH90">
            <v>0</v>
          </cell>
          <cell r="AI90">
            <v>0</v>
          </cell>
          <cell r="AJ90">
            <v>0</v>
          </cell>
        </row>
        <row r="91">
          <cell r="R91">
            <v>0</v>
          </cell>
          <cell r="S91">
            <v>0</v>
          </cell>
          <cell r="T91">
            <v>0</v>
          </cell>
          <cell r="AH91">
            <v>0</v>
          </cell>
          <cell r="AI91">
            <v>0</v>
          </cell>
          <cell r="AJ91">
            <v>0</v>
          </cell>
        </row>
        <row r="92">
          <cell r="R92">
            <v>0</v>
          </cell>
          <cell r="S92">
            <v>0</v>
          </cell>
          <cell r="T92">
            <v>0</v>
          </cell>
          <cell r="AH92">
            <v>0</v>
          </cell>
          <cell r="AI92">
            <v>0</v>
          </cell>
          <cell r="AJ92">
            <v>0</v>
          </cell>
        </row>
        <row r="93">
          <cell r="R93">
            <v>0</v>
          </cell>
          <cell r="S93">
            <v>0</v>
          </cell>
          <cell r="T93">
            <v>0</v>
          </cell>
          <cell r="AH93">
            <v>0</v>
          </cell>
          <cell r="AI93">
            <v>0</v>
          </cell>
          <cell r="AJ93">
            <v>0</v>
          </cell>
        </row>
        <row r="94">
          <cell r="R94">
            <v>0</v>
          </cell>
          <cell r="S94">
            <v>0</v>
          </cell>
          <cell r="T94">
            <v>0</v>
          </cell>
          <cell r="AH94">
            <v>384.25</v>
          </cell>
          <cell r="AI94">
            <v>128.08333333333334</v>
          </cell>
          <cell r="AJ94">
            <v>0</v>
          </cell>
        </row>
        <row r="95">
          <cell r="R95">
            <v>0</v>
          </cell>
          <cell r="S95">
            <v>0</v>
          </cell>
          <cell r="T95">
            <v>0</v>
          </cell>
          <cell r="AH95">
            <v>42804.083333333336</v>
          </cell>
          <cell r="AI95">
            <v>12859.916666666666</v>
          </cell>
          <cell r="AJ95">
            <v>0</v>
          </cell>
        </row>
        <row r="96">
          <cell r="R96">
            <v>0</v>
          </cell>
          <cell r="S96">
            <v>0</v>
          </cell>
          <cell r="T96">
            <v>0</v>
          </cell>
          <cell r="AH96">
            <v>0</v>
          </cell>
          <cell r="AI96">
            <v>0</v>
          </cell>
          <cell r="AJ96">
            <v>0</v>
          </cell>
        </row>
        <row r="97">
          <cell r="R97">
            <v>0</v>
          </cell>
          <cell r="S97">
            <v>0</v>
          </cell>
          <cell r="T97">
            <v>0</v>
          </cell>
          <cell r="AH97">
            <v>61545.924583333333</v>
          </cell>
          <cell r="AI97">
            <v>53282.344166666669</v>
          </cell>
          <cell r="AJ97">
            <v>45059.455833333333</v>
          </cell>
        </row>
        <row r="98">
          <cell r="R98">
            <v>0</v>
          </cell>
          <cell r="S98">
            <v>0</v>
          </cell>
          <cell r="T98">
            <v>0</v>
          </cell>
          <cell r="AH98">
            <v>0</v>
          </cell>
          <cell r="AI98">
            <v>0</v>
          </cell>
          <cell r="AJ98">
            <v>0</v>
          </cell>
        </row>
        <row r="99">
          <cell r="R99">
            <v>-620880.72</v>
          </cell>
          <cell r="S99">
            <v>-620750.31000000006</v>
          </cell>
          <cell r="T99">
            <v>-621105.74</v>
          </cell>
          <cell r="AH99">
            <v>-337929.24</v>
          </cell>
          <cell r="AI99">
            <v>-367360.185</v>
          </cell>
          <cell r="AJ99">
            <v>-406187.63624999998</v>
          </cell>
        </row>
        <row r="100">
          <cell r="R100">
            <v>608000</v>
          </cell>
          <cell r="S100">
            <v>608000</v>
          </cell>
          <cell r="T100">
            <v>608000</v>
          </cell>
          <cell r="AH100">
            <v>608000</v>
          </cell>
          <cell r="AI100">
            <v>608000</v>
          </cell>
          <cell r="AJ100">
            <v>608000</v>
          </cell>
        </row>
        <row r="101">
          <cell r="R101">
            <v>0</v>
          </cell>
          <cell r="S101">
            <v>0</v>
          </cell>
          <cell r="T101">
            <v>0</v>
          </cell>
          <cell r="AH101">
            <v>0</v>
          </cell>
          <cell r="AI101">
            <v>0</v>
          </cell>
          <cell r="AJ101">
            <v>0</v>
          </cell>
        </row>
        <row r="102">
          <cell r="R102">
            <v>0</v>
          </cell>
          <cell r="S102">
            <v>0</v>
          </cell>
          <cell r="T102">
            <v>0</v>
          </cell>
          <cell r="AH102">
            <v>0</v>
          </cell>
          <cell r="AI102">
            <v>0</v>
          </cell>
          <cell r="AJ102">
            <v>0</v>
          </cell>
        </row>
        <row r="103">
          <cell r="R103">
            <v>0</v>
          </cell>
          <cell r="S103">
            <v>0</v>
          </cell>
          <cell r="T103">
            <v>0</v>
          </cell>
          <cell r="AH103">
            <v>0</v>
          </cell>
          <cell r="AI103">
            <v>0</v>
          </cell>
          <cell r="AJ103">
            <v>0</v>
          </cell>
        </row>
        <row r="104">
          <cell r="R104">
            <v>0</v>
          </cell>
          <cell r="S104">
            <v>0</v>
          </cell>
          <cell r="T104">
            <v>0</v>
          </cell>
          <cell r="AH104">
            <v>0</v>
          </cell>
          <cell r="AI104">
            <v>0</v>
          </cell>
          <cell r="AJ104">
            <v>0</v>
          </cell>
        </row>
        <row r="105">
          <cell r="R105">
            <v>0</v>
          </cell>
          <cell r="S105">
            <v>0</v>
          </cell>
          <cell r="T105">
            <v>0</v>
          </cell>
          <cell r="AH105">
            <v>0</v>
          </cell>
          <cell r="AI105">
            <v>0</v>
          </cell>
          <cell r="AJ105">
            <v>0</v>
          </cell>
        </row>
        <row r="106">
          <cell r="R106">
            <v>37033.53</v>
          </cell>
          <cell r="S106">
            <v>37033.53</v>
          </cell>
          <cell r="T106">
            <v>35934.19</v>
          </cell>
          <cell r="AH106">
            <v>39028.061250000006</v>
          </cell>
          <cell r="AI106">
            <v>38698.787083333336</v>
          </cell>
          <cell r="AJ106">
            <v>38365.900000000009</v>
          </cell>
        </row>
        <row r="107">
          <cell r="R107">
            <v>0</v>
          </cell>
          <cell r="S107">
            <v>0</v>
          </cell>
          <cell r="T107">
            <v>0</v>
          </cell>
          <cell r="AH107">
            <v>0</v>
          </cell>
          <cell r="AI107">
            <v>0</v>
          </cell>
          <cell r="AJ107">
            <v>0</v>
          </cell>
        </row>
        <row r="108">
          <cell r="R108">
            <v>2125214.7400000002</v>
          </cell>
          <cell r="S108">
            <v>2179155.27</v>
          </cell>
          <cell r="T108">
            <v>2311250.11</v>
          </cell>
          <cell r="AH108">
            <v>1865558.4316666666</v>
          </cell>
          <cell r="AI108">
            <v>1921498.1758333335</v>
          </cell>
          <cell r="AJ108">
            <v>1981030.9841666669</v>
          </cell>
        </row>
        <row r="109">
          <cell r="R109">
            <v>0</v>
          </cell>
          <cell r="S109">
            <v>0</v>
          </cell>
          <cell r="T109">
            <v>0</v>
          </cell>
          <cell r="AH109">
            <v>0</v>
          </cell>
          <cell r="AI109">
            <v>0</v>
          </cell>
          <cell r="AJ109">
            <v>0</v>
          </cell>
        </row>
        <row r="110">
          <cell r="R110">
            <v>0</v>
          </cell>
          <cell r="S110">
            <v>0</v>
          </cell>
          <cell r="T110">
            <v>0</v>
          </cell>
          <cell r="AH110">
            <v>0</v>
          </cell>
          <cell r="AI110">
            <v>0</v>
          </cell>
          <cell r="AJ110">
            <v>0</v>
          </cell>
        </row>
        <row r="111">
          <cell r="R111">
            <v>0</v>
          </cell>
          <cell r="S111">
            <v>0</v>
          </cell>
          <cell r="T111">
            <v>0</v>
          </cell>
          <cell r="AH111">
            <v>80.907499999999999</v>
          </cell>
          <cell r="AI111">
            <v>26.969166666666666</v>
          </cell>
          <cell r="AJ111">
            <v>0</v>
          </cell>
        </row>
        <row r="112">
          <cell r="R112">
            <v>96882.22</v>
          </cell>
          <cell r="S112">
            <v>96650.84</v>
          </cell>
          <cell r="T112">
            <v>96417.72</v>
          </cell>
          <cell r="AH112">
            <v>98224.768333333326</v>
          </cell>
          <cell r="AI112">
            <v>98003.455000000002</v>
          </cell>
          <cell r="AJ112">
            <v>97780.482083333321</v>
          </cell>
        </row>
        <row r="113">
          <cell r="R113">
            <v>1360107.83</v>
          </cell>
          <cell r="S113">
            <v>1335103.76</v>
          </cell>
          <cell r="T113">
            <v>1390428.27</v>
          </cell>
          <cell r="AH113">
            <v>1858052.2666666666</v>
          </cell>
          <cell r="AI113">
            <v>1852019.4654166664</v>
          </cell>
          <cell r="AJ113">
            <v>1816426.5966666667</v>
          </cell>
        </row>
        <row r="114">
          <cell r="R114">
            <v>0</v>
          </cell>
          <cell r="S114">
            <v>0</v>
          </cell>
          <cell r="T114">
            <v>0</v>
          </cell>
          <cell r="AH114">
            <v>525</v>
          </cell>
          <cell r="AI114">
            <v>170.625</v>
          </cell>
          <cell r="AJ114">
            <v>0</v>
          </cell>
        </row>
        <row r="115">
          <cell r="R115">
            <v>0</v>
          </cell>
          <cell r="S115">
            <v>0</v>
          </cell>
          <cell r="T115">
            <v>0</v>
          </cell>
          <cell r="AH115">
            <v>0</v>
          </cell>
          <cell r="AI115">
            <v>0</v>
          </cell>
          <cell r="AJ115">
            <v>0</v>
          </cell>
        </row>
        <row r="116">
          <cell r="R116">
            <v>0</v>
          </cell>
          <cell r="S116">
            <v>0</v>
          </cell>
          <cell r="T116">
            <v>0</v>
          </cell>
          <cell r="AH116">
            <v>0</v>
          </cell>
          <cell r="AI116">
            <v>0</v>
          </cell>
          <cell r="AJ116">
            <v>0</v>
          </cell>
        </row>
        <row r="117">
          <cell r="R117">
            <v>0</v>
          </cell>
          <cell r="S117">
            <v>0</v>
          </cell>
          <cell r="T117">
            <v>0</v>
          </cell>
          <cell r="AH117">
            <v>0</v>
          </cell>
          <cell r="AI117">
            <v>0</v>
          </cell>
          <cell r="AJ117">
            <v>0</v>
          </cell>
        </row>
        <row r="118">
          <cell r="R118">
            <v>1599514</v>
          </cell>
          <cell r="S118">
            <v>1599514</v>
          </cell>
          <cell r="T118">
            <v>1599514</v>
          </cell>
          <cell r="AH118">
            <v>1576638.4829166664</v>
          </cell>
          <cell r="AI118">
            <v>1579046.4320833331</v>
          </cell>
          <cell r="AJ118">
            <v>1581454.3812499999</v>
          </cell>
        </row>
        <row r="119">
          <cell r="R119">
            <v>0</v>
          </cell>
          <cell r="S119">
            <v>0</v>
          </cell>
          <cell r="T119">
            <v>0</v>
          </cell>
          <cell r="AH119">
            <v>0</v>
          </cell>
          <cell r="AI119">
            <v>0</v>
          </cell>
          <cell r="AJ119">
            <v>0</v>
          </cell>
        </row>
        <row r="120">
          <cell r="R120">
            <v>93861.4</v>
          </cell>
          <cell r="S120">
            <v>93666.92</v>
          </cell>
          <cell r="T120">
            <v>93470.98</v>
          </cell>
          <cell r="AH120">
            <v>94990.830416666649</v>
          </cell>
          <cell r="AI120">
            <v>94804.754583333328</v>
          </cell>
          <cell r="AJ120">
            <v>94617.33875000001</v>
          </cell>
        </row>
        <row r="121">
          <cell r="R121">
            <v>0</v>
          </cell>
          <cell r="S121">
            <v>0</v>
          </cell>
          <cell r="T121">
            <v>0</v>
          </cell>
          <cell r="AH121">
            <v>19823.965416666666</v>
          </cell>
          <cell r="AI121">
            <v>17475.971249999999</v>
          </cell>
          <cell r="AJ121">
            <v>15132.129583333333</v>
          </cell>
        </row>
        <row r="122">
          <cell r="R122">
            <v>8981.2099999999991</v>
          </cell>
          <cell r="S122">
            <v>8948.57</v>
          </cell>
          <cell r="T122">
            <v>8915.69</v>
          </cell>
          <cell r="AH122">
            <v>9169.1670833333337</v>
          </cell>
          <cell r="AI122">
            <v>9139.1945833333339</v>
          </cell>
          <cell r="AJ122">
            <v>9107.7629166666684</v>
          </cell>
        </row>
        <row r="123">
          <cell r="R123">
            <v>75046.539999999994</v>
          </cell>
          <cell r="S123">
            <v>74783.039999999994</v>
          </cell>
          <cell r="T123">
            <v>74517.56</v>
          </cell>
          <cell r="AH123">
            <v>76575.445833333317</v>
          </cell>
          <cell r="AI123">
            <v>76323.412499999991</v>
          </cell>
          <cell r="AJ123">
            <v>76069.488750000004</v>
          </cell>
        </row>
        <row r="124">
          <cell r="R124">
            <v>29578.32</v>
          </cell>
          <cell r="S124">
            <v>29578.32</v>
          </cell>
          <cell r="T124">
            <v>29578.32</v>
          </cell>
          <cell r="AH124">
            <v>32909.18</v>
          </cell>
          <cell r="AI124">
            <v>32619.539999999997</v>
          </cell>
          <cell r="AJ124">
            <v>32329.899999999998</v>
          </cell>
        </row>
        <row r="125">
          <cell r="R125">
            <v>-1599514</v>
          </cell>
          <cell r="S125">
            <v>-1599514</v>
          </cell>
          <cell r="T125">
            <v>-1599514</v>
          </cell>
          <cell r="AH125">
            <v>-1380311.1566666665</v>
          </cell>
          <cell r="AI125">
            <v>-1513603.99</v>
          </cell>
          <cell r="AJ125">
            <v>-1581454.3812499999</v>
          </cell>
        </row>
        <row r="126">
          <cell r="R126">
            <v>0</v>
          </cell>
          <cell r="S126">
            <v>0</v>
          </cell>
          <cell r="T126">
            <v>0</v>
          </cell>
          <cell r="AH126">
            <v>145833.33333333334</v>
          </cell>
          <cell r="AI126">
            <v>145833.33333333334</v>
          </cell>
          <cell r="AJ126">
            <v>145833.33333333334</v>
          </cell>
        </row>
        <row r="127">
          <cell r="R127">
            <v>41781.480000000003</v>
          </cell>
          <cell r="S127">
            <v>41699.58</v>
          </cell>
          <cell r="T127">
            <v>41617.199999999997</v>
          </cell>
          <cell r="AH127">
            <v>12224.793333333333</v>
          </cell>
          <cell r="AI127">
            <v>15703.170833333335</v>
          </cell>
          <cell r="AJ127">
            <v>19174.703333333335</v>
          </cell>
        </row>
        <row r="128">
          <cell r="R128">
            <v>0</v>
          </cell>
          <cell r="S128">
            <v>0</v>
          </cell>
          <cell r="T128">
            <v>0</v>
          </cell>
          <cell r="AH128">
            <v>0</v>
          </cell>
          <cell r="AI128">
            <v>0</v>
          </cell>
          <cell r="AJ128">
            <v>0</v>
          </cell>
        </row>
        <row r="129">
          <cell r="R129">
            <v>1234200789.6900001</v>
          </cell>
          <cell r="S129">
            <v>1234200789.6900001</v>
          </cell>
          <cell r="T129">
            <v>0</v>
          </cell>
          <cell r="AH129">
            <v>1234222867.8025002</v>
          </cell>
          <cell r="AI129">
            <v>1234208142.146667</v>
          </cell>
          <cell r="AJ129">
            <v>1182775747.6195836</v>
          </cell>
        </row>
        <row r="130">
          <cell r="R130">
            <v>-18076005.800000001</v>
          </cell>
          <cell r="S130">
            <v>-18076005.800000001</v>
          </cell>
          <cell r="T130">
            <v>-94233.95</v>
          </cell>
          <cell r="AH130">
            <v>-18078611.830833334</v>
          </cell>
          <cell r="AI130">
            <v>-18080961.762083337</v>
          </cell>
          <cell r="AJ130">
            <v>-17333144.797916669</v>
          </cell>
        </row>
        <row r="131">
          <cell r="R131">
            <v>-85998.17</v>
          </cell>
          <cell r="S131">
            <v>-85998.17</v>
          </cell>
          <cell r="T131">
            <v>-38267.620000000003</v>
          </cell>
          <cell r="AH131">
            <v>-103449.06958333334</v>
          </cell>
          <cell r="AI131">
            <v>-101160.79000000002</v>
          </cell>
          <cell r="AJ131">
            <v>-97491.903749999998</v>
          </cell>
        </row>
        <row r="132">
          <cell r="R132">
            <v>0</v>
          </cell>
          <cell r="S132">
            <v>0</v>
          </cell>
          <cell r="T132">
            <v>0</v>
          </cell>
          <cell r="AH132">
            <v>0</v>
          </cell>
          <cell r="AI132">
            <v>0</v>
          </cell>
          <cell r="AJ132">
            <v>0</v>
          </cell>
        </row>
        <row r="133">
          <cell r="R133">
            <v>0</v>
          </cell>
          <cell r="S133">
            <v>0</v>
          </cell>
          <cell r="T133">
            <v>0</v>
          </cell>
          <cell r="AH133">
            <v>0</v>
          </cell>
          <cell r="AI133">
            <v>0</v>
          </cell>
          <cell r="AJ133">
            <v>0</v>
          </cell>
        </row>
        <row r="134">
          <cell r="R134">
            <v>0</v>
          </cell>
          <cell r="S134">
            <v>0</v>
          </cell>
          <cell r="T134">
            <v>0</v>
          </cell>
          <cell r="AH134">
            <v>0</v>
          </cell>
          <cell r="AI134">
            <v>0</v>
          </cell>
          <cell r="AJ134">
            <v>0</v>
          </cell>
        </row>
        <row r="135">
          <cell r="R135">
            <v>0</v>
          </cell>
          <cell r="S135">
            <v>0</v>
          </cell>
          <cell r="T135">
            <v>0</v>
          </cell>
          <cell r="AH135">
            <v>0</v>
          </cell>
          <cell r="AI135">
            <v>0</v>
          </cell>
          <cell r="AJ135">
            <v>0</v>
          </cell>
        </row>
        <row r="136">
          <cell r="R136">
            <v>0</v>
          </cell>
          <cell r="S136">
            <v>0</v>
          </cell>
          <cell r="T136">
            <v>0</v>
          </cell>
          <cell r="AH136">
            <v>0</v>
          </cell>
          <cell r="AI136">
            <v>0</v>
          </cell>
          <cell r="AJ136">
            <v>0</v>
          </cell>
        </row>
        <row r="137">
          <cell r="R137">
            <v>0</v>
          </cell>
          <cell r="S137">
            <v>0</v>
          </cell>
          <cell r="T137">
            <v>0</v>
          </cell>
          <cell r="AH137">
            <v>0</v>
          </cell>
          <cell r="AI137">
            <v>0</v>
          </cell>
          <cell r="AJ137">
            <v>0</v>
          </cell>
        </row>
        <row r="138">
          <cell r="R138">
            <v>0</v>
          </cell>
          <cell r="S138">
            <v>0</v>
          </cell>
          <cell r="T138">
            <v>0</v>
          </cell>
          <cell r="AH138">
            <v>0</v>
          </cell>
          <cell r="AI138">
            <v>0</v>
          </cell>
          <cell r="AJ138">
            <v>0</v>
          </cell>
        </row>
        <row r="139">
          <cell r="R139">
            <v>428.61</v>
          </cell>
          <cell r="S139">
            <v>428.61</v>
          </cell>
          <cell r="T139">
            <v>428.61</v>
          </cell>
          <cell r="AH139">
            <v>-141.1354166666666</v>
          </cell>
          <cell r="AI139">
            <v>423.77958333333328</v>
          </cell>
          <cell r="AJ139">
            <v>428.60999999999996</v>
          </cell>
        </row>
        <row r="140">
          <cell r="R140">
            <v>-25163.57</v>
          </cell>
          <cell r="S140">
            <v>-25163.57</v>
          </cell>
          <cell r="T140">
            <v>-25163.57</v>
          </cell>
          <cell r="AH140">
            <v>-25163.570000000003</v>
          </cell>
          <cell r="AI140">
            <v>-25163.570000000003</v>
          </cell>
          <cell r="AJ140">
            <v>-25163.570000000003</v>
          </cell>
        </row>
        <row r="141">
          <cell r="R141">
            <v>0</v>
          </cell>
          <cell r="S141">
            <v>0</v>
          </cell>
          <cell r="T141">
            <v>0</v>
          </cell>
          <cell r="AH141">
            <v>0</v>
          </cell>
          <cell r="AI141">
            <v>0</v>
          </cell>
          <cell r="AJ141">
            <v>0</v>
          </cell>
        </row>
        <row r="142">
          <cell r="R142">
            <v>0</v>
          </cell>
          <cell r="S142">
            <v>0</v>
          </cell>
          <cell r="T142">
            <v>0</v>
          </cell>
          <cell r="AH142">
            <v>0</v>
          </cell>
          <cell r="AI142">
            <v>0</v>
          </cell>
          <cell r="AJ142">
            <v>0</v>
          </cell>
        </row>
        <row r="143">
          <cell r="R143">
            <v>-1226371867.3900001</v>
          </cell>
          <cell r="S143">
            <v>-1226371867.3900001</v>
          </cell>
          <cell r="T143">
            <v>0</v>
          </cell>
          <cell r="AH143">
            <v>-1226371867.3899999</v>
          </cell>
          <cell r="AI143">
            <v>-1226371867.3899999</v>
          </cell>
          <cell r="AJ143">
            <v>-1175273039.5820832</v>
          </cell>
        </row>
        <row r="144">
          <cell r="R144">
            <v>0</v>
          </cell>
          <cell r="S144">
            <v>0</v>
          </cell>
          <cell r="T144">
            <v>0</v>
          </cell>
          <cell r="AH144">
            <v>0</v>
          </cell>
          <cell r="AI144">
            <v>0</v>
          </cell>
          <cell r="AJ144">
            <v>0</v>
          </cell>
        </row>
        <row r="145">
          <cell r="R145">
            <v>-6338.34</v>
          </cell>
          <cell r="S145">
            <v>-6338.34</v>
          </cell>
          <cell r="T145">
            <v>-3496.36</v>
          </cell>
          <cell r="AH145">
            <v>-8397.8470833333322</v>
          </cell>
          <cell r="AI145">
            <v>-8154.828333333332</v>
          </cell>
          <cell r="AJ145">
            <v>-7871.776249999999</v>
          </cell>
        </row>
        <row r="146">
          <cell r="R146">
            <v>0</v>
          </cell>
          <cell r="S146">
            <v>0</v>
          </cell>
          <cell r="T146">
            <v>0</v>
          </cell>
          <cell r="AH146">
            <v>0</v>
          </cell>
          <cell r="AI146">
            <v>0</v>
          </cell>
          <cell r="AJ146">
            <v>0</v>
          </cell>
        </row>
        <row r="147">
          <cell r="R147">
            <v>0</v>
          </cell>
          <cell r="S147">
            <v>0</v>
          </cell>
          <cell r="T147">
            <v>0</v>
          </cell>
          <cell r="AH147">
            <v>0</v>
          </cell>
          <cell r="AI147">
            <v>0</v>
          </cell>
          <cell r="AJ147">
            <v>0</v>
          </cell>
        </row>
        <row r="148">
          <cell r="R148">
            <v>0</v>
          </cell>
          <cell r="S148">
            <v>0</v>
          </cell>
          <cell r="T148">
            <v>0</v>
          </cell>
          <cell r="AH148">
            <v>0</v>
          </cell>
          <cell r="AI148">
            <v>0</v>
          </cell>
          <cell r="AJ148">
            <v>0</v>
          </cell>
        </row>
        <row r="149">
          <cell r="R149">
            <v>0</v>
          </cell>
          <cell r="S149">
            <v>0</v>
          </cell>
          <cell r="T149">
            <v>0</v>
          </cell>
          <cell r="AH149">
            <v>0</v>
          </cell>
          <cell r="AI149">
            <v>0</v>
          </cell>
          <cell r="AJ149">
            <v>0</v>
          </cell>
        </row>
        <row r="150">
          <cell r="R150">
            <v>0</v>
          </cell>
          <cell r="S150">
            <v>0</v>
          </cell>
          <cell r="T150">
            <v>0</v>
          </cell>
          <cell r="AH150">
            <v>0</v>
          </cell>
          <cell r="AI150">
            <v>0</v>
          </cell>
          <cell r="AJ150">
            <v>0</v>
          </cell>
        </row>
        <row r="151">
          <cell r="R151">
            <v>0</v>
          </cell>
          <cell r="S151">
            <v>0</v>
          </cell>
          <cell r="T151">
            <v>0</v>
          </cell>
          <cell r="AH151">
            <v>16.125</v>
          </cell>
          <cell r="AI151">
            <v>13.4375</v>
          </cell>
          <cell r="AJ151">
            <v>8.0625</v>
          </cell>
        </row>
        <row r="152">
          <cell r="R152">
            <v>12262.8</v>
          </cell>
          <cell r="S152">
            <v>12263.8</v>
          </cell>
          <cell r="T152">
            <v>17494.78</v>
          </cell>
          <cell r="AH152">
            <v>16941.189999999999</v>
          </cell>
          <cell r="AI152">
            <v>17837.505000000001</v>
          </cell>
          <cell r="AJ152">
            <v>19071.239166666666</v>
          </cell>
        </row>
        <row r="153">
          <cell r="R153">
            <v>0</v>
          </cell>
          <cell r="S153">
            <v>0</v>
          </cell>
          <cell r="T153">
            <v>0</v>
          </cell>
          <cell r="AH153">
            <v>0</v>
          </cell>
          <cell r="AI153">
            <v>0</v>
          </cell>
          <cell r="AJ153">
            <v>0</v>
          </cell>
        </row>
        <row r="154">
          <cell r="R154">
            <v>1721704.89</v>
          </cell>
          <cell r="S154">
            <v>1777023.99</v>
          </cell>
          <cell r="T154">
            <v>1851503.89</v>
          </cell>
          <cell r="AH154">
            <v>1166736.5487500003</v>
          </cell>
          <cell r="AI154">
            <v>1269126.1558333335</v>
          </cell>
          <cell r="AJ154">
            <v>1367176.5304166668</v>
          </cell>
        </row>
        <row r="155">
          <cell r="R155">
            <v>-404083.84</v>
          </cell>
          <cell r="S155">
            <v>-412054.14</v>
          </cell>
          <cell r="T155">
            <v>-424383.16</v>
          </cell>
          <cell r="AH155">
            <v>-347125.35500000004</v>
          </cell>
          <cell r="AI155">
            <v>-356383.28750000003</v>
          </cell>
          <cell r="AJ155">
            <v>-365663.76</v>
          </cell>
        </row>
        <row r="156">
          <cell r="R156">
            <v>-71490.98</v>
          </cell>
          <cell r="S156">
            <v>-60576.71</v>
          </cell>
          <cell r="T156">
            <v>-57462.36</v>
          </cell>
          <cell r="AH156">
            <v>-310477.38416666666</v>
          </cell>
          <cell r="AI156">
            <v>-245090.6958333333</v>
          </cell>
          <cell r="AJ156">
            <v>-199769.0395833333</v>
          </cell>
        </row>
        <row r="157">
          <cell r="R157">
            <v>0</v>
          </cell>
          <cell r="S157">
            <v>0</v>
          </cell>
          <cell r="T157">
            <v>0</v>
          </cell>
          <cell r="AH157">
            <v>0</v>
          </cell>
          <cell r="AI157">
            <v>0</v>
          </cell>
          <cell r="AJ157">
            <v>0</v>
          </cell>
        </row>
        <row r="158">
          <cell r="R158">
            <v>0</v>
          </cell>
          <cell r="S158">
            <v>0</v>
          </cell>
          <cell r="T158">
            <v>0</v>
          </cell>
          <cell r="AH158">
            <v>0</v>
          </cell>
          <cell r="AI158">
            <v>0</v>
          </cell>
          <cell r="AJ158">
            <v>0</v>
          </cell>
        </row>
        <row r="159">
          <cell r="R159">
            <v>10095990.51</v>
          </cell>
          <cell r="S159">
            <v>10095990.51</v>
          </cell>
          <cell r="T159">
            <v>0</v>
          </cell>
          <cell r="AH159">
            <v>9970680.8687500004</v>
          </cell>
          <cell r="AI159">
            <v>10188907.415833334</v>
          </cell>
          <cell r="AJ159">
            <v>9530043.5391666666</v>
          </cell>
        </row>
        <row r="160">
          <cell r="R160">
            <v>0</v>
          </cell>
          <cell r="S160">
            <v>0</v>
          </cell>
          <cell r="T160">
            <v>0</v>
          </cell>
          <cell r="AH160">
            <v>15165.620416666667</v>
          </cell>
          <cell r="AI160">
            <v>1843.0200000000002</v>
          </cell>
          <cell r="AJ160">
            <v>0</v>
          </cell>
        </row>
        <row r="161">
          <cell r="R161">
            <v>0</v>
          </cell>
          <cell r="S161">
            <v>0</v>
          </cell>
          <cell r="T161">
            <v>0</v>
          </cell>
          <cell r="AH161">
            <v>-781.10333333333335</v>
          </cell>
          <cell r="AI161">
            <v>-296.18708333333331</v>
          </cell>
          <cell r="AJ161">
            <v>0</v>
          </cell>
        </row>
        <row r="162">
          <cell r="R162">
            <v>0</v>
          </cell>
          <cell r="S162">
            <v>0</v>
          </cell>
          <cell r="T162">
            <v>0</v>
          </cell>
          <cell r="AH162">
            <v>3772.06</v>
          </cell>
          <cell r="AI162">
            <v>-1.6104166666666666</v>
          </cell>
          <cell r="AJ162">
            <v>0</v>
          </cell>
        </row>
        <row r="163">
          <cell r="R163">
            <v>0</v>
          </cell>
          <cell r="S163">
            <v>0</v>
          </cell>
          <cell r="T163">
            <v>0</v>
          </cell>
          <cell r="AH163">
            <v>-4792.3145833333338</v>
          </cell>
          <cell r="AI163">
            <v>19.571249999999999</v>
          </cell>
          <cell r="AJ163">
            <v>0</v>
          </cell>
        </row>
        <row r="164">
          <cell r="R164">
            <v>-6308.88</v>
          </cell>
          <cell r="S164">
            <v>-4561.8900000000003</v>
          </cell>
          <cell r="T164">
            <v>0</v>
          </cell>
          <cell r="AH164">
            <v>-5770.3558333333322</v>
          </cell>
          <cell r="AI164">
            <v>-6583.8849999999993</v>
          </cell>
          <cell r="AJ164">
            <v>-5881.2691666666651</v>
          </cell>
        </row>
        <row r="165">
          <cell r="R165">
            <v>0</v>
          </cell>
          <cell r="S165">
            <v>788430.02</v>
          </cell>
          <cell r="T165">
            <v>1436015.17</v>
          </cell>
          <cell r="AH165">
            <v>325379.41333333333</v>
          </cell>
          <cell r="AI165">
            <v>358230.66416666663</v>
          </cell>
          <cell r="AJ165">
            <v>450915.88041666668</v>
          </cell>
        </row>
        <row r="166">
          <cell r="R166">
            <v>372.45</v>
          </cell>
          <cell r="S166">
            <v>372.75</v>
          </cell>
          <cell r="T166">
            <v>373.06</v>
          </cell>
          <cell r="AH166">
            <v>12270666.859999999</v>
          </cell>
          <cell r="AI166">
            <v>10426655.901249999</v>
          </cell>
          <cell r="AJ166">
            <v>8777880.4366666656</v>
          </cell>
        </row>
        <row r="167">
          <cell r="R167">
            <v>-5.0999999999999996</v>
          </cell>
          <cell r="S167">
            <v>-5.0999999999999996</v>
          </cell>
          <cell r="T167">
            <v>-5.0999999999999996</v>
          </cell>
          <cell r="AH167">
            <v>-1546.7083333333328</v>
          </cell>
          <cell r="AI167">
            <v>-1330.9675000000002</v>
          </cell>
          <cell r="AJ167">
            <v>-742.27458333333345</v>
          </cell>
        </row>
        <row r="168">
          <cell r="R168">
            <v>5952280.5099999998</v>
          </cell>
          <cell r="S168">
            <v>8116127.46</v>
          </cell>
          <cell r="T168">
            <v>2863763.47</v>
          </cell>
          <cell r="AH168">
            <v>24208946.216249999</v>
          </cell>
          <cell r="AI168">
            <v>23413246.569999997</v>
          </cell>
          <cell r="AJ168">
            <v>21068787.36375</v>
          </cell>
        </row>
        <row r="169">
          <cell r="R169">
            <v>0</v>
          </cell>
          <cell r="S169">
            <v>-28038.53</v>
          </cell>
          <cell r="T169">
            <v>0</v>
          </cell>
          <cell r="AH169">
            <v>-7756.5225</v>
          </cell>
          <cell r="AI169">
            <v>-5046.5333333333338</v>
          </cell>
          <cell r="AJ169">
            <v>-2336.5441666666666</v>
          </cell>
        </row>
        <row r="170">
          <cell r="R170">
            <v>7376564.9100000001</v>
          </cell>
          <cell r="S170">
            <v>5482028.7699999996</v>
          </cell>
          <cell r="T170">
            <v>20539548.379999999</v>
          </cell>
          <cell r="AH170">
            <v>19229635.183749996</v>
          </cell>
          <cell r="AI170">
            <v>13939660.131666666</v>
          </cell>
          <cell r="AJ170">
            <v>11865895.225416666</v>
          </cell>
        </row>
        <row r="171">
          <cell r="R171">
            <v>-5536455.0199999996</v>
          </cell>
          <cell r="S171">
            <v>255110.68</v>
          </cell>
          <cell r="T171">
            <v>-10612849.49</v>
          </cell>
          <cell r="AH171">
            <v>-86000.05875000004</v>
          </cell>
          <cell r="AI171">
            <v>-493957.7104166667</v>
          </cell>
          <cell r="AJ171">
            <v>-941532.29291666672</v>
          </cell>
        </row>
        <row r="172">
          <cell r="R172">
            <v>554.75</v>
          </cell>
          <cell r="S172">
            <v>676.71</v>
          </cell>
          <cell r="T172">
            <v>1049.8</v>
          </cell>
          <cell r="AH172">
            <v>674.79791666666677</v>
          </cell>
          <cell r="AI172">
            <v>1167.57375</v>
          </cell>
          <cell r="AJ172">
            <v>1568.2558333333334</v>
          </cell>
        </row>
        <row r="173">
          <cell r="R173">
            <v>4.1100000000000003</v>
          </cell>
          <cell r="S173">
            <v>0</v>
          </cell>
          <cell r="T173">
            <v>-4.5</v>
          </cell>
          <cell r="AH173">
            <v>202.28166666666678</v>
          </cell>
          <cell r="AI173">
            <v>278.40916666666675</v>
          </cell>
          <cell r="AJ173">
            <v>258.16833333333341</v>
          </cell>
        </row>
        <row r="174">
          <cell r="R174">
            <v>-10</v>
          </cell>
          <cell r="S174">
            <v>-533174.78</v>
          </cell>
          <cell r="T174">
            <v>0</v>
          </cell>
          <cell r="AH174">
            <v>-30712.464583333334</v>
          </cell>
          <cell r="AI174">
            <v>-49503.682500000003</v>
          </cell>
          <cell r="AJ174">
            <v>-63534.33666666667</v>
          </cell>
        </row>
        <row r="175">
          <cell r="R175">
            <v>31886.07</v>
          </cell>
          <cell r="S175">
            <v>-61370.46</v>
          </cell>
          <cell r="T175">
            <v>34052.239999999998</v>
          </cell>
          <cell r="AH175">
            <v>38610.233749999999</v>
          </cell>
          <cell r="AI175">
            <v>36129.466250000005</v>
          </cell>
          <cell r="AJ175">
            <v>34313.282916666671</v>
          </cell>
        </row>
        <row r="176">
          <cell r="R176">
            <v>-516714.16</v>
          </cell>
          <cell r="S176">
            <v>-664749.5</v>
          </cell>
          <cell r="T176">
            <v>-176420.64</v>
          </cell>
          <cell r="AH176">
            <v>-226332.68083333338</v>
          </cell>
          <cell r="AI176">
            <v>-233242.56625</v>
          </cell>
          <cell r="AJ176">
            <v>-236528.59958333333</v>
          </cell>
        </row>
        <row r="177">
          <cell r="R177">
            <v>-120835.04</v>
          </cell>
          <cell r="S177">
            <v>-117071.12</v>
          </cell>
          <cell r="T177">
            <v>-115340.72</v>
          </cell>
          <cell r="AH177">
            <v>-247698.76249999998</v>
          </cell>
          <cell r="AI177">
            <v>-272508.0479166666</v>
          </cell>
          <cell r="AJ177">
            <v>-286275.64208333334</v>
          </cell>
        </row>
        <row r="178">
          <cell r="R178">
            <v>-9236157.1999999993</v>
          </cell>
          <cell r="S178">
            <v>-11682858.880000001</v>
          </cell>
          <cell r="T178">
            <v>-10465196.800000001</v>
          </cell>
          <cell r="AH178">
            <v>-17617073.48958334</v>
          </cell>
          <cell r="AI178">
            <v>-12567564.042916665</v>
          </cell>
          <cell r="AJ178">
            <v>-10203656.956249999</v>
          </cell>
        </row>
        <row r="179">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R181">
            <v>-102138.3</v>
          </cell>
          <cell r="S181">
            <v>-102138.3</v>
          </cell>
          <cell r="T181">
            <v>-90906.61</v>
          </cell>
          <cell r="AH181">
            <v>-102278.57458333333</v>
          </cell>
          <cell r="AI181">
            <v>-102224.25375000002</v>
          </cell>
          <cell r="AJ181">
            <v>-101725.43166666669</v>
          </cell>
        </row>
        <row r="182">
          <cell r="R182">
            <v>0</v>
          </cell>
          <cell r="S182">
            <v>0</v>
          </cell>
          <cell r="T182">
            <v>0</v>
          </cell>
          <cell r="AH182">
            <v>0</v>
          </cell>
          <cell r="AI182">
            <v>0</v>
          </cell>
          <cell r="AJ182">
            <v>0</v>
          </cell>
        </row>
        <row r="183">
          <cell r="R183">
            <v>0</v>
          </cell>
          <cell r="S183">
            <v>0</v>
          </cell>
          <cell r="T183">
            <v>0</v>
          </cell>
          <cell r="AH183">
            <v>0</v>
          </cell>
          <cell r="AI183">
            <v>0</v>
          </cell>
          <cell r="AJ183">
            <v>0</v>
          </cell>
        </row>
        <row r="184">
          <cell r="R184">
            <v>-166</v>
          </cell>
          <cell r="S184">
            <v>-166</v>
          </cell>
          <cell r="T184">
            <v>-67</v>
          </cell>
          <cell r="AH184">
            <v>-118326.42041666668</v>
          </cell>
          <cell r="AI184">
            <v>-71032.685000000012</v>
          </cell>
          <cell r="AJ184">
            <v>-55602.875416666655</v>
          </cell>
        </row>
        <row r="185">
          <cell r="R185">
            <v>170786.29</v>
          </cell>
          <cell r="S185">
            <v>120611.32</v>
          </cell>
          <cell r="T185">
            <v>217415.47</v>
          </cell>
          <cell r="AH185">
            <v>266512.06</v>
          </cell>
          <cell r="AI185">
            <v>254115.31458333333</v>
          </cell>
          <cell r="AJ185">
            <v>238857.85708333334</v>
          </cell>
        </row>
        <row r="186">
          <cell r="R186">
            <v>0</v>
          </cell>
          <cell r="S186">
            <v>0</v>
          </cell>
          <cell r="T186">
            <v>0</v>
          </cell>
          <cell r="AH186">
            <v>0</v>
          </cell>
          <cell r="AI186">
            <v>0</v>
          </cell>
          <cell r="AJ186">
            <v>0</v>
          </cell>
        </row>
        <row r="187">
          <cell r="R187">
            <v>41580</v>
          </cell>
          <cell r="S187">
            <v>41580</v>
          </cell>
          <cell r="T187">
            <v>41580</v>
          </cell>
          <cell r="AH187">
            <v>41580</v>
          </cell>
          <cell r="AI187">
            <v>41580</v>
          </cell>
          <cell r="AJ187">
            <v>41580</v>
          </cell>
        </row>
        <row r="188">
          <cell r="AH188">
            <v>0</v>
          </cell>
          <cell r="AI188">
            <v>0</v>
          </cell>
          <cell r="AJ188">
            <v>0</v>
          </cell>
        </row>
        <row r="189">
          <cell r="R189">
            <v>24017.54</v>
          </cell>
          <cell r="S189">
            <v>24017.54</v>
          </cell>
          <cell r="T189">
            <v>24017.54</v>
          </cell>
          <cell r="AH189">
            <v>16934.206666666672</v>
          </cell>
          <cell r="AI189">
            <v>17767.540000000005</v>
          </cell>
          <cell r="AJ189">
            <v>18600.87333333334</v>
          </cell>
        </row>
        <row r="190">
          <cell r="R190">
            <v>2678800.59</v>
          </cell>
          <cell r="S190">
            <v>2678800.59</v>
          </cell>
          <cell r="T190">
            <v>2684968.82</v>
          </cell>
          <cell r="AH190">
            <v>449053.56624999997</v>
          </cell>
          <cell r="AI190">
            <v>658940.30208333337</v>
          </cell>
          <cell r="AJ190">
            <v>869021.8783333333</v>
          </cell>
        </row>
        <row r="191">
          <cell r="R191">
            <v>0</v>
          </cell>
          <cell r="S191">
            <v>0</v>
          </cell>
          <cell r="T191">
            <v>0</v>
          </cell>
          <cell r="AH191">
            <v>0</v>
          </cell>
          <cell r="AI191">
            <v>0</v>
          </cell>
          <cell r="AJ191">
            <v>0</v>
          </cell>
        </row>
        <row r="192">
          <cell r="R192">
            <v>117499.94</v>
          </cell>
          <cell r="S192">
            <v>117899.94</v>
          </cell>
          <cell r="T192">
            <v>114235</v>
          </cell>
          <cell r="AH192">
            <v>122063.13375000002</v>
          </cell>
          <cell r="AI192">
            <v>121534.08791666669</v>
          </cell>
          <cell r="AJ192">
            <v>120889.83625000001</v>
          </cell>
        </row>
        <row r="193">
          <cell r="R193">
            <v>0</v>
          </cell>
          <cell r="S193">
            <v>0</v>
          </cell>
          <cell r="T193">
            <v>0</v>
          </cell>
          <cell r="AH193">
            <v>0</v>
          </cell>
          <cell r="AI193">
            <v>0</v>
          </cell>
          <cell r="AJ193">
            <v>0</v>
          </cell>
        </row>
        <row r="194">
          <cell r="R194">
            <v>0</v>
          </cell>
          <cell r="S194">
            <v>0</v>
          </cell>
          <cell r="T194">
            <v>0</v>
          </cell>
          <cell r="AH194">
            <v>0</v>
          </cell>
          <cell r="AI194">
            <v>0</v>
          </cell>
          <cell r="AJ194">
            <v>0</v>
          </cell>
        </row>
        <row r="195">
          <cell r="R195">
            <v>0</v>
          </cell>
          <cell r="S195">
            <v>0</v>
          </cell>
          <cell r="T195">
            <v>0</v>
          </cell>
          <cell r="AH195">
            <v>0</v>
          </cell>
          <cell r="AI195">
            <v>0</v>
          </cell>
          <cell r="AJ195">
            <v>0</v>
          </cell>
        </row>
        <row r="196">
          <cell r="R196">
            <v>73353</v>
          </cell>
          <cell r="S196">
            <v>73353</v>
          </cell>
          <cell r="T196">
            <v>73353</v>
          </cell>
          <cell r="AH196">
            <v>9169.125</v>
          </cell>
          <cell r="AI196">
            <v>15281.875</v>
          </cell>
          <cell r="AJ196">
            <v>21394.625</v>
          </cell>
        </row>
        <row r="197">
          <cell r="R197">
            <v>812655</v>
          </cell>
          <cell r="S197">
            <v>812655</v>
          </cell>
          <cell r="T197">
            <v>812655</v>
          </cell>
          <cell r="AH197">
            <v>651936.29166666663</v>
          </cell>
          <cell r="AI197">
            <v>670844.375</v>
          </cell>
          <cell r="AJ197">
            <v>689752.45833333337</v>
          </cell>
        </row>
        <row r="198">
          <cell r="R198">
            <v>4675.7299999999996</v>
          </cell>
          <cell r="S198">
            <v>4675.7299999999996</v>
          </cell>
          <cell r="T198">
            <v>0</v>
          </cell>
          <cell r="AH198">
            <v>4675.7299999999987</v>
          </cell>
          <cell r="AI198">
            <v>4675.7299999999987</v>
          </cell>
          <cell r="AJ198">
            <v>4480.9079166666652</v>
          </cell>
        </row>
        <row r="199">
          <cell r="R199">
            <v>717254</v>
          </cell>
          <cell r="S199">
            <v>717254</v>
          </cell>
          <cell r="T199">
            <v>717254</v>
          </cell>
          <cell r="AH199">
            <v>520109.25</v>
          </cell>
          <cell r="AI199">
            <v>543302.75</v>
          </cell>
          <cell r="AJ199">
            <v>566496.25</v>
          </cell>
        </row>
        <row r="200">
          <cell r="R200">
            <v>3991.54</v>
          </cell>
          <cell r="S200">
            <v>3991.54</v>
          </cell>
          <cell r="T200">
            <v>3969.64</v>
          </cell>
          <cell r="AH200">
            <v>4051.8875000000007</v>
          </cell>
          <cell r="AI200">
            <v>4043.7391666666676</v>
          </cell>
          <cell r="AJ200">
            <v>4034.6783333333337</v>
          </cell>
        </row>
        <row r="201">
          <cell r="R201">
            <v>-3261.84</v>
          </cell>
          <cell r="S201">
            <v>-3261.84</v>
          </cell>
          <cell r="T201">
            <v>-3261.84</v>
          </cell>
          <cell r="AH201">
            <v>-3241.1275000000001</v>
          </cell>
          <cell r="AI201">
            <v>-3254.7208333333328</v>
          </cell>
          <cell r="AJ201">
            <v>-3261.6787500000005</v>
          </cell>
        </row>
        <row r="202">
          <cell r="R202">
            <v>0</v>
          </cell>
          <cell r="S202">
            <v>0</v>
          </cell>
          <cell r="T202">
            <v>0</v>
          </cell>
          <cell r="AH202">
            <v>0</v>
          </cell>
          <cell r="AI202">
            <v>0</v>
          </cell>
          <cell r="AJ202">
            <v>0</v>
          </cell>
        </row>
        <row r="203">
          <cell r="R203">
            <v>0</v>
          </cell>
          <cell r="S203">
            <v>0</v>
          </cell>
          <cell r="T203">
            <v>0</v>
          </cell>
          <cell r="AH203">
            <v>0</v>
          </cell>
          <cell r="AI203">
            <v>0</v>
          </cell>
          <cell r="AJ203">
            <v>0</v>
          </cell>
        </row>
        <row r="204">
          <cell r="R204">
            <v>16286.22</v>
          </cell>
          <cell r="S204">
            <v>16286.22</v>
          </cell>
          <cell r="T204">
            <v>16286.22</v>
          </cell>
          <cell r="AH204">
            <v>15322.484583333331</v>
          </cell>
          <cell r="AI204">
            <v>16286.082083333333</v>
          </cell>
          <cell r="AJ204">
            <v>16286.22</v>
          </cell>
        </row>
        <row r="205">
          <cell r="R205">
            <v>378292.9</v>
          </cell>
          <cell r="S205">
            <v>266993.23</v>
          </cell>
          <cell r="T205">
            <v>301730.99</v>
          </cell>
          <cell r="AH205">
            <v>427265.00416666671</v>
          </cell>
          <cell r="AI205">
            <v>406768.98708333337</v>
          </cell>
          <cell r="AJ205">
            <v>380435.31</v>
          </cell>
        </row>
        <row r="206">
          <cell r="R206">
            <v>803.66</v>
          </cell>
          <cell r="S206">
            <v>803.66</v>
          </cell>
          <cell r="T206">
            <v>803.66</v>
          </cell>
          <cell r="AH206">
            <v>803.66</v>
          </cell>
          <cell r="AI206">
            <v>803.66</v>
          </cell>
          <cell r="AJ206">
            <v>803.66</v>
          </cell>
        </row>
        <row r="207">
          <cell r="R207">
            <v>278.86</v>
          </cell>
          <cell r="S207">
            <v>268.86</v>
          </cell>
          <cell r="T207">
            <v>268.86</v>
          </cell>
          <cell r="AH207">
            <v>179.95250000000001</v>
          </cell>
          <cell r="AI207">
            <v>202.7741666666667</v>
          </cell>
          <cell r="AJ207">
            <v>225.1791666666667</v>
          </cell>
        </row>
        <row r="208">
          <cell r="R208">
            <v>26063.03</v>
          </cell>
          <cell r="S208">
            <v>94579.57</v>
          </cell>
          <cell r="T208">
            <v>35703.410000000003</v>
          </cell>
          <cell r="AH208">
            <v>59531.022499999999</v>
          </cell>
          <cell r="AI208">
            <v>58518.623749999999</v>
          </cell>
          <cell r="AJ208">
            <v>60523.222083333334</v>
          </cell>
        </row>
        <row r="209">
          <cell r="R209">
            <v>0</v>
          </cell>
          <cell r="S209">
            <v>0</v>
          </cell>
          <cell r="T209">
            <v>0</v>
          </cell>
          <cell r="AH209">
            <v>44974984.604166664</v>
          </cell>
          <cell r="AI209">
            <v>41349984.604166664</v>
          </cell>
          <cell r="AJ209">
            <v>35811442.937499993</v>
          </cell>
        </row>
        <row r="210">
          <cell r="R210">
            <v>0</v>
          </cell>
          <cell r="S210">
            <v>0</v>
          </cell>
          <cell r="T210">
            <v>0</v>
          </cell>
          <cell r="AH210">
            <v>5991164.7625000002</v>
          </cell>
          <cell r="AI210">
            <v>5991164.7625000002</v>
          </cell>
          <cell r="AJ210">
            <v>5866164.7625000002</v>
          </cell>
        </row>
        <row r="211">
          <cell r="R211">
            <v>0</v>
          </cell>
          <cell r="S211">
            <v>0</v>
          </cell>
          <cell r="T211">
            <v>0</v>
          </cell>
          <cell r="AH211">
            <v>0</v>
          </cell>
          <cell r="AI211">
            <v>0</v>
          </cell>
          <cell r="AJ211">
            <v>0</v>
          </cell>
        </row>
        <row r="212">
          <cell r="R212">
            <v>0</v>
          </cell>
          <cell r="S212">
            <v>0</v>
          </cell>
          <cell r="T212">
            <v>0</v>
          </cell>
          <cell r="AH212">
            <v>0</v>
          </cell>
          <cell r="AI212">
            <v>0</v>
          </cell>
          <cell r="AJ212">
            <v>0</v>
          </cell>
        </row>
        <row r="213">
          <cell r="R213">
            <v>0</v>
          </cell>
          <cell r="S213">
            <v>0</v>
          </cell>
          <cell r="T213">
            <v>0</v>
          </cell>
          <cell r="AH213">
            <v>0</v>
          </cell>
          <cell r="AI213">
            <v>0</v>
          </cell>
          <cell r="AJ213">
            <v>0</v>
          </cell>
        </row>
        <row r="214">
          <cell r="R214">
            <v>0</v>
          </cell>
          <cell r="S214">
            <v>0</v>
          </cell>
          <cell r="T214">
            <v>0</v>
          </cell>
          <cell r="AH214">
            <v>0</v>
          </cell>
          <cell r="AI214">
            <v>0</v>
          </cell>
          <cell r="AJ214">
            <v>0</v>
          </cell>
        </row>
        <row r="215">
          <cell r="R215">
            <v>0</v>
          </cell>
          <cell r="S215">
            <v>0</v>
          </cell>
          <cell r="T215">
            <v>0</v>
          </cell>
          <cell r="AH215">
            <v>0</v>
          </cell>
          <cell r="AI215">
            <v>0</v>
          </cell>
          <cell r="AJ215">
            <v>0</v>
          </cell>
        </row>
        <row r="216">
          <cell r="R216">
            <v>620880.72</v>
          </cell>
          <cell r="S216">
            <v>620750.31000000006</v>
          </cell>
          <cell r="T216">
            <v>621105.74</v>
          </cell>
          <cell r="AH216">
            <v>337929.24</v>
          </cell>
          <cell r="AI216">
            <v>367360.185</v>
          </cell>
          <cell r="AJ216">
            <v>406187.63624999998</v>
          </cell>
        </row>
        <row r="217">
          <cell r="R217">
            <v>425793.94</v>
          </cell>
          <cell r="S217">
            <v>425793.94</v>
          </cell>
          <cell r="T217">
            <v>425793.94</v>
          </cell>
          <cell r="AH217">
            <v>395595.17249999993</v>
          </cell>
          <cell r="AI217">
            <v>406678.92416666663</v>
          </cell>
          <cell r="AJ217">
            <v>417762.67583333334</v>
          </cell>
        </row>
        <row r="218">
          <cell r="R218">
            <v>0</v>
          </cell>
          <cell r="S218">
            <v>0</v>
          </cell>
          <cell r="T218">
            <v>0</v>
          </cell>
          <cell r="AH218">
            <v>0</v>
          </cell>
          <cell r="AI218">
            <v>0</v>
          </cell>
          <cell r="AJ218">
            <v>0</v>
          </cell>
        </row>
        <row r="219">
          <cell r="R219">
            <v>0</v>
          </cell>
          <cell r="S219">
            <v>0</v>
          </cell>
          <cell r="T219">
            <v>0</v>
          </cell>
          <cell r="AH219">
            <v>0</v>
          </cell>
          <cell r="AI219">
            <v>0</v>
          </cell>
          <cell r="AJ219">
            <v>0</v>
          </cell>
        </row>
        <row r="220">
          <cell r="R220">
            <v>-260874.56</v>
          </cell>
          <cell r="S220">
            <v>-439585.55</v>
          </cell>
          <cell r="T220">
            <v>-141363.09</v>
          </cell>
          <cell r="AH220">
            <v>-392704.19250000006</v>
          </cell>
          <cell r="AI220">
            <v>-397555.09625</v>
          </cell>
          <cell r="AJ220">
            <v>-386126.05333333329</v>
          </cell>
        </row>
        <row r="221">
          <cell r="R221">
            <v>82098651.030000001</v>
          </cell>
          <cell r="S221">
            <v>107989145.87</v>
          </cell>
          <cell r="T221">
            <v>114580606.98</v>
          </cell>
          <cell r="AH221">
            <v>94550423.744583324</v>
          </cell>
          <cell r="AI221">
            <v>95007865.907916665</v>
          </cell>
          <cell r="AJ221">
            <v>95668138.962916657</v>
          </cell>
        </row>
        <row r="222">
          <cell r="R222">
            <v>0</v>
          </cell>
          <cell r="S222">
            <v>0</v>
          </cell>
          <cell r="T222">
            <v>0</v>
          </cell>
          <cell r="AH222">
            <v>0</v>
          </cell>
          <cell r="AI222">
            <v>0</v>
          </cell>
          <cell r="AJ222">
            <v>0</v>
          </cell>
        </row>
        <row r="223">
          <cell r="R223">
            <v>0</v>
          </cell>
          <cell r="S223">
            <v>0</v>
          </cell>
          <cell r="T223">
            <v>0</v>
          </cell>
          <cell r="AH223">
            <v>4201.71</v>
          </cell>
          <cell r="AI223">
            <v>1400.57</v>
          </cell>
          <cell r="AJ223">
            <v>0</v>
          </cell>
        </row>
        <row r="224">
          <cell r="R224">
            <v>0</v>
          </cell>
          <cell r="S224">
            <v>0</v>
          </cell>
          <cell r="T224">
            <v>0</v>
          </cell>
          <cell r="AH224">
            <v>0</v>
          </cell>
          <cell r="AI224">
            <v>0</v>
          </cell>
          <cell r="AJ224">
            <v>0</v>
          </cell>
        </row>
        <row r="225">
          <cell r="R225">
            <v>29501636.440000001</v>
          </cell>
          <cell r="S225">
            <v>65101277.909999996</v>
          </cell>
          <cell r="T225">
            <v>80899216.280000001</v>
          </cell>
          <cell r="AH225">
            <v>38652359.240416676</v>
          </cell>
          <cell r="AI225">
            <v>39578084.299583338</v>
          </cell>
          <cell r="AJ225">
            <v>41675315.340833336</v>
          </cell>
        </row>
        <row r="226">
          <cell r="R226">
            <v>-82098651</v>
          </cell>
          <cell r="S226">
            <v>-107989146</v>
          </cell>
          <cell r="T226">
            <v>-114580607</v>
          </cell>
          <cell r="AH226">
            <v>-74061929.291666672</v>
          </cell>
          <cell r="AI226">
            <v>-81982254.166666672</v>
          </cell>
          <cell r="AJ226">
            <v>-91255993.875</v>
          </cell>
        </row>
        <row r="227">
          <cell r="R227">
            <v>-29501636</v>
          </cell>
          <cell r="S227">
            <v>-65101278</v>
          </cell>
          <cell r="T227">
            <v>-80899216</v>
          </cell>
          <cell r="AH227">
            <v>-29449504.5</v>
          </cell>
          <cell r="AI227">
            <v>-33391292.583333332</v>
          </cell>
          <cell r="AJ227">
            <v>-39474646.5</v>
          </cell>
        </row>
        <row r="228">
          <cell r="R228">
            <v>181755031</v>
          </cell>
          <cell r="S228">
            <v>267321135</v>
          </cell>
          <cell r="T228">
            <v>292670117</v>
          </cell>
          <cell r="AH228">
            <v>147184232.70833334</v>
          </cell>
          <cell r="AI228">
            <v>165895739.625</v>
          </cell>
          <cell r="AJ228">
            <v>189228708.45833334</v>
          </cell>
        </row>
        <row r="229">
          <cell r="R229">
            <v>-93000000</v>
          </cell>
          <cell r="S229">
            <v>-37000000</v>
          </cell>
          <cell r="T229">
            <v>-111000000</v>
          </cell>
          <cell r="AH229">
            <v>-9041666.666666666</v>
          </cell>
          <cell r="AI229">
            <v>-14458333.333333334</v>
          </cell>
          <cell r="AJ229">
            <v>-20625000</v>
          </cell>
        </row>
        <row r="230">
          <cell r="R230">
            <v>56439</v>
          </cell>
          <cell r="S230">
            <v>69986</v>
          </cell>
          <cell r="T230">
            <v>73474</v>
          </cell>
          <cell r="AH230">
            <v>45932.958333333336</v>
          </cell>
          <cell r="AI230">
            <v>51200.666666666664</v>
          </cell>
          <cell r="AJ230">
            <v>57178.166666666664</v>
          </cell>
        </row>
        <row r="231">
          <cell r="R231">
            <v>21519</v>
          </cell>
          <cell r="S231">
            <v>44673</v>
          </cell>
          <cell r="T231">
            <v>52057</v>
          </cell>
          <cell r="AH231">
            <v>17163.125</v>
          </cell>
          <cell r="AI231">
            <v>19921.125</v>
          </cell>
          <cell r="AJ231">
            <v>23951.541666666668</v>
          </cell>
        </row>
        <row r="232">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R234">
            <v>0</v>
          </cell>
          <cell r="S234">
            <v>0</v>
          </cell>
          <cell r="T234">
            <v>0</v>
          </cell>
          <cell r="AH234">
            <v>-1.1399999999999999</v>
          </cell>
          <cell r="AI234">
            <v>-0.37999999999999995</v>
          </cell>
          <cell r="AJ234">
            <v>0</v>
          </cell>
        </row>
        <row r="235">
          <cell r="R235">
            <v>-3588.77</v>
          </cell>
          <cell r="S235">
            <v>-7855.77</v>
          </cell>
          <cell r="T235">
            <v>0</v>
          </cell>
          <cell r="AH235">
            <v>1789.531666666667</v>
          </cell>
          <cell r="AI235">
            <v>-215.59499999999994</v>
          </cell>
          <cell r="AJ235">
            <v>-1307.0541666666666</v>
          </cell>
        </row>
        <row r="236">
          <cell r="R236">
            <v>0</v>
          </cell>
          <cell r="S236">
            <v>0</v>
          </cell>
          <cell r="T236">
            <v>0</v>
          </cell>
          <cell r="AH236">
            <v>0</v>
          </cell>
          <cell r="AI236">
            <v>0</v>
          </cell>
          <cell r="AJ236">
            <v>0</v>
          </cell>
        </row>
        <row r="237">
          <cell r="R237">
            <v>0</v>
          </cell>
          <cell r="S237">
            <v>0</v>
          </cell>
          <cell r="T237">
            <v>0</v>
          </cell>
          <cell r="AH237">
            <v>973.52791666666656</v>
          </cell>
          <cell r="AI237">
            <v>366.26041666666669</v>
          </cell>
          <cell r="AJ237">
            <v>38.666666666666664</v>
          </cell>
        </row>
        <row r="238">
          <cell r="R238">
            <v>0</v>
          </cell>
          <cell r="S238">
            <v>0</v>
          </cell>
          <cell r="T238">
            <v>0</v>
          </cell>
          <cell r="AH238">
            <v>-1388.6324999999999</v>
          </cell>
          <cell r="AI238">
            <v>-1080.0474999999999</v>
          </cell>
          <cell r="AJ238">
            <v>-771.46249999999998</v>
          </cell>
        </row>
        <row r="239">
          <cell r="AH239">
            <v>0</v>
          </cell>
          <cell r="AI239">
            <v>0</v>
          </cell>
          <cell r="AJ239">
            <v>0</v>
          </cell>
        </row>
        <row r="240">
          <cell r="R240">
            <v>9166488.0899999999</v>
          </cell>
          <cell r="S240">
            <v>3817892.31</v>
          </cell>
          <cell r="T240">
            <v>13478041.51</v>
          </cell>
          <cell r="AH240">
            <v>10881235.73</v>
          </cell>
          <cell r="AI240">
            <v>10853125.952083332</v>
          </cell>
          <cell r="AJ240">
            <v>11180435.561249999</v>
          </cell>
        </row>
        <row r="241">
          <cell r="R241">
            <v>152338.4</v>
          </cell>
          <cell r="S241">
            <v>260146.16</v>
          </cell>
          <cell r="T241">
            <v>185421.35</v>
          </cell>
          <cell r="AH241">
            <v>123696.06875000002</v>
          </cell>
          <cell r="AI241">
            <v>132421.87583333332</v>
          </cell>
          <cell r="AJ241">
            <v>141227.53124999997</v>
          </cell>
        </row>
        <row r="242">
          <cell r="R242">
            <v>152338.4</v>
          </cell>
          <cell r="S242">
            <v>217388.12</v>
          </cell>
          <cell r="T242">
            <v>295012.77</v>
          </cell>
          <cell r="AH242">
            <v>118845.48125000001</v>
          </cell>
          <cell r="AI242">
            <v>128260.3625</v>
          </cell>
          <cell r="AJ242">
            <v>140299.66791666669</v>
          </cell>
        </row>
        <row r="243">
          <cell r="R243">
            <v>0</v>
          </cell>
          <cell r="S243">
            <v>0</v>
          </cell>
          <cell r="T243">
            <v>0</v>
          </cell>
          <cell r="AH243">
            <v>0</v>
          </cell>
          <cell r="AI243">
            <v>0</v>
          </cell>
          <cell r="AJ243">
            <v>0</v>
          </cell>
        </row>
        <row r="244">
          <cell r="R244">
            <v>0</v>
          </cell>
          <cell r="S244">
            <v>0</v>
          </cell>
          <cell r="T244">
            <v>0</v>
          </cell>
          <cell r="AH244">
            <v>0</v>
          </cell>
          <cell r="AI244">
            <v>0</v>
          </cell>
          <cell r="AJ244">
            <v>0</v>
          </cell>
        </row>
        <row r="245">
          <cell r="R245">
            <v>15985606.18</v>
          </cell>
          <cell r="S245">
            <v>10621047.050000001</v>
          </cell>
          <cell r="T245">
            <v>10374461.550000001</v>
          </cell>
          <cell r="AH245">
            <v>14300064.913333334</v>
          </cell>
          <cell r="AI245">
            <v>14364383.863750001</v>
          </cell>
          <cell r="AJ245">
            <v>13936220.889166668</v>
          </cell>
        </row>
        <row r="246">
          <cell r="R246">
            <v>311655.82</v>
          </cell>
          <cell r="S246">
            <v>614040.48</v>
          </cell>
          <cell r="T246">
            <v>684930.46</v>
          </cell>
          <cell r="AH246">
            <v>992622.69291666674</v>
          </cell>
          <cell r="AI246">
            <v>908563.43291666685</v>
          </cell>
          <cell r="AJ246">
            <v>849292.20208333328</v>
          </cell>
        </row>
        <row r="247">
          <cell r="R247">
            <v>14628965.85</v>
          </cell>
          <cell r="S247">
            <v>14588885.85</v>
          </cell>
          <cell r="T247">
            <v>14548805.85</v>
          </cell>
          <cell r="AH247">
            <v>12320851.956250003</v>
          </cell>
          <cell r="AI247">
            <v>12319181.943750001</v>
          </cell>
          <cell r="AJ247">
            <v>12314171.93125</v>
          </cell>
        </row>
        <row r="248">
          <cell r="R248">
            <v>0</v>
          </cell>
          <cell r="S248">
            <v>0</v>
          </cell>
          <cell r="T248">
            <v>0</v>
          </cell>
          <cell r="AH248">
            <v>0</v>
          </cell>
          <cell r="AI248">
            <v>0</v>
          </cell>
          <cell r="AJ248">
            <v>0</v>
          </cell>
        </row>
        <row r="249">
          <cell r="R249">
            <v>-40</v>
          </cell>
          <cell r="S249">
            <v>-40</v>
          </cell>
          <cell r="T249">
            <v>0</v>
          </cell>
          <cell r="AH249">
            <v>41967.105833333328</v>
          </cell>
          <cell r="AI249">
            <v>38272.168749999997</v>
          </cell>
          <cell r="AJ249">
            <v>31602.191666666666</v>
          </cell>
        </row>
        <row r="250">
          <cell r="R250">
            <v>-9043.26</v>
          </cell>
          <cell r="S250">
            <v>-5510.91</v>
          </cell>
          <cell r="T250">
            <v>0</v>
          </cell>
          <cell r="AH250">
            <v>-16669.688749999998</v>
          </cell>
          <cell r="AI250">
            <v>-12025.125</v>
          </cell>
          <cell r="AJ250">
            <v>-9629.2525000000005</v>
          </cell>
        </row>
        <row r="251">
          <cell r="R251">
            <v>0</v>
          </cell>
          <cell r="S251">
            <v>0</v>
          </cell>
          <cell r="T251">
            <v>0</v>
          </cell>
          <cell r="AH251">
            <v>0</v>
          </cell>
          <cell r="AI251">
            <v>0</v>
          </cell>
          <cell r="AJ251">
            <v>0</v>
          </cell>
        </row>
        <row r="252">
          <cell r="R252">
            <v>0</v>
          </cell>
          <cell r="S252">
            <v>0</v>
          </cell>
          <cell r="T252">
            <v>0</v>
          </cell>
          <cell r="AH252">
            <v>0</v>
          </cell>
          <cell r="AI252">
            <v>0</v>
          </cell>
          <cell r="AJ252">
            <v>0</v>
          </cell>
        </row>
        <row r="253">
          <cell r="R253">
            <v>0</v>
          </cell>
          <cell r="S253">
            <v>0</v>
          </cell>
          <cell r="T253">
            <v>0</v>
          </cell>
          <cell r="AH253">
            <v>0</v>
          </cell>
          <cell r="AI253">
            <v>0</v>
          </cell>
          <cell r="AJ253">
            <v>0</v>
          </cell>
        </row>
        <row r="254">
          <cell r="R254">
            <v>0</v>
          </cell>
          <cell r="S254">
            <v>0</v>
          </cell>
          <cell r="T254">
            <v>0</v>
          </cell>
          <cell r="AH254">
            <v>0</v>
          </cell>
          <cell r="AI254">
            <v>0</v>
          </cell>
          <cell r="AJ254">
            <v>0</v>
          </cell>
        </row>
        <row r="255">
          <cell r="R255">
            <v>285756.46999999997</v>
          </cell>
          <cell r="S255">
            <v>285756.46999999997</v>
          </cell>
          <cell r="T255">
            <v>285756.46999999997</v>
          </cell>
          <cell r="AH255">
            <v>296321.82333333336</v>
          </cell>
          <cell r="AI255">
            <v>294807.78333333338</v>
          </cell>
          <cell r="AJ255">
            <v>293293.74333333335</v>
          </cell>
        </row>
        <row r="256">
          <cell r="R256">
            <v>3786098.82</v>
          </cell>
          <cell r="S256">
            <v>3688795</v>
          </cell>
          <cell r="T256">
            <v>4317109.05</v>
          </cell>
          <cell r="AH256">
            <v>2850274.1670833328</v>
          </cell>
          <cell r="AI256">
            <v>2981286.6675</v>
          </cell>
          <cell r="AJ256">
            <v>3103621.2945833332</v>
          </cell>
        </row>
        <row r="257">
          <cell r="R257">
            <v>0</v>
          </cell>
          <cell r="S257">
            <v>0</v>
          </cell>
          <cell r="T257">
            <v>0</v>
          </cell>
          <cell r="AH257">
            <v>6439.3275000000003</v>
          </cell>
          <cell r="AI257">
            <v>6439.3275000000003</v>
          </cell>
          <cell r="AJ257">
            <v>6439.3275000000003</v>
          </cell>
        </row>
        <row r="258">
          <cell r="R258">
            <v>0</v>
          </cell>
          <cell r="S258">
            <v>0</v>
          </cell>
          <cell r="T258">
            <v>0</v>
          </cell>
          <cell r="AH258">
            <v>0</v>
          </cell>
          <cell r="AI258">
            <v>0</v>
          </cell>
          <cell r="AJ258">
            <v>0</v>
          </cell>
        </row>
        <row r="259">
          <cell r="R259">
            <v>44605.79</v>
          </cell>
          <cell r="S259">
            <v>51172.28</v>
          </cell>
          <cell r="T259">
            <v>48196.52</v>
          </cell>
          <cell r="AH259">
            <v>51153.948750000003</v>
          </cell>
          <cell r="AI259">
            <v>51482.439583333333</v>
          </cell>
          <cell r="AJ259">
            <v>53477.460833333338</v>
          </cell>
        </row>
        <row r="260">
          <cell r="R260">
            <v>9999076.5999999996</v>
          </cell>
          <cell r="S260">
            <v>9399801.6500000004</v>
          </cell>
          <cell r="T260">
            <v>12226150.960000001</v>
          </cell>
          <cell r="AH260">
            <v>9917092.4020833336</v>
          </cell>
          <cell r="AI260">
            <v>9873465.6208333336</v>
          </cell>
          <cell r="AJ260">
            <v>9932660.7950000018</v>
          </cell>
        </row>
        <row r="261">
          <cell r="R261">
            <v>65557704.82</v>
          </cell>
          <cell r="S261">
            <v>65093539.770000003</v>
          </cell>
          <cell r="T261">
            <v>65093539.770000003</v>
          </cell>
          <cell r="AH261">
            <v>66351683.132083349</v>
          </cell>
          <cell r="AI261">
            <v>66224965.25250002</v>
          </cell>
          <cell r="AJ261">
            <v>66078907.162500001</v>
          </cell>
        </row>
        <row r="262">
          <cell r="R262">
            <v>1448.24</v>
          </cell>
          <cell r="S262">
            <v>1448.24</v>
          </cell>
          <cell r="T262">
            <v>0</v>
          </cell>
          <cell r="AH262">
            <v>737.67333333333329</v>
          </cell>
          <cell r="AI262">
            <v>827.79333333333341</v>
          </cell>
          <cell r="AJ262">
            <v>840.1049999999999</v>
          </cell>
        </row>
        <row r="263">
          <cell r="R263">
            <v>0</v>
          </cell>
          <cell r="S263">
            <v>0</v>
          </cell>
          <cell r="T263">
            <v>0</v>
          </cell>
          <cell r="AH263">
            <v>0</v>
          </cell>
          <cell r="AI263">
            <v>0</v>
          </cell>
          <cell r="AJ263">
            <v>0</v>
          </cell>
        </row>
        <row r="264">
          <cell r="R264">
            <v>0</v>
          </cell>
          <cell r="S264">
            <v>0</v>
          </cell>
          <cell r="T264">
            <v>0</v>
          </cell>
          <cell r="AH264">
            <v>0</v>
          </cell>
          <cell r="AI264">
            <v>0</v>
          </cell>
          <cell r="AJ264">
            <v>0</v>
          </cell>
        </row>
        <row r="265">
          <cell r="R265">
            <v>0</v>
          </cell>
          <cell r="S265">
            <v>0</v>
          </cell>
          <cell r="T265">
            <v>0</v>
          </cell>
          <cell r="AH265">
            <v>-8073.4245833333325</v>
          </cell>
          <cell r="AI265">
            <v>-4553.2504166666668</v>
          </cell>
          <cell r="AJ265">
            <v>-2028.4095833333333</v>
          </cell>
        </row>
        <row r="266">
          <cell r="R266">
            <v>0</v>
          </cell>
          <cell r="S266">
            <v>0</v>
          </cell>
          <cell r="T266">
            <v>0</v>
          </cell>
          <cell r="AH266">
            <v>12250.566666666666</v>
          </cell>
          <cell r="AI266">
            <v>0</v>
          </cell>
          <cell r="AJ266">
            <v>0</v>
          </cell>
        </row>
        <row r="267">
          <cell r="R267">
            <v>0</v>
          </cell>
          <cell r="S267">
            <v>0</v>
          </cell>
          <cell r="T267">
            <v>0</v>
          </cell>
          <cell r="AH267">
            <v>23500.038749999996</v>
          </cell>
          <cell r="AI267">
            <v>18277.807916666668</v>
          </cell>
          <cell r="AJ267">
            <v>13055.577083333332</v>
          </cell>
        </row>
        <row r="268">
          <cell r="R268">
            <v>1276.2</v>
          </cell>
          <cell r="S268">
            <v>1276.2</v>
          </cell>
          <cell r="T268">
            <v>0</v>
          </cell>
          <cell r="AH268">
            <v>562242.03750000021</v>
          </cell>
          <cell r="AI268">
            <v>437582.9625000002</v>
          </cell>
          <cell r="AJ268">
            <v>312870.71250000014</v>
          </cell>
        </row>
        <row r="269">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R271">
            <v>169.15</v>
          </cell>
          <cell r="S271">
            <v>2379.67</v>
          </cell>
          <cell r="T271">
            <v>2168.75</v>
          </cell>
          <cell r="AH271">
            <v>39004.656666666669</v>
          </cell>
          <cell r="AI271">
            <v>33820.592083333344</v>
          </cell>
          <cell r="AJ271">
            <v>28731.386666666673</v>
          </cell>
        </row>
        <row r="272">
          <cell r="R272">
            <v>162629.26</v>
          </cell>
          <cell r="S272">
            <v>158918.92000000001</v>
          </cell>
          <cell r="T272">
            <v>148957.35999999999</v>
          </cell>
          <cell r="AH272">
            <v>392125.99833333329</v>
          </cell>
          <cell r="AI272">
            <v>329276.66624999995</v>
          </cell>
          <cell r="AJ272">
            <v>283928.84666666668</v>
          </cell>
        </row>
        <row r="273">
          <cell r="R273">
            <v>550189.84</v>
          </cell>
          <cell r="S273">
            <v>520621.75</v>
          </cell>
          <cell r="T273">
            <v>496142.91</v>
          </cell>
          <cell r="AH273">
            <v>917979.45958333334</v>
          </cell>
          <cell r="AI273">
            <v>858240.65333333332</v>
          </cell>
          <cell r="AJ273">
            <v>801590.64708333323</v>
          </cell>
        </row>
        <row r="274">
          <cell r="R274">
            <v>136471.76</v>
          </cell>
          <cell r="S274">
            <v>313623.93</v>
          </cell>
          <cell r="T274">
            <v>2934826.05</v>
          </cell>
          <cell r="AH274">
            <v>400351.07000000007</v>
          </cell>
          <cell r="AI274">
            <v>356537.15541666659</v>
          </cell>
          <cell r="AJ274">
            <v>414923.58624999999</v>
          </cell>
        </row>
        <row r="275">
          <cell r="R275">
            <v>0</v>
          </cell>
          <cell r="S275">
            <v>0</v>
          </cell>
          <cell r="T275">
            <v>0</v>
          </cell>
          <cell r="AH275">
            <v>153376.68416666667</v>
          </cell>
          <cell r="AI275">
            <v>143698.17374999999</v>
          </cell>
          <cell r="AJ275">
            <v>123634.58833333333</v>
          </cell>
        </row>
        <row r="276">
          <cell r="R276">
            <v>928</v>
          </cell>
          <cell r="S276">
            <v>928</v>
          </cell>
          <cell r="T276">
            <v>0</v>
          </cell>
          <cell r="AH276">
            <v>15643.79</v>
          </cell>
          <cell r="AI276">
            <v>15299.667083333334</v>
          </cell>
          <cell r="AJ276">
            <v>14385.795416666666</v>
          </cell>
        </row>
        <row r="277">
          <cell r="R277">
            <v>727781.97</v>
          </cell>
          <cell r="S277">
            <v>727781.97</v>
          </cell>
          <cell r="T277">
            <v>727781.97</v>
          </cell>
          <cell r="AH277">
            <v>649450.61874999991</v>
          </cell>
          <cell r="AI277">
            <v>710099.11624999985</v>
          </cell>
          <cell r="AJ277">
            <v>738316.4658333332</v>
          </cell>
        </row>
        <row r="278">
          <cell r="R278">
            <v>80256.44</v>
          </cell>
          <cell r="S278">
            <v>79024.289999999994</v>
          </cell>
          <cell r="T278">
            <v>88877.42</v>
          </cell>
          <cell r="AH278">
            <v>193921.96791666668</v>
          </cell>
          <cell r="AI278">
            <v>183581.71208333332</v>
          </cell>
          <cell r="AJ278">
            <v>173465.62625</v>
          </cell>
        </row>
        <row r="279">
          <cell r="R279">
            <v>0</v>
          </cell>
          <cell r="S279">
            <v>0</v>
          </cell>
          <cell r="T279">
            <v>0</v>
          </cell>
          <cell r="AH279">
            <v>153834.93</v>
          </cell>
          <cell r="AI279">
            <v>153834.93</v>
          </cell>
          <cell r="AJ279">
            <v>153834.93</v>
          </cell>
        </row>
        <row r="280">
          <cell r="R280">
            <v>0</v>
          </cell>
          <cell r="S280">
            <v>0</v>
          </cell>
          <cell r="T280">
            <v>0</v>
          </cell>
          <cell r="AH280">
            <v>0</v>
          </cell>
          <cell r="AI280">
            <v>0</v>
          </cell>
          <cell r="AJ280">
            <v>0</v>
          </cell>
        </row>
        <row r="281">
          <cell r="R281">
            <v>0</v>
          </cell>
          <cell r="S281">
            <v>0</v>
          </cell>
          <cell r="T281">
            <v>0</v>
          </cell>
          <cell r="AH281">
            <v>0</v>
          </cell>
          <cell r="AI281">
            <v>0</v>
          </cell>
          <cell r="AJ281">
            <v>0</v>
          </cell>
        </row>
        <row r="282">
          <cell r="R282">
            <v>-756156.15</v>
          </cell>
          <cell r="S282">
            <v>-997986.44</v>
          </cell>
          <cell r="T282">
            <v>-890666.89</v>
          </cell>
          <cell r="AH282">
            <v>-769728.84583333321</v>
          </cell>
          <cell r="AI282">
            <v>-783463.18583333341</v>
          </cell>
          <cell r="AJ282">
            <v>-793875.13333333342</v>
          </cell>
        </row>
        <row r="283">
          <cell r="R283">
            <v>0</v>
          </cell>
          <cell r="S283">
            <v>0</v>
          </cell>
          <cell r="T283">
            <v>0</v>
          </cell>
          <cell r="AH283">
            <v>0</v>
          </cell>
          <cell r="AI283">
            <v>0</v>
          </cell>
          <cell r="AJ283">
            <v>0</v>
          </cell>
        </row>
        <row r="284">
          <cell r="R284">
            <v>-295643.94</v>
          </cell>
          <cell r="S284">
            <v>-643600.94999999995</v>
          </cell>
          <cell r="T284">
            <v>-491334.78</v>
          </cell>
          <cell r="AH284">
            <v>-267281.45583333337</v>
          </cell>
          <cell r="AI284">
            <v>-288372.1424999999</v>
          </cell>
          <cell r="AJ284">
            <v>-309379.9145833333</v>
          </cell>
        </row>
        <row r="285">
          <cell r="R285">
            <v>-41487700</v>
          </cell>
          <cell r="S285">
            <v>-41487700</v>
          </cell>
          <cell r="T285">
            <v>-41487700</v>
          </cell>
          <cell r="AH285">
            <v>-41487700</v>
          </cell>
          <cell r="AI285">
            <v>-41487700</v>
          </cell>
          <cell r="AJ285">
            <v>-41487700</v>
          </cell>
        </row>
        <row r="286">
          <cell r="R286">
            <v>0</v>
          </cell>
          <cell r="S286">
            <v>0</v>
          </cell>
          <cell r="T286">
            <v>0</v>
          </cell>
          <cell r="AH286">
            <v>0</v>
          </cell>
          <cell r="AI286">
            <v>0</v>
          </cell>
          <cell r="AJ286">
            <v>0</v>
          </cell>
        </row>
        <row r="287">
          <cell r="R287">
            <v>882860</v>
          </cell>
          <cell r="S287">
            <v>1094776</v>
          </cell>
          <cell r="T287">
            <v>1149342</v>
          </cell>
          <cell r="AH287">
            <v>670943.41666666663</v>
          </cell>
          <cell r="AI287">
            <v>753344.91666666663</v>
          </cell>
          <cell r="AJ287">
            <v>846849.83333333337</v>
          </cell>
        </row>
        <row r="288">
          <cell r="R288">
            <v>336625</v>
          </cell>
          <cell r="S288">
            <v>698815</v>
          </cell>
          <cell r="T288">
            <v>814327</v>
          </cell>
          <cell r="AH288">
            <v>227706.29166666666</v>
          </cell>
          <cell r="AI288">
            <v>270849.625</v>
          </cell>
          <cell r="AJ288">
            <v>333897.20833333331</v>
          </cell>
        </row>
        <row r="289">
          <cell r="R289">
            <v>0</v>
          </cell>
          <cell r="S289">
            <v>0</v>
          </cell>
          <cell r="T289">
            <v>0</v>
          </cell>
          <cell r="AH289">
            <v>-73613.863333333327</v>
          </cell>
          <cell r="AI289">
            <v>-25103.112499999999</v>
          </cell>
          <cell r="AJ289">
            <v>-798.07333333333338</v>
          </cell>
        </row>
        <row r="290">
          <cell r="R290">
            <v>-709761.25</v>
          </cell>
          <cell r="S290">
            <v>-719931.31</v>
          </cell>
          <cell r="T290">
            <v>-738291.59</v>
          </cell>
          <cell r="AH290">
            <v>-562815.92166666663</v>
          </cell>
          <cell r="AI290">
            <v>-606502.47166666668</v>
          </cell>
          <cell r="AJ290">
            <v>-634488.96375</v>
          </cell>
        </row>
        <row r="291">
          <cell r="R291">
            <v>0</v>
          </cell>
          <cell r="S291">
            <v>0</v>
          </cell>
          <cell r="T291">
            <v>0</v>
          </cell>
          <cell r="AH291">
            <v>2307.2775000000001</v>
          </cell>
          <cell r="AI291">
            <v>769.09250000000009</v>
          </cell>
          <cell r="AJ291">
            <v>0</v>
          </cell>
        </row>
        <row r="292">
          <cell r="R292">
            <v>62612.34</v>
          </cell>
          <cell r="S292">
            <v>-32464.22</v>
          </cell>
          <cell r="T292">
            <v>9762.34</v>
          </cell>
          <cell r="AH292">
            <v>90090.880000000005</v>
          </cell>
          <cell r="AI292">
            <v>53031.878333333327</v>
          </cell>
          <cell r="AJ292">
            <v>31419.910833333328</v>
          </cell>
        </row>
        <row r="293">
          <cell r="R293">
            <v>-6055.45</v>
          </cell>
          <cell r="S293">
            <v>-15841.49</v>
          </cell>
          <cell r="T293">
            <v>0</v>
          </cell>
          <cell r="AH293">
            <v>41608.38041666666</v>
          </cell>
          <cell r="AI293">
            <v>11866.335833333333</v>
          </cell>
          <cell r="AJ293">
            <v>-3133.7474999999999</v>
          </cell>
        </row>
        <row r="294">
          <cell r="R294">
            <v>20980.74</v>
          </cell>
          <cell r="S294">
            <v>-3030.11</v>
          </cell>
          <cell r="T294">
            <v>-1666.46</v>
          </cell>
          <cell r="AH294">
            <v>67547.653749999983</v>
          </cell>
          <cell r="AI294">
            <v>57056.488749999997</v>
          </cell>
          <cell r="AJ294">
            <v>45044.769583333342</v>
          </cell>
        </row>
        <row r="295">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R297">
            <v>7765142.4500000002</v>
          </cell>
          <cell r="S297">
            <v>8348264.6399999997</v>
          </cell>
          <cell r="T297">
            <v>10949264.52</v>
          </cell>
          <cell r="AH297">
            <v>4149040.1362500004</v>
          </cell>
          <cell r="AI297">
            <v>4734747.5916666677</v>
          </cell>
          <cell r="AJ297">
            <v>5452054.7712500012</v>
          </cell>
        </row>
        <row r="298">
          <cell r="R298">
            <v>0</v>
          </cell>
          <cell r="S298">
            <v>0</v>
          </cell>
          <cell r="T298">
            <v>0</v>
          </cell>
          <cell r="AH298">
            <v>0</v>
          </cell>
          <cell r="AI298">
            <v>0</v>
          </cell>
          <cell r="AJ298">
            <v>0</v>
          </cell>
        </row>
        <row r="299">
          <cell r="R299">
            <v>586686.18999999994</v>
          </cell>
          <cell r="S299">
            <v>540262.16</v>
          </cell>
          <cell r="T299">
            <v>669427.55000000005</v>
          </cell>
          <cell r="AH299">
            <v>654062.96333333338</v>
          </cell>
          <cell r="AI299">
            <v>647513.35666666669</v>
          </cell>
          <cell r="AJ299">
            <v>642176.3466666668</v>
          </cell>
        </row>
        <row r="300">
          <cell r="R300">
            <v>983628.26</v>
          </cell>
          <cell r="S300">
            <v>889074.69</v>
          </cell>
          <cell r="T300">
            <v>680103.45</v>
          </cell>
          <cell r="AH300">
            <v>943059.16416666657</v>
          </cell>
          <cell r="AI300">
            <v>948099.01166666672</v>
          </cell>
          <cell r="AJ300">
            <v>948764.81666666653</v>
          </cell>
        </row>
        <row r="301">
          <cell r="R301">
            <v>94948.99</v>
          </cell>
          <cell r="S301">
            <v>133220.99</v>
          </cell>
          <cell r="T301">
            <v>128739.99</v>
          </cell>
          <cell r="AH301">
            <v>122109.28166666668</v>
          </cell>
          <cell r="AI301">
            <v>124590.90666666666</v>
          </cell>
          <cell r="AJ301">
            <v>126259.11499999999</v>
          </cell>
        </row>
        <row r="302">
          <cell r="R302">
            <v>18935.419999999998</v>
          </cell>
          <cell r="S302">
            <v>25145.759999999998</v>
          </cell>
          <cell r="T302">
            <v>21561.8</v>
          </cell>
          <cell r="AH302">
            <v>19626.41</v>
          </cell>
          <cell r="AI302">
            <v>20058.492916666666</v>
          </cell>
          <cell r="AJ302">
            <v>20285.944999999996</v>
          </cell>
        </row>
        <row r="303">
          <cell r="R303">
            <v>0</v>
          </cell>
          <cell r="S303">
            <v>0</v>
          </cell>
          <cell r="T303">
            <v>0</v>
          </cell>
          <cell r="AH303">
            <v>0</v>
          </cell>
          <cell r="AI303">
            <v>0</v>
          </cell>
          <cell r="AJ303">
            <v>0</v>
          </cell>
        </row>
        <row r="304">
          <cell r="R304">
            <v>3923076.58</v>
          </cell>
          <cell r="S304">
            <v>3923076.58</v>
          </cell>
          <cell r="T304">
            <v>3920951.59</v>
          </cell>
          <cell r="AH304">
            <v>3925633.4683333323</v>
          </cell>
          <cell r="AI304">
            <v>3925345.7649999992</v>
          </cell>
          <cell r="AJ304">
            <v>3924969.5204166663</v>
          </cell>
        </row>
        <row r="305">
          <cell r="R305">
            <v>1111480.51</v>
          </cell>
          <cell r="S305">
            <v>1111480.51</v>
          </cell>
          <cell r="T305">
            <v>1102268.1200000001</v>
          </cell>
          <cell r="AH305">
            <v>1173217.9862499998</v>
          </cell>
          <cell r="AI305">
            <v>1161811.4670833333</v>
          </cell>
          <cell r="AJ305">
            <v>1150021.0983333332</v>
          </cell>
        </row>
        <row r="306">
          <cell r="R306">
            <v>0</v>
          </cell>
          <cell r="S306">
            <v>0</v>
          </cell>
          <cell r="T306">
            <v>0</v>
          </cell>
          <cell r="AH306">
            <v>0</v>
          </cell>
          <cell r="AI306">
            <v>0</v>
          </cell>
          <cell r="AJ306">
            <v>0</v>
          </cell>
        </row>
        <row r="307">
          <cell r="R307">
            <v>2535409.8199999998</v>
          </cell>
          <cell r="S307">
            <v>2485089.0499999998</v>
          </cell>
          <cell r="T307">
            <v>2485089.0499999998</v>
          </cell>
          <cell r="AH307">
            <v>2674819.1145833335</v>
          </cell>
          <cell r="AI307">
            <v>2659120.9433333334</v>
          </cell>
          <cell r="AJ307">
            <v>2641485.1820833334</v>
          </cell>
        </row>
        <row r="308">
          <cell r="R308">
            <v>7359.29</v>
          </cell>
          <cell r="S308">
            <v>7359.29</v>
          </cell>
          <cell r="T308">
            <v>0</v>
          </cell>
          <cell r="AH308">
            <v>7359.2899999999981</v>
          </cell>
          <cell r="AI308">
            <v>7359.2899999999981</v>
          </cell>
          <cell r="AJ308">
            <v>7052.652916666666</v>
          </cell>
        </row>
        <row r="309">
          <cell r="R309">
            <v>0</v>
          </cell>
          <cell r="S309">
            <v>0</v>
          </cell>
          <cell r="T309">
            <v>0</v>
          </cell>
          <cell r="AH309">
            <v>0</v>
          </cell>
          <cell r="AI309">
            <v>0</v>
          </cell>
          <cell r="AJ309">
            <v>0</v>
          </cell>
        </row>
        <row r="310">
          <cell r="R310">
            <v>354008.19</v>
          </cell>
          <cell r="S310">
            <v>354008.19</v>
          </cell>
          <cell r="T310">
            <v>354008.19</v>
          </cell>
          <cell r="AH310">
            <v>354008.19</v>
          </cell>
          <cell r="AI310">
            <v>354008.19</v>
          </cell>
          <cell r="AJ310">
            <v>354008.19</v>
          </cell>
        </row>
        <row r="311">
          <cell r="R311">
            <v>0</v>
          </cell>
          <cell r="S311">
            <v>0</v>
          </cell>
          <cell r="T311">
            <v>0</v>
          </cell>
          <cell r="AH311">
            <v>0</v>
          </cell>
          <cell r="AI311">
            <v>0</v>
          </cell>
          <cell r="AJ311">
            <v>0</v>
          </cell>
        </row>
        <row r="312">
          <cell r="R312">
            <v>1357044.6</v>
          </cell>
          <cell r="S312">
            <v>1357044.6</v>
          </cell>
          <cell r="T312">
            <v>0</v>
          </cell>
          <cell r="AH312">
            <v>1354834.0075000001</v>
          </cell>
          <cell r="AI312">
            <v>1351543.3441666665</v>
          </cell>
          <cell r="AJ312">
            <v>1293632.76875</v>
          </cell>
        </row>
        <row r="313">
          <cell r="R313">
            <v>59.22</v>
          </cell>
          <cell r="S313">
            <v>59.22</v>
          </cell>
          <cell r="T313">
            <v>86.14</v>
          </cell>
          <cell r="AH313">
            <v>231.05250000000001</v>
          </cell>
          <cell r="AI313">
            <v>235.98749999999998</v>
          </cell>
          <cell r="AJ313">
            <v>242.04416666666665</v>
          </cell>
        </row>
        <row r="314">
          <cell r="R314">
            <v>98202.36</v>
          </cell>
          <cell r="S314">
            <v>98202.36</v>
          </cell>
          <cell r="T314">
            <v>98202.36</v>
          </cell>
          <cell r="AH314">
            <v>78275.424999999988</v>
          </cell>
          <cell r="AI314">
            <v>86458.988333333327</v>
          </cell>
          <cell r="AJ314">
            <v>94642.534999999989</v>
          </cell>
        </row>
        <row r="315">
          <cell r="R315">
            <v>342.4</v>
          </cell>
          <cell r="S315">
            <v>909.61</v>
          </cell>
          <cell r="T315">
            <v>555.19000000000005</v>
          </cell>
          <cell r="AH315">
            <v>-266.60208333333338</v>
          </cell>
          <cell r="AI315">
            <v>-608.51083333333338</v>
          </cell>
          <cell r="AJ315">
            <v>-1017.1829166666663</v>
          </cell>
        </row>
        <row r="316">
          <cell r="R316">
            <v>118974.11</v>
          </cell>
          <cell r="S316">
            <v>116008.11</v>
          </cell>
          <cell r="T316">
            <v>123238.11</v>
          </cell>
          <cell r="AH316">
            <v>145035.19333333333</v>
          </cell>
          <cell r="AI316">
            <v>142770.35999999999</v>
          </cell>
          <cell r="AJ316">
            <v>140468.44333333333</v>
          </cell>
        </row>
        <row r="317">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R319">
            <v>487684.88</v>
          </cell>
          <cell r="S319">
            <v>486044.67</v>
          </cell>
          <cell r="T319">
            <v>485497.93</v>
          </cell>
          <cell r="AH319">
            <v>554819.00624999998</v>
          </cell>
          <cell r="AI319">
            <v>546321.87833333341</v>
          </cell>
          <cell r="AJ319">
            <v>537938.65249999997</v>
          </cell>
        </row>
        <row r="320">
          <cell r="R320">
            <v>263276.40000000002</v>
          </cell>
          <cell r="S320">
            <v>527410.32999999996</v>
          </cell>
          <cell r="T320">
            <v>742563.47</v>
          </cell>
          <cell r="AH320">
            <v>106562.85083333333</v>
          </cell>
          <cell r="AI320">
            <v>140507.96541666667</v>
          </cell>
          <cell r="AJ320">
            <v>190893.80375000005</v>
          </cell>
        </row>
        <row r="321">
          <cell r="R321">
            <v>0</v>
          </cell>
          <cell r="S321">
            <v>0</v>
          </cell>
          <cell r="T321">
            <v>0</v>
          </cell>
          <cell r="AH321">
            <v>0</v>
          </cell>
          <cell r="AI321">
            <v>0</v>
          </cell>
          <cell r="AJ321">
            <v>0</v>
          </cell>
        </row>
        <row r="322">
          <cell r="R322">
            <v>0</v>
          </cell>
          <cell r="S322">
            <v>0</v>
          </cell>
          <cell r="T322">
            <v>0</v>
          </cell>
          <cell r="AH322">
            <v>0</v>
          </cell>
          <cell r="AI322">
            <v>0</v>
          </cell>
          <cell r="AJ322">
            <v>0</v>
          </cell>
        </row>
        <row r="323">
          <cell r="R323">
            <v>0</v>
          </cell>
          <cell r="S323">
            <v>0</v>
          </cell>
          <cell r="T323">
            <v>0</v>
          </cell>
          <cell r="AH323">
            <v>0</v>
          </cell>
          <cell r="AI323">
            <v>0</v>
          </cell>
          <cell r="AJ323">
            <v>0</v>
          </cell>
        </row>
        <row r="324">
          <cell r="R324">
            <v>0</v>
          </cell>
          <cell r="S324">
            <v>0</v>
          </cell>
          <cell r="T324">
            <v>0</v>
          </cell>
          <cell r="AH324">
            <v>0</v>
          </cell>
          <cell r="AI324">
            <v>0</v>
          </cell>
          <cell r="AJ324">
            <v>0</v>
          </cell>
        </row>
        <row r="325">
          <cell r="R325">
            <v>0</v>
          </cell>
          <cell r="S325">
            <v>0</v>
          </cell>
          <cell r="T325">
            <v>0</v>
          </cell>
          <cell r="AH325">
            <v>0</v>
          </cell>
          <cell r="AI325">
            <v>0</v>
          </cell>
          <cell r="AJ325">
            <v>0</v>
          </cell>
        </row>
        <row r="326">
          <cell r="R326">
            <v>0</v>
          </cell>
          <cell r="S326">
            <v>0</v>
          </cell>
          <cell r="T326">
            <v>0</v>
          </cell>
          <cell r="AH326">
            <v>0</v>
          </cell>
          <cell r="AI326">
            <v>0</v>
          </cell>
          <cell r="AJ326">
            <v>0</v>
          </cell>
        </row>
        <row r="327">
          <cell r="R327">
            <v>0</v>
          </cell>
          <cell r="S327">
            <v>0</v>
          </cell>
          <cell r="T327">
            <v>0</v>
          </cell>
          <cell r="AH327">
            <v>0</v>
          </cell>
          <cell r="AI327">
            <v>0</v>
          </cell>
          <cell r="AJ327">
            <v>0</v>
          </cell>
        </row>
        <row r="328">
          <cell r="R328">
            <v>5022948.6100000003</v>
          </cell>
          <cell r="S328">
            <v>4706055.5999999996</v>
          </cell>
          <cell r="T328">
            <v>4975534.68</v>
          </cell>
          <cell r="AH328">
            <v>5170696.979166667</v>
          </cell>
          <cell r="AI328">
            <v>5127446.3566666665</v>
          </cell>
          <cell r="AJ328">
            <v>5097574.1729166666</v>
          </cell>
        </row>
        <row r="329">
          <cell r="R329">
            <v>2837027.87</v>
          </cell>
          <cell r="S329">
            <v>2843435.87</v>
          </cell>
          <cell r="T329">
            <v>2844733.87</v>
          </cell>
          <cell r="AH329">
            <v>2866981.9116666671</v>
          </cell>
          <cell r="AI329">
            <v>2865009.4533333336</v>
          </cell>
          <cell r="AJ329">
            <v>2860710.0366666671</v>
          </cell>
        </row>
        <row r="330">
          <cell r="R330">
            <v>-5022948.6100000003</v>
          </cell>
          <cell r="S330">
            <v>-4706055.5999999996</v>
          </cell>
          <cell r="T330">
            <v>-4975534.68</v>
          </cell>
          <cell r="AH330">
            <v>-5144945.2716666674</v>
          </cell>
          <cell r="AI330">
            <v>-5110875.8554166667</v>
          </cell>
          <cell r="AJ330">
            <v>-5094196.8220833344</v>
          </cell>
        </row>
        <row r="331">
          <cell r="R331">
            <v>2192741.79</v>
          </cell>
          <cell r="S331">
            <v>2197549.79</v>
          </cell>
          <cell r="T331">
            <v>2198523.79</v>
          </cell>
          <cell r="AH331">
            <v>2215202.5816666661</v>
          </cell>
          <cell r="AI331">
            <v>2213728.4149999996</v>
          </cell>
          <cell r="AJ331">
            <v>2210504.0399999996</v>
          </cell>
        </row>
        <row r="332">
          <cell r="R332">
            <v>0</v>
          </cell>
          <cell r="S332">
            <v>0</v>
          </cell>
          <cell r="T332">
            <v>0</v>
          </cell>
          <cell r="AH332">
            <v>0</v>
          </cell>
          <cell r="AI332">
            <v>0</v>
          </cell>
          <cell r="AJ332">
            <v>0</v>
          </cell>
        </row>
        <row r="333">
          <cell r="R333">
            <v>11552468.869999999</v>
          </cell>
          <cell r="S333">
            <v>11917323.93</v>
          </cell>
          <cell r="T333">
            <v>11910163.23</v>
          </cell>
          <cell r="AH333">
            <v>11375326.93125</v>
          </cell>
          <cell r="AI333">
            <v>11367516.997083336</v>
          </cell>
          <cell r="AJ333">
            <v>11397406.2675</v>
          </cell>
        </row>
        <row r="334">
          <cell r="R334">
            <v>4036266.64</v>
          </cell>
          <cell r="S334">
            <v>4146925.09</v>
          </cell>
          <cell r="T334">
            <v>4312676.6500000004</v>
          </cell>
          <cell r="AH334">
            <v>3883457.6766666663</v>
          </cell>
          <cell r="AI334">
            <v>3909833.4575</v>
          </cell>
          <cell r="AJ334">
            <v>3946353.2608333342</v>
          </cell>
        </row>
        <row r="335">
          <cell r="R335">
            <v>2084706.86</v>
          </cell>
          <cell r="S335">
            <v>2104705.85</v>
          </cell>
          <cell r="T335">
            <v>2115371.46</v>
          </cell>
          <cell r="AH335">
            <v>2133282.8966666665</v>
          </cell>
          <cell r="AI335">
            <v>2133379.1295833332</v>
          </cell>
          <cell r="AJ335">
            <v>2128090.17625</v>
          </cell>
        </row>
        <row r="336">
          <cell r="R336">
            <v>2965876.93</v>
          </cell>
          <cell r="S336">
            <v>2991432.79</v>
          </cell>
          <cell r="T336">
            <v>2991432.79</v>
          </cell>
          <cell r="AH336">
            <v>2625434.0229166667</v>
          </cell>
          <cell r="AI336">
            <v>2753217.1462500002</v>
          </cell>
          <cell r="AJ336">
            <v>2826932.6483333334</v>
          </cell>
        </row>
        <row r="337">
          <cell r="R337">
            <v>0</v>
          </cell>
          <cell r="S337">
            <v>0</v>
          </cell>
          <cell r="T337">
            <v>0</v>
          </cell>
          <cell r="AH337">
            <v>0</v>
          </cell>
          <cell r="AI337">
            <v>0</v>
          </cell>
          <cell r="AJ337">
            <v>0</v>
          </cell>
        </row>
        <row r="338">
          <cell r="R338">
            <v>1387386.15</v>
          </cell>
          <cell r="S338">
            <v>1400460.77</v>
          </cell>
          <cell r="T338">
            <v>1397633.47</v>
          </cell>
          <cell r="AH338">
            <v>1365069.6045833335</v>
          </cell>
          <cell r="AI338">
            <v>1375282.7208333334</v>
          </cell>
          <cell r="AJ338">
            <v>1390398.9166666667</v>
          </cell>
        </row>
        <row r="339">
          <cell r="R339">
            <v>0</v>
          </cell>
          <cell r="S339">
            <v>0</v>
          </cell>
          <cell r="T339">
            <v>0</v>
          </cell>
          <cell r="AH339">
            <v>0</v>
          </cell>
          <cell r="AI339">
            <v>0</v>
          </cell>
          <cell r="AJ339">
            <v>0</v>
          </cell>
        </row>
        <row r="340">
          <cell r="R340">
            <v>250817.5</v>
          </cell>
          <cell r="S340">
            <v>250817.5</v>
          </cell>
          <cell r="T340">
            <v>218545.64</v>
          </cell>
          <cell r="AH340">
            <v>186680.82750000001</v>
          </cell>
          <cell r="AI340">
            <v>192181.28833333333</v>
          </cell>
          <cell r="AJ340">
            <v>197548.02458333332</v>
          </cell>
        </row>
        <row r="341">
          <cell r="R341">
            <v>42792.49</v>
          </cell>
          <cell r="S341">
            <v>42792.49</v>
          </cell>
          <cell r="T341">
            <v>42792.49</v>
          </cell>
          <cell r="AH341">
            <v>52580.572500000002</v>
          </cell>
          <cell r="AI341">
            <v>50102.60125</v>
          </cell>
          <cell r="AJ341">
            <v>48123.133333333331</v>
          </cell>
        </row>
        <row r="342">
          <cell r="R342">
            <v>-21117.83</v>
          </cell>
          <cell r="S342">
            <v>-21117.83</v>
          </cell>
          <cell r="T342">
            <v>-21117.83</v>
          </cell>
          <cell r="AH342">
            <v>-25403.5625</v>
          </cell>
          <cell r="AI342">
            <v>-24856.050416666669</v>
          </cell>
          <cell r="AJ342">
            <v>-24296.507500000007</v>
          </cell>
        </row>
        <row r="343">
          <cell r="R343">
            <v>20681262.190000001</v>
          </cell>
          <cell r="S343">
            <v>19418665.23</v>
          </cell>
          <cell r="T343">
            <v>17992124.489999998</v>
          </cell>
          <cell r="AH343">
            <v>10400541.503333334</v>
          </cell>
          <cell r="AI343">
            <v>11750515.9625</v>
          </cell>
          <cell r="AJ343">
            <v>13093148.199999997</v>
          </cell>
        </row>
        <row r="344">
          <cell r="R344">
            <v>5093439.28</v>
          </cell>
          <cell r="S344">
            <v>5021162.8499999996</v>
          </cell>
          <cell r="T344">
            <v>4228866.8899999997</v>
          </cell>
          <cell r="AH344">
            <v>5811603.8716666661</v>
          </cell>
          <cell r="AI344">
            <v>5354133.2929166667</v>
          </cell>
          <cell r="AJ344">
            <v>4716344.9304166669</v>
          </cell>
        </row>
        <row r="345">
          <cell r="R345">
            <v>18142782.530000001</v>
          </cell>
          <cell r="S345">
            <v>17396206.16</v>
          </cell>
          <cell r="T345">
            <v>14258360.630000001</v>
          </cell>
          <cell r="AH345">
            <v>12815895.775</v>
          </cell>
          <cell r="AI345">
            <v>13082496.1775</v>
          </cell>
          <cell r="AJ345">
            <v>13369987.371666664</v>
          </cell>
        </row>
        <row r="346">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R348">
            <v>5329.22</v>
          </cell>
          <cell r="S348">
            <v>4263.37</v>
          </cell>
          <cell r="T348">
            <v>3197.52</v>
          </cell>
          <cell r="AH348">
            <v>3722.1850000000009</v>
          </cell>
          <cell r="AI348">
            <v>3797.5425</v>
          </cell>
          <cell r="AJ348">
            <v>3856.1516666666671</v>
          </cell>
        </row>
        <row r="349">
          <cell r="R349">
            <v>0</v>
          </cell>
          <cell r="S349">
            <v>0</v>
          </cell>
          <cell r="T349">
            <v>0</v>
          </cell>
          <cell r="AH349">
            <v>0</v>
          </cell>
          <cell r="AI349">
            <v>0</v>
          </cell>
          <cell r="AJ349">
            <v>0</v>
          </cell>
        </row>
        <row r="350">
          <cell r="R350">
            <v>160216.94</v>
          </cell>
          <cell r="S350">
            <v>367613.4</v>
          </cell>
          <cell r="T350">
            <v>1484979.38</v>
          </cell>
          <cell r="AH350">
            <v>687369.44166666653</v>
          </cell>
          <cell r="AI350">
            <v>704366.15458333318</v>
          </cell>
          <cell r="AJ350">
            <v>727803.96166666655</v>
          </cell>
        </row>
        <row r="351">
          <cell r="R351">
            <v>4240.51</v>
          </cell>
          <cell r="S351">
            <v>3635.49</v>
          </cell>
          <cell r="T351">
            <v>3030.47</v>
          </cell>
          <cell r="AH351">
            <v>5456.1750000000002</v>
          </cell>
          <cell r="AI351">
            <v>4892.4370833333342</v>
          </cell>
          <cell r="AJ351">
            <v>4415.4966666666669</v>
          </cell>
        </row>
        <row r="352">
          <cell r="R352">
            <v>4033.5</v>
          </cell>
          <cell r="S352">
            <v>2689</v>
          </cell>
          <cell r="T352">
            <v>1344.5</v>
          </cell>
          <cell r="AH352">
            <v>7432.6633333333339</v>
          </cell>
          <cell r="AI352">
            <v>7411.6016666666665</v>
          </cell>
          <cell r="AJ352">
            <v>7398.9633333333331</v>
          </cell>
        </row>
        <row r="353">
          <cell r="R353">
            <v>696952.12</v>
          </cell>
          <cell r="S353">
            <v>570233.55000000005</v>
          </cell>
          <cell r="T353">
            <v>443514.98</v>
          </cell>
          <cell r="AH353">
            <v>678762.72249999992</v>
          </cell>
          <cell r="AI353">
            <v>705557.41416666657</v>
          </cell>
          <cell r="AJ353">
            <v>726993.15916666656</v>
          </cell>
        </row>
        <row r="354">
          <cell r="R354">
            <v>30083.35</v>
          </cell>
          <cell r="S354">
            <v>26125.02</v>
          </cell>
          <cell r="T354">
            <v>22166.69</v>
          </cell>
          <cell r="AH354">
            <v>17324.942500000001</v>
          </cell>
          <cell r="AI354">
            <v>18992.210000000003</v>
          </cell>
          <cell r="AJ354">
            <v>20425.102499999997</v>
          </cell>
        </row>
        <row r="355">
          <cell r="R355">
            <v>0</v>
          </cell>
          <cell r="S355">
            <v>0</v>
          </cell>
          <cell r="T355">
            <v>0</v>
          </cell>
          <cell r="AH355">
            <v>0</v>
          </cell>
          <cell r="AI355">
            <v>0</v>
          </cell>
          <cell r="AJ355">
            <v>0</v>
          </cell>
        </row>
        <row r="356">
          <cell r="R356">
            <v>6840.57</v>
          </cell>
          <cell r="S356">
            <v>0</v>
          </cell>
          <cell r="T356">
            <v>88570.72</v>
          </cell>
          <cell r="AH356">
            <v>37163.356249999997</v>
          </cell>
          <cell r="AI356">
            <v>37334.254166666673</v>
          </cell>
          <cell r="AJ356">
            <v>37965.034999999996</v>
          </cell>
        </row>
        <row r="357">
          <cell r="R357">
            <v>29500</v>
          </cell>
          <cell r="S357">
            <v>25812.5</v>
          </cell>
          <cell r="T357">
            <v>22125</v>
          </cell>
          <cell r="AH357">
            <v>22041.224999999995</v>
          </cell>
          <cell r="AI357">
            <v>21628.728333333336</v>
          </cell>
          <cell r="AJ357">
            <v>21271.231666666667</v>
          </cell>
        </row>
        <row r="358">
          <cell r="R358">
            <v>633120</v>
          </cell>
          <cell r="S358">
            <v>506496</v>
          </cell>
          <cell r="T358">
            <v>379872</v>
          </cell>
          <cell r="AH358">
            <v>673328.78791666671</v>
          </cell>
          <cell r="AI358">
            <v>681834.94374999998</v>
          </cell>
          <cell r="AJ358">
            <v>688450.84291666665</v>
          </cell>
        </row>
        <row r="359">
          <cell r="R359">
            <v>2156.7399999999998</v>
          </cell>
          <cell r="S359">
            <v>0</v>
          </cell>
          <cell r="T359">
            <v>24249.5</v>
          </cell>
          <cell r="AH359">
            <v>11859.599583333335</v>
          </cell>
          <cell r="AI359">
            <v>11861.703333333333</v>
          </cell>
          <cell r="AJ359">
            <v>11883.626666666665</v>
          </cell>
        </row>
        <row r="360">
          <cell r="R360">
            <v>0</v>
          </cell>
          <cell r="S360">
            <v>0</v>
          </cell>
          <cell r="T360">
            <v>0</v>
          </cell>
          <cell r="AH360">
            <v>0</v>
          </cell>
          <cell r="AI360">
            <v>0</v>
          </cell>
          <cell r="AJ360">
            <v>0</v>
          </cell>
        </row>
        <row r="361">
          <cell r="R361">
            <v>33333.339999999997</v>
          </cell>
          <cell r="S361">
            <v>16666.68</v>
          </cell>
          <cell r="T361">
            <v>0</v>
          </cell>
          <cell r="AH361">
            <v>29034.724999999995</v>
          </cell>
          <cell r="AI361">
            <v>29133.68416666667</v>
          </cell>
          <cell r="AJ361">
            <v>29166.670833333334</v>
          </cell>
        </row>
        <row r="362">
          <cell r="R362">
            <v>0</v>
          </cell>
          <cell r="S362">
            <v>0</v>
          </cell>
          <cell r="T362">
            <v>0</v>
          </cell>
          <cell r="AH362">
            <v>0</v>
          </cell>
          <cell r="AI362">
            <v>0</v>
          </cell>
          <cell r="AJ362">
            <v>0</v>
          </cell>
        </row>
        <row r="363">
          <cell r="R363">
            <v>0</v>
          </cell>
          <cell r="S363">
            <v>0</v>
          </cell>
          <cell r="T363">
            <v>0</v>
          </cell>
          <cell r="AH363">
            <v>0</v>
          </cell>
          <cell r="AI363">
            <v>0</v>
          </cell>
          <cell r="AJ363">
            <v>0</v>
          </cell>
        </row>
        <row r="364">
          <cell r="AH364">
            <v>0</v>
          </cell>
          <cell r="AI364">
            <v>0</v>
          </cell>
          <cell r="AJ364">
            <v>0</v>
          </cell>
        </row>
        <row r="365">
          <cell r="R365">
            <v>0</v>
          </cell>
          <cell r="S365">
            <v>0</v>
          </cell>
          <cell r="T365">
            <v>0</v>
          </cell>
          <cell r="AH365">
            <v>0</v>
          </cell>
          <cell r="AI365">
            <v>0</v>
          </cell>
          <cell r="AJ365">
            <v>0</v>
          </cell>
        </row>
        <row r="366">
          <cell r="R366">
            <v>0</v>
          </cell>
          <cell r="S366">
            <v>0</v>
          </cell>
          <cell r="T366">
            <v>0</v>
          </cell>
          <cell r="AH366">
            <v>0</v>
          </cell>
          <cell r="AI366">
            <v>0</v>
          </cell>
          <cell r="AJ366">
            <v>0</v>
          </cell>
        </row>
        <row r="367">
          <cell r="R367">
            <v>0</v>
          </cell>
          <cell r="S367">
            <v>0</v>
          </cell>
          <cell r="T367">
            <v>0</v>
          </cell>
          <cell r="AH367">
            <v>0</v>
          </cell>
          <cell r="AI367">
            <v>0</v>
          </cell>
          <cell r="AJ367">
            <v>0</v>
          </cell>
        </row>
        <row r="368">
          <cell r="R368">
            <v>0</v>
          </cell>
          <cell r="S368">
            <v>0</v>
          </cell>
          <cell r="T368">
            <v>0</v>
          </cell>
          <cell r="AH368">
            <v>0</v>
          </cell>
          <cell r="AI368">
            <v>0</v>
          </cell>
          <cell r="AJ368">
            <v>0</v>
          </cell>
        </row>
        <row r="369">
          <cell r="R369">
            <v>0</v>
          </cell>
          <cell r="S369">
            <v>0</v>
          </cell>
          <cell r="T369">
            <v>0</v>
          </cell>
          <cell r="AH369">
            <v>0</v>
          </cell>
          <cell r="AI369">
            <v>0</v>
          </cell>
          <cell r="AJ369">
            <v>0</v>
          </cell>
        </row>
        <row r="370">
          <cell r="R370">
            <v>0</v>
          </cell>
          <cell r="S370">
            <v>0</v>
          </cell>
          <cell r="T370">
            <v>0</v>
          </cell>
          <cell r="AH370">
            <v>0</v>
          </cell>
          <cell r="AI370">
            <v>0</v>
          </cell>
          <cell r="AJ370">
            <v>0</v>
          </cell>
        </row>
        <row r="371">
          <cell r="R371">
            <v>0</v>
          </cell>
          <cell r="S371">
            <v>0</v>
          </cell>
          <cell r="T371">
            <v>0</v>
          </cell>
          <cell r="AH371">
            <v>0</v>
          </cell>
          <cell r="AI371">
            <v>0</v>
          </cell>
          <cell r="AJ371">
            <v>0</v>
          </cell>
        </row>
        <row r="372">
          <cell r="R372">
            <v>0</v>
          </cell>
          <cell r="S372">
            <v>0</v>
          </cell>
          <cell r="T372">
            <v>0</v>
          </cell>
          <cell r="AH372">
            <v>0</v>
          </cell>
          <cell r="AI372">
            <v>0</v>
          </cell>
          <cell r="AJ372">
            <v>0</v>
          </cell>
        </row>
        <row r="373">
          <cell r="R373">
            <v>0</v>
          </cell>
          <cell r="S373">
            <v>0</v>
          </cell>
          <cell r="T373">
            <v>0</v>
          </cell>
          <cell r="AH373">
            <v>0</v>
          </cell>
          <cell r="AI373">
            <v>0</v>
          </cell>
          <cell r="AJ373">
            <v>0</v>
          </cell>
        </row>
        <row r="374">
          <cell r="R374">
            <v>6708.22</v>
          </cell>
          <cell r="S374">
            <v>5782.88</v>
          </cell>
          <cell r="T374">
            <v>6082.21</v>
          </cell>
          <cell r="AH374">
            <v>6051.3833333333341</v>
          </cell>
          <cell r="AI374">
            <v>5972.9291666666659</v>
          </cell>
          <cell r="AJ374">
            <v>5941.0579166666657</v>
          </cell>
        </row>
        <row r="375">
          <cell r="R375">
            <v>0</v>
          </cell>
          <cell r="S375">
            <v>0</v>
          </cell>
          <cell r="T375">
            <v>714302.59</v>
          </cell>
          <cell r="AH375">
            <v>394916.46500000003</v>
          </cell>
          <cell r="AI375">
            <v>394916.46500000003</v>
          </cell>
          <cell r="AJ375">
            <v>361459.99374999997</v>
          </cell>
        </row>
        <row r="376">
          <cell r="R376">
            <v>62843.51</v>
          </cell>
          <cell r="S376">
            <v>57606.51</v>
          </cell>
          <cell r="T376">
            <v>52369.51</v>
          </cell>
          <cell r="AH376">
            <v>94265.51</v>
          </cell>
          <cell r="AI376">
            <v>89028.51</v>
          </cell>
          <cell r="AJ376">
            <v>83791.509999999995</v>
          </cell>
        </row>
        <row r="377">
          <cell r="R377">
            <v>110686.25</v>
          </cell>
          <cell r="S377">
            <v>55343.14</v>
          </cell>
          <cell r="T377">
            <v>664117.35</v>
          </cell>
          <cell r="AH377">
            <v>359714.93791666673</v>
          </cell>
          <cell r="AI377">
            <v>359726.41833333328</v>
          </cell>
          <cell r="AJ377">
            <v>359730.24500000005</v>
          </cell>
        </row>
        <row r="378">
          <cell r="R378">
            <v>0</v>
          </cell>
          <cell r="S378">
            <v>0</v>
          </cell>
          <cell r="T378">
            <v>0</v>
          </cell>
          <cell r="AH378">
            <v>0</v>
          </cell>
          <cell r="AI378">
            <v>0</v>
          </cell>
          <cell r="AJ378">
            <v>0</v>
          </cell>
        </row>
        <row r="379">
          <cell r="R379">
            <v>0</v>
          </cell>
          <cell r="S379">
            <v>0</v>
          </cell>
          <cell r="T379">
            <v>0</v>
          </cell>
          <cell r="AH379">
            <v>0</v>
          </cell>
          <cell r="AI379">
            <v>0</v>
          </cell>
          <cell r="AJ379">
            <v>0</v>
          </cell>
        </row>
        <row r="380">
          <cell r="R380">
            <v>2384.96</v>
          </cell>
          <cell r="S380">
            <v>2119.96</v>
          </cell>
          <cell r="T380">
            <v>1854.96</v>
          </cell>
          <cell r="AH380">
            <v>1349.4599999999998</v>
          </cell>
          <cell r="AI380">
            <v>1372.1266666666663</v>
          </cell>
          <cell r="AJ380">
            <v>1392.1266666666663</v>
          </cell>
        </row>
        <row r="381">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R383">
            <v>40000</v>
          </cell>
          <cell r="S383">
            <v>39000</v>
          </cell>
          <cell r="T383">
            <v>38000</v>
          </cell>
          <cell r="AH383">
            <v>1666.6666666666667</v>
          </cell>
          <cell r="AI383">
            <v>4958.333333333333</v>
          </cell>
          <cell r="AJ383">
            <v>8166.666666666667</v>
          </cell>
        </row>
        <row r="384">
          <cell r="R384">
            <v>478.82</v>
          </cell>
          <cell r="S384">
            <v>0</v>
          </cell>
          <cell r="T384">
            <v>0</v>
          </cell>
          <cell r="AH384">
            <v>35763.724583333336</v>
          </cell>
          <cell r="AI384">
            <v>28609.48166666667</v>
          </cell>
          <cell r="AJ384">
            <v>22508.146666666667</v>
          </cell>
        </row>
        <row r="385">
          <cell r="R385">
            <v>15866.65</v>
          </cell>
          <cell r="S385">
            <v>13599.98</v>
          </cell>
          <cell r="T385">
            <v>11333.31</v>
          </cell>
          <cell r="AH385">
            <v>16673.905833333334</v>
          </cell>
          <cell r="AI385">
            <v>15715.352083333333</v>
          </cell>
          <cell r="AJ385">
            <v>14904.3575</v>
          </cell>
        </row>
        <row r="386">
          <cell r="R386">
            <v>16800.62</v>
          </cell>
          <cell r="S386">
            <v>8400.34</v>
          </cell>
          <cell r="T386">
            <v>0</v>
          </cell>
          <cell r="AH386">
            <v>46186.123333333344</v>
          </cell>
          <cell r="AI386">
            <v>46197.726666666676</v>
          </cell>
          <cell r="AJ386">
            <v>46201.595000000001</v>
          </cell>
        </row>
        <row r="387">
          <cell r="R387">
            <v>16800.61</v>
          </cell>
          <cell r="S387">
            <v>8400.33</v>
          </cell>
          <cell r="T387">
            <v>0</v>
          </cell>
          <cell r="AH387">
            <v>46186.127499999995</v>
          </cell>
          <cell r="AI387">
            <v>46197.722083333327</v>
          </cell>
          <cell r="AJ387">
            <v>46201.585833333324</v>
          </cell>
        </row>
        <row r="388">
          <cell r="R388">
            <v>586409.98</v>
          </cell>
          <cell r="S388">
            <v>574681.77</v>
          </cell>
          <cell r="T388">
            <v>562953.56000000006</v>
          </cell>
          <cell r="AH388">
            <v>656779.24000000022</v>
          </cell>
          <cell r="AI388">
            <v>645051.03000000014</v>
          </cell>
          <cell r="AJ388">
            <v>633322.81999999995</v>
          </cell>
        </row>
        <row r="389">
          <cell r="R389">
            <v>2262000</v>
          </cell>
          <cell r="S389">
            <v>1892466</v>
          </cell>
          <cell r="T389">
            <v>1399777</v>
          </cell>
          <cell r="AH389">
            <v>2157290.5683333334</v>
          </cell>
          <cell r="AI389">
            <v>1982114.1516666666</v>
          </cell>
          <cell r="AJ389">
            <v>1843934.9679166668</v>
          </cell>
        </row>
        <row r="390">
          <cell r="R390">
            <v>0</v>
          </cell>
          <cell r="S390">
            <v>0</v>
          </cell>
          <cell r="T390">
            <v>0</v>
          </cell>
          <cell r="AH390">
            <v>150159.4325</v>
          </cell>
          <cell r="AI390">
            <v>150159.4325</v>
          </cell>
          <cell r="AJ390">
            <v>112619.57458333333</v>
          </cell>
        </row>
        <row r="391">
          <cell r="R391">
            <v>0</v>
          </cell>
          <cell r="S391">
            <v>0</v>
          </cell>
          <cell r="T391">
            <v>0</v>
          </cell>
          <cell r="AH391">
            <v>0</v>
          </cell>
          <cell r="AI391">
            <v>0</v>
          </cell>
          <cell r="AJ391">
            <v>0</v>
          </cell>
        </row>
        <row r="392">
          <cell r="R392">
            <v>0</v>
          </cell>
          <cell r="S392">
            <v>0</v>
          </cell>
          <cell r="T392">
            <v>0</v>
          </cell>
          <cell r="AH392">
            <v>0</v>
          </cell>
          <cell r="AI392">
            <v>0</v>
          </cell>
          <cell r="AJ392">
            <v>0</v>
          </cell>
        </row>
        <row r="393">
          <cell r="R393">
            <v>44131.42</v>
          </cell>
          <cell r="S393">
            <v>38242.730000000003</v>
          </cell>
          <cell r="T393">
            <v>29832.04</v>
          </cell>
          <cell r="AH393">
            <v>43811.859999999993</v>
          </cell>
          <cell r="AI393">
            <v>44135.36333333332</v>
          </cell>
          <cell r="AJ393">
            <v>43483.69999999999</v>
          </cell>
        </row>
        <row r="394">
          <cell r="R394">
            <v>26152.75</v>
          </cell>
          <cell r="S394">
            <v>13076.4</v>
          </cell>
          <cell r="T394">
            <v>145074.4</v>
          </cell>
          <cell r="AH394">
            <v>73517.750416666662</v>
          </cell>
          <cell r="AI394">
            <v>72319.180000000008</v>
          </cell>
          <cell r="AJ394">
            <v>77964.737500000003</v>
          </cell>
        </row>
        <row r="395">
          <cell r="R395">
            <v>0</v>
          </cell>
          <cell r="S395">
            <v>0</v>
          </cell>
          <cell r="T395">
            <v>0</v>
          </cell>
          <cell r="AH395">
            <v>0</v>
          </cell>
          <cell r="AI395">
            <v>0</v>
          </cell>
          <cell r="AJ395">
            <v>0</v>
          </cell>
        </row>
        <row r="396">
          <cell r="R396">
            <v>29144.94</v>
          </cell>
          <cell r="S396">
            <v>25823.27</v>
          </cell>
          <cell r="T396">
            <v>22501.599999999999</v>
          </cell>
          <cell r="AH396">
            <v>10161.442499999999</v>
          </cell>
          <cell r="AI396">
            <v>12451.784583333334</v>
          </cell>
          <cell r="AJ396">
            <v>14465.320833333331</v>
          </cell>
        </row>
        <row r="397">
          <cell r="R397">
            <v>34090.68</v>
          </cell>
          <cell r="S397">
            <v>29829.35</v>
          </cell>
          <cell r="T397">
            <v>25568.02</v>
          </cell>
          <cell r="AH397">
            <v>22897.613333333331</v>
          </cell>
          <cell r="AI397">
            <v>25560.947916666668</v>
          </cell>
          <cell r="AJ397">
            <v>26931.671666666665</v>
          </cell>
        </row>
        <row r="398">
          <cell r="R398">
            <v>32640</v>
          </cell>
          <cell r="S398">
            <v>28560</v>
          </cell>
          <cell r="T398">
            <v>24480</v>
          </cell>
          <cell r="AH398">
            <v>22202.5</v>
          </cell>
          <cell r="AI398">
            <v>24752.5</v>
          </cell>
          <cell r="AJ398">
            <v>26025</v>
          </cell>
        </row>
        <row r="399">
          <cell r="R399">
            <v>0</v>
          </cell>
          <cell r="S399">
            <v>0</v>
          </cell>
          <cell r="T399">
            <v>0</v>
          </cell>
          <cell r="AH399">
            <v>0</v>
          </cell>
          <cell r="AI399">
            <v>0</v>
          </cell>
          <cell r="AJ399">
            <v>0</v>
          </cell>
        </row>
        <row r="400">
          <cell r="R400">
            <v>89533.2</v>
          </cell>
          <cell r="S400">
            <v>44766.62</v>
          </cell>
          <cell r="T400">
            <v>0</v>
          </cell>
          <cell r="AH400">
            <v>245966.26333333331</v>
          </cell>
          <cell r="AI400">
            <v>246153.73541666663</v>
          </cell>
          <cell r="AJ400">
            <v>246216.22666666665</v>
          </cell>
        </row>
        <row r="401">
          <cell r="AH401">
            <v>0</v>
          </cell>
          <cell r="AI401">
            <v>0</v>
          </cell>
          <cell r="AJ401">
            <v>0</v>
          </cell>
        </row>
        <row r="402">
          <cell r="R402">
            <v>0</v>
          </cell>
          <cell r="S402">
            <v>0</v>
          </cell>
          <cell r="T402">
            <v>0</v>
          </cell>
          <cell r="AH402">
            <v>0</v>
          </cell>
          <cell r="AI402">
            <v>0</v>
          </cell>
          <cell r="AJ402">
            <v>0</v>
          </cell>
        </row>
        <row r="403">
          <cell r="R403">
            <v>43333.3</v>
          </cell>
          <cell r="S403">
            <v>21666.63</v>
          </cell>
          <cell r="T403">
            <v>0</v>
          </cell>
          <cell r="AH403">
            <v>115555.54166666667</v>
          </cell>
          <cell r="AI403">
            <v>118263.87208333334</v>
          </cell>
          <cell r="AJ403">
            <v>119166.64833333333</v>
          </cell>
        </row>
        <row r="404">
          <cell r="R404">
            <v>0</v>
          </cell>
          <cell r="S404">
            <v>0</v>
          </cell>
          <cell r="T404">
            <v>0</v>
          </cell>
          <cell r="AH404">
            <v>0</v>
          </cell>
          <cell r="AI404">
            <v>0</v>
          </cell>
          <cell r="AJ404">
            <v>0</v>
          </cell>
        </row>
        <row r="405">
          <cell r="R405">
            <v>700</v>
          </cell>
          <cell r="S405">
            <v>0</v>
          </cell>
          <cell r="T405">
            <v>0</v>
          </cell>
          <cell r="AH405">
            <v>54394.345416666671</v>
          </cell>
          <cell r="AI405">
            <v>35465.279583333329</v>
          </cell>
          <cell r="AJ405">
            <v>24513.716666666664</v>
          </cell>
        </row>
        <row r="406">
          <cell r="R406">
            <v>0</v>
          </cell>
          <cell r="S406">
            <v>0</v>
          </cell>
          <cell r="T406">
            <v>0</v>
          </cell>
          <cell r="AH406">
            <v>0</v>
          </cell>
          <cell r="AI406">
            <v>0</v>
          </cell>
          <cell r="AJ406">
            <v>0</v>
          </cell>
        </row>
        <row r="407">
          <cell r="R407">
            <v>0</v>
          </cell>
          <cell r="S407">
            <v>0</v>
          </cell>
          <cell r="T407">
            <v>0</v>
          </cell>
          <cell r="AH407">
            <v>0</v>
          </cell>
          <cell r="AI407">
            <v>0</v>
          </cell>
          <cell r="AJ407">
            <v>0</v>
          </cell>
        </row>
        <row r="408">
          <cell r="R408">
            <v>0</v>
          </cell>
          <cell r="S408">
            <v>0</v>
          </cell>
          <cell r="T408">
            <v>0</v>
          </cell>
          <cell r="AH408">
            <v>523.48458333333326</v>
          </cell>
          <cell r="AI408">
            <v>523.30583333333323</v>
          </cell>
          <cell r="AJ408">
            <v>554.35749999999996</v>
          </cell>
        </row>
        <row r="409">
          <cell r="R409">
            <v>0</v>
          </cell>
          <cell r="S409">
            <v>0</v>
          </cell>
          <cell r="T409">
            <v>0</v>
          </cell>
          <cell r="AH409">
            <v>0</v>
          </cell>
          <cell r="AI409">
            <v>0</v>
          </cell>
          <cell r="AJ409">
            <v>0</v>
          </cell>
        </row>
        <row r="410">
          <cell r="R410">
            <v>0</v>
          </cell>
          <cell r="S410">
            <v>0</v>
          </cell>
          <cell r="T410">
            <v>0</v>
          </cell>
          <cell r="AH410">
            <v>0</v>
          </cell>
          <cell r="AI410">
            <v>0</v>
          </cell>
          <cell r="AJ410">
            <v>0</v>
          </cell>
        </row>
        <row r="411">
          <cell r="R411">
            <v>331164.63</v>
          </cell>
          <cell r="S411">
            <v>331164.63</v>
          </cell>
          <cell r="T411">
            <v>0</v>
          </cell>
          <cell r="AH411">
            <v>98928.603750000009</v>
          </cell>
          <cell r="AI411">
            <v>126525.65625</v>
          </cell>
          <cell r="AJ411">
            <v>111557.67</v>
          </cell>
        </row>
        <row r="412">
          <cell r="R412">
            <v>22800</v>
          </cell>
          <cell r="S412">
            <v>27878.16</v>
          </cell>
          <cell r="T412">
            <v>32647.25</v>
          </cell>
          <cell r="AH412">
            <v>10450</v>
          </cell>
          <cell r="AI412">
            <v>11801.590000000002</v>
          </cell>
          <cell r="AJ412">
            <v>13373.482083333334</v>
          </cell>
        </row>
        <row r="413">
          <cell r="R413">
            <v>0</v>
          </cell>
          <cell r="S413">
            <v>0</v>
          </cell>
          <cell r="T413">
            <v>0</v>
          </cell>
          <cell r="AH413">
            <v>0</v>
          </cell>
          <cell r="AI413">
            <v>0</v>
          </cell>
          <cell r="AJ413">
            <v>0</v>
          </cell>
        </row>
        <row r="414">
          <cell r="R414">
            <v>0</v>
          </cell>
          <cell r="S414">
            <v>0</v>
          </cell>
          <cell r="T414">
            <v>0</v>
          </cell>
          <cell r="AH414">
            <v>0</v>
          </cell>
          <cell r="AI414">
            <v>0</v>
          </cell>
          <cell r="AJ414">
            <v>0</v>
          </cell>
        </row>
        <row r="415">
          <cell r="R415">
            <v>0</v>
          </cell>
          <cell r="S415">
            <v>0</v>
          </cell>
          <cell r="T415">
            <v>0</v>
          </cell>
          <cell r="AH415">
            <v>0</v>
          </cell>
          <cell r="AI415">
            <v>0</v>
          </cell>
          <cell r="AJ415">
            <v>0</v>
          </cell>
        </row>
        <row r="416">
          <cell r="R416">
            <v>0</v>
          </cell>
          <cell r="S416">
            <v>0</v>
          </cell>
          <cell r="T416">
            <v>0</v>
          </cell>
          <cell r="AH416">
            <v>0</v>
          </cell>
          <cell r="AI416">
            <v>0</v>
          </cell>
          <cell r="AJ416">
            <v>0</v>
          </cell>
        </row>
        <row r="417">
          <cell r="R417">
            <v>0</v>
          </cell>
          <cell r="S417">
            <v>0</v>
          </cell>
          <cell r="T417">
            <v>0</v>
          </cell>
          <cell r="AH417">
            <v>0</v>
          </cell>
          <cell r="AI417">
            <v>0</v>
          </cell>
          <cell r="AJ417">
            <v>0</v>
          </cell>
        </row>
        <row r="418">
          <cell r="R418">
            <v>0</v>
          </cell>
          <cell r="S418">
            <v>0</v>
          </cell>
          <cell r="T418">
            <v>0</v>
          </cell>
          <cell r="AH418">
            <v>0</v>
          </cell>
          <cell r="AI418">
            <v>0</v>
          </cell>
          <cell r="AJ418">
            <v>0</v>
          </cell>
        </row>
        <row r="419">
          <cell r="R419">
            <v>726.62</v>
          </cell>
          <cell r="S419">
            <v>724.88</v>
          </cell>
          <cell r="T419">
            <v>723.13</v>
          </cell>
          <cell r="AH419">
            <v>736.68666666666684</v>
          </cell>
          <cell r="AI419">
            <v>735.02708333333339</v>
          </cell>
          <cell r="AJ419">
            <v>733.35458333333338</v>
          </cell>
        </row>
        <row r="420">
          <cell r="R420">
            <v>0</v>
          </cell>
          <cell r="S420">
            <v>0</v>
          </cell>
          <cell r="T420">
            <v>0</v>
          </cell>
          <cell r="AH420">
            <v>0</v>
          </cell>
          <cell r="AI420">
            <v>0</v>
          </cell>
          <cell r="AJ420">
            <v>0</v>
          </cell>
        </row>
        <row r="421">
          <cell r="R421">
            <v>0</v>
          </cell>
          <cell r="S421">
            <v>0</v>
          </cell>
          <cell r="T421">
            <v>0</v>
          </cell>
          <cell r="AH421">
            <v>0</v>
          </cell>
          <cell r="AI421">
            <v>0</v>
          </cell>
          <cell r="AJ421">
            <v>0</v>
          </cell>
        </row>
        <row r="422">
          <cell r="R422">
            <v>0</v>
          </cell>
          <cell r="S422">
            <v>0</v>
          </cell>
          <cell r="T422">
            <v>0</v>
          </cell>
          <cell r="AH422">
            <v>0</v>
          </cell>
          <cell r="AI422">
            <v>0</v>
          </cell>
          <cell r="AJ422">
            <v>0</v>
          </cell>
        </row>
        <row r="423">
          <cell r="R423">
            <v>0</v>
          </cell>
          <cell r="S423">
            <v>0</v>
          </cell>
          <cell r="T423">
            <v>0</v>
          </cell>
          <cell r="AH423">
            <v>0</v>
          </cell>
          <cell r="AI423">
            <v>0</v>
          </cell>
          <cell r="AJ423">
            <v>0</v>
          </cell>
        </row>
        <row r="424">
          <cell r="R424">
            <v>0</v>
          </cell>
          <cell r="S424">
            <v>0</v>
          </cell>
          <cell r="T424">
            <v>0</v>
          </cell>
          <cell r="AH424">
            <v>-0.97291666666666654</v>
          </cell>
          <cell r="AI424">
            <v>-0.91833333333333333</v>
          </cell>
          <cell r="AJ424">
            <v>-0.91833333333333333</v>
          </cell>
        </row>
        <row r="425">
          <cell r="R425">
            <v>0</v>
          </cell>
          <cell r="S425">
            <v>0</v>
          </cell>
          <cell r="T425">
            <v>0</v>
          </cell>
          <cell r="AH425">
            <v>0</v>
          </cell>
          <cell r="AI425">
            <v>0</v>
          </cell>
          <cell r="AJ425">
            <v>0</v>
          </cell>
        </row>
        <row r="426">
          <cell r="R426">
            <v>0</v>
          </cell>
          <cell r="S426">
            <v>0</v>
          </cell>
          <cell r="T426">
            <v>0</v>
          </cell>
          <cell r="AH426">
            <v>1.2341666666666666</v>
          </cell>
          <cell r="AI426">
            <v>0</v>
          </cell>
          <cell r="AJ426">
            <v>0</v>
          </cell>
        </row>
        <row r="427">
          <cell r="R427">
            <v>0</v>
          </cell>
          <cell r="S427">
            <v>197.19</v>
          </cell>
          <cell r="T427">
            <v>394.38</v>
          </cell>
          <cell r="AH427">
            <v>1211.9800000000002</v>
          </cell>
          <cell r="AI427">
            <v>1211.0145833333333</v>
          </cell>
          <cell r="AJ427">
            <v>1208.1183333333333</v>
          </cell>
        </row>
        <row r="428">
          <cell r="AH428">
            <v>0</v>
          </cell>
          <cell r="AI428">
            <v>0</v>
          </cell>
          <cell r="AJ428">
            <v>0</v>
          </cell>
        </row>
        <row r="429">
          <cell r="R429">
            <v>64177637</v>
          </cell>
          <cell r="S429">
            <v>73606449</v>
          </cell>
          <cell r="T429">
            <v>76285086</v>
          </cell>
          <cell r="AH429">
            <v>58614925.125</v>
          </cell>
          <cell r="AI429">
            <v>58856908.666666664</v>
          </cell>
          <cell r="AJ429">
            <v>59323146</v>
          </cell>
        </row>
        <row r="430">
          <cell r="R430">
            <v>27049081.449999999</v>
          </cell>
          <cell r="S430">
            <v>51367848.539999999</v>
          </cell>
          <cell r="T430">
            <v>54822019.439999998</v>
          </cell>
          <cell r="AH430">
            <v>22258855.065833334</v>
          </cell>
          <cell r="AI430">
            <v>22736267.760416668</v>
          </cell>
          <cell r="AJ430">
            <v>24130487.860833332</v>
          </cell>
        </row>
        <row r="431">
          <cell r="R431">
            <v>867011.08</v>
          </cell>
          <cell r="S431">
            <v>867011.08</v>
          </cell>
          <cell r="T431">
            <v>691290.36</v>
          </cell>
          <cell r="AH431">
            <v>1063393.2733333334</v>
          </cell>
          <cell r="AI431">
            <v>1049241.9883333335</v>
          </cell>
          <cell r="AJ431">
            <v>1027044.9504166668</v>
          </cell>
        </row>
        <row r="432">
          <cell r="R432">
            <v>-65044648</v>
          </cell>
          <cell r="S432">
            <v>-74473460</v>
          </cell>
          <cell r="T432">
            <v>-76976376</v>
          </cell>
          <cell r="AH432">
            <v>-42840720.416666664</v>
          </cell>
          <cell r="AI432">
            <v>-48653974.916666664</v>
          </cell>
          <cell r="AJ432">
            <v>-54964384.75</v>
          </cell>
        </row>
        <row r="433">
          <cell r="R433">
            <v>-26602543</v>
          </cell>
          <cell r="S433">
            <v>-51367849</v>
          </cell>
          <cell r="T433">
            <v>-54822020</v>
          </cell>
          <cell r="AH433">
            <v>-18147628.041666668</v>
          </cell>
          <cell r="AI433">
            <v>-21396394.375</v>
          </cell>
          <cell r="AJ433">
            <v>-25820972.25</v>
          </cell>
        </row>
        <row r="434">
          <cell r="R434">
            <v>10396908.32</v>
          </cell>
          <cell r="S434">
            <v>6464341.4100000001</v>
          </cell>
          <cell r="T434">
            <v>0</v>
          </cell>
          <cell r="AH434">
            <v>1868508.0899999999</v>
          </cell>
          <cell r="AI434">
            <v>2257462.8604166671</v>
          </cell>
          <cell r="AJ434">
            <v>2404107.2683333335</v>
          </cell>
        </row>
        <row r="435">
          <cell r="R435">
            <v>-199328</v>
          </cell>
          <cell r="S435">
            <v>-290528</v>
          </cell>
          <cell r="T435">
            <v>0</v>
          </cell>
          <cell r="AH435">
            <v>232812.66666666666</v>
          </cell>
          <cell r="AI435">
            <v>212402</v>
          </cell>
          <cell r="AJ435">
            <v>195989.33333333334</v>
          </cell>
        </row>
        <row r="436">
          <cell r="R436">
            <v>4297216</v>
          </cell>
          <cell r="S436">
            <v>4297216</v>
          </cell>
          <cell r="T436">
            <v>7592985</v>
          </cell>
          <cell r="AH436">
            <v>3313922.8333333335</v>
          </cell>
          <cell r="AI436">
            <v>3672024.1666666665</v>
          </cell>
          <cell r="AJ436">
            <v>4167449.2083333335</v>
          </cell>
        </row>
        <row r="437">
          <cell r="R437">
            <v>-59899</v>
          </cell>
          <cell r="S437">
            <v>-59899</v>
          </cell>
          <cell r="T437">
            <v>0</v>
          </cell>
          <cell r="AH437">
            <v>2894355.875</v>
          </cell>
          <cell r="AI437">
            <v>2889364.2916666665</v>
          </cell>
          <cell r="AJ437">
            <v>2735310.375</v>
          </cell>
        </row>
        <row r="438">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R441">
            <v>0</v>
          </cell>
          <cell r="S441">
            <v>0</v>
          </cell>
          <cell r="T441">
            <v>0</v>
          </cell>
          <cell r="AH441">
            <v>0</v>
          </cell>
          <cell r="AI441">
            <v>0</v>
          </cell>
          <cell r="AJ441">
            <v>0</v>
          </cell>
        </row>
        <row r="442">
          <cell r="R442">
            <v>0</v>
          </cell>
          <cell r="S442">
            <v>0</v>
          </cell>
          <cell r="T442">
            <v>0</v>
          </cell>
          <cell r="AH442">
            <v>0</v>
          </cell>
          <cell r="AI442">
            <v>0</v>
          </cell>
          <cell r="AJ442">
            <v>0</v>
          </cell>
        </row>
        <row r="443">
          <cell r="R443">
            <v>1476087.45</v>
          </cell>
          <cell r="S443">
            <v>1467676.7</v>
          </cell>
          <cell r="T443">
            <v>1459265.95</v>
          </cell>
          <cell r="AH443">
            <v>1526551.9499999995</v>
          </cell>
          <cell r="AI443">
            <v>1518141.1999999995</v>
          </cell>
          <cell r="AJ443">
            <v>1509730.4499999995</v>
          </cell>
        </row>
        <row r="444">
          <cell r="R444">
            <v>0</v>
          </cell>
          <cell r="S444">
            <v>0</v>
          </cell>
          <cell r="T444">
            <v>0</v>
          </cell>
          <cell r="AH444">
            <v>0</v>
          </cell>
          <cell r="AI444">
            <v>0</v>
          </cell>
          <cell r="AJ444">
            <v>0</v>
          </cell>
        </row>
        <row r="445">
          <cell r="R445">
            <v>84436</v>
          </cell>
          <cell r="S445">
            <v>84018</v>
          </cell>
          <cell r="T445">
            <v>83600</v>
          </cell>
          <cell r="AH445">
            <v>86944</v>
          </cell>
          <cell r="AI445">
            <v>86526</v>
          </cell>
          <cell r="AJ445">
            <v>86108</v>
          </cell>
        </row>
        <row r="446">
          <cell r="R446">
            <v>0</v>
          </cell>
          <cell r="S446">
            <v>0</v>
          </cell>
          <cell r="T446">
            <v>0</v>
          </cell>
          <cell r="AH446">
            <v>124156.23708333331</v>
          </cell>
          <cell r="AI446">
            <v>102984.79375</v>
          </cell>
          <cell r="AJ446">
            <v>81903.388749999998</v>
          </cell>
        </row>
        <row r="447">
          <cell r="R447">
            <v>91339.22</v>
          </cell>
          <cell r="S447">
            <v>90426.69</v>
          </cell>
          <cell r="T447">
            <v>89514.16</v>
          </cell>
          <cell r="AH447">
            <v>198498.30041666667</v>
          </cell>
          <cell r="AI447">
            <v>185266.15208333335</v>
          </cell>
          <cell r="AJ447">
            <v>172418.85874999998</v>
          </cell>
        </row>
        <row r="448">
          <cell r="R448">
            <v>398551.98</v>
          </cell>
          <cell r="S448">
            <v>391889.73</v>
          </cell>
          <cell r="T448">
            <v>385227.48</v>
          </cell>
          <cell r="AH448">
            <v>438525.48</v>
          </cell>
          <cell r="AI448">
            <v>431863.23</v>
          </cell>
          <cell r="AJ448">
            <v>425200.98</v>
          </cell>
        </row>
        <row r="449">
          <cell r="R449">
            <v>42545.35</v>
          </cell>
          <cell r="S449">
            <v>41395.480000000003</v>
          </cell>
          <cell r="T449">
            <v>40245.61</v>
          </cell>
          <cell r="AH449">
            <v>49444.57</v>
          </cell>
          <cell r="AI449">
            <v>48294.69999999999</v>
          </cell>
          <cell r="AJ449">
            <v>47144.829999999994</v>
          </cell>
        </row>
        <row r="450">
          <cell r="R450">
            <v>181750.04</v>
          </cell>
          <cell r="S450">
            <v>177089.78</v>
          </cell>
          <cell r="T450">
            <v>172429.52</v>
          </cell>
          <cell r="AH450">
            <v>209711.6</v>
          </cell>
          <cell r="AI450">
            <v>205051.34</v>
          </cell>
          <cell r="AJ450">
            <v>200391.08000000005</v>
          </cell>
        </row>
        <row r="451">
          <cell r="R451">
            <v>0</v>
          </cell>
          <cell r="S451">
            <v>0</v>
          </cell>
          <cell r="T451">
            <v>0</v>
          </cell>
          <cell r="AH451">
            <v>11037.510416666666</v>
          </cell>
          <cell r="AI451">
            <v>9297.189166666667</v>
          </cell>
          <cell r="AJ451">
            <v>7572.3370833333329</v>
          </cell>
        </row>
        <row r="452">
          <cell r="R452">
            <v>0</v>
          </cell>
          <cell r="S452">
            <v>0</v>
          </cell>
          <cell r="T452">
            <v>0</v>
          </cell>
          <cell r="AH452">
            <v>9068.2708333333339</v>
          </cell>
          <cell r="AI452">
            <v>6986.0720833333326</v>
          </cell>
          <cell r="AJ452">
            <v>4942.7924999999996</v>
          </cell>
        </row>
        <row r="453">
          <cell r="R453">
            <v>0</v>
          </cell>
          <cell r="S453">
            <v>0</v>
          </cell>
          <cell r="T453">
            <v>0</v>
          </cell>
          <cell r="AH453">
            <v>170331.04333333333</v>
          </cell>
          <cell r="AI453">
            <v>132187.08333333334</v>
          </cell>
          <cell r="AJ453">
            <v>94213.030000000013</v>
          </cell>
        </row>
        <row r="454">
          <cell r="AH454">
            <v>0</v>
          </cell>
          <cell r="AI454">
            <v>0</v>
          </cell>
          <cell r="AJ454">
            <v>0</v>
          </cell>
        </row>
        <row r="455">
          <cell r="R455">
            <v>0</v>
          </cell>
          <cell r="S455">
            <v>0</v>
          </cell>
          <cell r="T455">
            <v>0</v>
          </cell>
          <cell r="AH455">
            <v>145270.86291666667</v>
          </cell>
          <cell r="AI455">
            <v>112738.88458333333</v>
          </cell>
          <cell r="AJ455">
            <v>80351.81458333334</v>
          </cell>
        </row>
        <row r="456">
          <cell r="R456">
            <v>0</v>
          </cell>
          <cell r="S456">
            <v>0</v>
          </cell>
          <cell r="T456">
            <v>0</v>
          </cell>
          <cell r="AH456">
            <v>483231.43333333335</v>
          </cell>
          <cell r="AI456">
            <v>375041.8041666667</v>
          </cell>
          <cell r="AJ456">
            <v>267319.51666666666</v>
          </cell>
        </row>
        <row r="457">
          <cell r="R457">
            <v>0</v>
          </cell>
          <cell r="S457">
            <v>0</v>
          </cell>
          <cell r="T457">
            <v>0</v>
          </cell>
          <cell r="AH457">
            <v>147915.70416666666</v>
          </cell>
          <cell r="AI457">
            <v>114771.77749999998</v>
          </cell>
          <cell r="AJ457">
            <v>81786.814166666663</v>
          </cell>
        </row>
        <row r="458">
          <cell r="R458">
            <v>84871.82</v>
          </cell>
          <cell r="S458">
            <v>75922.080000000002</v>
          </cell>
          <cell r="T458">
            <v>66972.34</v>
          </cell>
          <cell r="AH458">
            <v>174839.76416666666</v>
          </cell>
          <cell r="AI458">
            <v>159616.43583333332</v>
          </cell>
          <cell r="AJ458">
            <v>145044.64041666666</v>
          </cell>
        </row>
        <row r="459">
          <cell r="R459">
            <v>0</v>
          </cell>
          <cell r="S459">
            <v>0</v>
          </cell>
          <cell r="T459">
            <v>0</v>
          </cell>
          <cell r="AH459">
            <v>0</v>
          </cell>
          <cell r="AI459">
            <v>0</v>
          </cell>
          <cell r="AJ459">
            <v>0</v>
          </cell>
        </row>
        <row r="460">
          <cell r="R460">
            <v>65788.86</v>
          </cell>
          <cell r="S460">
            <v>63666.64</v>
          </cell>
          <cell r="T460">
            <v>61544.42</v>
          </cell>
          <cell r="AH460">
            <v>78496.305000000008</v>
          </cell>
          <cell r="AI460">
            <v>76383.400000000009</v>
          </cell>
          <cell r="AJ460">
            <v>74268.425000000003</v>
          </cell>
        </row>
        <row r="461">
          <cell r="R461">
            <v>0</v>
          </cell>
          <cell r="S461">
            <v>0</v>
          </cell>
          <cell r="T461">
            <v>0</v>
          </cell>
          <cell r="AH461">
            <v>0</v>
          </cell>
          <cell r="AI461">
            <v>0</v>
          </cell>
          <cell r="AJ461">
            <v>0</v>
          </cell>
        </row>
        <row r="462">
          <cell r="R462">
            <v>0</v>
          </cell>
          <cell r="S462">
            <v>0</v>
          </cell>
          <cell r="T462">
            <v>0</v>
          </cell>
          <cell r="AH462">
            <v>0</v>
          </cell>
          <cell r="AI462">
            <v>0</v>
          </cell>
          <cell r="AJ462">
            <v>0</v>
          </cell>
        </row>
        <row r="463">
          <cell r="R463">
            <v>0</v>
          </cell>
          <cell r="S463">
            <v>0</v>
          </cell>
          <cell r="T463">
            <v>0</v>
          </cell>
          <cell r="AH463">
            <v>0</v>
          </cell>
          <cell r="AI463">
            <v>0</v>
          </cell>
          <cell r="AJ463">
            <v>0</v>
          </cell>
        </row>
        <row r="464">
          <cell r="R464">
            <v>0</v>
          </cell>
          <cell r="S464">
            <v>0</v>
          </cell>
          <cell r="T464">
            <v>0</v>
          </cell>
          <cell r="AH464">
            <v>0</v>
          </cell>
          <cell r="AI464">
            <v>0</v>
          </cell>
          <cell r="AJ464">
            <v>0</v>
          </cell>
        </row>
        <row r="465">
          <cell r="R465">
            <v>0</v>
          </cell>
          <cell r="S465">
            <v>0</v>
          </cell>
          <cell r="T465">
            <v>0</v>
          </cell>
          <cell r="AH465">
            <v>0</v>
          </cell>
          <cell r="AI465">
            <v>0</v>
          </cell>
          <cell r="AJ465">
            <v>0</v>
          </cell>
        </row>
        <row r="466">
          <cell r="R466">
            <v>0</v>
          </cell>
          <cell r="S466">
            <v>0</v>
          </cell>
          <cell r="T466">
            <v>0</v>
          </cell>
          <cell r="AH466">
            <v>0</v>
          </cell>
          <cell r="AI466">
            <v>0</v>
          </cell>
          <cell r="AJ466">
            <v>0</v>
          </cell>
        </row>
        <row r="467">
          <cell r="R467">
            <v>0</v>
          </cell>
          <cell r="S467">
            <v>0</v>
          </cell>
          <cell r="T467">
            <v>0</v>
          </cell>
          <cell r="AH467">
            <v>78.670833333333334</v>
          </cell>
          <cell r="AI467">
            <v>-3.3333333333333335E-3</v>
          </cell>
          <cell r="AJ467">
            <v>0</v>
          </cell>
        </row>
        <row r="468">
          <cell r="R468">
            <v>39926.959999999999</v>
          </cell>
          <cell r="S468">
            <v>36855.65</v>
          </cell>
          <cell r="T468">
            <v>33784.339999999997</v>
          </cell>
          <cell r="AH468">
            <v>58354.809583333328</v>
          </cell>
          <cell r="AI468">
            <v>55283.503333333334</v>
          </cell>
          <cell r="AJ468">
            <v>52212.196250000001</v>
          </cell>
        </row>
        <row r="469">
          <cell r="R469">
            <v>0</v>
          </cell>
          <cell r="S469">
            <v>0</v>
          </cell>
          <cell r="T469">
            <v>0</v>
          </cell>
          <cell r="AH469">
            <v>78339.716250000012</v>
          </cell>
          <cell r="AI469">
            <v>66009.682083333333</v>
          </cell>
          <cell r="AJ469">
            <v>53781.381249999999</v>
          </cell>
        </row>
        <row r="470">
          <cell r="R470">
            <v>0</v>
          </cell>
          <cell r="S470">
            <v>0</v>
          </cell>
          <cell r="T470">
            <v>0</v>
          </cell>
          <cell r="AH470">
            <v>0</v>
          </cell>
          <cell r="AI470">
            <v>0</v>
          </cell>
          <cell r="AJ470">
            <v>0</v>
          </cell>
        </row>
        <row r="471">
          <cell r="R471">
            <v>0</v>
          </cell>
          <cell r="S471">
            <v>0</v>
          </cell>
          <cell r="T471">
            <v>0</v>
          </cell>
          <cell r="AH471">
            <v>844.79291666666666</v>
          </cell>
          <cell r="AI471">
            <v>375.46125000000001</v>
          </cell>
          <cell r="AJ471">
            <v>93.864583333333329</v>
          </cell>
        </row>
        <row r="472">
          <cell r="R472">
            <v>219.06</v>
          </cell>
          <cell r="S472">
            <v>0</v>
          </cell>
          <cell r="T472">
            <v>0</v>
          </cell>
          <cell r="AH472">
            <v>1533.6104166666667</v>
          </cell>
          <cell r="AI472">
            <v>1314.5179166666665</v>
          </cell>
          <cell r="AJ472">
            <v>1104.5562499999999</v>
          </cell>
        </row>
        <row r="473">
          <cell r="R473">
            <v>803.35</v>
          </cell>
          <cell r="S473">
            <v>0</v>
          </cell>
          <cell r="T473">
            <v>0</v>
          </cell>
          <cell r="AH473">
            <v>5623.4395833333328</v>
          </cell>
          <cell r="AI473">
            <v>4820.0933333333332</v>
          </cell>
          <cell r="AJ473">
            <v>4050.2191666666672</v>
          </cell>
        </row>
        <row r="474">
          <cell r="R474">
            <v>356922.29</v>
          </cell>
          <cell r="S474">
            <v>355453.47</v>
          </cell>
          <cell r="T474">
            <v>353984.65</v>
          </cell>
          <cell r="AH474">
            <v>365735.20999999996</v>
          </cell>
          <cell r="AI474">
            <v>364266.38999999996</v>
          </cell>
          <cell r="AJ474">
            <v>362797.57</v>
          </cell>
        </row>
        <row r="475">
          <cell r="R475">
            <v>14977.18</v>
          </cell>
          <cell r="S475">
            <v>12837.59</v>
          </cell>
          <cell r="T475">
            <v>10698</v>
          </cell>
          <cell r="AH475">
            <v>27841.626250000001</v>
          </cell>
          <cell r="AI475">
            <v>25692.350000000002</v>
          </cell>
          <cell r="AJ475">
            <v>23545.226249999996</v>
          </cell>
        </row>
        <row r="476">
          <cell r="R476">
            <v>891780.9</v>
          </cell>
          <cell r="S476">
            <v>888629.73</v>
          </cell>
          <cell r="T476">
            <v>885478.56</v>
          </cell>
          <cell r="AH476">
            <v>910687.92</v>
          </cell>
          <cell r="AI476">
            <v>907536.75</v>
          </cell>
          <cell r="AJ476">
            <v>904385.58000000007</v>
          </cell>
        </row>
        <row r="477">
          <cell r="R477">
            <v>2436650.39</v>
          </cell>
          <cell r="S477">
            <v>2428219.0699999998</v>
          </cell>
          <cell r="T477">
            <v>2419787.75</v>
          </cell>
          <cell r="AH477">
            <v>2489366.7174999998</v>
          </cell>
          <cell r="AI477">
            <v>2480932.9512500004</v>
          </cell>
          <cell r="AJ477">
            <v>2472499.1925000004</v>
          </cell>
        </row>
        <row r="478">
          <cell r="R478">
            <v>587558.01</v>
          </cell>
          <cell r="S478">
            <v>578420.25</v>
          </cell>
          <cell r="T478">
            <v>569282.49</v>
          </cell>
          <cell r="AH478">
            <v>642384.56999999995</v>
          </cell>
          <cell r="AI478">
            <v>633246.81000000006</v>
          </cell>
          <cell r="AJ478">
            <v>624109.05000000005</v>
          </cell>
        </row>
        <row r="479">
          <cell r="R479">
            <v>807268.76</v>
          </cell>
          <cell r="S479">
            <v>804615.89</v>
          </cell>
          <cell r="T479">
            <v>801963.02</v>
          </cell>
          <cell r="AH479">
            <v>821058.46</v>
          </cell>
          <cell r="AI479">
            <v>818407.91791666672</v>
          </cell>
          <cell r="AJ479">
            <v>815757.36833333329</v>
          </cell>
        </row>
        <row r="480">
          <cell r="R480">
            <v>1079928.48</v>
          </cell>
          <cell r="S480">
            <v>1065672</v>
          </cell>
          <cell r="T480">
            <v>1051415.52</v>
          </cell>
          <cell r="AH480">
            <v>1165467.3600000001</v>
          </cell>
          <cell r="AI480">
            <v>1151210.8799999999</v>
          </cell>
          <cell r="AJ480">
            <v>1136954.3999999999</v>
          </cell>
        </row>
        <row r="481">
          <cell r="R481">
            <v>118293.95</v>
          </cell>
          <cell r="S481">
            <v>116264.89</v>
          </cell>
          <cell r="T481">
            <v>114235.83</v>
          </cell>
          <cell r="AH481">
            <v>130468.31000000001</v>
          </cell>
          <cell r="AI481">
            <v>128439.24999999999</v>
          </cell>
          <cell r="AJ481">
            <v>126410.18999999999</v>
          </cell>
        </row>
        <row r="482">
          <cell r="R482">
            <v>1325093.1100000001</v>
          </cell>
          <cell r="S482">
            <v>1309862.1499999999</v>
          </cell>
          <cell r="T482">
            <v>1294631.19</v>
          </cell>
          <cell r="AH482">
            <v>1416478.87</v>
          </cell>
          <cell r="AI482">
            <v>1401247.91</v>
          </cell>
          <cell r="AJ482">
            <v>1386016.95</v>
          </cell>
        </row>
        <row r="483">
          <cell r="R483">
            <v>0</v>
          </cell>
          <cell r="S483">
            <v>0</v>
          </cell>
          <cell r="T483">
            <v>0</v>
          </cell>
          <cell r="AH483">
            <v>0</v>
          </cell>
          <cell r="AI483">
            <v>0</v>
          </cell>
          <cell r="AJ483">
            <v>0</v>
          </cell>
        </row>
        <row r="484">
          <cell r="R484">
            <v>6349322.3499999996</v>
          </cell>
          <cell r="S484">
            <v>6335275.1799999997</v>
          </cell>
          <cell r="T484">
            <v>6321228.0099999998</v>
          </cell>
          <cell r="AH484">
            <v>6433578.7883333331</v>
          </cell>
          <cell r="AI484">
            <v>6419549.3458333323</v>
          </cell>
          <cell r="AJ484">
            <v>6405511.0300000003</v>
          </cell>
        </row>
        <row r="485">
          <cell r="R485">
            <v>19110.09</v>
          </cell>
          <cell r="S485">
            <v>9555.0400000000009</v>
          </cell>
          <cell r="T485">
            <v>0</v>
          </cell>
          <cell r="AH485">
            <v>76440.372500000012</v>
          </cell>
          <cell r="AI485">
            <v>66885.324166666673</v>
          </cell>
          <cell r="AJ485">
            <v>57330.276250000003</v>
          </cell>
        </row>
        <row r="486">
          <cell r="R486">
            <v>6035764.3600000003</v>
          </cell>
          <cell r="S486">
            <v>6017362.6399999997</v>
          </cell>
          <cell r="T486">
            <v>5999531.2300000004</v>
          </cell>
          <cell r="AH486">
            <v>3724691.6749999993</v>
          </cell>
          <cell r="AI486">
            <v>4226905.3</v>
          </cell>
          <cell r="AJ486">
            <v>4727609.2112499997</v>
          </cell>
        </row>
        <row r="487">
          <cell r="R487">
            <v>1020055.49</v>
          </cell>
          <cell r="S487">
            <v>1016945.56</v>
          </cell>
          <cell r="T487">
            <v>1013931.83</v>
          </cell>
          <cell r="AH487">
            <v>629479.88374999992</v>
          </cell>
          <cell r="AI487">
            <v>714354.92749999987</v>
          </cell>
          <cell r="AJ487">
            <v>798974.81874999998</v>
          </cell>
        </row>
        <row r="488">
          <cell r="R488">
            <v>0</v>
          </cell>
          <cell r="S488">
            <v>0</v>
          </cell>
          <cell r="T488">
            <v>0</v>
          </cell>
          <cell r="AH488">
            <v>0</v>
          </cell>
          <cell r="AI488">
            <v>0</v>
          </cell>
          <cell r="AJ488">
            <v>0</v>
          </cell>
        </row>
        <row r="489">
          <cell r="R489">
            <v>0</v>
          </cell>
          <cell r="S489">
            <v>0</v>
          </cell>
          <cell r="T489">
            <v>0</v>
          </cell>
          <cell r="AH489">
            <v>0</v>
          </cell>
          <cell r="AI489">
            <v>0</v>
          </cell>
          <cell r="AJ489">
            <v>0</v>
          </cell>
        </row>
        <row r="490">
          <cell r="AH490">
            <v>0</v>
          </cell>
          <cell r="AI490">
            <v>0</v>
          </cell>
          <cell r="AJ490">
            <v>0</v>
          </cell>
        </row>
        <row r="491">
          <cell r="R491">
            <v>870063.64</v>
          </cell>
          <cell r="S491">
            <v>761305.68</v>
          </cell>
          <cell r="T491">
            <v>655218.43000000005</v>
          </cell>
          <cell r="AH491">
            <v>589501.27666666673</v>
          </cell>
          <cell r="AI491">
            <v>657474.99833333329</v>
          </cell>
          <cell r="AJ491">
            <v>716496.83625000005</v>
          </cell>
        </row>
        <row r="492">
          <cell r="R492">
            <v>563279.47</v>
          </cell>
          <cell r="S492">
            <v>541614.87</v>
          </cell>
          <cell r="T492">
            <v>528920.28</v>
          </cell>
          <cell r="AH492">
            <v>424063.32458333339</v>
          </cell>
          <cell r="AI492">
            <v>470100.58874999994</v>
          </cell>
          <cell r="AJ492">
            <v>514706.22</v>
          </cell>
        </row>
        <row r="493">
          <cell r="R493">
            <v>1058176.18</v>
          </cell>
          <cell r="S493">
            <v>1031612.57</v>
          </cell>
          <cell r="T493">
            <v>1012674.78</v>
          </cell>
          <cell r="AH493">
            <v>405443.45166666666</v>
          </cell>
          <cell r="AI493">
            <v>492517.98291666666</v>
          </cell>
          <cell r="AJ493">
            <v>577696.62249999994</v>
          </cell>
        </row>
        <row r="494">
          <cell r="R494">
            <v>0</v>
          </cell>
          <cell r="S494">
            <v>0</v>
          </cell>
          <cell r="T494">
            <v>0</v>
          </cell>
          <cell r="AH494">
            <v>0</v>
          </cell>
          <cell r="AI494">
            <v>0</v>
          </cell>
          <cell r="AJ494">
            <v>0</v>
          </cell>
        </row>
        <row r="495">
          <cell r="R495">
            <v>0</v>
          </cell>
          <cell r="S495">
            <v>0</v>
          </cell>
          <cell r="T495">
            <v>0</v>
          </cell>
          <cell r="AH495">
            <v>0</v>
          </cell>
          <cell r="AI495">
            <v>0</v>
          </cell>
          <cell r="AJ495">
            <v>0</v>
          </cell>
        </row>
        <row r="496">
          <cell r="R496">
            <v>0</v>
          </cell>
          <cell r="S496">
            <v>0</v>
          </cell>
          <cell r="T496">
            <v>0</v>
          </cell>
          <cell r="AH496">
            <v>0</v>
          </cell>
          <cell r="AI496">
            <v>0</v>
          </cell>
          <cell r="AJ496">
            <v>0</v>
          </cell>
        </row>
        <row r="497">
          <cell r="R497">
            <v>9369228.7200000007</v>
          </cell>
          <cell r="S497">
            <v>8869228.7200000007</v>
          </cell>
          <cell r="T497">
            <v>8369228.7199999997</v>
          </cell>
          <cell r="AH497">
            <v>12369228.720000001</v>
          </cell>
          <cell r="AI497">
            <v>11869228.720000001</v>
          </cell>
          <cell r="AJ497">
            <v>11369228.720000001</v>
          </cell>
        </row>
        <row r="498">
          <cell r="R498">
            <v>4776552.71</v>
          </cell>
          <cell r="S498">
            <v>4776552.71</v>
          </cell>
          <cell r="T498">
            <v>4776552.71</v>
          </cell>
          <cell r="AH498">
            <v>4776552.71</v>
          </cell>
          <cell r="AI498">
            <v>4776552.71</v>
          </cell>
          <cell r="AJ498">
            <v>4776552.71</v>
          </cell>
        </row>
        <row r="499">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R506">
            <v>220894342</v>
          </cell>
          <cell r="S506">
            <v>219900675</v>
          </cell>
          <cell r="T506">
            <v>216719758</v>
          </cell>
          <cell r="AH506">
            <v>226718549.02833334</v>
          </cell>
          <cell r="AI506">
            <v>225839848.31958333</v>
          </cell>
          <cell r="AJ506">
            <v>224792366.33333334</v>
          </cell>
        </row>
        <row r="507">
          <cell r="R507">
            <v>10161321.18</v>
          </cell>
          <cell r="S507">
            <v>10161321.18</v>
          </cell>
          <cell r="T507">
            <v>10161321.18</v>
          </cell>
          <cell r="AH507">
            <v>10161321.180000002</v>
          </cell>
          <cell r="AI507">
            <v>10161321.180000002</v>
          </cell>
          <cell r="AJ507">
            <v>10161321.180000002</v>
          </cell>
        </row>
        <row r="508">
          <cell r="R508">
            <v>101746</v>
          </cell>
          <cell r="S508">
            <v>101746</v>
          </cell>
          <cell r="T508">
            <v>0</v>
          </cell>
          <cell r="AH508">
            <v>125679.70833333333</v>
          </cell>
          <cell r="AI508">
            <v>124971.375</v>
          </cell>
          <cell r="AJ508">
            <v>120002.79166666667</v>
          </cell>
        </row>
        <row r="509">
          <cell r="R509">
            <v>15527658.91</v>
          </cell>
          <cell r="S509">
            <v>16604266.26</v>
          </cell>
          <cell r="T509">
            <v>20447448.719999999</v>
          </cell>
          <cell r="AH509">
            <v>10128071.139999999</v>
          </cell>
          <cell r="AI509">
            <v>10800710.552083332</v>
          </cell>
          <cell r="AJ509">
            <v>11571422.156666666</v>
          </cell>
        </row>
        <row r="510">
          <cell r="R510">
            <v>0</v>
          </cell>
          <cell r="S510">
            <v>0</v>
          </cell>
          <cell r="T510">
            <v>0</v>
          </cell>
          <cell r="AH510">
            <v>0</v>
          </cell>
          <cell r="AI510">
            <v>0</v>
          </cell>
          <cell r="AJ510">
            <v>0</v>
          </cell>
        </row>
        <row r="511">
          <cell r="R511">
            <v>30210576.920000002</v>
          </cell>
          <cell r="S511">
            <v>30197572.170000002</v>
          </cell>
          <cell r="T511">
            <v>30311431.039999999</v>
          </cell>
          <cell r="AH511">
            <v>30083865.192083333</v>
          </cell>
          <cell r="AI511">
            <v>30107149.715</v>
          </cell>
          <cell r="AJ511">
            <v>30134000.197083339</v>
          </cell>
        </row>
        <row r="512">
          <cell r="R512">
            <v>3491883.83</v>
          </cell>
          <cell r="S512">
            <v>3690473.58</v>
          </cell>
          <cell r="T512">
            <v>3890020.75</v>
          </cell>
          <cell r="AH512">
            <v>1939427.2258333333</v>
          </cell>
          <cell r="AI512">
            <v>2162571.2137500001</v>
          </cell>
          <cell r="AJ512">
            <v>2392770.7266666666</v>
          </cell>
        </row>
        <row r="513">
          <cell r="R513">
            <v>21589277</v>
          </cell>
          <cell r="S513">
            <v>21589277</v>
          </cell>
          <cell r="T513">
            <v>21589277</v>
          </cell>
          <cell r="AH513">
            <v>21589277</v>
          </cell>
          <cell r="AI513">
            <v>21589277</v>
          </cell>
          <cell r="AJ513">
            <v>21589277</v>
          </cell>
        </row>
        <row r="514">
          <cell r="R514">
            <v>-419474.12</v>
          </cell>
          <cell r="S514">
            <v>-644501.92000000004</v>
          </cell>
          <cell r="T514">
            <v>-831459.12</v>
          </cell>
          <cell r="AH514">
            <v>143466.33833333335</v>
          </cell>
          <cell r="AI514">
            <v>24075.910000000014</v>
          </cell>
          <cell r="AJ514">
            <v>-98430.854166666672</v>
          </cell>
        </row>
        <row r="515">
          <cell r="R515">
            <v>-9704207.0899999999</v>
          </cell>
          <cell r="S515">
            <v>-9752246.9800000004</v>
          </cell>
          <cell r="T515">
            <v>-9800286.8699999992</v>
          </cell>
          <cell r="AH515">
            <v>-9415967.75</v>
          </cell>
          <cell r="AI515">
            <v>-9464007.6400000006</v>
          </cell>
          <cell r="AJ515">
            <v>-9512047.5300000012</v>
          </cell>
        </row>
        <row r="516">
          <cell r="R516">
            <v>2866427</v>
          </cell>
          <cell r="S516">
            <v>2854860</v>
          </cell>
          <cell r="T516">
            <v>2843293</v>
          </cell>
          <cell r="AH516">
            <v>2935829</v>
          </cell>
          <cell r="AI516">
            <v>2924262</v>
          </cell>
          <cell r="AJ516">
            <v>2912695</v>
          </cell>
        </row>
        <row r="517">
          <cell r="R517">
            <v>0</v>
          </cell>
          <cell r="S517">
            <v>0</v>
          </cell>
          <cell r="T517">
            <v>0</v>
          </cell>
          <cell r="AH517">
            <v>0</v>
          </cell>
          <cell r="AI517">
            <v>0</v>
          </cell>
          <cell r="AJ517">
            <v>0</v>
          </cell>
        </row>
        <row r="518">
          <cell r="R518">
            <v>113632921</v>
          </cell>
          <cell r="S518">
            <v>113632921</v>
          </cell>
          <cell r="T518">
            <v>113632921</v>
          </cell>
          <cell r="AH518">
            <v>113632921</v>
          </cell>
          <cell r="AI518">
            <v>113632921</v>
          </cell>
          <cell r="AJ518">
            <v>113632921</v>
          </cell>
        </row>
        <row r="519">
          <cell r="R519">
            <v>-65435872.990000002</v>
          </cell>
          <cell r="S519">
            <v>-65729757.990000002</v>
          </cell>
          <cell r="T519">
            <v>-66023642.990000002</v>
          </cell>
          <cell r="AH519">
            <v>-63672562.990000002</v>
          </cell>
          <cell r="AI519">
            <v>-63966447.990000002</v>
          </cell>
          <cell r="AJ519">
            <v>-64260332.990000002</v>
          </cell>
        </row>
        <row r="520">
          <cell r="R520">
            <v>0</v>
          </cell>
          <cell r="S520">
            <v>0</v>
          </cell>
          <cell r="T520">
            <v>0</v>
          </cell>
          <cell r="AH520">
            <v>0</v>
          </cell>
          <cell r="AI520">
            <v>0</v>
          </cell>
          <cell r="AJ520">
            <v>0</v>
          </cell>
        </row>
        <row r="521">
          <cell r="R521">
            <v>0</v>
          </cell>
          <cell r="S521">
            <v>0</v>
          </cell>
          <cell r="T521">
            <v>0</v>
          </cell>
          <cell r="AH521">
            <v>0</v>
          </cell>
          <cell r="AI521">
            <v>0</v>
          </cell>
          <cell r="AJ521">
            <v>0</v>
          </cell>
        </row>
        <row r="522">
          <cell r="R522">
            <v>0</v>
          </cell>
          <cell r="S522">
            <v>0</v>
          </cell>
          <cell r="T522">
            <v>0</v>
          </cell>
          <cell r="AH522">
            <v>0</v>
          </cell>
          <cell r="AI522">
            <v>0</v>
          </cell>
          <cell r="AJ522">
            <v>0</v>
          </cell>
        </row>
        <row r="523">
          <cell r="R523">
            <v>0</v>
          </cell>
          <cell r="S523">
            <v>0</v>
          </cell>
          <cell r="T523">
            <v>0</v>
          </cell>
          <cell r="AH523">
            <v>0</v>
          </cell>
          <cell r="AI523">
            <v>0</v>
          </cell>
          <cell r="AJ523">
            <v>0</v>
          </cell>
        </row>
        <row r="524">
          <cell r="R524">
            <v>0</v>
          </cell>
          <cell r="S524">
            <v>0</v>
          </cell>
          <cell r="T524">
            <v>0</v>
          </cell>
          <cell r="AH524">
            <v>0</v>
          </cell>
          <cell r="AI524">
            <v>0</v>
          </cell>
          <cell r="AJ524">
            <v>0</v>
          </cell>
        </row>
        <row r="525">
          <cell r="R525">
            <v>5207.62</v>
          </cell>
          <cell r="S525">
            <v>2603.4499999999998</v>
          </cell>
          <cell r="T525">
            <v>0</v>
          </cell>
          <cell r="AH525">
            <v>20832.640000000003</v>
          </cell>
          <cell r="AI525">
            <v>18228.469999999998</v>
          </cell>
          <cell r="AJ525">
            <v>15624.330000000002</v>
          </cell>
        </row>
        <row r="526">
          <cell r="R526">
            <v>0</v>
          </cell>
          <cell r="S526">
            <v>0</v>
          </cell>
          <cell r="T526">
            <v>0</v>
          </cell>
          <cell r="AH526">
            <v>0</v>
          </cell>
          <cell r="AI526">
            <v>0</v>
          </cell>
          <cell r="AJ526">
            <v>0</v>
          </cell>
        </row>
        <row r="527">
          <cell r="R527">
            <v>2035056</v>
          </cell>
          <cell r="S527">
            <v>2016556</v>
          </cell>
          <cell r="T527">
            <v>1998056</v>
          </cell>
          <cell r="AH527">
            <v>2146056</v>
          </cell>
          <cell r="AI527">
            <v>2127556</v>
          </cell>
          <cell r="AJ527">
            <v>2109056</v>
          </cell>
        </row>
        <row r="528">
          <cell r="R528">
            <v>0</v>
          </cell>
          <cell r="S528">
            <v>0</v>
          </cell>
          <cell r="T528">
            <v>0</v>
          </cell>
          <cell r="AH528">
            <v>0</v>
          </cell>
          <cell r="AI528">
            <v>0</v>
          </cell>
          <cell r="AJ528">
            <v>0</v>
          </cell>
        </row>
        <row r="529">
          <cell r="R529">
            <v>11450616.199999999</v>
          </cell>
          <cell r="S529">
            <v>11333199.529999999</v>
          </cell>
          <cell r="T529">
            <v>11033032.9</v>
          </cell>
          <cell r="AH529">
            <v>12140255.101666665</v>
          </cell>
          <cell r="AI529">
            <v>12033984.270416668</v>
          </cell>
          <cell r="AJ529">
            <v>11912668.298333332</v>
          </cell>
        </row>
        <row r="530">
          <cell r="R530">
            <v>0</v>
          </cell>
          <cell r="S530">
            <v>0</v>
          </cell>
          <cell r="T530">
            <v>0</v>
          </cell>
          <cell r="AH530">
            <v>0</v>
          </cell>
          <cell r="AI530">
            <v>0</v>
          </cell>
          <cell r="AJ530">
            <v>0</v>
          </cell>
        </row>
        <row r="531">
          <cell r="R531">
            <v>3392230.25</v>
          </cell>
          <cell r="S531">
            <v>3032419.48</v>
          </cell>
          <cell r="T531">
            <v>2488094.46</v>
          </cell>
          <cell r="AH531">
            <v>1501115.34375</v>
          </cell>
          <cell r="AI531">
            <v>1768809.0824999998</v>
          </cell>
          <cell r="AJ531">
            <v>1998830.4966666668</v>
          </cell>
        </row>
        <row r="532">
          <cell r="R532">
            <v>0</v>
          </cell>
          <cell r="S532">
            <v>0</v>
          </cell>
          <cell r="T532">
            <v>0</v>
          </cell>
          <cell r="AH532">
            <v>0</v>
          </cell>
          <cell r="AI532">
            <v>0</v>
          </cell>
          <cell r="AJ532">
            <v>0</v>
          </cell>
        </row>
        <row r="533">
          <cell r="R533">
            <v>0</v>
          </cell>
          <cell r="S533">
            <v>0</v>
          </cell>
          <cell r="T533">
            <v>0</v>
          </cell>
          <cell r="AH533">
            <v>0</v>
          </cell>
          <cell r="AI533">
            <v>0</v>
          </cell>
          <cell r="AJ533">
            <v>0</v>
          </cell>
        </row>
        <row r="534">
          <cell r="R534">
            <v>100965.9</v>
          </cell>
          <cell r="S534">
            <v>93465.49</v>
          </cell>
          <cell r="T534">
            <v>85965</v>
          </cell>
          <cell r="AH534">
            <v>146429.27333333332</v>
          </cell>
          <cell r="AI534">
            <v>138583.17791666667</v>
          </cell>
          <cell r="AJ534">
            <v>130967.53666666668</v>
          </cell>
        </row>
        <row r="535">
          <cell r="R535">
            <v>0</v>
          </cell>
          <cell r="S535">
            <v>0</v>
          </cell>
          <cell r="T535">
            <v>0</v>
          </cell>
          <cell r="AH535">
            <v>0</v>
          </cell>
          <cell r="AI535">
            <v>0</v>
          </cell>
          <cell r="AJ535">
            <v>0</v>
          </cell>
        </row>
        <row r="536">
          <cell r="R536">
            <v>0</v>
          </cell>
          <cell r="S536">
            <v>0</v>
          </cell>
          <cell r="T536">
            <v>0</v>
          </cell>
          <cell r="AH536">
            <v>0</v>
          </cell>
          <cell r="AI536">
            <v>0</v>
          </cell>
          <cell r="AJ536">
            <v>0</v>
          </cell>
        </row>
        <row r="537">
          <cell r="R537">
            <v>0</v>
          </cell>
          <cell r="S537">
            <v>0</v>
          </cell>
          <cell r="T537">
            <v>0</v>
          </cell>
          <cell r="AH537">
            <v>0</v>
          </cell>
          <cell r="AI537">
            <v>0</v>
          </cell>
          <cell r="AJ537">
            <v>0</v>
          </cell>
        </row>
        <row r="538">
          <cell r="R538">
            <v>28170657</v>
          </cell>
          <cell r="S538">
            <v>28170657</v>
          </cell>
          <cell r="T538">
            <v>25257988</v>
          </cell>
          <cell r="AH538">
            <v>15720658.924999999</v>
          </cell>
          <cell r="AI538">
            <v>18092943.508333333</v>
          </cell>
          <cell r="AJ538">
            <v>20180889.915833335</v>
          </cell>
        </row>
        <row r="539">
          <cell r="R539">
            <v>-28170657</v>
          </cell>
          <cell r="S539">
            <v>-28170657</v>
          </cell>
          <cell r="T539">
            <v>-25257988</v>
          </cell>
          <cell r="AH539">
            <v>-15720658.924999999</v>
          </cell>
          <cell r="AI539">
            <v>-18092943.508333333</v>
          </cell>
          <cell r="AJ539">
            <v>-20180889.915833335</v>
          </cell>
        </row>
        <row r="540">
          <cell r="R540">
            <v>0</v>
          </cell>
          <cell r="S540">
            <v>0</v>
          </cell>
          <cell r="T540">
            <v>0</v>
          </cell>
          <cell r="AH540">
            <v>0</v>
          </cell>
          <cell r="AI540">
            <v>0</v>
          </cell>
          <cell r="AJ540">
            <v>0</v>
          </cell>
        </row>
        <row r="541">
          <cell r="R541">
            <v>0</v>
          </cell>
          <cell r="S541">
            <v>0</v>
          </cell>
          <cell r="T541">
            <v>0</v>
          </cell>
          <cell r="AH541">
            <v>24937.44083333333</v>
          </cell>
          <cell r="AI541">
            <v>23340.882083333334</v>
          </cell>
          <cell r="AJ541">
            <v>21649.817083333335</v>
          </cell>
        </row>
        <row r="542">
          <cell r="R542">
            <v>0</v>
          </cell>
          <cell r="S542">
            <v>0</v>
          </cell>
          <cell r="T542">
            <v>0</v>
          </cell>
          <cell r="AH542">
            <v>0</v>
          </cell>
          <cell r="AI542">
            <v>0</v>
          </cell>
          <cell r="AJ542">
            <v>0</v>
          </cell>
        </row>
        <row r="543">
          <cell r="R543">
            <v>0</v>
          </cell>
          <cell r="S543">
            <v>0</v>
          </cell>
          <cell r="T543">
            <v>0</v>
          </cell>
          <cell r="AH543">
            <v>156130.77249999999</v>
          </cell>
          <cell r="AI543">
            <v>145600.49458333332</v>
          </cell>
          <cell r="AJ543">
            <v>134390.39749999999</v>
          </cell>
        </row>
        <row r="544">
          <cell r="R544">
            <v>0</v>
          </cell>
          <cell r="S544">
            <v>0</v>
          </cell>
          <cell r="T544">
            <v>0</v>
          </cell>
          <cell r="AH544">
            <v>1399.4624999999999</v>
          </cell>
          <cell r="AI544">
            <v>1088.4708333333335</v>
          </cell>
          <cell r="AJ544">
            <v>777.47916666666663</v>
          </cell>
        </row>
        <row r="545">
          <cell r="R545">
            <v>0</v>
          </cell>
          <cell r="S545">
            <v>0</v>
          </cell>
          <cell r="T545">
            <v>0</v>
          </cell>
          <cell r="AH545">
            <v>4570.5187500000002</v>
          </cell>
          <cell r="AI545">
            <v>3554.8479166666662</v>
          </cell>
          <cell r="AJ545">
            <v>2539.1770833333335</v>
          </cell>
        </row>
        <row r="546">
          <cell r="R546">
            <v>0</v>
          </cell>
          <cell r="S546">
            <v>0</v>
          </cell>
          <cell r="T546">
            <v>0</v>
          </cell>
          <cell r="AH546">
            <v>1830.14625</v>
          </cell>
          <cell r="AI546">
            <v>1423.4470833333335</v>
          </cell>
          <cell r="AJ546">
            <v>1016.7479166666667</v>
          </cell>
        </row>
        <row r="547">
          <cell r="R547">
            <v>1610.7</v>
          </cell>
          <cell r="S547">
            <v>1953.89</v>
          </cell>
          <cell r="T547">
            <v>2081.66</v>
          </cell>
          <cell r="AH547">
            <v>1290.7416666666668</v>
          </cell>
          <cell r="AI547">
            <v>1362.7083333333337</v>
          </cell>
          <cell r="AJ547">
            <v>1448.2554166666669</v>
          </cell>
        </row>
        <row r="548">
          <cell r="R548">
            <v>0</v>
          </cell>
          <cell r="S548">
            <v>0</v>
          </cell>
          <cell r="T548">
            <v>0</v>
          </cell>
          <cell r="AH548">
            <v>1589.2875000000001</v>
          </cell>
          <cell r="AI548">
            <v>0</v>
          </cell>
          <cell r="AJ548">
            <v>0</v>
          </cell>
        </row>
        <row r="549">
          <cell r="R549">
            <v>0</v>
          </cell>
          <cell r="S549">
            <v>0</v>
          </cell>
          <cell r="T549">
            <v>0</v>
          </cell>
          <cell r="AH549">
            <v>244690.07333333333</v>
          </cell>
          <cell r="AI549">
            <v>230094.55333333337</v>
          </cell>
          <cell r="AJ549">
            <v>214717.64291666669</v>
          </cell>
        </row>
        <row r="550">
          <cell r="R550">
            <v>1285802.26</v>
          </cell>
          <cell r="S550">
            <v>1227356.68</v>
          </cell>
          <cell r="T550">
            <v>1168911.1000000001</v>
          </cell>
          <cell r="AH550">
            <v>1584690.4158333335</v>
          </cell>
          <cell r="AI550">
            <v>1530747.9075000004</v>
          </cell>
          <cell r="AJ550">
            <v>1476805.3991666667</v>
          </cell>
        </row>
        <row r="551">
          <cell r="R551">
            <v>2435188.52</v>
          </cell>
          <cell r="S551">
            <v>2463913.42</v>
          </cell>
          <cell r="T551">
            <v>2498915.77</v>
          </cell>
          <cell r="AH551">
            <v>2155943.73</v>
          </cell>
          <cell r="AI551">
            <v>2200883.8712500003</v>
          </cell>
          <cell r="AJ551">
            <v>2243947.219583333</v>
          </cell>
        </row>
        <row r="552">
          <cell r="R552">
            <v>-473998.84</v>
          </cell>
          <cell r="S552">
            <v>-495782.56</v>
          </cell>
          <cell r="T552">
            <v>-518132.61</v>
          </cell>
          <cell r="AH552">
            <v>-356498.06291666668</v>
          </cell>
          <cell r="AI552">
            <v>-375450.32958333328</v>
          </cell>
          <cell r="AJ552">
            <v>-394863.14916666667</v>
          </cell>
        </row>
        <row r="553">
          <cell r="R553">
            <v>-21793738.66</v>
          </cell>
          <cell r="S553">
            <v>-24603059.66</v>
          </cell>
          <cell r="T553">
            <v>-26900439.66</v>
          </cell>
          <cell r="AH553">
            <v>-11061853.745833332</v>
          </cell>
          <cell r="AI553">
            <v>-12797553.317500001</v>
          </cell>
          <cell r="AJ553">
            <v>-14538758.534583332</v>
          </cell>
        </row>
        <row r="554">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R557">
            <v>11603178</v>
          </cell>
          <cell r="S557">
            <v>14344357</v>
          </cell>
          <cell r="T557">
            <v>18301054</v>
          </cell>
          <cell r="AH557">
            <v>1142346.5833333333</v>
          </cell>
          <cell r="AI557">
            <v>2223493.875</v>
          </cell>
          <cell r="AJ557">
            <v>3583719.3333333335</v>
          </cell>
        </row>
        <row r="558">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R563">
            <v>4085328</v>
          </cell>
          <cell r="S563">
            <v>4085328</v>
          </cell>
          <cell r="T563">
            <v>3549741</v>
          </cell>
          <cell r="AH563">
            <v>1539331.5391666666</v>
          </cell>
          <cell r="AI563">
            <v>1879775.5391666666</v>
          </cell>
          <cell r="AJ563">
            <v>2197903.4141666666</v>
          </cell>
        </row>
        <row r="564">
          <cell r="R564">
            <v>0</v>
          </cell>
          <cell r="S564">
            <v>0</v>
          </cell>
          <cell r="T564">
            <v>0</v>
          </cell>
          <cell r="AH564">
            <v>0</v>
          </cell>
          <cell r="AI564">
            <v>0</v>
          </cell>
          <cell r="AJ564">
            <v>0</v>
          </cell>
        </row>
        <row r="565">
          <cell r="AH565">
            <v>0</v>
          </cell>
          <cell r="AI565">
            <v>0</v>
          </cell>
          <cell r="AJ565">
            <v>0</v>
          </cell>
        </row>
        <row r="566">
          <cell r="R566">
            <v>28716647.699999999</v>
          </cell>
          <cell r="S566">
            <v>28867264.809999999</v>
          </cell>
          <cell r="T566">
            <v>29048417.75</v>
          </cell>
          <cell r="AH566">
            <v>27212861.618750002</v>
          </cell>
          <cell r="AI566">
            <v>27419755.707916666</v>
          </cell>
          <cell r="AJ566">
            <v>27637878.142500002</v>
          </cell>
        </row>
        <row r="567">
          <cell r="R567">
            <v>1637689.26</v>
          </cell>
          <cell r="S567">
            <v>1573750.26</v>
          </cell>
          <cell r="T567">
            <v>1651423.24</v>
          </cell>
          <cell r="AH567">
            <v>2021323.2600000005</v>
          </cell>
          <cell r="AI567">
            <v>1957384.2600000005</v>
          </cell>
          <cell r="AJ567">
            <v>1899345.759166667</v>
          </cell>
        </row>
        <row r="568">
          <cell r="R568">
            <v>1694791.26</v>
          </cell>
          <cell r="S568">
            <v>1644713.26</v>
          </cell>
          <cell r="T568">
            <v>1736247.24</v>
          </cell>
          <cell r="AH568">
            <v>1996512.9945833336</v>
          </cell>
          <cell r="AI568">
            <v>1945169.801666667</v>
          </cell>
          <cell r="AJ568">
            <v>1901003.759166667</v>
          </cell>
        </row>
        <row r="569">
          <cell r="R569">
            <v>283223.96000000002</v>
          </cell>
          <cell r="S569">
            <v>283223.96000000002</v>
          </cell>
          <cell r="T569">
            <v>0</v>
          </cell>
          <cell r="AH569">
            <v>282211.27833333326</v>
          </cell>
          <cell r="AI569">
            <v>282320.40583333332</v>
          </cell>
          <cell r="AJ569">
            <v>270441.0995833333</v>
          </cell>
        </row>
        <row r="570">
          <cell r="R570">
            <v>0</v>
          </cell>
          <cell r="S570">
            <v>0</v>
          </cell>
          <cell r="T570">
            <v>0</v>
          </cell>
          <cell r="AH570">
            <v>0</v>
          </cell>
          <cell r="AI570">
            <v>0</v>
          </cell>
          <cell r="AJ570">
            <v>0</v>
          </cell>
        </row>
        <row r="571">
          <cell r="R571">
            <v>0</v>
          </cell>
          <cell r="S571">
            <v>0</v>
          </cell>
          <cell r="T571">
            <v>0</v>
          </cell>
          <cell r="AH571">
            <v>0</v>
          </cell>
          <cell r="AI571">
            <v>0</v>
          </cell>
          <cell r="AJ571">
            <v>0</v>
          </cell>
        </row>
        <row r="572">
          <cell r="R572">
            <v>0</v>
          </cell>
          <cell r="S572">
            <v>0</v>
          </cell>
          <cell r="T572">
            <v>0</v>
          </cell>
          <cell r="AH572">
            <v>0</v>
          </cell>
          <cell r="AI572">
            <v>0</v>
          </cell>
          <cell r="AJ572">
            <v>0</v>
          </cell>
        </row>
        <row r="573">
          <cell r="R573">
            <v>0</v>
          </cell>
          <cell r="S573">
            <v>0</v>
          </cell>
          <cell r="T573">
            <v>0</v>
          </cell>
          <cell r="AH573">
            <v>0</v>
          </cell>
          <cell r="AI573">
            <v>0</v>
          </cell>
          <cell r="AJ573">
            <v>0</v>
          </cell>
        </row>
        <row r="574">
          <cell r="R574">
            <v>0</v>
          </cell>
          <cell r="S574">
            <v>0</v>
          </cell>
          <cell r="T574">
            <v>0</v>
          </cell>
          <cell r="AH574">
            <v>0</v>
          </cell>
          <cell r="AI574">
            <v>0</v>
          </cell>
          <cell r="AJ574">
            <v>0</v>
          </cell>
        </row>
        <row r="575">
          <cell r="R575">
            <v>0</v>
          </cell>
          <cell r="S575">
            <v>0</v>
          </cell>
          <cell r="T575">
            <v>0</v>
          </cell>
          <cell r="AH575">
            <v>0</v>
          </cell>
          <cell r="AI575">
            <v>0</v>
          </cell>
          <cell r="AJ575">
            <v>0</v>
          </cell>
        </row>
        <row r="576">
          <cell r="R576">
            <v>0</v>
          </cell>
          <cell r="S576">
            <v>0</v>
          </cell>
          <cell r="T576">
            <v>0</v>
          </cell>
          <cell r="AH576">
            <v>0</v>
          </cell>
          <cell r="AI576">
            <v>0</v>
          </cell>
          <cell r="AJ576">
            <v>0</v>
          </cell>
        </row>
        <row r="577">
          <cell r="R577">
            <v>1471645.26</v>
          </cell>
          <cell r="S577">
            <v>1471645.26</v>
          </cell>
          <cell r="T577">
            <v>1499216.5</v>
          </cell>
          <cell r="AH577">
            <v>1525162.5337499997</v>
          </cell>
          <cell r="AI577">
            <v>1511638.824583333</v>
          </cell>
          <cell r="AJ577">
            <v>1502216.3170833329</v>
          </cell>
        </row>
        <row r="578">
          <cell r="R578">
            <v>0</v>
          </cell>
          <cell r="S578">
            <v>0</v>
          </cell>
          <cell r="T578">
            <v>0</v>
          </cell>
          <cell r="AH578">
            <v>0</v>
          </cell>
          <cell r="AI578">
            <v>0</v>
          </cell>
          <cell r="AJ578">
            <v>0</v>
          </cell>
        </row>
        <row r="579">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R581">
            <v>58267.68</v>
          </cell>
          <cell r="S581">
            <v>58267.68</v>
          </cell>
          <cell r="T581">
            <v>58267.68</v>
          </cell>
          <cell r="AH581">
            <v>46688.195833333331</v>
          </cell>
          <cell r="AI581">
            <v>51543.835833333338</v>
          </cell>
          <cell r="AJ581">
            <v>54431.205416666671</v>
          </cell>
        </row>
        <row r="582">
          <cell r="R582">
            <v>98811.15</v>
          </cell>
          <cell r="S582">
            <v>99600.45</v>
          </cell>
          <cell r="T582">
            <v>99604.77</v>
          </cell>
          <cell r="AH582">
            <v>81711.575416666659</v>
          </cell>
          <cell r="AI582">
            <v>89978.725416666668</v>
          </cell>
          <cell r="AJ582">
            <v>94857.550416666651</v>
          </cell>
        </row>
        <row r="583">
          <cell r="R583">
            <v>50000</v>
          </cell>
          <cell r="S583">
            <v>50000</v>
          </cell>
          <cell r="T583">
            <v>50000</v>
          </cell>
          <cell r="AH583">
            <v>50000</v>
          </cell>
          <cell r="AI583">
            <v>50000</v>
          </cell>
          <cell r="AJ583">
            <v>50000</v>
          </cell>
        </row>
        <row r="584">
          <cell r="R584">
            <v>0</v>
          </cell>
          <cell r="S584">
            <v>0</v>
          </cell>
          <cell r="T584">
            <v>0</v>
          </cell>
          <cell r="AH584">
            <v>7477.98</v>
          </cell>
          <cell r="AI584">
            <v>7477.98</v>
          </cell>
          <cell r="AJ584">
            <v>7062.5366666666669</v>
          </cell>
        </row>
        <row r="585">
          <cell r="R585">
            <v>0</v>
          </cell>
          <cell r="S585">
            <v>0</v>
          </cell>
          <cell r="T585">
            <v>0</v>
          </cell>
          <cell r="AH585">
            <v>0</v>
          </cell>
          <cell r="AI585">
            <v>0</v>
          </cell>
          <cell r="AJ585">
            <v>0</v>
          </cell>
        </row>
        <row r="586">
          <cell r="R586">
            <v>13442.34</v>
          </cell>
          <cell r="S586">
            <v>13442.34</v>
          </cell>
          <cell r="T586">
            <v>13442.34</v>
          </cell>
          <cell r="AH586">
            <v>11707.659999999998</v>
          </cell>
          <cell r="AI586">
            <v>12617.902916666666</v>
          </cell>
          <cell r="AJ586">
            <v>13072.069166666666</v>
          </cell>
        </row>
        <row r="587">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R589">
            <v>0</v>
          </cell>
          <cell r="S589">
            <v>0</v>
          </cell>
          <cell r="T589">
            <v>0</v>
          </cell>
          <cell r="AH589">
            <v>0</v>
          </cell>
          <cell r="AI589">
            <v>0</v>
          </cell>
          <cell r="AJ589">
            <v>0</v>
          </cell>
        </row>
        <row r="590">
          <cell r="R590">
            <v>0</v>
          </cell>
          <cell r="S590">
            <v>0</v>
          </cell>
          <cell r="T590">
            <v>0</v>
          </cell>
          <cell r="AH590">
            <v>0</v>
          </cell>
          <cell r="AI590">
            <v>0</v>
          </cell>
          <cell r="AJ590">
            <v>0</v>
          </cell>
        </row>
        <row r="591">
          <cell r="R591">
            <v>0</v>
          </cell>
          <cell r="S591">
            <v>0</v>
          </cell>
          <cell r="T591">
            <v>0</v>
          </cell>
          <cell r="AH591">
            <v>0</v>
          </cell>
          <cell r="AI591">
            <v>0</v>
          </cell>
          <cell r="AJ591">
            <v>0</v>
          </cell>
        </row>
        <row r="592">
          <cell r="R592">
            <v>0</v>
          </cell>
          <cell r="S592">
            <v>0</v>
          </cell>
          <cell r="T592">
            <v>0</v>
          </cell>
          <cell r="AH592">
            <v>0</v>
          </cell>
          <cell r="AI592">
            <v>0</v>
          </cell>
          <cell r="AJ592">
            <v>0</v>
          </cell>
        </row>
        <row r="593">
          <cell r="R593">
            <v>0</v>
          </cell>
          <cell r="S593">
            <v>0</v>
          </cell>
          <cell r="T593">
            <v>0</v>
          </cell>
          <cell r="AH593">
            <v>0</v>
          </cell>
          <cell r="AI593">
            <v>0</v>
          </cell>
          <cell r="AJ593">
            <v>0</v>
          </cell>
        </row>
        <row r="594">
          <cell r="R594">
            <v>0</v>
          </cell>
          <cell r="S594">
            <v>0</v>
          </cell>
          <cell r="T594">
            <v>0</v>
          </cell>
          <cell r="AH594">
            <v>0</v>
          </cell>
          <cell r="AI594">
            <v>0</v>
          </cell>
          <cell r="AJ594">
            <v>0</v>
          </cell>
        </row>
        <row r="595">
          <cell r="R595">
            <v>0</v>
          </cell>
          <cell r="S595">
            <v>0</v>
          </cell>
          <cell r="T595">
            <v>0</v>
          </cell>
          <cell r="AH595">
            <v>0</v>
          </cell>
          <cell r="AI595">
            <v>0</v>
          </cell>
          <cell r="AJ595">
            <v>0</v>
          </cell>
        </row>
        <row r="596">
          <cell r="R596">
            <v>0</v>
          </cell>
          <cell r="S596">
            <v>0</v>
          </cell>
          <cell r="T596">
            <v>0</v>
          </cell>
          <cell r="AH596">
            <v>0</v>
          </cell>
          <cell r="AI596">
            <v>0</v>
          </cell>
          <cell r="AJ596">
            <v>0</v>
          </cell>
        </row>
        <row r="597">
          <cell r="R597">
            <v>0</v>
          </cell>
          <cell r="S597">
            <v>0</v>
          </cell>
          <cell r="T597">
            <v>0</v>
          </cell>
          <cell r="AH597">
            <v>0</v>
          </cell>
          <cell r="AI597">
            <v>0</v>
          </cell>
          <cell r="AJ597">
            <v>0</v>
          </cell>
        </row>
        <row r="598">
          <cell r="R598">
            <v>0</v>
          </cell>
          <cell r="S598">
            <v>0</v>
          </cell>
          <cell r="T598">
            <v>0</v>
          </cell>
          <cell r="AH598">
            <v>0</v>
          </cell>
          <cell r="AI598">
            <v>0</v>
          </cell>
          <cell r="AJ598">
            <v>0</v>
          </cell>
        </row>
        <row r="599">
          <cell r="R599">
            <v>0</v>
          </cell>
          <cell r="S599">
            <v>0</v>
          </cell>
          <cell r="T599">
            <v>0</v>
          </cell>
          <cell r="AH599">
            <v>0</v>
          </cell>
          <cell r="AI599">
            <v>0</v>
          </cell>
          <cell r="AJ599">
            <v>0</v>
          </cell>
        </row>
        <row r="600">
          <cell r="R600">
            <v>0</v>
          </cell>
          <cell r="S600">
            <v>0</v>
          </cell>
          <cell r="T600">
            <v>0</v>
          </cell>
          <cell r="AH600">
            <v>0</v>
          </cell>
          <cell r="AI600">
            <v>0</v>
          </cell>
          <cell r="AJ600">
            <v>0</v>
          </cell>
        </row>
        <row r="601">
          <cell r="R601">
            <v>0</v>
          </cell>
          <cell r="S601">
            <v>0</v>
          </cell>
          <cell r="T601">
            <v>0</v>
          </cell>
          <cell r="AH601">
            <v>0</v>
          </cell>
          <cell r="AI601">
            <v>0</v>
          </cell>
          <cell r="AJ601">
            <v>0</v>
          </cell>
        </row>
        <row r="602">
          <cell r="R602">
            <v>0</v>
          </cell>
          <cell r="S602">
            <v>0</v>
          </cell>
          <cell r="T602">
            <v>0</v>
          </cell>
          <cell r="AH602">
            <v>0</v>
          </cell>
          <cell r="AI602">
            <v>0</v>
          </cell>
          <cell r="AJ602">
            <v>0</v>
          </cell>
        </row>
        <row r="603">
          <cell r="R603">
            <v>0</v>
          </cell>
          <cell r="S603">
            <v>0</v>
          </cell>
          <cell r="T603">
            <v>0</v>
          </cell>
          <cell r="AH603">
            <v>0</v>
          </cell>
          <cell r="AI603">
            <v>0</v>
          </cell>
          <cell r="AJ603">
            <v>0</v>
          </cell>
        </row>
        <row r="604">
          <cell r="R604">
            <v>0</v>
          </cell>
          <cell r="S604">
            <v>0</v>
          </cell>
          <cell r="T604">
            <v>0</v>
          </cell>
          <cell r="AH604">
            <v>0</v>
          </cell>
          <cell r="AI604">
            <v>0</v>
          </cell>
          <cell r="AJ604">
            <v>0</v>
          </cell>
        </row>
        <row r="605">
          <cell r="R605">
            <v>0</v>
          </cell>
          <cell r="S605">
            <v>0</v>
          </cell>
          <cell r="T605">
            <v>0</v>
          </cell>
          <cell r="AH605">
            <v>0</v>
          </cell>
          <cell r="AI605">
            <v>0</v>
          </cell>
          <cell r="AJ605">
            <v>0</v>
          </cell>
        </row>
        <row r="606">
          <cell r="R606">
            <v>0</v>
          </cell>
          <cell r="S606">
            <v>0</v>
          </cell>
          <cell r="T606">
            <v>0</v>
          </cell>
          <cell r="AH606">
            <v>0</v>
          </cell>
          <cell r="AI606">
            <v>0</v>
          </cell>
          <cell r="AJ606">
            <v>0</v>
          </cell>
        </row>
        <row r="607">
          <cell r="R607">
            <v>0</v>
          </cell>
          <cell r="S607">
            <v>0</v>
          </cell>
          <cell r="T607">
            <v>0</v>
          </cell>
          <cell r="AH607">
            <v>0</v>
          </cell>
          <cell r="AI607">
            <v>0</v>
          </cell>
          <cell r="AJ607">
            <v>0</v>
          </cell>
        </row>
        <row r="608">
          <cell r="R608">
            <v>0</v>
          </cell>
          <cell r="S608">
            <v>0</v>
          </cell>
          <cell r="T608">
            <v>0</v>
          </cell>
          <cell r="AH608">
            <v>0</v>
          </cell>
          <cell r="AI608">
            <v>0</v>
          </cell>
          <cell r="AJ608">
            <v>0</v>
          </cell>
        </row>
        <row r="609">
          <cell r="R609">
            <v>0</v>
          </cell>
          <cell r="S609">
            <v>0</v>
          </cell>
          <cell r="T609">
            <v>0</v>
          </cell>
          <cell r="AH609">
            <v>0</v>
          </cell>
          <cell r="AI609">
            <v>0</v>
          </cell>
          <cell r="AJ609">
            <v>0</v>
          </cell>
        </row>
        <row r="610">
          <cell r="R610">
            <v>0</v>
          </cell>
          <cell r="S610">
            <v>0</v>
          </cell>
          <cell r="T610">
            <v>0</v>
          </cell>
          <cell r="AH610">
            <v>0</v>
          </cell>
          <cell r="AI610">
            <v>0</v>
          </cell>
          <cell r="AJ610">
            <v>0</v>
          </cell>
        </row>
        <row r="611">
          <cell r="R611">
            <v>0</v>
          </cell>
          <cell r="S611">
            <v>0</v>
          </cell>
          <cell r="T611">
            <v>0</v>
          </cell>
          <cell r="AH611">
            <v>0</v>
          </cell>
          <cell r="AI611">
            <v>0</v>
          </cell>
          <cell r="AJ611">
            <v>0</v>
          </cell>
        </row>
        <row r="612">
          <cell r="R612">
            <v>0</v>
          </cell>
          <cell r="S612">
            <v>0</v>
          </cell>
          <cell r="T612">
            <v>0</v>
          </cell>
          <cell r="AH612">
            <v>0</v>
          </cell>
          <cell r="AI612">
            <v>0</v>
          </cell>
          <cell r="AJ612">
            <v>0</v>
          </cell>
        </row>
        <row r="613">
          <cell r="R613">
            <v>0</v>
          </cell>
          <cell r="S613">
            <v>0</v>
          </cell>
          <cell r="T613">
            <v>0</v>
          </cell>
          <cell r="AH613">
            <v>0</v>
          </cell>
          <cell r="AI613">
            <v>0</v>
          </cell>
          <cell r="AJ613">
            <v>0</v>
          </cell>
        </row>
        <row r="614">
          <cell r="R614">
            <v>0</v>
          </cell>
          <cell r="S614">
            <v>0</v>
          </cell>
          <cell r="T614">
            <v>0</v>
          </cell>
          <cell r="AH614">
            <v>0</v>
          </cell>
          <cell r="AI614">
            <v>0</v>
          </cell>
          <cell r="AJ614">
            <v>0</v>
          </cell>
        </row>
        <row r="615">
          <cell r="R615">
            <v>348448.37</v>
          </cell>
          <cell r="S615">
            <v>348448.37</v>
          </cell>
          <cell r="T615">
            <v>433950.08</v>
          </cell>
          <cell r="AH615">
            <v>355669.05875000003</v>
          </cell>
          <cell r="AI615">
            <v>351373.08958333335</v>
          </cell>
          <cell r="AJ615">
            <v>352721.54208333342</v>
          </cell>
        </row>
        <row r="616">
          <cell r="R616">
            <v>0</v>
          </cell>
          <cell r="S616">
            <v>0</v>
          </cell>
          <cell r="T616">
            <v>0</v>
          </cell>
          <cell r="AH616">
            <v>0</v>
          </cell>
          <cell r="AI616">
            <v>0</v>
          </cell>
          <cell r="AJ616">
            <v>0</v>
          </cell>
        </row>
        <row r="617">
          <cell r="R617">
            <v>0</v>
          </cell>
          <cell r="S617">
            <v>0</v>
          </cell>
          <cell r="T617">
            <v>0</v>
          </cell>
          <cell r="AH617">
            <v>1730.3970833333333</v>
          </cell>
          <cell r="AI617">
            <v>1359.5904166666667</v>
          </cell>
          <cell r="AJ617">
            <v>1038.2254166666664</v>
          </cell>
        </row>
        <row r="618">
          <cell r="R618">
            <v>0</v>
          </cell>
          <cell r="S618">
            <v>0</v>
          </cell>
          <cell r="T618">
            <v>0</v>
          </cell>
          <cell r="AH618">
            <v>1374.0387499999999</v>
          </cell>
          <cell r="AI618">
            <v>1009.5020833333333</v>
          </cell>
          <cell r="AJ618">
            <v>701.04708333333338</v>
          </cell>
        </row>
        <row r="619">
          <cell r="R619">
            <v>0</v>
          </cell>
          <cell r="S619">
            <v>0</v>
          </cell>
          <cell r="T619">
            <v>0</v>
          </cell>
          <cell r="AH619">
            <v>841.08749999999998</v>
          </cell>
          <cell r="AI619">
            <v>463.80250000000001</v>
          </cell>
          <cell r="AJ619">
            <v>200.46083333333331</v>
          </cell>
        </row>
        <row r="620">
          <cell r="R620">
            <v>51551.63</v>
          </cell>
          <cell r="S620">
            <v>66049.919999999998</v>
          </cell>
          <cell r="T620">
            <v>66049.919999999998</v>
          </cell>
          <cell r="AH620">
            <v>50625.055</v>
          </cell>
          <cell r="AI620">
            <v>51374.877083333333</v>
          </cell>
          <cell r="AJ620">
            <v>52717.419583333336</v>
          </cell>
        </row>
        <row r="621">
          <cell r="R621">
            <v>0</v>
          </cell>
          <cell r="S621">
            <v>0</v>
          </cell>
          <cell r="T621">
            <v>0</v>
          </cell>
          <cell r="AH621">
            <v>2550.1058333333331</v>
          </cell>
          <cell r="AI621">
            <v>2138.9162500000002</v>
          </cell>
          <cell r="AJ621">
            <v>1763.9241666666667</v>
          </cell>
        </row>
        <row r="622">
          <cell r="R622">
            <v>15338.8</v>
          </cell>
          <cell r="S622">
            <v>14243.17</v>
          </cell>
          <cell r="T622">
            <v>13147.54</v>
          </cell>
          <cell r="AH622">
            <v>21912.58</v>
          </cell>
          <cell r="AI622">
            <v>20816.95</v>
          </cell>
          <cell r="AJ622">
            <v>19721.32</v>
          </cell>
        </row>
        <row r="623">
          <cell r="R623">
            <v>87974.39</v>
          </cell>
          <cell r="S623">
            <v>87974.39</v>
          </cell>
          <cell r="T623">
            <v>0</v>
          </cell>
          <cell r="AH623">
            <v>87974.39</v>
          </cell>
          <cell r="AI623">
            <v>87974.39</v>
          </cell>
          <cell r="AJ623">
            <v>84308.79041666667</v>
          </cell>
        </row>
        <row r="624">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R630">
            <v>0</v>
          </cell>
          <cell r="S630">
            <v>0</v>
          </cell>
          <cell r="T630">
            <v>0</v>
          </cell>
          <cell r="AH630">
            <v>0</v>
          </cell>
          <cell r="AI630">
            <v>0</v>
          </cell>
          <cell r="AJ630">
            <v>0</v>
          </cell>
        </row>
        <row r="631">
          <cell r="R631">
            <v>0</v>
          </cell>
          <cell r="S631">
            <v>0</v>
          </cell>
          <cell r="T631">
            <v>0</v>
          </cell>
          <cell r="AH631">
            <v>0</v>
          </cell>
          <cell r="AI631">
            <v>0</v>
          </cell>
          <cell r="AJ631">
            <v>0</v>
          </cell>
        </row>
        <row r="632">
          <cell r="R632">
            <v>4568893.21</v>
          </cell>
          <cell r="S632">
            <v>4947453.9400000004</v>
          </cell>
          <cell r="T632">
            <v>5087579.26</v>
          </cell>
          <cell r="AH632">
            <v>1640371.9670833333</v>
          </cell>
          <cell r="AI632">
            <v>2036886.4316666666</v>
          </cell>
          <cell r="AJ632">
            <v>2453242.7941666669</v>
          </cell>
        </row>
        <row r="633">
          <cell r="R633">
            <v>714843.78</v>
          </cell>
          <cell r="S633">
            <v>752888.05</v>
          </cell>
          <cell r="T633">
            <v>767988.73</v>
          </cell>
          <cell r="AH633">
            <v>200721.52833333332</v>
          </cell>
          <cell r="AI633">
            <v>261877.02124999999</v>
          </cell>
          <cell r="AJ633">
            <v>325007.49125000002</v>
          </cell>
        </row>
        <row r="634">
          <cell r="R634">
            <v>200179.29</v>
          </cell>
          <cell r="S634">
            <v>210297.41</v>
          </cell>
          <cell r="T634">
            <v>222175.2</v>
          </cell>
          <cell r="AH634">
            <v>125172.77416666667</v>
          </cell>
          <cell r="AI634">
            <v>142062.79958333334</v>
          </cell>
          <cell r="AJ634">
            <v>156756.64791666667</v>
          </cell>
        </row>
        <row r="635">
          <cell r="R635">
            <v>95995.3</v>
          </cell>
          <cell r="S635">
            <v>100538.99</v>
          </cell>
          <cell r="T635">
            <v>105872.89</v>
          </cell>
          <cell r="AH635">
            <v>61621.050833333335</v>
          </cell>
          <cell r="AI635">
            <v>69604.720000000016</v>
          </cell>
          <cell r="AJ635">
            <v>76431.457500000004</v>
          </cell>
        </row>
        <row r="636">
          <cell r="R636">
            <v>0</v>
          </cell>
          <cell r="S636">
            <v>0</v>
          </cell>
          <cell r="T636">
            <v>0</v>
          </cell>
          <cell r="AH636">
            <v>9144.7145833333343</v>
          </cell>
          <cell r="AI636">
            <v>3852.1108333333336</v>
          </cell>
          <cell r="AJ636">
            <v>0</v>
          </cell>
        </row>
        <row r="637">
          <cell r="R637">
            <v>805238.1</v>
          </cell>
          <cell r="S637">
            <v>908403.74</v>
          </cell>
          <cell r="T637">
            <v>1089876.8500000001</v>
          </cell>
          <cell r="AH637">
            <v>470200.08666666667</v>
          </cell>
          <cell r="AI637">
            <v>541601.82999999996</v>
          </cell>
          <cell r="AJ637">
            <v>619291.29625000001</v>
          </cell>
        </row>
        <row r="638">
          <cell r="R638">
            <v>372546.16</v>
          </cell>
          <cell r="S638">
            <v>418874.27</v>
          </cell>
          <cell r="T638">
            <v>500367.56</v>
          </cell>
          <cell r="AH638">
            <v>220198.45333333334</v>
          </cell>
          <cell r="AI638">
            <v>253174.30458333335</v>
          </cell>
          <cell r="AJ638">
            <v>288780.87625000003</v>
          </cell>
        </row>
        <row r="639">
          <cell r="R639">
            <v>-5574310.5999999996</v>
          </cell>
          <cell r="S639">
            <v>-5952871.3300000001</v>
          </cell>
          <cell r="T639">
            <v>-6399631.3099999996</v>
          </cell>
          <cell r="AH639">
            <v>-2235390.89</v>
          </cell>
          <cell r="AI639">
            <v>-2715690.137083333</v>
          </cell>
          <cell r="AJ639">
            <v>-3219850.4250000003</v>
          </cell>
        </row>
        <row r="640">
          <cell r="R640">
            <v>-1183385.24</v>
          </cell>
          <cell r="S640">
            <v>-1221429.51</v>
          </cell>
          <cell r="T640">
            <v>-1374229.18</v>
          </cell>
          <cell r="AH640">
            <v>-482200.97583333333</v>
          </cell>
          <cell r="AI640">
            <v>-582401.5904166667</v>
          </cell>
          <cell r="AJ640">
            <v>-685980.5083333333</v>
          </cell>
        </row>
        <row r="641">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R644">
            <v>0</v>
          </cell>
          <cell r="S644">
            <v>0</v>
          </cell>
          <cell r="T644">
            <v>0</v>
          </cell>
          <cell r="AH644">
            <v>0</v>
          </cell>
          <cell r="AI644">
            <v>0</v>
          </cell>
          <cell r="AJ644">
            <v>0</v>
          </cell>
        </row>
        <row r="645">
          <cell r="R645">
            <v>195635.85</v>
          </cell>
          <cell r="S645">
            <v>195578.86</v>
          </cell>
          <cell r="T645">
            <v>0</v>
          </cell>
          <cell r="AH645">
            <v>88165.66541666667</v>
          </cell>
          <cell r="AI645">
            <v>104466.27833333334</v>
          </cell>
          <cell r="AJ645">
            <v>112615.39750000001</v>
          </cell>
        </row>
        <row r="646">
          <cell r="R646">
            <v>67693.259999999995</v>
          </cell>
          <cell r="S646">
            <v>193410.29</v>
          </cell>
          <cell r="T646">
            <v>338195.09</v>
          </cell>
          <cell r="AH646">
            <v>10340.379166666666</v>
          </cell>
          <cell r="AI646">
            <v>21219.693750000002</v>
          </cell>
          <cell r="AJ646">
            <v>43369.917916666665</v>
          </cell>
        </row>
        <row r="647">
          <cell r="R647">
            <v>0</v>
          </cell>
          <cell r="S647">
            <v>0</v>
          </cell>
          <cell r="T647">
            <v>0</v>
          </cell>
          <cell r="AH647">
            <v>0</v>
          </cell>
          <cell r="AI647">
            <v>0</v>
          </cell>
          <cell r="AJ647">
            <v>0</v>
          </cell>
        </row>
        <row r="648">
          <cell r="R648">
            <v>-964692.58</v>
          </cell>
          <cell r="S648">
            <v>-549401.99</v>
          </cell>
          <cell r="T648">
            <v>0</v>
          </cell>
          <cell r="AH648">
            <v>-564312.15041666664</v>
          </cell>
          <cell r="AI648">
            <v>-568464.6283333333</v>
          </cell>
          <cell r="AJ648">
            <v>-571129.13666666672</v>
          </cell>
        </row>
        <row r="649">
          <cell r="R649">
            <v>0</v>
          </cell>
          <cell r="S649">
            <v>0</v>
          </cell>
          <cell r="T649">
            <v>0</v>
          </cell>
          <cell r="AH649">
            <v>0</v>
          </cell>
          <cell r="AI649">
            <v>0</v>
          </cell>
          <cell r="AJ649">
            <v>0</v>
          </cell>
        </row>
        <row r="650">
          <cell r="R650">
            <v>285989.7</v>
          </cell>
          <cell r="S650">
            <v>206037.99</v>
          </cell>
          <cell r="T650">
            <v>0</v>
          </cell>
          <cell r="AH650">
            <v>338701.09166666667</v>
          </cell>
          <cell r="AI650">
            <v>337868.02500000002</v>
          </cell>
          <cell r="AJ650">
            <v>337490.34333333332</v>
          </cell>
        </row>
        <row r="651">
          <cell r="R651">
            <v>-1238162.97</v>
          </cell>
          <cell r="S651">
            <v>-1451739.3</v>
          </cell>
          <cell r="T651">
            <v>0</v>
          </cell>
          <cell r="AH651">
            <v>-405190.22208333336</v>
          </cell>
          <cell r="AI651">
            <v>-496581.17458333331</v>
          </cell>
          <cell r="AJ651">
            <v>-545593.38583333336</v>
          </cell>
        </row>
        <row r="652">
          <cell r="R652">
            <v>-398.85</v>
          </cell>
          <cell r="S652">
            <v>-398.85</v>
          </cell>
          <cell r="T652">
            <v>0</v>
          </cell>
          <cell r="AH652">
            <v>12358.995416666663</v>
          </cell>
          <cell r="AI652">
            <v>9250.3595833333293</v>
          </cell>
          <cell r="AJ652">
            <v>7696.0416666666615</v>
          </cell>
        </row>
        <row r="653">
          <cell r="R653">
            <v>4770.29</v>
          </cell>
          <cell r="S653">
            <v>5018.3900000000003</v>
          </cell>
          <cell r="T653">
            <v>0</v>
          </cell>
          <cell r="AH653">
            <v>13663.852916666669</v>
          </cell>
          <cell r="AI653">
            <v>10988.794583333329</v>
          </cell>
          <cell r="AJ653">
            <v>9656.4341666666623</v>
          </cell>
        </row>
        <row r="654">
          <cell r="R654">
            <v>0</v>
          </cell>
          <cell r="S654">
            <v>0</v>
          </cell>
          <cell r="T654">
            <v>0</v>
          </cell>
          <cell r="AH654">
            <v>0</v>
          </cell>
          <cell r="AI654">
            <v>0</v>
          </cell>
          <cell r="AJ654">
            <v>0</v>
          </cell>
        </row>
        <row r="655">
          <cell r="R655">
            <v>0</v>
          </cell>
          <cell r="S655">
            <v>0</v>
          </cell>
          <cell r="T655">
            <v>0</v>
          </cell>
          <cell r="AH655">
            <v>0</v>
          </cell>
          <cell r="AI655">
            <v>0</v>
          </cell>
          <cell r="AJ655">
            <v>0</v>
          </cell>
        </row>
        <row r="656">
          <cell r="R656">
            <v>0</v>
          </cell>
          <cell r="S656">
            <v>-8117</v>
          </cell>
          <cell r="T656">
            <v>0</v>
          </cell>
          <cell r="AH656">
            <v>-37.304583333333333</v>
          </cell>
          <cell r="AI656">
            <v>-341.68708333333331</v>
          </cell>
          <cell r="AJ656">
            <v>-676.41666666666663</v>
          </cell>
        </row>
        <row r="657">
          <cell r="R657">
            <v>0</v>
          </cell>
          <cell r="S657">
            <v>0</v>
          </cell>
          <cell r="T657">
            <v>0</v>
          </cell>
          <cell r="AH657">
            <v>0</v>
          </cell>
          <cell r="AI657">
            <v>0</v>
          </cell>
          <cell r="AJ657">
            <v>0</v>
          </cell>
        </row>
        <row r="658">
          <cell r="R658">
            <v>-552356.63</v>
          </cell>
          <cell r="S658">
            <v>-552356.63</v>
          </cell>
          <cell r="T658">
            <v>0</v>
          </cell>
          <cell r="AH658">
            <v>156512.95416666666</v>
          </cell>
          <cell r="AI658">
            <v>3245.6770833333285</v>
          </cell>
          <cell r="AJ658">
            <v>-80959.555000000008</v>
          </cell>
        </row>
        <row r="659">
          <cell r="R659">
            <v>0</v>
          </cell>
          <cell r="S659">
            <v>0</v>
          </cell>
          <cell r="T659">
            <v>0</v>
          </cell>
          <cell r="AH659">
            <v>0</v>
          </cell>
          <cell r="AI659">
            <v>0</v>
          </cell>
          <cell r="AJ659">
            <v>0</v>
          </cell>
        </row>
        <row r="660">
          <cell r="R660">
            <v>0</v>
          </cell>
          <cell r="S660">
            <v>0</v>
          </cell>
          <cell r="T660">
            <v>0</v>
          </cell>
          <cell r="AH660">
            <v>-57.083333333333336</v>
          </cell>
          <cell r="AI660">
            <v>-19.583333333333332</v>
          </cell>
          <cell r="AJ660">
            <v>0</v>
          </cell>
        </row>
        <row r="661">
          <cell r="R661">
            <v>0</v>
          </cell>
          <cell r="S661">
            <v>0</v>
          </cell>
          <cell r="T661">
            <v>0</v>
          </cell>
          <cell r="AH661">
            <v>0</v>
          </cell>
          <cell r="AI661">
            <v>0</v>
          </cell>
          <cell r="AJ661">
            <v>0</v>
          </cell>
        </row>
        <row r="662">
          <cell r="R662">
            <v>0</v>
          </cell>
          <cell r="S662">
            <v>0</v>
          </cell>
          <cell r="T662">
            <v>0</v>
          </cell>
          <cell r="AH662">
            <v>0</v>
          </cell>
          <cell r="AI662">
            <v>0</v>
          </cell>
          <cell r="AJ662">
            <v>0</v>
          </cell>
        </row>
        <row r="663">
          <cell r="R663">
            <v>0</v>
          </cell>
          <cell r="S663">
            <v>0</v>
          </cell>
          <cell r="T663">
            <v>0</v>
          </cell>
          <cell r="AH663">
            <v>0</v>
          </cell>
          <cell r="AI663">
            <v>0</v>
          </cell>
          <cell r="AJ663">
            <v>0</v>
          </cell>
        </row>
        <row r="664">
          <cell r="R664">
            <v>0</v>
          </cell>
          <cell r="S664">
            <v>0</v>
          </cell>
          <cell r="T664">
            <v>0</v>
          </cell>
          <cell r="AH664">
            <v>549.10874999999999</v>
          </cell>
          <cell r="AI664">
            <v>478.37124999999997</v>
          </cell>
          <cell r="AJ664">
            <v>443.0025</v>
          </cell>
        </row>
        <row r="665">
          <cell r="R665">
            <v>0</v>
          </cell>
          <cell r="S665">
            <v>0</v>
          </cell>
          <cell r="T665">
            <v>0</v>
          </cell>
          <cell r="AH665">
            <v>1436.1091666666669</v>
          </cell>
          <cell r="AI665">
            <v>1436.1091666666669</v>
          </cell>
          <cell r="AJ665">
            <v>1436.1091666666669</v>
          </cell>
        </row>
        <row r="666">
          <cell r="R666">
            <v>0</v>
          </cell>
          <cell r="S666">
            <v>0</v>
          </cell>
          <cell r="T666">
            <v>0</v>
          </cell>
          <cell r="AH666">
            <v>12878.130833333335</v>
          </cell>
          <cell r="AI666">
            <v>12878.130833333335</v>
          </cell>
          <cell r="AJ666">
            <v>12878.130833333335</v>
          </cell>
        </row>
        <row r="667">
          <cell r="R667">
            <v>0</v>
          </cell>
          <cell r="S667">
            <v>0</v>
          </cell>
          <cell r="T667">
            <v>0</v>
          </cell>
          <cell r="AH667">
            <v>912.48083333333341</v>
          </cell>
          <cell r="AI667">
            <v>456.2404166666667</v>
          </cell>
          <cell r="AJ667">
            <v>0</v>
          </cell>
        </row>
        <row r="668">
          <cell r="R668">
            <v>0</v>
          </cell>
          <cell r="S668">
            <v>0</v>
          </cell>
          <cell r="T668">
            <v>0</v>
          </cell>
          <cell r="AH668">
            <v>101.26041666666667</v>
          </cell>
          <cell r="AI668">
            <v>0</v>
          </cell>
          <cell r="AJ668">
            <v>0</v>
          </cell>
        </row>
        <row r="669">
          <cell r="R669">
            <v>0</v>
          </cell>
          <cell r="S669">
            <v>0</v>
          </cell>
          <cell r="T669">
            <v>0</v>
          </cell>
          <cell r="AH669">
            <v>299.6825</v>
          </cell>
          <cell r="AI669">
            <v>99.894166666666663</v>
          </cell>
          <cell r="AJ669">
            <v>0</v>
          </cell>
        </row>
        <row r="670">
          <cell r="R670">
            <v>0</v>
          </cell>
          <cell r="S670">
            <v>0</v>
          </cell>
          <cell r="T670">
            <v>0</v>
          </cell>
          <cell r="AH670">
            <v>-410.06124999999997</v>
          </cell>
          <cell r="AI670">
            <v>-384.91041666666666</v>
          </cell>
          <cell r="AJ670">
            <v>-274.87166666666667</v>
          </cell>
        </row>
        <row r="671">
          <cell r="R671">
            <v>0</v>
          </cell>
          <cell r="S671">
            <v>0</v>
          </cell>
          <cell r="T671">
            <v>0</v>
          </cell>
          <cell r="AH671">
            <v>60.588333333333331</v>
          </cell>
          <cell r="AI671">
            <v>60.588333333333331</v>
          </cell>
          <cell r="AJ671">
            <v>60.588333333333331</v>
          </cell>
        </row>
        <row r="672">
          <cell r="R672">
            <v>1200</v>
          </cell>
          <cell r="S672">
            <v>17.649999999999999</v>
          </cell>
          <cell r="T672">
            <v>0</v>
          </cell>
          <cell r="AH672">
            <v>332.75166666666667</v>
          </cell>
          <cell r="AI672">
            <v>322.69958333333335</v>
          </cell>
          <cell r="AJ672">
            <v>262.64749999999998</v>
          </cell>
        </row>
        <row r="673">
          <cell r="R673">
            <v>0</v>
          </cell>
          <cell r="S673">
            <v>0</v>
          </cell>
          <cell r="T673">
            <v>0</v>
          </cell>
          <cell r="AH673">
            <v>0</v>
          </cell>
          <cell r="AI673">
            <v>0</v>
          </cell>
          <cell r="AJ673">
            <v>0</v>
          </cell>
        </row>
        <row r="674">
          <cell r="R674">
            <v>0</v>
          </cell>
          <cell r="S674">
            <v>0</v>
          </cell>
          <cell r="T674">
            <v>0</v>
          </cell>
          <cell r="AH674">
            <v>0</v>
          </cell>
          <cell r="AI674">
            <v>0</v>
          </cell>
          <cell r="AJ674">
            <v>0</v>
          </cell>
        </row>
        <row r="675">
          <cell r="R675">
            <v>0</v>
          </cell>
          <cell r="S675">
            <v>0</v>
          </cell>
          <cell r="T675">
            <v>0</v>
          </cell>
          <cell r="AH675">
            <v>0</v>
          </cell>
          <cell r="AI675">
            <v>0</v>
          </cell>
          <cell r="AJ675">
            <v>0</v>
          </cell>
        </row>
        <row r="676">
          <cell r="R676">
            <v>79.78</v>
          </cell>
          <cell r="S676">
            <v>79.78</v>
          </cell>
          <cell r="T676">
            <v>0</v>
          </cell>
          <cell r="AH676">
            <v>3.3241666666666667</v>
          </cell>
          <cell r="AI676">
            <v>9.9725000000000001</v>
          </cell>
          <cell r="AJ676">
            <v>13.296666666666667</v>
          </cell>
        </row>
        <row r="677">
          <cell r="R677">
            <v>0</v>
          </cell>
          <cell r="S677">
            <v>0</v>
          </cell>
          <cell r="T677">
            <v>0</v>
          </cell>
          <cell r="AH677">
            <v>0</v>
          </cell>
          <cell r="AI677">
            <v>0</v>
          </cell>
          <cell r="AJ677">
            <v>0</v>
          </cell>
        </row>
        <row r="678">
          <cell r="R678">
            <v>0</v>
          </cell>
          <cell r="S678">
            <v>0</v>
          </cell>
          <cell r="T678">
            <v>0</v>
          </cell>
          <cell r="AH678">
            <v>0</v>
          </cell>
          <cell r="AI678">
            <v>0</v>
          </cell>
          <cell r="AJ678">
            <v>0</v>
          </cell>
        </row>
        <row r="679">
          <cell r="R679">
            <v>0</v>
          </cell>
          <cell r="S679">
            <v>0</v>
          </cell>
          <cell r="T679">
            <v>0</v>
          </cell>
          <cell r="AH679">
            <v>-511.16833333333335</v>
          </cell>
          <cell r="AI679">
            <v>-242.73625000000001</v>
          </cell>
          <cell r="AJ679">
            <v>13.416666666666666</v>
          </cell>
        </row>
        <row r="680">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R687">
            <v>773385.84</v>
          </cell>
          <cell r="S687">
            <v>1106887.33</v>
          </cell>
          <cell r="T687">
            <v>820807.41</v>
          </cell>
          <cell r="AH687">
            <v>669031.13458333327</v>
          </cell>
          <cell r="AI687">
            <v>715453.82250000013</v>
          </cell>
          <cell r="AJ687">
            <v>765218.0229166667</v>
          </cell>
        </row>
        <row r="688">
          <cell r="R688">
            <v>0</v>
          </cell>
          <cell r="S688">
            <v>0</v>
          </cell>
          <cell r="T688">
            <v>0</v>
          </cell>
          <cell r="AH688">
            <v>0</v>
          </cell>
          <cell r="AI688">
            <v>0</v>
          </cell>
          <cell r="AJ688">
            <v>0</v>
          </cell>
        </row>
        <row r="689">
          <cell r="R689">
            <v>1578388.36</v>
          </cell>
          <cell r="S689">
            <v>1790010.87</v>
          </cell>
          <cell r="T689">
            <v>1339177.93</v>
          </cell>
          <cell r="AH689">
            <v>1246900.53</v>
          </cell>
          <cell r="AI689">
            <v>1258855.925</v>
          </cell>
          <cell r="AJ689">
            <v>1286810.9337500001</v>
          </cell>
        </row>
        <row r="690">
          <cell r="R690">
            <v>1544.57</v>
          </cell>
          <cell r="S690">
            <v>1544.57</v>
          </cell>
          <cell r="T690">
            <v>0</v>
          </cell>
          <cell r="AH690">
            <v>421.52125000000001</v>
          </cell>
          <cell r="AI690">
            <v>550.23541666666665</v>
          </cell>
          <cell r="AJ690">
            <v>614.59249999999997</v>
          </cell>
        </row>
        <row r="691">
          <cell r="R691">
            <v>0</v>
          </cell>
          <cell r="S691">
            <v>0</v>
          </cell>
          <cell r="T691">
            <v>0</v>
          </cell>
          <cell r="AH691">
            <v>40.083333333333336</v>
          </cell>
          <cell r="AI691">
            <v>20.041666666666668</v>
          </cell>
          <cell r="AJ691">
            <v>0</v>
          </cell>
        </row>
        <row r="692">
          <cell r="R692">
            <v>10555000</v>
          </cell>
          <cell r="S692">
            <v>10555000</v>
          </cell>
          <cell r="T692">
            <v>9043000</v>
          </cell>
          <cell r="AH692">
            <v>10474535.5</v>
          </cell>
          <cell r="AI692">
            <v>10528178.5</v>
          </cell>
          <cell r="AJ692">
            <v>10492000</v>
          </cell>
        </row>
        <row r="693">
          <cell r="R693">
            <v>35696.1</v>
          </cell>
          <cell r="S693">
            <v>86697.55</v>
          </cell>
          <cell r="T693">
            <v>113504.05</v>
          </cell>
          <cell r="AH693">
            <v>1860.0408333333332</v>
          </cell>
          <cell r="AI693">
            <v>6959.7762499999999</v>
          </cell>
          <cell r="AJ693">
            <v>15301.509583333333</v>
          </cell>
        </row>
        <row r="694">
          <cell r="R694">
            <v>110594484.5</v>
          </cell>
          <cell r="S694">
            <v>111665738.75</v>
          </cell>
          <cell r="T694">
            <v>112736993</v>
          </cell>
          <cell r="AH694">
            <v>86641836.104166672</v>
          </cell>
          <cell r="AI694">
            <v>89973362.979166672</v>
          </cell>
          <cell r="AJ694">
            <v>93271439.104166672</v>
          </cell>
        </row>
        <row r="695">
          <cell r="R695">
            <v>9366.6</v>
          </cell>
          <cell r="S695">
            <v>9464.24</v>
          </cell>
          <cell r="T695">
            <v>0</v>
          </cell>
          <cell r="AH695">
            <v>4104.4741666666669</v>
          </cell>
          <cell r="AI695">
            <v>4889.0924999999997</v>
          </cell>
          <cell r="AJ695">
            <v>5283.435833333333</v>
          </cell>
        </row>
        <row r="696">
          <cell r="R696">
            <v>57042.85</v>
          </cell>
          <cell r="S696">
            <v>51891.61</v>
          </cell>
          <cell r="T696">
            <v>46740.37</v>
          </cell>
          <cell r="AH696">
            <v>120038.91791666666</v>
          </cell>
          <cell r="AI696">
            <v>109323.50833333332</v>
          </cell>
          <cell r="AJ696">
            <v>99135.321249999979</v>
          </cell>
        </row>
        <row r="697">
          <cell r="R697">
            <v>0</v>
          </cell>
          <cell r="S697">
            <v>0</v>
          </cell>
          <cell r="T697">
            <v>0</v>
          </cell>
          <cell r="AH697">
            <v>0</v>
          </cell>
          <cell r="AI697">
            <v>0</v>
          </cell>
          <cell r="AJ697">
            <v>0</v>
          </cell>
        </row>
        <row r="698">
          <cell r="AH698">
            <v>0</v>
          </cell>
          <cell r="AI698">
            <v>0</v>
          </cell>
          <cell r="AJ698">
            <v>0</v>
          </cell>
        </row>
        <row r="699">
          <cell r="R699">
            <v>-502.28</v>
          </cell>
          <cell r="S699">
            <v>-502.28</v>
          </cell>
          <cell r="T699">
            <v>0</v>
          </cell>
          <cell r="AH699">
            <v>-37.099999999999994</v>
          </cell>
          <cell r="AI699">
            <v>-78.956666666666663</v>
          </cell>
          <cell r="AJ699">
            <v>-99.884999999999991</v>
          </cell>
        </row>
        <row r="700">
          <cell r="R700">
            <v>1759.77</v>
          </cell>
          <cell r="S700">
            <v>1802.35</v>
          </cell>
          <cell r="T700">
            <v>0</v>
          </cell>
          <cell r="AH700">
            <v>795.67124999999999</v>
          </cell>
          <cell r="AI700">
            <v>853.31374999999991</v>
          </cell>
          <cell r="AJ700">
            <v>880.34833333333336</v>
          </cell>
        </row>
        <row r="701">
          <cell r="R701">
            <v>0</v>
          </cell>
          <cell r="S701">
            <v>0</v>
          </cell>
          <cell r="T701">
            <v>0</v>
          </cell>
          <cell r="AH701">
            <v>0</v>
          </cell>
          <cell r="AI701">
            <v>0</v>
          </cell>
          <cell r="AJ701">
            <v>0</v>
          </cell>
        </row>
        <row r="702">
          <cell r="R702">
            <v>570276.84</v>
          </cell>
          <cell r="S702">
            <v>713531.46</v>
          </cell>
          <cell r="T702">
            <v>766124.94</v>
          </cell>
          <cell r="AH702">
            <v>789053.48583333334</v>
          </cell>
          <cell r="AI702">
            <v>719985.9520833334</v>
          </cell>
          <cell r="AJ702">
            <v>679845.10458333336</v>
          </cell>
        </row>
        <row r="703">
          <cell r="R703">
            <v>365658.73</v>
          </cell>
          <cell r="S703">
            <v>361406.89</v>
          </cell>
          <cell r="T703">
            <v>357155.05</v>
          </cell>
          <cell r="AH703">
            <v>391169.77</v>
          </cell>
          <cell r="AI703">
            <v>386917.93</v>
          </cell>
          <cell r="AJ703">
            <v>382666.09</v>
          </cell>
        </row>
        <row r="704">
          <cell r="R704">
            <v>815</v>
          </cell>
          <cell r="S704">
            <v>0</v>
          </cell>
          <cell r="T704">
            <v>0</v>
          </cell>
          <cell r="AH704">
            <v>237.70833333333334</v>
          </cell>
          <cell r="AI704">
            <v>271.66666666666669</v>
          </cell>
          <cell r="AJ704">
            <v>271.66666666666669</v>
          </cell>
        </row>
        <row r="705">
          <cell r="R705">
            <v>0</v>
          </cell>
          <cell r="S705">
            <v>0</v>
          </cell>
          <cell r="T705">
            <v>0</v>
          </cell>
          <cell r="AH705">
            <v>577902.5</v>
          </cell>
          <cell r="AI705">
            <v>522864.16666666669</v>
          </cell>
          <cell r="AJ705">
            <v>467825.83333333331</v>
          </cell>
        </row>
        <row r="706">
          <cell r="R706">
            <v>0</v>
          </cell>
          <cell r="S706">
            <v>0</v>
          </cell>
          <cell r="T706">
            <v>0</v>
          </cell>
          <cell r="AH706">
            <v>0</v>
          </cell>
          <cell r="AI706">
            <v>0</v>
          </cell>
          <cell r="AJ706">
            <v>0</v>
          </cell>
        </row>
        <row r="707">
          <cell r="R707">
            <v>0</v>
          </cell>
          <cell r="S707">
            <v>0</v>
          </cell>
          <cell r="T707">
            <v>-64880.76</v>
          </cell>
          <cell r="AH707">
            <v>26536.914999999997</v>
          </cell>
          <cell r="AI707">
            <v>26536.914999999997</v>
          </cell>
          <cell r="AJ707">
            <v>10565.092499999999</v>
          </cell>
        </row>
        <row r="708">
          <cell r="R708">
            <v>0</v>
          </cell>
          <cell r="S708">
            <v>0</v>
          </cell>
          <cell r="T708">
            <v>0</v>
          </cell>
          <cell r="AH708">
            <v>404.625</v>
          </cell>
          <cell r="AI708">
            <v>404.625</v>
          </cell>
          <cell r="AJ708">
            <v>404.625</v>
          </cell>
        </row>
        <row r="709">
          <cell r="R709">
            <v>0</v>
          </cell>
          <cell r="S709">
            <v>0</v>
          </cell>
          <cell r="T709">
            <v>0</v>
          </cell>
          <cell r="AH709">
            <v>0</v>
          </cell>
          <cell r="AI709">
            <v>0</v>
          </cell>
          <cell r="AJ709">
            <v>0</v>
          </cell>
        </row>
        <row r="710">
          <cell r="R710">
            <v>0</v>
          </cell>
          <cell r="S710">
            <v>0</v>
          </cell>
          <cell r="T710">
            <v>0</v>
          </cell>
          <cell r="AH710">
            <v>0</v>
          </cell>
          <cell r="AI710">
            <v>0</v>
          </cell>
          <cell r="AJ710">
            <v>0</v>
          </cell>
        </row>
        <row r="711">
          <cell r="R711">
            <v>0</v>
          </cell>
          <cell r="S711">
            <v>0</v>
          </cell>
          <cell r="T711">
            <v>0</v>
          </cell>
          <cell r="AH711">
            <v>0</v>
          </cell>
          <cell r="AI711">
            <v>0</v>
          </cell>
          <cell r="AJ711">
            <v>0</v>
          </cell>
        </row>
        <row r="712">
          <cell r="R712">
            <v>0</v>
          </cell>
          <cell r="S712">
            <v>0</v>
          </cell>
          <cell r="T712">
            <v>0</v>
          </cell>
          <cell r="AH712">
            <v>4528.875</v>
          </cell>
          <cell r="AI712">
            <v>4528.875</v>
          </cell>
          <cell r="AJ712">
            <v>4528.875</v>
          </cell>
        </row>
        <row r="713">
          <cell r="R713">
            <v>42523.5</v>
          </cell>
          <cell r="S713">
            <v>0</v>
          </cell>
          <cell r="T713">
            <v>0</v>
          </cell>
          <cell r="AH713">
            <v>10056.979166666666</v>
          </cell>
          <cell r="AI713">
            <v>11828.791666666666</v>
          </cell>
          <cell r="AJ713">
            <v>11828.791666666666</v>
          </cell>
        </row>
        <row r="714">
          <cell r="R714">
            <v>0</v>
          </cell>
          <cell r="S714">
            <v>0</v>
          </cell>
          <cell r="T714">
            <v>0</v>
          </cell>
          <cell r="AH714">
            <v>17.708333333333332</v>
          </cell>
          <cell r="AI714">
            <v>8.8541666666666661</v>
          </cell>
          <cell r="AJ714">
            <v>0</v>
          </cell>
        </row>
        <row r="715">
          <cell r="R715">
            <v>0</v>
          </cell>
          <cell r="S715">
            <v>0</v>
          </cell>
          <cell r="T715">
            <v>0</v>
          </cell>
          <cell r="AH715">
            <v>0</v>
          </cell>
          <cell r="AI715">
            <v>0</v>
          </cell>
          <cell r="AJ715">
            <v>0</v>
          </cell>
        </row>
        <row r="716">
          <cell r="R716">
            <v>0</v>
          </cell>
          <cell r="S716">
            <v>0</v>
          </cell>
          <cell r="T716">
            <v>0</v>
          </cell>
          <cell r="AH716">
            <v>172.70749999999998</v>
          </cell>
          <cell r="AI716">
            <v>172.70749999999998</v>
          </cell>
          <cell r="AJ716">
            <v>172.70749999999998</v>
          </cell>
        </row>
        <row r="717">
          <cell r="R717">
            <v>0</v>
          </cell>
          <cell r="S717">
            <v>0</v>
          </cell>
          <cell r="T717">
            <v>0</v>
          </cell>
          <cell r="AH717">
            <v>26.048749999999998</v>
          </cell>
          <cell r="AI717">
            <v>8.6829166666666655</v>
          </cell>
          <cell r="AJ717">
            <v>0</v>
          </cell>
        </row>
        <row r="718">
          <cell r="R718">
            <v>104051.11</v>
          </cell>
          <cell r="S718">
            <v>59331.76</v>
          </cell>
          <cell r="T718">
            <v>65851.399999999994</v>
          </cell>
          <cell r="AH718">
            <v>147676.47041666665</v>
          </cell>
          <cell r="AI718">
            <v>137855.10083333336</v>
          </cell>
          <cell r="AJ718">
            <v>128688.75250000005</v>
          </cell>
        </row>
        <row r="719">
          <cell r="R719">
            <v>0</v>
          </cell>
          <cell r="S719">
            <v>0</v>
          </cell>
          <cell r="T719">
            <v>0</v>
          </cell>
          <cell r="AH719">
            <v>10339.358333333334</v>
          </cell>
          <cell r="AI719">
            <v>10339.358333333334</v>
          </cell>
          <cell r="AJ719">
            <v>10339.358333333334</v>
          </cell>
        </row>
        <row r="720">
          <cell r="R720">
            <v>0</v>
          </cell>
          <cell r="S720">
            <v>0</v>
          </cell>
          <cell r="T720">
            <v>0</v>
          </cell>
          <cell r="AH720">
            <v>0</v>
          </cell>
          <cell r="AI720">
            <v>0</v>
          </cell>
          <cell r="AJ720">
            <v>0</v>
          </cell>
        </row>
        <row r="721">
          <cell r="R721">
            <v>7105.99</v>
          </cell>
          <cell r="S721">
            <v>8247.9</v>
          </cell>
          <cell r="T721">
            <v>8717.44</v>
          </cell>
          <cell r="AH721">
            <v>5042.6895833333328</v>
          </cell>
          <cell r="AI721">
            <v>5416.7904166666658</v>
          </cell>
          <cell r="AJ721">
            <v>5831.9712499999996</v>
          </cell>
        </row>
        <row r="722">
          <cell r="R722">
            <v>0</v>
          </cell>
          <cell r="S722">
            <v>0</v>
          </cell>
          <cell r="T722">
            <v>0</v>
          </cell>
          <cell r="AH722">
            <v>0</v>
          </cell>
          <cell r="AI722">
            <v>0</v>
          </cell>
          <cell r="AJ722">
            <v>0</v>
          </cell>
        </row>
        <row r="723">
          <cell r="R723">
            <v>0</v>
          </cell>
          <cell r="S723">
            <v>0</v>
          </cell>
          <cell r="T723">
            <v>0</v>
          </cell>
          <cell r="AH723">
            <v>0</v>
          </cell>
          <cell r="AI723">
            <v>0</v>
          </cell>
          <cell r="AJ723">
            <v>0</v>
          </cell>
        </row>
        <row r="724">
          <cell r="AH724">
            <v>0</v>
          </cell>
          <cell r="AI724">
            <v>0</v>
          </cell>
          <cell r="AJ724">
            <v>0</v>
          </cell>
        </row>
        <row r="725">
          <cell r="R725">
            <v>0</v>
          </cell>
          <cell r="S725">
            <v>0</v>
          </cell>
          <cell r="T725">
            <v>0</v>
          </cell>
          <cell r="AH725">
            <v>0</v>
          </cell>
          <cell r="AI725">
            <v>0</v>
          </cell>
          <cell r="AJ725">
            <v>0</v>
          </cell>
        </row>
        <row r="726">
          <cell r="R726">
            <v>0</v>
          </cell>
          <cell r="S726">
            <v>0</v>
          </cell>
          <cell r="T726">
            <v>0</v>
          </cell>
          <cell r="AH726">
            <v>0</v>
          </cell>
          <cell r="AI726">
            <v>0</v>
          </cell>
          <cell r="AJ726">
            <v>0</v>
          </cell>
        </row>
        <row r="727">
          <cell r="R727">
            <v>0</v>
          </cell>
          <cell r="S727">
            <v>0</v>
          </cell>
          <cell r="T727">
            <v>0</v>
          </cell>
          <cell r="AH727">
            <v>1508408.875</v>
          </cell>
          <cell r="AI727">
            <v>502802.95833333331</v>
          </cell>
          <cell r="AJ727">
            <v>0</v>
          </cell>
        </row>
        <row r="728">
          <cell r="R728">
            <v>0</v>
          </cell>
          <cell r="S728">
            <v>0</v>
          </cell>
          <cell r="T728">
            <v>0</v>
          </cell>
          <cell r="AH728">
            <v>-527943.125</v>
          </cell>
          <cell r="AI728">
            <v>-175981.04166666666</v>
          </cell>
          <cell r="AJ728">
            <v>0</v>
          </cell>
        </row>
        <row r="729">
          <cell r="R729">
            <v>0</v>
          </cell>
          <cell r="S729">
            <v>0</v>
          </cell>
          <cell r="T729">
            <v>0</v>
          </cell>
          <cell r="AH729">
            <v>0</v>
          </cell>
          <cell r="AI729">
            <v>0</v>
          </cell>
          <cell r="AJ729">
            <v>0</v>
          </cell>
        </row>
        <row r="730">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R732">
            <v>59899</v>
          </cell>
          <cell r="S732">
            <v>59899</v>
          </cell>
          <cell r="T732">
            <v>3250409</v>
          </cell>
          <cell r="AH732">
            <v>-2855589.5</v>
          </cell>
          <cell r="AI732">
            <v>-2876442.1666666665</v>
          </cell>
          <cell r="AJ732">
            <v>-2599876.6666666665</v>
          </cell>
        </row>
        <row r="733">
          <cell r="R733">
            <v>0</v>
          </cell>
          <cell r="S733">
            <v>0</v>
          </cell>
          <cell r="T733">
            <v>0</v>
          </cell>
          <cell r="AH733">
            <v>0</v>
          </cell>
          <cell r="AI733">
            <v>0</v>
          </cell>
          <cell r="AJ733">
            <v>0</v>
          </cell>
        </row>
        <row r="734">
          <cell r="AH734">
            <v>0</v>
          </cell>
          <cell r="AI734">
            <v>0</v>
          </cell>
          <cell r="AJ734">
            <v>0</v>
          </cell>
        </row>
        <row r="735">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R737">
            <v>41715.32</v>
          </cell>
          <cell r="S737">
            <v>20857.72</v>
          </cell>
          <cell r="T737">
            <v>230188.62</v>
          </cell>
          <cell r="AH737">
            <v>222380.49333333332</v>
          </cell>
          <cell r="AI737">
            <v>188510.49333333332</v>
          </cell>
          <cell r="AJ737">
            <v>165966.66750000001</v>
          </cell>
        </row>
        <row r="738">
          <cell r="R738">
            <v>0</v>
          </cell>
          <cell r="S738">
            <v>0</v>
          </cell>
          <cell r="T738">
            <v>0</v>
          </cell>
          <cell r="AH738">
            <v>16279.333333333334</v>
          </cell>
          <cell r="AI738">
            <v>16279.333333333334</v>
          </cell>
          <cell r="AJ738">
            <v>16279.333333333334</v>
          </cell>
        </row>
        <row r="739">
          <cell r="R739">
            <v>0</v>
          </cell>
          <cell r="S739">
            <v>0</v>
          </cell>
          <cell r="T739">
            <v>0</v>
          </cell>
          <cell r="AH739">
            <v>396079.33416666667</v>
          </cell>
          <cell r="AI739">
            <v>395902.55874999991</v>
          </cell>
          <cell r="AJ739">
            <v>330020.42958333337</v>
          </cell>
        </row>
        <row r="740">
          <cell r="R740">
            <v>0</v>
          </cell>
          <cell r="S740">
            <v>8970</v>
          </cell>
          <cell r="T740">
            <v>0</v>
          </cell>
          <cell r="AH740">
            <v>60431.485000000008</v>
          </cell>
          <cell r="AI740">
            <v>60805.235000000008</v>
          </cell>
          <cell r="AJ740">
            <v>61178.985000000008</v>
          </cell>
        </row>
        <row r="741">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R744">
            <v>0</v>
          </cell>
          <cell r="S744">
            <v>0</v>
          </cell>
          <cell r="T744">
            <v>0</v>
          </cell>
          <cell r="AH744">
            <v>0</v>
          </cell>
          <cell r="AI744">
            <v>0</v>
          </cell>
          <cell r="AJ744">
            <v>0</v>
          </cell>
        </row>
        <row r="745">
          <cell r="R745">
            <v>31524576.989999998</v>
          </cell>
          <cell r="S745">
            <v>31524576.989999998</v>
          </cell>
          <cell r="T745">
            <v>31881857.5</v>
          </cell>
          <cell r="AH745">
            <v>33626831.399999999</v>
          </cell>
          <cell r="AI745">
            <v>32866804.239999998</v>
          </cell>
          <cell r="AJ745">
            <v>32427435.762083333</v>
          </cell>
        </row>
        <row r="746">
          <cell r="R746">
            <v>-58100975.340000004</v>
          </cell>
          <cell r="S746">
            <v>-58100975.340000004</v>
          </cell>
          <cell r="T746">
            <v>-58177768.280000001</v>
          </cell>
          <cell r="AH746">
            <v>-58306886.913749993</v>
          </cell>
          <cell r="AI746">
            <v>-58275958.685000002</v>
          </cell>
          <cell r="AJ746">
            <v>-58234411.916249998</v>
          </cell>
        </row>
        <row r="747">
          <cell r="R747">
            <v>36532764.609999999</v>
          </cell>
          <cell r="S747">
            <v>36555252.950000003</v>
          </cell>
          <cell r="T747">
            <v>36565939.079999998</v>
          </cell>
          <cell r="AH747">
            <v>36376926.462083332</v>
          </cell>
          <cell r="AI747">
            <v>36406188.699999996</v>
          </cell>
          <cell r="AJ747">
            <v>36434992.295833334</v>
          </cell>
        </row>
        <row r="748">
          <cell r="R748">
            <v>9350129.5299999993</v>
          </cell>
          <cell r="S748">
            <v>9350129.5299999993</v>
          </cell>
          <cell r="T748">
            <v>9350129.5299999993</v>
          </cell>
          <cell r="AH748">
            <v>9350082.1362500004</v>
          </cell>
          <cell r="AI748">
            <v>9350113.7320833337</v>
          </cell>
          <cell r="AJ748">
            <v>9350129.5299999993</v>
          </cell>
        </row>
        <row r="749">
          <cell r="R749">
            <v>209796.52</v>
          </cell>
          <cell r="S749">
            <v>209796.52</v>
          </cell>
          <cell r="T749">
            <v>209796.52</v>
          </cell>
          <cell r="AH749">
            <v>209796.52</v>
          </cell>
          <cell r="AI749">
            <v>209796.52</v>
          </cell>
          <cell r="AJ749">
            <v>209796.52</v>
          </cell>
        </row>
        <row r="750">
          <cell r="R750">
            <v>1240172.07</v>
          </cell>
          <cell r="S750">
            <v>1240172.07</v>
          </cell>
          <cell r="T750">
            <v>1240172.07</v>
          </cell>
          <cell r="AH750">
            <v>1239338.2275</v>
          </cell>
          <cell r="AI750">
            <v>1239523.5258333334</v>
          </cell>
          <cell r="AJ750">
            <v>1239708.8241666667</v>
          </cell>
        </row>
        <row r="751">
          <cell r="R751">
            <v>7601.05</v>
          </cell>
          <cell r="S751">
            <v>7601.05</v>
          </cell>
          <cell r="T751">
            <v>7601.05</v>
          </cell>
          <cell r="AH751">
            <v>7601.050000000002</v>
          </cell>
          <cell r="AI751">
            <v>7601.050000000002</v>
          </cell>
          <cell r="AJ751">
            <v>7601.050000000002</v>
          </cell>
        </row>
        <row r="752">
          <cell r="R752">
            <v>1908879.27</v>
          </cell>
          <cell r="S752">
            <v>1918361.81</v>
          </cell>
          <cell r="T752">
            <v>1926661.23</v>
          </cell>
          <cell r="AH752">
            <v>1852593.749583333</v>
          </cell>
          <cell r="AI752">
            <v>1862067.86625</v>
          </cell>
          <cell r="AJ752">
            <v>1870802.4862499998</v>
          </cell>
        </row>
        <row r="753">
          <cell r="R753">
            <v>2576768.5099999998</v>
          </cell>
          <cell r="S753">
            <v>2576768.5099999998</v>
          </cell>
          <cell r="T753">
            <v>2576812.0299999998</v>
          </cell>
          <cell r="AH753">
            <v>2577816.6999999993</v>
          </cell>
          <cell r="AI753">
            <v>2577655.4399999995</v>
          </cell>
          <cell r="AJ753">
            <v>2577495.9933333322</v>
          </cell>
        </row>
        <row r="754">
          <cell r="R754">
            <v>630551.18000000005</v>
          </cell>
          <cell r="S754">
            <v>656333.43999999994</v>
          </cell>
          <cell r="T754">
            <v>709003.06</v>
          </cell>
          <cell r="AH754">
            <v>547569.58416666661</v>
          </cell>
          <cell r="AI754">
            <v>560990.92999999993</v>
          </cell>
          <cell r="AJ754">
            <v>577039.5808333332</v>
          </cell>
        </row>
        <row r="755">
          <cell r="R755">
            <v>366.95</v>
          </cell>
          <cell r="S755">
            <v>366.95</v>
          </cell>
          <cell r="T755">
            <v>366.95</v>
          </cell>
          <cell r="AH755">
            <v>366.94999999999987</v>
          </cell>
          <cell r="AI755">
            <v>366.94999999999987</v>
          </cell>
          <cell r="AJ755">
            <v>366.94999999999987</v>
          </cell>
        </row>
        <row r="756">
          <cell r="R756">
            <v>-25835.27</v>
          </cell>
          <cell r="S756">
            <v>-25835.27</v>
          </cell>
          <cell r="T756">
            <v>-25835.27</v>
          </cell>
          <cell r="AH756">
            <v>-25835.27</v>
          </cell>
          <cell r="AI756">
            <v>-25835.27</v>
          </cell>
          <cell r="AJ756">
            <v>-25835.27</v>
          </cell>
        </row>
        <row r="757">
          <cell r="R757">
            <v>405426.67</v>
          </cell>
          <cell r="S757">
            <v>405426.67</v>
          </cell>
          <cell r="T757">
            <v>405426.67</v>
          </cell>
          <cell r="AH757">
            <v>405426.67</v>
          </cell>
          <cell r="AI757">
            <v>405426.67</v>
          </cell>
          <cell r="AJ757">
            <v>405426.67</v>
          </cell>
        </row>
        <row r="758">
          <cell r="R758">
            <v>684684.45</v>
          </cell>
          <cell r="S758">
            <v>687068.33</v>
          </cell>
          <cell r="T758">
            <v>691752.17</v>
          </cell>
          <cell r="AH758">
            <v>676050.58041666669</v>
          </cell>
          <cell r="AI758">
            <v>678374.37666666682</v>
          </cell>
          <cell r="AJ758">
            <v>680556.07958333346</v>
          </cell>
        </row>
        <row r="759">
          <cell r="R759">
            <v>9152.75</v>
          </cell>
          <cell r="S759">
            <v>9152.75</v>
          </cell>
          <cell r="T759">
            <v>9152.75</v>
          </cell>
          <cell r="AH759">
            <v>9152.75</v>
          </cell>
          <cell r="AI759">
            <v>9152.75</v>
          </cell>
          <cell r="AJ759">
            <v>9152.75</v>
          </cell>
        </row>
        <row r="760">
          <cell r="R760">
            <v>1450161.06</v>
          </cell>
          <cell r="S760">
            <v>1732369.79</v>
          </cell>
          <cell r="T760">
            <v>2235915.48</v>
          </cell>
          <cell r="AH760">
            <v>1324155.8500000001</v>
          </cell>
          <cell r="AI760">
            <v>1363479.4258333333</v>
          </cell>
          <cell r="AJ760">
            <v>1430739.7891666666</v>
          </cell>
        </row>
        <row r="761">
          <cell r="R761">
            <v>2298942.5499999998</v>
          </cell>
          <cell r="S761">
            <v>2316818.34</v>
          </cell>
          <cell r="T761">
            <v>2354799.7999999998</v>
          </cell>
          <cell r="AH761">
            <v>2122633.4049999998</v>
          </cell>
          <cell r="AI761">
            <v>2148781.1879166667</v>
          </cell>
          <cell r="AJ761">
            <v>2175935.23</v>
          </cell>
        </row>
        <row r="762">
          <cell r="R762">
            <v>995</v>
          </cell>
          <cell r="S762">
            <v>995</v>
          </cell>
          <cell r="T762">
            <v>995</v>
          </cell>
          <cell r="AH762">
            <v>995</v>
          </cell>
          <cell r="AI762">
            <v>995</v>
          </cell>
          <cell r="AJ762">
            <v>995</v>
          </cell>
        </row>
        <row r="763">
          <cell r="R763">
            <v>1519</v>
          </cell>
          <cell r="S763">
            <v>1519</v>
          </cell>
          <cell r="T763">
            <v>1519</v>
          </cell>
          <cell r="AH763">
            <v>1519</v>
          </cell>
          <cell r="AI763">
            <v>1519</v>
          </cell>
          <cell r="AJ763">
            <v>1519</v>
          </cell>
        </row>
        <row r="764">
          <cell r="R764">
            <v>84742.97</v>
          </cell>
          <cell r="S764">
            <v>86552.97</v>
          </cell>
          <cell r="T764">
            <v>86734.47</v>
          </cell>
          <cell r="AH764">
            <v>32784.621249999997</v>
          </cell>
          <cell r="AI764">
            <v>39921.95208333333</v>
          </cell>
          <cell r="AJ764">
            <v>47142.262083333328</v>
          </cell>
        </row>
        <row r="765">
          <cell r="R765">
            <v>1871269.69</v>
          </cell>
          <cell r="S765">
            <v>1912387.22</v>
          </cell>
          <cell r="T765">
            <v>1939555.01</v>
          </cell>
          <cell r="AH765">
            <v>1693742.7970833334</v>
          </cell>
          <cell r="AI765">
            <v>1720215.37625</v>
          </cell>
          <cell r="AJ765">
            <v>1747582.0537499997</v>
          </cell>
        </row>
        <row r="766">
          <cell r="R766">
            <v>3578486.52</v>
          </cell>
          <cell r="S766">
            <v>3578583.34</v>
          </cell>
          <cell r="T766">
            <v>3580719.34</v>
          </cell>
          <cell r="AH766">
            <v>3259231.7283333335</v>
          </cell>
          <cell r="AI766">
            <v>3462288.6216666666</v>
          </cell>
          <cell r="AJ766">
            <v>3565889.8137500002</v>
          </cell>
        </row>
        <row r="767">
          <cell r="R767">
            <v>-1280567.81</v>
          </cell>
          <cell r="S767">
            <v>-1280567.81</v>
          </cell>
          <cell r="T767">
            <v>-1415286.74</v>
          </cell>
          <cell r="AH767">
            <v>-700293.83875</v>
          </cell>
          <cell r="AI767">
            <v>-807007.82291666663</v>
          </cell>
          <cell r="AJ767">
            <v>-919335.09583333333</v>
          </cell>
        </row>
        <row r="768">
          <cell r="R768">
            <v>0</v>
          </cell>
          <cell r="S768">
            <v>0</v>
          </cell>
          <cell r="T768">
            <v>0</v>
          </cell>
          <cell r="AH768">
            <v>0</v>
          </cell>
          <cell r="AI768">
            <v>0</v>
          </cell>
          <cell r="AJ768">
            <v>0</v>
          </cell>
        </row>
        <row r="769">
          <cell r="R769">
            <v>0</v>
          </cell>
          <cell r="S769">
            <v>0</v>
          </cell>
          <cell r="T769">
            <v>0</v>
          </cell>
          <cell r="AH769">
            <v>0</v>
          </cell>
          <cell r="AI769">
            <v>0</v>
          </cell>
          <cell r="AJ769">
            <v>0</v>
          </cell>
        </row>
        <row r="770">
          <cell r="R770">
            <v>66942.149999999994</v>
          </cell>
          <cell r="S770">
            <v>66942.149999999994</v>
          </cell>
          <cell r="T770">
            <v>66942.149999999994</v>
          </cell>
          <cell r="AH770">
            <v>66942.150000000009</v>
          </cell>
          <cell r="AI770">
            <v>66942.150000000009</v>
          </cell>
          <cell r="AJ770">
            <v>66942.150000000009</v>
          </cell>
        </row>
        <row r="771">
          <cell r="R771">
            <v>1731110.58</v>
          </cell>
          <cell r="S771">
            <v>1731207.39</v>
          </cell>
          <cell r="T771">
            <v>1757836.13</v>
          </cell>
          <cell r="AH771">
            <v>1349716.7</v>
          </cell>
          <cell r="AI771">
            <v>1436269.8883333334</v>
          </cell>
          <cell r="AJ771">
            <v>1506976.64375</v>
          </cell>
        </row>
        <row r="772">
          <cell r="R772">
            <v>2602926.63</v>
          </cell>
          <cell r="S772">
            <v>2510853.96</v>
          </cell>
          <cell r="T772">
            <v>2421929.33</v>
          </cell>
          <cell r="AH772">
            <v>3155204.3424999998</v>
          </cell>
          <cell r="AI772">
            <v>3063156.0274999999</v>
          </cell>
          <cell r="AJ772">
            <v>2971238.8808333334</v>
          </cell>
        </row>
        <row r="773">
          <cell r="R773">
            <v>0</v>
          </cell>
          <cell r="S773">
            <v>0</v>
          </cell>
          <cell r="T773">
            <v>0</v>
          </cell>
          <cell r="AH773">
            <v>0</v>
          </cell>
          <cell r="AI773">
            <v>0</v>
          </cell>
          <cell r="AJ773">
            <v>0</v>
          </cell>
        </row>
        <row r="774">
          <cell r="R774">
            <v>239158</v>
          </cell>
          <cell r="S774">
            <v>237630</v>
          </cell>
          <cell r="T774">
            <v>236102</v>
          </cell>
          <cell r="AH774">
            <v>248326</v>
          </cell>
          <cell r="AI774">
            <v>246798</v>
          </cell>
          <cell r="AJ774">
            <v>245270</v>
          </cell>
        </row>
        <row r="775">
          <cell r="R775">
            <v>0</v>
          </cell>
          <cell r="S775">
            <v>0</v>
          </cell>
          <cell r="T775">
            <v>0</v>
          </cell>
          <cell r="AH775">
            <v>0</v>
          </cell>
          <cell r="AI775">
            <v>0</v>
          </cell>
          <cell r="AJ775">
            <v>0</v>
          </cell>
        </row>
        <row r="776">
          <cell r="R776">
            <v>0</v>
          </cell>
          <cell r="S776">
            <v>0</v>
          </cell>
          <cell r="T776">
            <v>0</v>
          </cell>
          <cell r="AH776">
            <v>0</v>
          </cell>
          <cell r="AI776">
            <v>0</v>
          </cell>
          <cell r="AJ776">
            <v>0</v>
          </cell>
        </row>
        <row r="777">
          <cell r="R777">
            <v>0</v>
          </cell>
          <cell r="S777">
            <v>0</v>
          </cell>
          <cell r="T777">
            <v>0</v>
          </cell>
          <cell r="AH777">
            <v>0</v>
          </cell>
          <cell r="AI777">
            <v>0</v>
          </cell>
          <cell r="AJ777">
            <v>0</v>
          </cell>
        </row>
        <row r="778">
          <cell r="R778">
            <v>0</v>
          </cell>
          <cell r="S778">
            <v>0</v>
          </cell>
          <cell r="T778">
            <v>0</v>
          </cell>
          <cell r="AH778">
            <v>481.40875</v>
          </cell>
          <cell r="AI778">
            <v>213.95749999999998</v>
          </cell>
          <cell r="AJ778">
            <v>53.488750000000003</v>
          </cell>
        </row>
        <row r="779">
          <cell r="R779">
            <v>0</v>
          </cell>
          <cell r="S779">
            <v>0</v>
          </cell>
          <cell r="T779">
            <v>0</v>
          </cell>
          <cell r="AH779">
            <v>0</v>
          </cell>
          <cell r="AI779">
            <v>0</v>
          </cell>
          <cell r="AJ779">
            <v>0</v>
          </cell>
        </row>
        <row r="780">
          <cell r="R780">
            <v>78591.42</v>
          </cell>
          <cell r="S780">
            <v>76056.210000000006</v>
          </cell>
          <cell r="T780">
            <v>73521</v>
          </cell>
          <cell r="AH780">
            <v>93773.127916666679</v>
          </cell>
          <cell r="AI780">
            <v>91248.556666666685</v>
          </cell>
          <cell r="AJ780">
            <v>88721.621250000011</v>
          </cell>
        </row>
        <row r="781">
          <cell r="R781">
            <v>0</v>
          </cell>
          <cell r="S781">
            <v>0</v>
          </cell>
          <cell r="T781">
            <v>0</v>
          </cell>
          <cell r="AH781">
            <v>0</v>
          </cell>
          <cell r="AI781">
            <v>0</v>
          </cell>
          <cell r="AJ781">
            <v>0</v>
          </cell>
        </row>
        <row r="782">
          <cell r="R782">
            <v>0</v>
          </cell>
          <cell r="S782">
            <v>0</v>
          </cell>
          <cell r="T782">
            <v>0</v>
          </cell>
          <cell r="AH782">
            <v>0</v>
          </cell>
          <cell r="AI782">
            <v>0</v>
          </cell>
          <cell r="AJ782">
            <v>0</v>
          </cell>
        </row>
        <row r="783">
          <cell r="R783">
            <v>354830.36</v>
          </cell>
          <cell r="S783">
            <v>345732.15</v>
          </cell>
          <cell r="T783">
            <v>336633.93</v>
          </cell>
          <cell r="AH783">
            <v>409419.66416666663</v>
          </cell>
          <cell r="AI783">
            <v>400321.44916666672</v>
          </cell>
          <cell r="AJ783">
            <v>391223.23374999996</v>
          </cell>
        </row>
        <row r="784">
          <cell r="R784">
            <v>0</v>
          </cell>
          <cell r="S784">
            <v>0</v>
          </cell>
          <cell r="T784">
            <v>0</v>
          </cell>
          <cell r="AH784">
            <v>0</v>
          </cell>
          <cell r="AI784">
            <v>0</v>
          </cell>
          <cell r="AJ784">
            <v>0</v>
          </cell>
        </row>
        <row r="785">
          <cell r="R785">
            <v>3419822.87</v>
          </cell>
          <cell r="S785">
            <v>3405749.52</v>
          </cell>
          <cell r="T785">
            <v>3391676.17</v>
          </cell>
          <cell r="AH785">
            <v>3504262.9595833332</v>
          </cell>
          <cell r="AI785">
            <v>3490189.6133333333</v>
          </cell>
          <cell r="AJ785">
            <v>3476116.2662499999</v>
          </cell>
        </row>
        <row r="786">
          <cell r="R786">
            <v>0</v>
          </cell>
          <cell r="S786">
            <v>0</v>
          </cell>
          <cell r="T786">
            <v>0</v>
          </cell>
          <cell r="AH786">
            <v>31824.977083333335</v>
          </cell>
          <cell r="AI786">
            <v>24693.857083333336</v>
          </cell>
          <cell r="AJ786">
            <v>17596.938749999998</v>
          </cell>
        </row>
        <row r="787">
          <cell r="R787">
            <v>0</v>
          </cell>
          <cell r="S787">
            <v>0</v>
          </cell>
          <cell r="T787">
            <v>0</v>
          </cell>
          <cell r="AH787">
            <v>305695.08083333337</v>
          </cell>
          <cell r="AI787">
            <v>236885.61958333335</v>
          </cell>
          <cell r="AJ787">
            <v>168585.51250000001</v>
          </cell>
        </row>
        <row r="788">
          <cell r="R788">
            <v>0</v>
          </cell>
          <cell r="S788">
            <v>0</v>
          </cell>
          <cell r="T788">
            <v>0</v>
          </cell>
          <cell r="AH788">
            <v>206415.21083333335</v>
          </cell>
          <cell r="AI788">
            <v>160135.51333333334</v>
          </cell>
          <cell r="AJ788">
            <v>114093.67750000001</v>
          </cell>
        </row>
        <row r="789">
          <cell r="R789">
            <v>0</v>
          </cell>
          <cell r="S789">
            <v>0</v>
          </cell>
          <cell r="T789">
            <v>0</v>
          </cell>
          <cell r="AH789">
            <v>131415.95666666667</v>
          </cell>
          <cell r="AI789">
            <v>101986.64750000001</v>
          </cell>
          <cell r="AJ789">
            <v>72688.426666666681</v>
          </cell>
        </row>
        <row r="790">
          <cell r="R790">
            <v>163998.88</v>
          </cell>
          <cell r="S790">
            <v>122999.15</v>
          </cell>
          <cell r="T790">
            <v>81999.429999999993</v>
          </cell>
          <cell r="AH790">
            <v>410008.8954166667</v>
          </cell>
          <cell r="AI790">
            <v>369004.97666666663</v>
          </cell>
          <cell r="AJ790">
            <v>328001.98916666658</v>
          </cell>
        </row>
        <row r="791">
          <cell r="R791">
            <v>51315.87</v>
          </cell>
          <cell r="S791">
            <v>51024.3</v>
          </cell>
          <cell r="T791">
            <v>50732.73</v>
          </cell>
          <cell r="AH791">
            <v>53065.727499999986</v>
          </cell>
          <cell r="AI791">
            <v>52774</v>
          </cell>
          <cell r="AJ791">
            <v>52482.307500000017</v>
          </cell>
        </row>
        <row r="792">
          <cell r="R792">
            <v>1243132.54</v>
          </cell>
          <cell r="S792">
            <v>1239342.5</v>
          </cell>
          <cell r="T792">
            <v>1235552.46</v>
          </cell>
          <cell r="AH792">
            <v>785801.26416666666</v>
          </cell>
          <cell r="AI792">
            <v>889237.72416666674</v>
          </cell>
          <cell r="AJ792">
            <v>992358.34750000015</v>
          </cell>
        </row>
        <row r="793">
          <cell r="R793">
            <v>944678.45</v>
          </cell>
          <cell r="S793">
            <v>941798.33</v>
          </cell>
          <cell r="T793">
            <v>938918.21</v>
          </cell>
          <cell r="AH793">
            <v>597144.31124999991</v>
          </cell>
          <cell r="AI793">
            <v>675747.51041666663</v>
          </cell>
          <cell r="AJ793">
            <v>754110.69958333333</v>
          </cell>
        </row>
        <row r="794">
          <cell r="R794">
            <v>2892562.06</v>
          </cell>
          <cell r="S794">
            <v>2883743.27</v>
          </cell>
          <cell r="T794">
            <v>2874924.48</v>
          </cell>
          <cell r="AH794">
            <v>1828428.4641666666</v>
          </cell>
          <cell r="AI794">
            <v>2069107.8529166665</v>
          </cell>
          <cell r="AJ794">
            <v>2309052.3424999998</v>
          </cell>
        </row>
        <row r="795">
          <cell r="R795">
            <v>882806.69</v>
          </cell>
          <cell r="S795">
            <v>880115.21</v>
          </cell>
          <cell r="T795">
            <v>877423.73</v>
          </cell>
          <cell r="AH795">
            <v>518934.30124999996</v>
          </cell>
          <cell r="AI795">
            <v>592389.38041666662</v>
          </cell>
          <cell r="AJ795">
            <v>665620.16958333331</v>
          </cell>
        </row>
        <row r="796">
          <cell r="R796">
            <v>20729.8</v>
          </cell>
          <cell r="S796">
            <v>20634.71</v>
          </cell>
          <cell r="T796">
            <v>20539.62</v>
          </cell>
          <cell r="AH796">
            <v>13178.037499999999</v>
          </cell>
          <cell r="AI796">
            <v>14901.558749999998</v>
          </cell>
          <cell r="AJ796">
            <v>16617.155833333331</v>
          </cell>
        </row>
        <row r="797">
          <cell r="R797">
            <v>48368.97</v>
          </cell>
          <cell r="S797">
            <v>48147.09</v>
          </cell>
          <cell r="T797">
            <v>47925.21</v>
          </cell>
          <cell r="AH797">
            <v>30748.408749999991</v>
          </cell>
          <cell r="AI797">
            <v>34769.91124999999</v>
          </cell>
          <cell r="AJ797">
            <v>38772.923749999987</v>
          </cell>
        </row>
        <row r="798">
          <cell r="R798">
            <v>21178.93</v>
          </cell>
          <cell r="S798">
            <v>20674.669999999998</v>
          </cell>
          <cell r="T798">
            <v>20170.41</v>
          </cell>
          <cell r="AH798">
            <v>14413.437916666668</v>
          </cell>
          <cell r="AI798">
            <v>16157.337916666665</v>
          </cell>
          <cell r="AJ798">
            <v>17859.216250000001</v>
          </cell>
        </row>
        <row r="799">
          <cell r="R799">
            <v>1176814</v>
          </cell>
          <cell r="S799">
            <v>1171606.8600000001</v>
          </cell>
          <cell r="T799">
            <v>1166399.72</v>
          </cell>
          <cell r="AH799">
            <v>545882.0083333333</v>
          </cell>
          <cell r="AI799">
            <v>643732.87749999994</v>
          </cell>
          <cell r="AJ799">
            <v>741149.81833333336</v>
          </cell>
        </row>
        <row r="800">
          <cell r="R800">
            <v>906025.42</v>
          </cell>
          <cell r="S800">
            <v>897788.83</v>
          </cell>
          <cell r="T800">
            <v>889552.24</v>
          </cell>
          <cell r="AH800">
            <v>425210.7508333333</v>
          </cell>
          <cell r="AI800">
            <v>500369.67791666667</v>
          </cell>
          <cell r="AJ800">
            <v>574842.22250000003</v>
          </cell>
        </row>
        <row r="801">
          <cell r="R801">
            <v>129975.33</v>
          </cell>
          <cell r="S801">
            <v>128688.45</v>
          </cell>
          <cell r="T801">
            <v>127401.57</v>
          </cell>
          <cell r="AH801">
            <v>61029.243749999994</v>
          </cell>
          <cell r="AI801">
            <v>71806.901249999981</v>
          </cell>
          <cell r="AJ801">
            <v>82477.318749999991</v>
          </cell>
        </row>
        <row r="802">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R804">
            <v>13097949.35</v>
          </cell>
          <cell r="S804">
            <v>8583069.6799999997</v>
          </cell>
          <cell r="T804">
            <v>4214314.88</v>
          </cell>
          <cell r="AH804">
            <v>3342005.2016666667</v>
          </cell>
          <cell r="AI804">
            <v>3933484.6733333333</v>
          </cell>
          <cell r="AJ804">
            <v>4367690.2812499991</v>
          </cell>
        </row>
        <row r="805">
          <cell r="R805">
            <v>-11000918.65</v>
          </cell>
          <cell r="S805">
            <v>-10455352.130000001</v>
          </cell>
          <cell r="T805">
            <v>-9729307.6699999999</v>
          </cell>
          <cell r="AH805">
            <v>-16632148.704583332</v>
          </cell>
          <cell r="AI805">
            <v>-9079055.2608333323</v>
          </cell>
          <cell r="AJ805">
            <v>-1771294.1674999997</v>
          </cell>
        </row>
        <row r="806">
          <cell r="R806">
            <v>0</v>
          </cell>
          <cell r="S806">
            <v>0</v>
          </cell>
          <cell r="T806">
            <v>0</v>
          </cell>
          <cell r="AH806">
            <v>0</v>
          </cell>
          <cell r="AI806">
            <v>0</v>
          </cell>
          <cell r="AJ806">
            <v>0</v>
          </cell>
        </row>
        <row r="807">
          <cell r="R807">
            <v>0</v>
          </cell>
          <cell r="S807">
            <v>0</v>
          </cell>
          <cell r="T807">
            <v>0</v>
          </cell>
          <cell r="AH807">
            <v>-26645863.135000002</v>
          </cell>
          <cell r="AI807">
            <v>-26942375.769999996</v>
          </cell>
          <cell r="AJ807">
            <v>-27931581.42625</v>
          </cell>
        </row>
        <row r="808">
          <cell r="R808">
            <v>47941.31</v>
          </cell>
          <cell r="S808">
            <v>11201.81</v>
          </cell>
          <cell r="T808">
            <v>-25020.29</v>
          </cell>
          <cell r="AH808">
            <v>-716499.91333333345</v>
          </cell>
          <cell r="AI808">
            <v>-455400.94208333333</v>
          </cell>
          <cell r="AJ808">
            <v>-163836.63291666665</v>
          </cell>
        </row>
        <row r="809">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R812">
            <v>0</v>
          </cell>
          <cell r="S812">
            <v>0</v>
          </cell>
          <cell r="T812">
            <v>0</v>
          </cell>
          <cell r="AH812">
            <v>0</v>
          </cell>
          <cell r="AI812">
            <v>0</v>
          </cell>
          <cell r="AJ812">
            <v>0</v>
          </cell>
        </row>
        <row r="813">
          <cell r="R813">
            <v>5103066150.0200052</v>
          </cell>
          <cell r="S813">
            <v>5248037725.6400003</v>
          </cell>
          <cell r="T813">
            <v>5202564468.2200031</v>
          </cell>
          <cell r="AH813">
            <v>5236581341.7174969</v>
          </cell>
          <cell r="AI813">
            <v>5237726315.5391684</v>
          </cell>
          <cell r="AJ813">
            <v>5235690841.9208317</v>
          </cell>
        </row>
        <row r="815">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R817">
            <v>0</v>
          </cell>
          <cell r="S817">
            <v>0</v>
          </cell>
          <cell r="T817">
            <v>0</v>
          </cell>
          <cell r="AH817">
            <v>0</v>
          </cell>
          <cell r="AI817">
            <v>0</v>
          </cell>
          <cell r="AJ817">
            <v>0</v>
          </cell>
        </row>
        <row r="818">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R820">
            <v>0</v>
          </cell>
          <cell r="S820">
            <v>0</v>
          </cell>
          <cell r="T820">
            <v>0</v>
          </cell>
          <cell r="AH820">
            <v>0</v>
          </cell>
          <cell r="AI820">
            <v>0</v>
          </cell>
          <cell r="AJ820">
            <v>0</v>
          </cell>
        </row>
        <row r="821">
          <cell r="R821">
            <v>-1024751.45</v>
          </cell>
          <cell r="S821">
            <v>-1024751.45</v>
          </cell>
          <cell r="T821">
            <v>-1024751.45</v>
          </cell>
          <cell r="AH821">
            <v>-1024751.4499999998</v>
          </cell>
          <cell r="AI821">
            <v>-1024751.4499999998</v>
          </cell>
          <cell r="AJ821">
            <v>-1024751.4499999998</v>
          </cell>
        </row>
        <row r="822">
          <cell r="R822">
            <v>-510000</v>
          </cell>
          <cell r="S822">
            <v>-561000</v>
          </cell>
          <cell r="T822">
            <v>-612000</v>
          </cell>
          <cell r="AH822">
            <v>-199750</v>
          </cell>
          <cell r="AI822">
            <v>-244375</v>
          </cell>
          <cell r="AJ822">
            <v>-293250</v>
          </cell>
        </row>
        <row r="823">
          <cell r="R823">
            <v>32917.58</v>
          </cell>
          <cell r="S823">
            <v>31917.58</v>
          </cell>
          <cell r="T823">
            <v>29917.58</v>
          </cell>
          <cell r="AH823">
            <v>39459.246666666681</v>
          </cell>
          <cell r="AI823">
            <v>38417.580000000009</v>
          </cell>
          <cell r="AJ823">
            <v>37334.246666666681</v>
          </cell>
        </row>
        <row r="824">
          <cell r="R824">
            <v>88427</v>
          </cell>
          <cell r="S824">
            <v>85427</v>
          </cell>
          <cell r="T824">
            <v>83427</v>
          </cell>
          <cell r="AH824">
            <v>106177</v>
          </cell>
          <cell r="AI824">
            <v>103343.66666666667</v>
          </cell>
          <cell r="AJ824">
            <v>100468.66666666667</v>
          </cell>
        </row>
        <row r="825">
          <cell r="R825">
            <v>39874432</v>
          </cell>
          <cell r="S825">
            <v>40168432</v>
          </cell>
          <cell r="T825">
            <v>39337432</v>
          </cell>
          <cell r="AH825">
            <v>38672390.333333336</v>
          </cell>
          <cell r="AI825">
            <v>38713723.666666664</v>
          </cell>
          <cell r="AJ825">
            <v>38791140.333333336</v>
          </cell>
        </row>
        <row r="826">
          <cell r="R826">
            <v>0</v>
          </cell>
          <cell r="S826">
            <v>0</v>
          </cell>
          <cell r="T826">
            <v>0</v>
          </cell>
          <cell r="AH826">
            <v>0</v>
          </cell>
          <cell r="AI826">
            <v>0</v>
          </cell>
          <cell r="AJ826">
            <v>0</v>
          </cell>
        </row>
        <row r="827">
          <cell r="R827">
            <v>-29580000</v>
          </cell>
          <cell r="S827">
            <v>-29838000</v>
          </cell>
          <cell r="T827">
            <v>-29452000</v>
          </cell>
          <cell r="AH827">
            <v>-23938125</v>
          </cell>
          <cell r="AI827">
            <v>-24728000</v>
          </cell>
          <cell r="AJ827">
            <v>-25482958.333333332</v>
          </cell>
        </row>
        <row r="828">
          <cell r="R828">
            <v>2889000</v>
          </cell>
          <cell r="S828">
            <v>2889000</v>
          </cell>
          <cell r="T828">
            <v>2457000</v>
          </cell>
          <cell r="AH828">
            <v>2497250</v>
          </cell>
          <cell r="AI828">
            <v>2530750</v>
          </cell>
          <cell r="AJ828">
            <v>2544791.6666666665</v>
          </cell>
        </row>
        <row r="829">
          <cell r="R829">
            <v>1864018</v>
          </cell>
          <cell r="S829">
            <v>1749018</v>
          </cell>
          <cell r="T829">
            <v>2089018</v>
          </cell>
          <cell r="AH829">
            <v>2657934.6666666665</v>
          </cell>
          <cell r="AI829">
            <v>2532643</v>
          </cell>
          <cell r="AJ829">
            <v>2421018</v>
          </cell>
        </row>
        <row r="830">
          <cell r="R830">
            <v>2718000</v>
          </cell>
          <cell r="S830">
            <v>2718000</v>
          </cell>
          <cell r="T830">
            <v>2224000</v>
          </cell>
          <cell r="AH830">
            <v>2378250</v>
          </cell>
          <cell r="AI830">
            <v>2604750</v>
          </cell>
          <cell r="AJ830">
            <v>2697416.6666666665</v>
          </cell>
        </row>
        <row r="831">
          <cell r="R831">
            <v>205589</v>
          </cell>
          <cell r="S831">
            <v>205589</v>
          </cell>
          <cell r="T831">
            <v>699108</v>
          </cell>
          <cell r="AH831">
            <v>633047.75</v>
          </cell>
          <cell r="AI831">
            <v>553596.08333333337</v>
          </cell>
          <cell r="AJ831">
            <v>519876.25</v>
          </cell>
        </row>
        <row r="832">
          <cell r="R832">
            <v>4822933</v>
          </cell>
          <cell r="S832">
            <v>4822933</v>
          </cell>
          <cell r="T832">
            <v>4618558</v>
          </cell>
          <cell r="AH832">
            <v>3756276.25</v>
          </cell>
          <cell r="AI832">
            <v>3937714.0833333335</v>
          </cell>
          <cell r="AJ832">
            <v>4072167.375</v>
          </cell>
        </row>
        <row r="833">
          <cell r="R833">
            <v>10483</v>
          </cell>
          <cell r="S833">
            <v>10483</v>
          </cell>
          <cell r="T833">
            <v>2537</v>
          </cell>
          <cell r="AH833">
            <v>53274.25</v>
          </cell>
          <cell r="AI833">
            <v>22394.75</v>
          </cell>
          <cell r="AJ833">
            <v>6878.708333333333</v>
          </cell>
        </row>
        <row r="834">
          <cell r="R834">
            <v>49000</v>
          </cell>
          <cell r="S834">
            <v>49000</v>
          </cell>
          <cell r="T834">
            <v>49000</v>
          </cell>
          <cell r="AH834">
            <v>49000</v>
          </cell>
          <cell r="AI834">
            <v>49000</v>
          </cell>
          <cell r="AJ834">
            <v>49000</v>
          </cell>
        </row>
        <row r="835">
          <cell r="R835">
            <v>-236000</v>
          </cell>
          <cell r="S835">
            <v>-236000</v>
          </cell>
          <cell r="T835">
            <v>530000</v>
          </cell>
          <cell r="AH835">
            <v>-235000</v>
          </cell>
          <cell r="AI835">
            <v>-249166.66666666666</v>
          </cell>
          <cell r="AJ835">
            <v>-222500</v>
          </cell>
        </row>
        <row r="836">
          <cell r="R836">
            <v>0</v>
          </cell>
          <cell r="S836">
            <v>0</v>
          </cell>
          <cell r="T836">
            <v>0</v>
          </cell>
          <cell r="AH836">
            <v>0</v>
          </cell>
          <cell r="AI836">
            <v>0</v>
          </cell>
          <cell r="AJ836">
            <v>0</v>
          </cell>
        </row>
        <row r="837">
          <cell r="R837">
            <v>2070000</v>
          </cell>
          <cell r="S837">
            <v>2070000</v>
          </cell>
          <cell r="T837">
            <v>2167000</v>
          </cell>
          <cell r="AH837">
            <v>2112250</v>
          </cell>
          <cell r="AI837">
            <v>2108083.3333333335</v>
          </cell>
          <cell r="AJ837">
            <v>2107500</v>
          </cell>
        </row>
        <row r="838">
          <cell r="R838">
            <v>365575</v>
          </cell>
          <cell r="S838">
            <v>365575</v>
          </cell>
          <cell r="T838">
            <v>365575</v>
          </cell>
          <cell r="AH838">
            <v>343809.375</v>
          </cell>
          <cell r="AI838">
            <v>346711.45833333331</v>
          </cell>
          <cell r="AJ838">
            <v>349613.54166666669</v>
          </cell>
        </row>
        <row r="839">
          <cell r="R839">
            <v>455000</v>
          </cell>
          <cell r="S839">
            <v>455000</v>
          </cell>
          <cell r="T839">
            <v>455000</v>
          </cell>
          <cell r="AH839">
            <v>455000</v>
          </cell>
          <cell r="AI839">
            <v>455000</v>
          </cell>
          <cell r="AJ839">
            <v>455000</v>
          </cell>
        </row>
        <row r="840">
          <cell r="R840">
            <v>960000</v>
          </cell>
          <cell r="S840">
            <v>960000</v>
          </cell>
          <cell r="T840">
            <v>926000</v>
          </cell>
          <cell r="AH840">
            <v>1019000</v>
          </cell>
          <cell r="AI840">
            <v>1010500</v>
          </cell>
          <cell r="AJ840">
            <v>1000958.3333333334</v>
          </cell>
        </row>
        <row r="841">
          <cell r="R841">
            <v>1259000</v>
          </cell>
          <cell r="S841">
            <v>1259000</v>
          </cell>
          <cell r="T841">
            <v>1259000</v>
          </cell>
          <cell r="AH841">
            <v>1259000</v>
          </cell>
          <cell r="AI841">
            <v>1259000</v>
          </cell>
          <cell r="AJ841">
            <v>1259000</v>
          </cell>
        </row>
        <row r="842">
          <cell r="R842">
            <v>0</v>
          </cell>
          <cell r="S842">
            <v>0</v>
          </cell>
          <cell r="T842">
            <v>0</v>
          </cell>
          <cell r="AH842">
            <v>0</v>
          </cell>
          <cell r="AI842">
            <v>0</v>
          </cell>
          <cell r="AJ842">
            <v>0</v>
          </cell>
        </row>
        <row r="843">
          <cell r="R843">
            <v>6917206</v>
          </cell>
          <cell r="S843">
            <v>6917206</v>
          </cell>
          <cell r="T843">
            <v>7044734.3300000001</v>
          </cell>
          <cell r="AH843">
            <v>6166547.75</v>
          </cell>
          <cell r="AI843">
            <v>6395731.583333333</v>
          </cell>
          <cell r="AJ843">
            <v>6564036.7637500009</v>
          </cell>
        </row>
        <row r="844">
          <cell r="R844">
            <v>0</v>
          </cell>
          <cell r="S844">
            <v>0</v>
          </cell>
          <cell r="T844">
            <v>0</v>
          </cell>
          <cell r="AH844">
            <v>0</v>
          </cell>
          <cell r="AI844">
            <v>0</v>
          </cell>
          <cell r="AJ844">
            <v>0</v>
          </cell>
        </row>
        <row r="845">
          <cell r="AH845">
            <v>0</v>
          </cell>
          <cell r="AI845">
            <v>0</v>
          </cell>
          <cell r="AJ845">
            <v>0</v>
          </cell>
        </row>
        <row r="846">
          <cell r="R846">
            <v>2854228</v>
          </cell>
          <cell r="S846">
            <v>2854228</v>
          </cell>
          <cell r="T846">
            <v>3020901</v>
          </cell>
          <cell r="AH846">
            <v>2372903.625</v>
          </cell>
          <cell r="AI846">
            <v>2413922.875</v>
          </cell>
          <cell r="AJ846">
            <v>2464275</v>
          </cell>
        </row>
        <row r="847">
          <cell r="R847">
            <v>2458000</v>
          </cell>
          <cell r="S847">
            <v>2458000</v>
          </cell>
          <cell r="T847">
            <v>2458000</v>
          </cell>
          <cell r="AH847">
            <v>2458000</v>
          </cell>
          <cell r="AI847">
            <v>2458000</v>
          </cell>
          <cell r="AJ847">
            <v>2458000</v>
          </cell>
        </row>
        <row r="848">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R851">
            <v>863861</v>
          </cell>
          <cell r="S851">
            <v>863861</v>
          </cell>
          <cell r="T851">
            <v>863861</v>
          </cell>
          <cell r="AH851">
            <v>1406378.375</v>
          </cell>
          <cell r="AI851">
            <v>1044700.125</v>
          </cell>
          <cell r="AJ851">
            <v>863861</v>
          </cell>
        </row>
        <row r="852">
          <cell r="R852">
            <v>0</v>
          </cell>
          <cell r="S852">
            <v>0</v>
          </cell>
          <cell r="T852">
            <v>0</v>
          </cell>
          <cell r="AH852">
            <v>0</v>
          </cell>
          <cell r="AI852">
            <v>0</v>
          </cell>
          <cell r="AJ852">
            <v>0</v>
          </cell>
        </row>
        <row r="853">
          <cell r="R853">
            <v>21000</v>
          </cell>
          <cell r="S853">
            <v>21000</v>
          </cell>
          <cell r="T853">
            <v>14000</v>
          </cell>
          <cell r="AH853">
            <v>20250</v>
          </cell>
          <cell r="AI853">
            <v>20916.666666666668</v>
          </cell>
          <cell r="AJ853">
            <v>21041.666666666668</v>
          </cell>
        </row>
        <row r="854">
          <cell r="R854">
            <v>0</v>
          </cell>
          <cell r="S854">
            <v>0</v>
          </cell>
          <cell r="T854">
            <v>0</v>
          </cell>
          <cell r="AH854">
            <v>0</v>
          </cell>
          <cell r="AI854">
            <v>0</v>
          </cell>
          <cell r="AJ854">
            <v>0</v>
          </cell>
        </row>
        <row r="855">
          <cell r="R855">
            <v>159437</v>
          </cell>
          <cell r="S855">
            <v>159437</v>
          </cell>
          <cell r="T855">
            <v>159437</v>
          </cell>
          <cell r="AH855">
            <v>159437</v>
          </cell>
          <cell r="AI855">
            <v>159437</v>
          </cell>
          <cell r="AJ855">
            <v>159437</v>
          </cell>
        </row>
        <row r="856">
          <cell r="R856">
            <v>1080000</v>
          </cell>
          <cell r="S856">
            <v>1080000</v>
          </cell>
          <cell r="T856">
            <v>156000</v>
          </cell>
          <cell r="AH856">
            <v>900333.33333333337</v>
          </cell>
          <cell r="AI856">
            <v>944458.33333333337</v>
          </cell>
          <cell r="AJ856">
            <v>937791.66666666663</v>
          </cell>
        </row>
        <row r="857">
          <cell r="R857">
            <v>-7000</v>
          </cell>
          <cell r="S857">
            <v>-7000</v>
          </cell>
          <cell r="T857">
            <v>-7000</v>
          </cell>
          <cell r="AH857">
            <v>-7000</v>
          </cell>
          <cell r="AI857">
            <v>-7000</v>
          </cell>
          <cell r="AJ857">
            <v>-7000</v>
          </cell>
        </row>
        <row r="858">
          <cell r="R858">
            <v>0</v>
          </cell>
          <cell r="S858">
            <v>0</v>
          </cell>
          <cell r="T858">
            <v>0</v>
          </cell>
          <cell r="AH858">
            <v>0</v>
          </cell>
          <cell r="AI858">
            <v>0</v>
          </cell>
          <cell r="AJ858">
            <v>0</v>
          </cell>
        </row>
        <row r="859">
          <cell r="R859">
            <v>12777000</v>
          </cell>
          <cell r="S859">
            <v>12777000</v>
          </cell>
          <cell r="T859">
            <v>12777000</v>
          </cell>
          <cell r="AH859">
            <v>12777000</v>
          </cell>
          <cell r="AI859">
            <v>12777000</v>
          </cell>
          <cell r="AJ859">
            <v>12777000</v>
          </cell>
        </row>
        <row r="860">
          <cell r="R860">
            <v>1044000</v>
          </cell>
          <cell r="S860">
            <v>1044000</v>
          </cell>
          <cell r="T860">
            <v>1044000</v>
          </cell>
          <cell r="AH860">
            <v>1044000</v>
          </cell>
          <cell r="AI860">
            <v>1044000</v>
          </cell>
          <cell r="AJ860">
            <v>1044000</v>
          </cell>
        </row>
        <row r="861">
          <cell r="R861">
            <v>5292000</v>
          </cell>
          <cell r="S861">
            <v>5292000</v>
          </cell>
          <cell r="T861">
            <v>5292000</v>
          </cell>
          <cell r="AH861">
            <v>5287750</v>
          </cell>
          <cell r="AI861">
            <v>5281375</v>
          </cell>
          <cell r="AJ861">
            <v>5279250</v>
          </cell>
        </row>
        <row r="862">
          <cell r="R862">
            <v>1074914</v>
          </cell>
          <cell r="S862">
            <v>1074914</v>
          </cell>
          <cell r="T862">
            <v>863211</v>
          </cell>
          <cell r="AH862">
            <v>2472440.875</v>
          </cell>
          <cell r="AI862">
            <v>1540756.2916666667</v>
          </cell>
          <cell r="AJ862">
            <v>1066093.0416666667</v>
          </cell>
        </row>
        <row r="863">
          <cell r="R863">
            <v>138097</v>
          </cell>
          <cell r="S863">
            <v>138097</v>
          </cell>
          <cell r="T863">
            <v>30097</v>
          </cell>
          <cell r="AH863">
            <v>70810.625</v>
          </cell>
          <cell r="AI863">
            <v>82318.708333333328</v>
          </cell>
          <cell r="AJ863">
            <v>89326.791666666672</v>
          </cell>
        </row>
        <row r="864">
          <cell r="AH864">
            <v>0</v>
          </cell>
          <cell r="AI864">
            <v>0</v>
          </cell>
          <cell r="AJ864">
            <v>0</v>
          </cell>
        </row>
        <row r="865">
          <cell r="R865">
            <v>448000</v>
          </cell>
          <cell r="S865">
            <v>448000</v>
          </cell>
          <cell r="T865">
            <v>448000</v>
          </cell>
          <cell r="AH865">
            <v>702625</v>
          </cell>
          <cell r="AI865">
            <v>678375</v>
          </cell>
          <cell r="AJ865">
            <v>654125</v>
          </cell>
        </row>
        <row r="866">
          <cell r="R866">
            <v>550000</v>
          </cell>
          <cell r="S866">
            <v>550000</v>
          </cell>
          <cell r="T866">
            <v>560000</v>
          </cell>
          <cell r="AH866">
            <v>68750</v>
          </cell>
          <cell r="AI866">
            <v>114583.33333333333</v>
          </cell>
          <cell r="AJ866">
            <v>160833.33333333334</v>
          </cell>
        </row>
        <row r="867">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R882">
            <v>-859037900</v>
          </cell>
          <cell r="S882">
            <v>-859037900</v>
          </cell>
          <cell r="T882">
            <v>-859037900</v>
          </cell>
          <cell r="AH882">
            <v>-859037900</v>
          </cell>
          <cell r="AI882">
            <v>-859037900</v>
          </cell>
          <cell r="AJ882">
            <v>-859037900</v>
          </cell>
        </row>
        <row r="883">
          <cell r="R883">
            <v>0</v>
          </cell>
          <cell r="S883">
            <v>0</v>
          </cell>
          <cell r="T883">
            <v>0</v>
          </cell>
          <cell r="AH883">
            <v>-57500000</v>
          </cell>
          <cell r="AI883">
            <v>-52500000</v>
          </cell>
          <cell r="AJ883">
            <v>-47500000</v>
          </cell>
        </row>
        <row r="884">
          <cell r="R884">
            <v>0</v>
          </cell>
          <cell r="S884">
            <v>0</v>
          </cell>
          <cell r="T884">
            <v>0</v>
          </cell>
          <cell r="AH884">
            <v>0</v>
          </cell>
          <cell r="AI884">
            <v>0</v>
          </cell>
          <cell r="AJ884">
            <v>0</v>
          </cell>
        </row>
        <row r="885">
          <cell r="R885">
            <v>-431100</v>
          </cell>
          <cell r="S885">
            <v>-431100</v>
          </cell>
          <cell r="T885">
            <v>0</v>
          </cell>
          <cell r="AH885">
            <v>-431100</v>
          </cell>
          <cell r="AI885">
            <v>-431100</v>
          </cell>
          <cell r="AJ885">
            <v>-413137.5</v>
          </cell>
        </row>
        <row r="886">
          <cell r="R886">
            <v>-1458300</v>
          </cell>
          <cell r="S886">
            <v>-1458300</v>
          </cell>
          <cell r="T886">
            <v>0</v>
          </cell>
          <cell r="AH886">
            <v>-1468612.5</v>
          </cell>
          <cell r="AI886">
            <v>-1466737.5</v>
          </cell>
          <cell r="AJ886">
            <v>-1404100</v>
          </cell>
        </row>
        <row r="887">
          <cell r="R887">
            <v>0</v>
          </cell>
          <cell r="S887">
            <v>0</v>
          </cell>
          <cell r="T887">
            <v>0</v>
          </cell>
          <cell r="AH887">
            <v>-28906250</v>
          </cell>
          <cell r="AI887">
            <v>-25468750</v>
          </cell>
          <cell r="AJ887">
            <v>-22031250</v>
          </cell>
        </row>
        <row r="888">
          <cell r="R888">
            <v>-80250000</v>
          </cell>
          <cell r="S888">
            <v>-80250000</v>
          </cell>
          <cell r="T888">
            <v>0</v>
          </cell>
          <cell r="AH888">
            <v>-86010416.666666672</v>
          </cell>
          <cell r="AI888">
            <v>-84364583.333333328</v>
          </cell>
          <cell r="AJ888">
            <v>-79375000</v>
          </cell>
        </row>
        <row r="889">
          <cell r="R889">
            <v>-200000000</v>
          </cell>
          <cell r="S889">
            <v>-200000000</v>
          </cell>
          <cell r="T889">
            <v>0</v>
          </cell>
          <cell r="AH889">
            <v>-200000000</v>
          </cell>
          <cell r="AI889">
            <v>-200000000</v>
          </cell>
          <cell r="AJ889">
            <v>-191666666.66666666</v>
          </cell>
        </row>
        <row r="890">
          <cell r="R890">
            <v>-122847945.22</v>
          </cell>
          <cell r="S890">
            <v>-122847945.22</v>
          </cell>
          <cell r="T890">
            <v>-122847945.22</v>
          </cell>
          <cell r="AH890">
            <v>-122847945.22000001</v>
          </cell>
          <cell r="AI890">
            <v>-122847945.22000001</v>
          </cell>
          <cell r="AJ890">
            <v>-122847945.22000001</v>
          </cell>
        </row>
        <row r="891">
          <cell r="R891">
            <v>-338395484.31</v>
          </cell>
          <cell r="S891">
            <v>-338395484.31</v>
          </cell>
          <cell r="T891">
            <v>-338395484.31</v>
          </cell>
          <cell r="AH891">
            <v>-338395484.31</v>
          </cell>
          <cell r="AI891">
            <v>-338395484.31</v>
          </cell>
          <cell r="AJ891">
            <v>-338395484.31</v>
          </cell>
        </row>
        <row r="892">
          <cell r="R892">
            <v>-16901820.34</v>
          </cell>
          <cell r="S892">
            <v>-16901820.34</v>
          </cell>
          <cell r="T892">
            <v>-16901820.34</v>
          </cell>
          <cell r="AH892">
            <v>-16901820.34</v>
          </cell>
          <cell r="AI892">
            <v>-16901820.34</v>
          </cell>
          <cell r="AJ892">
            <v>-16901820.34</v>
          </cell>
        </row>
        <row r="893">
          <cell r="R893">
            <v>-337.5</v>
          </cell>
          <cell r="S893">
            <v>-337.5</v>
          </cell>
          <cell r="T893">
            <v>-337.5</v>
          </cell>
          <cell r="AH893">
            <v>-182.8125</v>
          </cell>
          <cell r="AI893">
            <v>-210.9375</v>
          </cell>
          <cell r="AJ893">
            <v>-239.0625</v>
          </cell>
        </row>
        <row r="894">
          <cell r="R894">
            <v>-34883290.670000002</v>
          </cell>
          <cell r="S894">
            <v>-135169757.03</v>
          </cell>
          <cell r="T894">
            <v>-135885329.44</v>
          </cell>
          <cell r="AH894">
            <v>-25999487.185833335</v>
          </cell>
          <cell r="AI894">
            <v>-35437013.589583337</v>
          </cell>
          <cell r="AJ894">
            <v>-44270768.066250004</v>
          </cell>
        </row>
        <row r="895">
          <cell r="R895">
            <v>0</v>
          </cell>
          <cell r="S895">
            <v>0</v>
          </cell>
          <cell r="T895">
            <v>0</v>
          </cell>
          <cell r="AH895">
            <v>-153956.5</v>
          </cell>
          <cell r="AI895">
            <v>-51318.833333333336</v>
          </cell>
          <cell r="AJ895">
            <v>0</v>
          </cell>
        </row>
        <row r="896">
          <cell r="R896">
            <v>0</v>
          </cell>
          <cell r="S896">
            <v>0</v>
          </cell>
          <cell r="T896">
            <v>0</v>
          </cell>
          <cell r="AH896">
            <v>-2597819.375</v>
          </cell>
          <cell r="AI896">
            <v>-865939.79166666663</v>
          </cell>
          <cell r="AJ896">
            <v>0</v>
          </cell>
        </row>
        <row r="897">
          <cell r="R897">
            <v>0</v>
          </cell>
          <cell r="S897">
            <v>0</v>
          </cell>
          <cell r="T897">
            <v>0</v>
          </cell>
          <cell r="AH897">
            <v>3418719.25</v>
          </cell>
          <cell r="AI897">
            <v>1139573.0833333333</v>
          </cell>
          <cell r="AJ897">
            <v>0</v>
          </cell>
        </row>
        <row r="898">
          <cell r="R898">
            <v>0</v>
          </cell>
          <cell r="S898">
            <v>0</v>
          </cell>
          <cell r="T898">
            <v>0</v>
          </cell>
          <cell r="AH898">
            <v>6287438.875</v>
          </cell>
          <cell r="AI898">
            <v>2095812.9583333333</v>
          </cell>
          <cell r="AJ898">
            <v>0</v>
          </cell>
        </row>
        <row r="899">
          <cell r="R899">
            <v>0</v>
          </cell>
          <cell r="S899">
            <v>0</v>
          </cell>
          <cell r="T899">
            <v>0</v>
          </cell>
          <cell r="AH899">
            <v>643522.125</v>
          </cell>
          <cell r="AI899">
            <v>214507.375</v>
          </cell>
          <cell r="AJ899">
            <v>0</v>
          </cell>
        </row>
        <row r="900">
          <cell r="R900">
            <v>0</v>
          </cell>
          <cell r="S900">
            <v>0</v>
          </cell>
          <cell r="T900">
            <v>0</v>
          </cell>
          <cell r="AH900">
            <v>-8088804.5</v>
          </cell>
          <cell r="AI900">
            <v>-2696268.1666666665</v>
          </cell>
          <cell r="AJ900">
            <v>0</v>
          </cell>
        </row>
        <row r="901">
          <cell r="R901">
            <v>2148854.7200000002</v>
          </cell>
          <cell r="S901">
            <v>2148854.7200000002</v>
          </cell>
          <cell r="T901">
            <v>2148854.7200000002</v>
          </cell>
          <cell r="AH901">
            <v>2148854.7199999997</v>
          </cell>
          <cell r="AI901">
            <v>2148854.7199999997</v>
          </cell>
          <cell r="AJ901">
            <v>2148854.7199999997</v>
          </cell>
        </row>
        <row r="902">
          <cell r="R902">
            <v>1650848.74</v>
          </cell>
          <cell r="S902">
            <v>1650848.74</v>
          </cell>
          <cell r="T902">
            <v>1658853.74</v>
          </cell>
          <cell r="AH902">
            <v>1650848.74</v>
          </cell>
          <cell r="AI902">
            <v>1650848.74</v>
          </cell>
          <cell r="AJ902">
            <v>1651182.2816666665</v>
          </cell>
        </row>
        <row r="903">
          <cell r="R903">
            <v>4985024.68</v>
          </cell>
          <cell r="S903">
            <v>4985024.68</v>
          </cell>
          <cell r="T903">
            <v>4985024.68</v>
          </cell>
          <cell r="AH903">
            <v>4985024.68</v>
          </cell>
          <cell r="AI903">
            <v>4985024.68</v>
          </cell>
          <cell r="AJ903">
            <v>4985024.68</v>
          </cell>
        </row>
        <row r="904">
          <cell r="R904">
            <v>786587.56</v>
          </cell>
          <cell r="S904">
            <v>786587.56</v>
          </cell>
          <cell r="T904">
            <v>786587.56</v>
          </cell>
          <cell r="AH904">
            <v>786587.56000000017</v>
          </cell>
          <cell r="AI904">
            <v>786587.56000000017</v>
          </cell>
          <cell r="AJ904">
            <v>786587.56000000017</v>
          </cell>
        </row>
        <row r="905">
          <cell r="R905">
            <v>-5370574</v>
          </cell>
          <cell r="S905">
            <v>-5370574</v>
          </cell>
          <cell r="T905">
            <v>-5700440</v>
          </cell>
          <cell r="AH905">
            <v>-5335912.875</v>
          </cell>
          <cell r="AI905">
            <v>-5359020.291666667</v>
          </cell>
          <cell r="AJ905">
            <v>-5384318.416666667</v>
          </cell>
        </row>
        <row r="906">
          <cell r="R906">
            <v>-790188</v>
          </cell>
          <cell r="S906">
            <v>-790188</v>
          </cell>
          <cell r="T906">
            <v>-849343</v>
          </cell>
          <cell r="AH906">
            <v>-784140.5</v>
          </cell>
          <cell r="AI906">
            <v>-788172.16666666663</v>
          </cell>
          <cell r="AJ906">
            <v>-792652.79166666663</v>
          </cell>
        </row>
        <row r="907">
          <cell r="R907">
            <v>0</v>
          </cell>
          <cell r="S907">
            <v>0</v>
          </cell>
          <cell r="T907">
            <v>0</v>
          </cell>
          <cell r="AH907">
            <v>0</v>
          </cell>
          <cell r="AI907">
            <v>0</v>
          </cell>
          <cell r="AJ907">
            <v>0</v>
          </cell>
        </row>
        <row r="908">
          <cell r="R908">
            <v>0</v>
          </cell>
          <cell r="S908">
            <v>0</v>
          </cell>
          <cell r="T908">
            <v>0</v>
          </cell>
          <cell r="AH908">
            <v>0</v>
          </cell>
          <cell r="AI908">
            <v>0</v>
          </cell>
          <cell r="AJ908">
            <v>0</v>
          </cell>
        </row>
        <row r="909">
          <cell r="R909">
            <v>-103974220.56</v>
          </cell>
          <cell r="S909">
            <v>-103974220.56</v>
          </cell>
          <cell r="T909">
            <v>-103585199.56</v>
          </cell>
          <cell r="AH909">
            <v>-108047952.71625</v>
          </cell>
          <cell r="AI909">
            <v>-108032055.26041669</v>
          </cell>
          <cell r="AJ909">
            <v>-108013518.13791667</v>
          </cell>
        </row>
        <row r="910">
          <cell r="R910">
            <v>77562549.519999996</v>
          </cell>
          <cell r="S910">
            <v>77562549.519999996</v>
          </cell>
          <cell r="T910">
            <v>77562549.519999996</v>
          </cell>
          <cell r="AH910">
            <v>77562549.519999996</v>
          </cell>
          <cell r="AI910">
            <v>77562549.519999996</v>
          </cell>
          <cell r="AJ910">
            <v>77562549.519999996</v>
          </cell>
        </row>
        <row r="911">
          <cell r="R911">
            <v>1755001.25</v>
          </cell>
          <cell r="S911">
            <v>1755001.25</v>
          </cell>
          <cell r="T911">
            <v>1755001.25</v>
          </cell>
          <cell r="AH911">
            <v>1755001.25</v>
          </cell>
          <cell r="AI911">
            <v>1755001.25</v>
          </cell>
          <cell r="AJ911">
            <v>1755001.25</v>
          </cell>
        </row>
        <row r="912">
          <cell r="R912">
            <v>1471103.62</v>
          </cell>
          <cell r="S912">
            <v>1471103.62</v>
          </cell>
          <cell r="T912">
            <v>1471103.62</v>
          </cell>
          <cell r="AH912">
            <v>1471103.6200000003</v>
          </cell>
          <cell r="AI912">
            <v>1471103.6200000003</v>
          </cell>
          <cell r="AJ912">
            <v>1471103.6200000003</v>
          </cell>
        </row>
        <row r="913">
          <cell r="R913">
            <v>16359946.109999999</v>
          </cell>
          <cell r="S913">
            <v>16359946.109999999</v>
          </cell>
          <cell r="T913">
            <v>16359946.109999999</v>
          </cell>
          <cell r="AH913">
            <v>16359946.110000005</v>
          </cell>
          <cell r="AI913">
            <v>16359946.110000005</v>
          </cell>
          <cell r="AJ913">
            <v>16359946.110000005</v>
          </cell>
        </row>
        <row r="914">
          <cell r="R914">
            <v>-1676293.6</v>
          </cell>
          <cell r="S914">
            <v>-1676293.6</v>
          </cell>
          <cell r="T914">
            <v>-1676293.6</v>
          </cell>
          <cell r="AH914">
            <v>-1676293.5999999999</v>
          </cell>
          <cell r="AI914">
            <v>-1676293.5999999999</v>
          </cell>
          <cell r="AJ914">
            <v>-1676293.5999999999</v>
          </cell>
        </row>
        <row r="915">
          <cell r="R915">
            <v>-79330806.810000002</v>
          </cell>
          <cell r="S915">
            <v>-79330806.810000002</v>
          </cell>
          <cell r="T915">
            <v>-79330806.810000002</v>
          </cell>
          <cell r="AH915">
            <v>-76083319.018333316</v>
          </cell>
          <cell r="AI915">
            <v>-76723872.268333316</v>
          </cell>
          <cell r="AJ915">
            <v>-77364425.518333316</v>
          </cell>
        </row>
        <row r="916">
          <cell r="R916">
            <v>27022509.050000001</v>
          </cell>
          <cell r="S916">
            <v>27022509.050000001</v>
          </cell>
          <cell r="T916">
            <v>27022509.050000001</v>
          </cell>
          <cell r="AH916">
            <v>26707385.476250008</v>
          </cell>
          <cell r="AI916">
            <v>26753442.540416673</v>
          </cell>
          <cell r="AJ916">
            <v>26799499.604583338</v>
          </cell>
        </row>
        <row r="917">
          <cell r="R917">
            <v>0</v>
          </cell>
          <cell r="S917">
            <v>0</v>
          </cell>
          <cell r="T917">
            <v>0</v>
          </cell>
          <cell r="AH917">
            <v>0</v>
          </cell>
          <cell r="AI917">
            <v>0</v>
          </cell>
          <cell r="AJ917">
            <v>0</v>
          </cell>
        </row>
        <row r="918">
          <cell r="R918">
            <v>0</v>
          </cell>
          <cell r="S918">
            <v>0</v>
          </cell>
          <cell r="T918">
            <v>0</v>
          </cell>
          <cell r="AH918">
            <v>0</v>
          </cell>
          <cell r="AI918">
            <v>0</v>
          </cell>
          <cell r="AJ918">
            <v>0</v>
          </cell>
        </row>
        <row r="919">
          <cell r="R919">
            <v>0</v>
          </cell>
          <cell r="S919">
            <v>0</v>
          </cell>
          <cell r="T919">
            <v>0</v>
          </cell>
          <cell r="AH919">
            <v>1130385.3333333333</v>
          </cell>
          <cell r="AI919">
            <v>1031720</v>
          </cell>
          <cell r="AJ919">
            <v>933054.66666666663</v>
          </cell>
        </row>
        <row r="920">
          <cell r="R920">
            <v>0</v>
          </cell>
          <cell r="S920">
            <v>0</v>
          </cell>
          <cell r="T920">
            <v>0</v>
          </cell>
          <cell r="AH920">
            <v>288236.625</v>
          </cell>
          <cell r="AI920">
            <v>224184.04166666666</v>
          </cell>
          <cell r="AJ920">
            <v>160131.45833333334</v>
          </cell>
        </row>
        <row r="921">
          <cell r="R921">
            <v>0</v>
          </cell>
          <cell r="S921">
            <v>0</v>
          </cell>
          <cell r="T921">
            <v>0</v>
          </cell>
          <cell r="AH921">
            <v>2104169.3925000001</v>
          </cell>
          <cell r="AI921">
            <v>1903772.3075000001</v>
          </cell>
          <cell r="AJ921">
            <v>1703375.2225000001</v>
          </cell>
        </row>
        <row r="922">
          <cell r="R922">
            <v>-20782555</v>
          </cell>
          <cell r="S922">
            <v>-20782555</v>
          </cell>
          <cell r="T922">
            <v>-20782555</v>
          </cell>
          <cell r="AH922">
            <v>-18184735.625</v>
          </cell>
          <cell r="AI922">
            <v>-19916615.208333332</v>
          </cell>
          <cell r="AJ922">
            <v>-20782555</v>
          </cell>
        </row>
        <row r="923">
          <cell r="R923">
            <v>20564836</v>
          </cell>
          <cell r="S923">
            <v>20564836</v>
          </cell>
          <cell r="T923">
            <v>20782555</v>
          </cell>
          <cell r="AH923">
            <v>20569057.25</v>
          </cell>
          <cell r="AI923">
            <v>22282793.583333332</v>
          </cell>
          <cell r="AJ923">
            <v>22867406.541666668</v>
          </cell>
        </row>
        <row r="924">
          <cell r="R924">
            <v>46647134</v>
          </cell>
          <cell r="S924">
            <v>46647134</v>
          </cell>
          <cell r="T924">
            <v>58338233</v>
          </cell>
          <cell r="AH924">
            <v>42703436.25</v>
          </cell>
          <cell r="AI924">
            <v>46590697.416666664</v>
          </cell>
          <cell r="AJ924">
            <v>48845943.541666664</v>
          </cell>
        </row>
        <row r="925">
          <cell r="R925">
            <v>-59636660</v>
          </cell>
          <cell r="S925">
            <v>-59636660</v>
          </cell>
          <cell r="T925">
            <v>-58500404</v>
          </cell>
          <cell r="AH925">
            <v>-55264615.75</v>
          </cell>
          <cell r="AI925">
            <v>-60234337.416666664</v>
          </cell>
          <cell r="AJ925">
            <v>-62454490.791666664</v>
          </cell>
        </row>
        <row r="926">
          <cell r="R926">
            <v>0</v>
          </cell>
          <cell r="S926">
            <v>0</v>
          </cell>
          <cell r="T926">
            <v>0</v>
          </cell>
          <cell r="AH926">
            <v>-770363.5</v>
          </cell>
          <cell r="AI926">
            <v>-770363.5</v>
          </cell>
          <cell r="AJ926">
            <v>-705222.04166666663</v>
          </cell>
        </row>
        <row r="927">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R931">
            <v>0</v>
          </cell>
          <cell r="S931">
            <v>0</v>
          </cell>
          <cell r="T931">
            <v>0</v>
          </cell>
          <cell r="AH931">
            <v>0</v>
          </cell>
          <cell r="AI931">
            <v>0</v>
          </cell>
          <cell r="AJ931">
            <v>0</v>
          </cell>
        </row>
        <row r="932">
          <cell r="R932">
            <v>-25000000</v>
          </cell>
          <cell r="S932">
            <v>-25000000</v>
          </cell>
          <cell r="T932">
            <v>-25000000</v>
          </cell>
          <cell r="AH932">
            <v>-25000000</v>
          </cell>
          <cell r="AI932">
            <v>-25000000</v>
          </cell>
          <cell r="AJ932">
            <v>-25000000</v>
          </cell>
        </row>
        <row r="933">
          <cell r="R933">
            <v>0</v>
          </cell>
          <cell r="S933">
            <v>0</v>
          </cell>
          <cell r="T933">
            <v>0</v>
          </cell>
          <cell r="AH933">
            <v>0</v>
          </cell>
          <cell r="AI933">
            <v>0</v>
          </cell>
          <cell r="AJ933">
            <v>0</v>
          </cell>
        </row>
        <row r="934">
          <cell r="R934">
            <v>0</v>
          </cell>
          <cell r="S934">
            <v>0</v>
          </cell>
          <cell r="T934">
            <v>0</v>
          </cell>
          <cell r="AH934">
            <v>0</v>
          </cell>
          <cell r="AI934">
            <v>0</v>
          </cell>
          <cell r="AJ934">
            <v>0</v>
          </cell>
        </row>
        <row r="935">
          <cell r="R935">
            <v>0</v>
          </cell>
          <cell r="S935">
            <v>0</v>
          </cell>
          <cell r="T935">
            <v>0</v>
          </cell>
          <cell r="AH935">
            <v>-10312500</v>
          </cell>
          <cell r="AI935">
            <v>-8020833.333333333</v>
          </cell>
          <cell r="AJ935">
            <v>-5729166.666666667</v>
          </cell>
        </row>
        <row r="936">
          <cell r="R936">
            <v>0</v>
          </cell>
          <cell r="S936">
            <v>0</v>
          </cell>
          <cell r="T936">
            <v>0</v>
          </cell>
          <cell r="AH936">
            <v>0</v>
          </cell>
          <cell r="AI936">
            <v>0</v>
          </cell>
          <cell r="AJ936">
            <v>0</v>
          </cell>
        </row>
        <row r="937">
          <cell r="R937">
            <v>0</v>
          </cell>
          <cell r="S937">
            <v>0</v>
          </cell>
          <cell r="T937">
            <v>0</v>
          </cell>
          <cell r="AH937">
            <v>-8775000</v>
          </cell>
          <cell r="AI937">
            <v>-6825000</v>
          </cell>
          <cell r="AJ937">
            <v>-4875000</v>
          </cell>
        </row>
        <row r="938">
          <cell r="R938">
            <v>0</v>
          </cell>
          <cell r="S938">
            <v>0</v>
          </cell>
          <cell r="T938">
            <v>0</v>
          </cell>
          <cell r="AH938">
            <v>0</v>
          </cell>
          <cell r="AI938">
            <v>0</v>
          </cell>
          <cell r="AJ938">
            <v>0</v>
          </cell>
        </row>
        <row r="939">
          <cell r="R939">
            <v>0</v>
          </cell>
          <cell r="S939">
            <v>0</v>
          </cell>
          <cell r="T939">
            <v>0</v>
          </cell>
          <cell r="AH939">
            <v>-32812500</v>
          </cell>
          <cell r="AI939">
            <v>-25520833.333333332</v>
          </cell>
          <cell r="AJ939">
            <v>-18229166.666666668</v>
          </cell>
        </row>
        <row r="940">
          <cell r="R940">
            <v>0</v>
          </cell>
          <cell r="S940">
            <v>0</v>
          </cell>
          <cell r="T940">
            <v>0</v>
          </cell>
          <cell r="AH940">
            <v>0</v>
          </cell>
          <cell r="AI940">
            <v>0</v>
          </cell>
          <cell r="AJ940">
            <v>0</v>
          </cell>
        </row>
        <row r="941">
          <cell r="R941">
            <v>0</v>
          </cell>
          <cell r="S941">
            <v>0</v>
          </cell>
          <cell r="T941">
            <v>0</v>
          </cell>
          <cell r="AH941">
            <v>-10752500</v>
          </cell>
          <cell r="AI941">
            <v>-8797500</v>
          </cell>
          <cell r="AJ941">
            <v>-6842500</v>
          </cell>
        </row>
        <row r="942">
          <cell r="R942">
            <v>0</v>
          </cell>
          <cell r="S942">
            <v>0</v>
          </cell>
          <cell r="T942">
            <v>0</v>
          </cell>
          <cell r="AH942">
            <v>-1125000</v>
          </cell>
          <cell r="AI942">
            <v>-875000</v>
          </cell>
          <cell r="AJ942">
            <v>-625000</v>
          </cell>
        </row>
        <row r="943">
          <cell r="R943">
            <v>0</v>
          </cell>
          <cell r="S943">
            <v>0</v>
          </cell>
          <cell r="T943">
            <v>0</v>
          </cell>
          <cell r="AH943">
            <v>-2625000</v>
          </cell>
          <cell r="AI943">
            <v>-2041666.6666666667</v>
          </cell>
          <cell r="AJ943">
            <v>-1458333.3333333333</v>
          </cell>
        </row>
        <row r="944">
          <cell r="R944">
            <v>0</v>
          </cell>
          <cell r="S944">
            <v>0</v>
          </cell>
          <cell r="T944">
            <v>0</v>
          </cell>
          <cell r="AH944">
            <v>0</v>
          </cell>
          <cell r="AI944">
            <v>0</v>
          </cell>
          <cell r="AJ944">
            <v>0</v>
          </cell>
        </row>
        <row r="945">
          <cell r="R945">
            <v>0</v>
          </cell>
          <cell r="S945">
            <v>0</v>
          </cell>
          <cell r="T945">
            <v>0</v>
          </cell>
          <cell r="AH945">
            <v>-13541666.666666666</v>
          </cell>
          <cell r="AI945">
            <v>-11458333.333333334</v>
          </cell>
          <cell r="AJ945">
            <v>-9375000</v>
          </cell>
        </row>
        <row r="946">
          <cell r="R946">
            <v>0</v>
          </cell>
          <cell r="S946">
            <v>0</v>
          </cell>
          <cell r="T946">
            <v>0</v>
          </cell>
          <cell r="AH946">
            <v>-1187500</v>
          </cell>
          <cell r="AI946">
            <v>-1062500</v>
          </cell>
          <cell r="AJ946">
            <v>-937500</v>
          </cell>
        </row>
        <row r="947">
          <cell r="R947">
            <v>-3500000</v>
          </cell>
          <cell r="S947">
            <v>-3500000</v>
          </cell>
          <cell r="T947">
            <v>-3500000</v>
          </cell>
          <cell r="AH947">
            <v>-3500000</v>
          </cell>
          <cell r="AI947">
            <v>-3500000</v>
          </cell>
          <cell r="AJ947">
            <v>-3500000</v>
          </cell>
        </row>
        <row r="948">
          <cell r="R948">
            <v>0</v>
          </cell>
          <cell r="S948">
            <v>0</v>
          </cell>
          <cell r="T948">
            <v>0</v>
          </cell>
          <cell r="AH948">
            <v>-3958333.3333333335</v>
          </cell>
          <cell r="AI948">
            <v>-3541666.6666666665</v>
          </cell>
          <cell r="AJ948">
            <v>-3125000</v>
          </cell>
        </row>
        <row r="949">
          <cell r="R949">
            <v>0</v>
          </cell>
          <cell r="S949">
            <v>0</v>
          </cell>
          <cell r="T949">
            <v>0</v>
          </cell>
          <cell r="AH949">
            <v>-1187500</v>
          </cell>
          <cell r="AI949">
            <v>-1062500</v>
          </cell>
          <cell r="AJ949">
            <v>-937500</v>
          </cell>
        </row>
        <row r="950">
          <cell r="R950">
            <v>-3000000</v>
          </cell>
          <cell r="S950">
            <v>-3000000</v>
          </cell>
          <cell r="T950">
            <v>-3000000</v>
          </cell>
          <cell r="AH950">
            <v>-3000000</v>
          </cell>
          <cell r="AI950">
            <v>-3000000</v>
          </cell>
          <cell r="AJ950">
            <v>-3000000</v>
          </cell>
        </row>
        <row r="951">
          <cell r="R951">
            <v>0</v>
          </cell>
          <cell r="S951">
            <v>0</v>
          </cell>
          <cell r="T951">
            <v>0</v>
          </cell>
          <cell r="AH951">
            <v>-15833333.333333334</v>
          </cell>
          <cell r="AI951">
            <v>-14166666.666666666</v>
          </cell>
          <cell r="AJ951">
            <v>-12500000</v>
          </cell>
        </row>
        <row r="952">
          <cell r="R952">
            <v>-1000000</v>
          </cell>
          <cell r="S952">
            <v>-1000000</v>
          </cell>
          <cell r="T952">
            <v>-1000000</v>
          </cell>
          <cell r="AH952">
            <v>-1000000</v>
          </cell>
          <cell r="AI952">
            <v>-1000000</v>
          </cell>
          <cell r="AJ952">
            <v>-1000000</v>
          </cell>
        </row>
        <row r="953">
          <cell r="R953">
            <v>0</v>
          </cell>
          <cell r="S953">
            <v>0</v>
          </cell>
          <cell r="T953">
            <v>0</v>
          </cell>
          <cell r="AH953">
            <v>-2375000</v>
          </cell>
          <cell r="AI953">
            <v>-2125000</v>
          </cell>
          <cell r="AJ953">
            <v>-1875000</v>
          </cell>
        </row>
        <row r="954">
          <cell r="R954">
            <v>-8500000</v>
          </cell>
          <cell r="S954">
            <v>-8500000</v>
          </cell>
          <cell r="T954">
            <v>-8500000</v>
          </cell>
          <cell r="AH954">
            <v>-8500000</v>
          </cell>
          <cell r="AI954">
            <v>-8500000</v>
          </cell>
          <cell r="AJ954">
            <v>-8500000</v>
          </cell>
        </row>
        <row r="955">
          <cell r="R955">
            <v>-10000000</v>
          </cell>
          <cell r="S955">
            <v>-10000000</v>
          </cell>
          <cell r="T955">
            <v>-10000000</v>
          </cell>
          <cell r="AH955">
            <v>-10000000</v>
          </cell>
          <cell r="AI955">
            <v>-10000000</v>
          </cell>
          <cell r="AJ955">
            <v>-10000000</v>
          </cell>
        </row>
        <row r="956">
          <cell r="R956">
            <v>-10000000</v>
          </cell>
          <cell r="S956">
            <v>-10000000</v>
          </cell>
          <cell r="T956">
            <v>-10000000</v>
          </cell>
          <cell r="AH956">
            <v>-10000000</v>
          </cell>
          <cell r="AI956">
            <v>-10000000</v>
          </cell>
          <cell r="AJ956">
            <v>-10000000</v>
          </cell>
        </row>
        <row r="957">
          <cell r="R957">
            <v>-8000000</v>
          </cell>
          <cell r="S957">
            <v>-8000000</v>
          </cell>
          <cell r="T957">
            <v>-8000000</v>
          </cell>
          <cell r="AH957">
            <v>-8000000</v>
          </cell>
          <cell r="AI957">
            <v>-8000000</v>
          </cell>
          <cell r="AJ957">
            <v>-8000000</v>
          </cell>
        </row>
        <row r="958">
          <cell r="R958">
            <v>-3000000</v>
          </cell>
          <cell r="S958">
            <v>-3000000</v>
          </cell>
          <cell r="T958">
            <v>-3000000</v>
          </cell>
          <cell r="AH958">
            <v>-3000000</v>
          </cell>
          <cell r="AI958">
            <v>-3000000</v>
          </cell>
          <cell r="AJ958">
            <v>-3000000</v>
          </cell>
        </row>
        <row r="959">
          <cell r="R959">
            <v>-20000000</v>
          </cell>
          <cell r="S959">
            <v>-20000000</v>
          </cell>
          <cell r="T959">
            <v>-20000000</v>
          </cell>
          <cell r="AH959">
            <v>-20000000</v>
          </cell>
          <cell r="AI959">
            <v>-20000000</v>
          </cell>
          <cell r="AJ959">
            <v>-20000000</v>
          </cell>
        </row>
        <row r="960">
          <cell r="R960">
            <v>-20000000</v>
          </cell>
          <cell r="S960">
            <v>-20000000</v>
          </cell>
          <cell r="T960">
            <v>-20000000</v>
          </cell>
          <cell r="AH960">
            <v>-20000000</v>
          </cell>
          <cell r="AI960">
            <v>-20000000</v>
          </cell>
          <cell r="AJ960">
            <v>-20000000</v>
          </cell>
        </row>
        <row r="961">
          <cell r="R961">
            <v>-5000000</v>
          </cell>
          <cell r="S961">
            <v>-5000000</v>
          </cell>
          <cell r="T961">
            <v>-5000000</v>
          </cell>
          <cell r="AH961">
            <v>-5000000</v>
          </cell>
          <cell r="AI961">
            <v>-5000000</v>
          </cell>
          <cell r="AJ961">
            <v>-5000000</v>
          </cell>
        </row>
        <row r="962">
          <cell r="R962">
            <v>-7000000</v>
          </cell>
          <cell r="S962">
            <v>-7000000</v>
          </cell>
          <cell r="T962">
            <v>-7000000</v>
          </cell>
          <cell r="AH962">
            <v>-7000000</v>
          </cell>
          <cell r="AI962">
            <v>-7000000</v>
          </cell>
          <cell r="AJ962">
            <v>-7000000</v>
          </cell>
        </row>
        <row r="963">
          <cell r="R963">
            <v>-10000000</v>
          </cell>
          <cell r="S963">
            <v>-10000000</v>
          </cell>
          <cell r="T963">
            <v>-10000000</v>
          </cell>
          <cell r="AH963">
            <v>-10000000</v>
          </cell>
          <cell r="AI963">
            <v>-10000000</v>
          </cell>
          <cell r="AJ963">
            <v>-10000000</v>
          </cell>
        </row>
        <row r="964">
          <cell r="R964">
            <v>-2000000</v>
          </cell>
          <cell r="S964">
            <v>-2000000</v>
          </cell>
          <cell r="T964">
            <v>-2000000</v>
          </cell>
          <cell r="AH964">
            <v>-2000000</v>
          </cell>
          <cell r="AI964">
            <v>-2000000</v>
          </cell>
          <cell r="AJ964">
            <v>-2000000</v>
          </cell>
        </row>
        <row r="965">
          <cell r="R965">
            <v>-3000000</v>
          </cell>
          <cell r="S965">
            <v>-3000000</v>
          </cell>
          <cell r="T965">
            <v>-3000000</v>
          </cell>
          <cell r="AH965">
            <v>-3000000</v>
          </cell>
          <cell r="AI965">
            <v>-3000000</v>
          </cell>
          <cell r="AJ965">
            <v>-3000000</v>
          </cell>
        </row>
        <row r="966">
          <cell r="R966">
            <v>-5000000</v>
          </cell>
          <cell r="S966">
            <v>-5000000</v>
          </cell>
          <cell r="T966">
            <v>-5000000</v>
          </cell>
          <cell r="AH966">
            <v>-5000000</v>
          </cell>
          <cell r="AI966">
            <v>-5000000</v>
          </cell>
          <cell r="AJ966">
            <v>-5000000</v>
          </cell>
        </row>
        <row r="967">
          <cell r="R967">
            <v>-15000000</v>
          </cell>
          <cell r="S967">
            <v>-15000000</v>
          </cell>
          <cell r="T967">
            <v>-15000000</v>
          </cell>
          <cell r="AH967">
            <v>-15000000</v>
          </cell>
          <cell r="AI967">
            <v>-15000000</v>
          </cell>
          <cell r="AJ967">
            <v>-15000000</v>
          </cell>
        </row>
        <row r="968">
          <cell r="R968">
            <v>-10000000</v>
          </cell>
          <cell r="S968">
            <v>-10000000</v>
          </cell>
          <cell r="T968">
            <v>-10000000</v>
          </cell>
          <cell r="AH968">
            <v>-10000000</v>
          </cell>
          <cell r="AI968">
            <v>-10000000</v>
          </cell>
          <cell r="AJ968">
            <v>-10000000</v>
          </cell>
        </row>
        <row r="969">
          <cell r="R969">
            <v>-2000000</v>
          </cell>
          <cell r="S969">
            <v>-2000000</v>
          </cell>
          <cell r="T969">
            <v>-2000000</v>
          </cell>
          <cell r="AH969">
            <v>-2000000</v>
          </cell>
          <cell r="AI969">
            <v>-2000000</v>
          </cell>
          <cell r="AJ969">
            <v>-2000000</v>
          </cell>
        </row>
        <row r="970">
          <cell r="R970">
            <v>-25000000</v>
          </cell>
          <cell r="S970">
            <v>-25000000</v>
          </cell>
          <cell r="T970">
            <v>-25000000</v>
          </cell>
          <cell r="AH970">
            <v>-25000000</v>
          </cell>
          <cell r="AI970">
            <v>-25000000</v>
          </cell>
          <cell r="AJ970">
            <v>-25000000</v>
          </cell>
        </row>
        <row r="971">
          <cell r="R971">
            <v>-100000000</v>
          </cell>
          <cell r="S971">
            <v>-100000000</v>
          </cell>
          <cell r="T971">
            <v>-100000000</v>
          </cell>
          <cell r="AH971">
            <v>-100000000</v>
          </cell>
          <cell r="AI971">
            <v>-100000000</v>
          </cell>
          <cell r="AJ971">
            <v>-100000000</v>
          </cell>
        </row>
        <row r="972">
          <cell r="R972">
            <v>0</v>
          </cell>
          <cell r="S972">
            <v>0</v>
          </cell>
          <cell r="T972">
            <v>0</v>
          </cell>
          <cell r="AH972">
            <v>-2708333.3333333335</v>
          </cell>
          <cell r="AI972">
            <v>-2291666.6666666665</v>
          </cell>
          <cell r="AJ972">
            <v>-1875000</v>
          </cell>
        </row>
        <row r="973">
          <cell r="R973">
            <v>0</v>
          </cell>
          <cell r="S973">
            <v>0</v>
          </cell>
          <cell r="T973">
            <v>0</v>
          </cell>
          <cell r="AH973">
            <v>-3750000</v>
          </cell>
          <cell r="AI973">
            <v>-2916666.6666666665</v>
          </cell>
          <cell r="AJ973">
            <v>-2083333.3333333333</v>
          </cell>
        </row>
        <row r="974">
          <cell r="R974">
            <v>0</v>
          </cell>
          <cell r="S974">
            <v>0</v>
          </cell>
          <cell r="T974">
            <v>0</v>
          </cell>
          <cell r="AH974">
            <v>0</v>
          </cell>
          <cell r="AI974">
            <v>0</v>
          </cell>
          <cell r="AJ974">
            <v>0</v>
          </cell>
        </row>
        <row r="975">
          <cell r="R975">
            <v>-46000000</v>
          </cell>
          <cell r="S975">
            <v>-46000000</v>
          </cell>
          <cell r="T975">
            <v>-46000000</v>
          </cell>
          <cell r="AH975">
            <v>-46000000</v>
          </cell>
          <cell r="AI975">
            <v>-46000000</v>
          </cell>
          <cell r="AJ975">
            <v>-46000000</v>
          </cell>
        </row>
        <row r="976">
          <cell r="R976">
            <v>0</v>
          </cell>
          <cell r="S976">
            <v>0</v>
          </cell>
          <cell r="T976">
            <v>0</v>
          </cell>
          <cell r="AH976">
            <v>0</v>
          </cell>
          <cell r="AI976">
            <v>0</v>
          </cell>
          <cell r="AJ976">
            <v>0</v>
          </cell>
        </row>
        <row r="977">
          <cell r="R977">
            <v>0</v>
          </cell>
          <cell r="S977">
            <v>0</v>
          </cell>
          <cell r="T977">
            <v>0</v>
          </cell>
          <cell r="AH977">
            <v>0</v>
          </cell>
          <cell r="AI977">
            <v>0</v>
          </cell>
          <cell r="AJ977">
            <v>0</v>
          </cell>
        </row>
        <row r="978">
          <cell r="R978">
            <v>0</v>
          </cell>
          <cell r="S978">
            <v>0</v>
          </cell>
          <cell r="T978">
            <v>0</v>
          </cell>
          <cell r="AH978">
            <v>0</v>
          </cell>
          <cell r="AI978">
            <v>0</v>
          </cell>
          <cell r="AJ978">
            <v>0</v>
          </cell>
        </row>
        <row r="979">
          <cell r="R979">
            <v>0</v>
          </cell>
          <cell r="S979">
            <v>0</v>
          </cell>
          <cell r="T979">
            <v>0</v>
          </cell>
          <cell r="AH979">
            <v>0</v>
          </cell>
          <cell r="AI979">
            <v>0</v>
          </cell>
          <cell r="AJ979">
            <v>0</v>
          </cell>
        </row>
        <row r="980">
          <cell r="R980">
            <v>0</v>
          </cell>
          <cell r="S980">
            <v>0</v>
          </cell>
          <cell r="T980">
            <v>0</v>
          </cell>
          <cell r="AH980">
            <v>0</v>
          </cell>
          <cell r="AI980">
            <v>0</v>
          </cell>
          <cell r="AJ980">
            <v>0</v>
          </cell>
        </row>
        <row r="981">
          <cell r="R981">
            <v>0</v>
          </cell>
          <cell r="S981">
            <v>0</v>
          </cell>
          <cell r="T981">
            <v>0</v>
          </cell>
          <cell r="AH981">
            <v>0</v>
          </cell>
          <cell r="AI981">
            <v>0</v>
          </cell>
          <cell r="AJ981">
            <v>0</v>
          </cell>
        </row>
        <row r="982">
          <cell r="R982">
            <v>0</v>
          </cell>
          <cell r="S982">
            <v>0</v>
          </cell>
          <cell r="T982">
            <v>0</v>
          </cell>
          <cell r="AH982">
            <v>-3125000</v>
          </cell>
          <cell r="AI982">
            <v>-1041666.6666666666</v>
          </cell>
          <cell r="AJ982">
            <v>0</v>
          </cell>
        </row>
        <row r="983">
          <cell r="R983">
            <v>-50000000</v>
          </cell>
          <cell r="S983">
            <v>-50000000</v>
          </cell>
          <cell r="T983">
            <v>-50000000</v>
          </cell>
          <cell r="AH983">
            <v>-50000000</v>
          </cell>
          <cell r="AI983">
            <v>-50000000</v>
          </cell>
          <cell r="AJ983">
            <v>-50000000</v>
          </cell>
        </row>
        <row r="984">
          <cell r="R984">
            <v>0</v>
          </cell>
          <cell r="S984">
            <v>0</v>
          </cell>
          <cell r="T984">
            <v>0</v>
          </cell>
          <cell r="AH984">
            <v>-16250000</v>
          </cell>
          <cell r="AI984">
            <v>-13750000</v>
          </cell>
          <cell r="AJ984">
            <v>-11250000</v>
          </cell>
        </row>
        <row r="985">
          <cell r="R985">
            <v>0</v>
          </cell>
          <cell r="S985">
            <v>0</v>
          </cell>
          <cell r="T985">
            <v>0</v>
          </cell>
          <cell r="AH985">
            <v>0</v>
          </cell>
          <cell r="AI985">
            <v>0</v>
          </cell>
          <cell r="AJ985">
            <v>0</v>
          </cell>
        </row>
        <row r="986">
          <cell r="R986">
            <v>0</v>
          </cell>
          <cell r="S986">
            <v>0</v>
          </cell>
          <cell r="T986">
            <v>0</v>
          </cell>
          <cell r="AH986">
            <v>-8750000</v>
          </cell>
          <cell r="AI986">
            <v>-6250000</v>
          </cell>
          <cell r="AJ986">
            <v>-3750000</v>
          </cell>
        </row>
        <row r="987">
          <cell r="R987">
            <v>-3000000</v>
          </cell>
          <cell r="S987">
            <v>-3000000</v>
          </cell>
          <cell r="T987">
            <v>0</v>
          </cell>
          <cell r="AH987">
            <v>-3000000</v>
          </cell>
          <cell r="AI987">
            <v>-3000000</v>
          </cell>
          <cell r="AJ987">
            <v>-2875000</v>
          </cell>
        </row>
        <row r="988">
          <cell r="R988">
            <v>-11000000</v>
          </cell>
          <cell r="S988">
            <v>-11000000</v>
          </cell>
          <cell r="T988">
            <v>0</v>
          </cell>
          <cell r="AH988">
            <v>-11000000</v>
          </cell>
          <cell r="AI988">
            <v>-11000000</v>
          </cell>
          <cell r="AJ988">
            <v>-10541666.666666666</v>
          </cell>
        </row>
        <row r="989">
          <cell r="R989">
            <v>-4158309.36</v>
          </cell>
          <cell r="S989">
            <v>-4158309.36</v>
          </cell>
          <cell r="T989">
            <v>-4158309.36</v>
          </cell>
          <cell r="AH989">
            <v>-2165211.0249999999</v>
          </cell>
          <cell r="AI989">
            <v>-2511736.8050000002</v>
          </cell>
          <cell r="AJ989">
            <v>-2858262.5850000004</v>
          </cell>
        </row>
        <row r="990">
          <cell r="R990">
            <v>-55000000</v>
          </cell>
          <cell r="S990">
            <v>-55000000</v>
          </cell>
          <cell r="T990">
            <v>-55000000</v>
          </cell>
          <cell r="AH990">
            <v>-55000000</v>
          </cell>
          <cell r="AI990">
            <v>-55000000</v>
          </cell>
          <cell r="AJ990">
            <v>-55000000</v>
          </cell>
        </row>
        <row r="991">
          <cell r="R991">
            <v>-30000000</v>
          </cell>
          <cell r="S991">
            <v>-30000000</v>
          </cell>
          <cell r="T991">
            <v>-30000000</v>
          </cell>
          <cell r="AH991">
            <v>-30000000</v>
          </cell>
          <cell r="AI991">
            <v>-30000000</v>
          </cell>
          <cell r="AJ991">
            <v>-30000000</v>
          </cell>
        </row>
        <row r="992">
          <cell r="R992">
            <v>-300000000</v>
          </cell>
          <cell r="S992">
            <v>-300000000</v>
          </cell>
          <cell r="T992">
            <v>-300000000</v>
          </cell>
          <cell r="AH992">
            <v>-300000000</v>
          </cell>
          <cell r="AI992">
            <v>-300000000</v>
          </cell>
          <cell r="AJ992">
            <v>-300000000</v>
          </cell>
        </row>
        <row r="993">
          <cell r="R993">
            <v>-200000000</v>
          </cell>
          <cell r="S993">
            <v>-200000000</v>
          </cell>
          <cell r="T993">
            <v>-200000000</v>
          </cell>
          <cell r="AH993">
            <v>-200000000</v>
          </cell>
          <cell r="AI993">
            <v>-200000000</v>
          </cell>
          <cell r="AJ993">
            <v>-200000000</v>
          </cell>
        </row>
        <row r="994">
          <cell r="R994">
            <v>-150000000</v>
          </cell>
          <cell r="S994">
            <v>-150000000</v>
          </cell>
          <cell r="T994">
            <v>-150000000</v>
          </cell>
          <cell r="AH994">
            <v>-150000000</v>
          </cell>
          <cell r="AI994">
            <v>-150000000</v>
          </cell>
          <cell r="AJ994">
            <v>-150000000</v>
          </cell>
        </row>
        <row r="995">
          <cell r="R995">
            <v>-100000000</v>
          </cell>
          <cell r="S995">
            <v>-100000000</v>
          </cell>
          <cell r="T995">
            <v>-100000000</v>
          </cell>
          <cell r="AH995">
            <v>-100000000</v>
          </cell>
          <cell r="AI995">
            <v>-100000000</v>
          </cell>
          <cell r="AJ995">
            <v>-100000000</v>
          </cell>
        </row>
        <row r="996">
          <cell r="R996">
            <v>-225000000</v>
          </cell>
          <cell r="S996">
            <v>-225000000</v>
          </cell>
          <cell r="T996">
            <v>-225000000</v>
          </cell>
          <cell r="AH996">
            <v>-225000000</v>
          </cell>
          <cell r="AI996">
            <v>-225000000</v>
          </cell>
          <cell r="AJ996">
            <v>-225000000</v>
          </cell>
        </row>
        <row r="997">
          <cell r="R997">
            <v>-25000000</v>
          </cell>
          <cell r="S997">
            <v>-25000000</v>
          </cell>
          <cell r="T997">
            <v>-25000000</v>
          </cell>
          <cell r="AH997">
            <v>-25000000</v>
          </cell>
          <cell r="AI997">
            <v>-25000000</v>
          </cell>
          <cell r="AJ997">
            <v>-25000000</v>
          </cell>
        </row>
        <row r="998">
          <cell r="R998">
            <v>-260000000</v>
          </cell>
          <cell r="S998">
            <v>-260000000</v>
          </cell>
          <cell r="T998">
            <v>-260000000</v>
          </cell>
          <cell r="AH998">
            <v>-260000000</v>
          </cell>
          <cell r="AI998">
            <v>-260000000</v>
          </cell>
          <cell r="AJ998">
            <v>-260000000</v>
          </cell>
        </row>
        <row r="999">
          <cell r="R999">
            <v>-40000000</v>
          </cell>
          <cell r="S999">
            <v>-40000000</v>
          </cell>
          <cell r="T999">
            <v>0</v>
          </cell>
          <cell r="AH999">
            <v>-40000000</v>
          </cell>
          <cell r="AI999">
            <v>-40000000</v>
          </cell>
          <cell r="AJ999">
            <v>-38333333.333333336</v>
          </cell>
        </row>
        <row r="1000">
          <cell r="R1000">
            <v>-138460000</v>
          </cell>
          <cell r="S1000">
            <v>-138460000</v>
          </cell>
          <cell r="T1000">
            <v>-138460000</v>
          </cell>
          <cell r="AH1000">
            <v>-86537500</v>
          </cell>
          <cell r="AI1000">
            <v>-98075833.333333328</v>
          </cell>
          <cell r="AJ1000">
            <v>-109614166.66666667</v>
          </cell>
        </row>
        <row r="1001">
          <cell r="R1001">
            <v>-23400000</v>
          </cell>
          <cell r="S1001">
            <v>-23400000</v>
          </cell>
          <cell r="T1001">
            <v>-23400000</v>
          </cell>
          <cell r="AH1001">
            <v>-14625000</v>
          </cell>
          <cell r="AI1001">
            <v>-16575000</v>
          </cell>
          <cell r="AJ1001">
            <v>-18525000</v>
          </cell>
        </row>
        <row r="1002">
          <cell r="R1002">
            <v>-150000000</v>
          </cell>
          <cell r="S1002">
            <v>-150000000</v>
          </cell>
          <cell r="T1002">
            <v>-150000000</v>
          </cell>
          <cell r="AH1002">
            <v>-56250000</v>
          </cell>
          <cell r="AI1002">
            <v>-68750000</v>
          </cell>
          <cell r="AJ1002">
            <v>-81250000</v>
          </cell>
        </row>
        <row r="1003">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R1009">
            <v>0</v>
          </cell>
          <cell r="S1009">
            <v>0</v>
          </cell>
          <cell r="T1009">
            <v>0</v>
          </cell>
          <cell r="AH1009">
            <v>0</v>
          </cell>
          <cell r="AI1009">
            <v>0</v>
          </cell>
          <cell r="AJ1009">
            <v>0</v>
          </cell>
        </row>
        <row r="1010">
          <cell r="R1010">
            <v>0</v>
          </cell>
          <cell r="S1010">
            <v>0</v>
          </cell>
          <cell r="T1010">
            <v>0</v>
          </cell>
          <cell r="AH1010">
            <v>0</v>
          </cell>
          <cell r="AI1010">
            <v>0</v>
          </cell>
          <cell r="AJ1010">
            <v>0</v>
          </cell>
        </row>
        <row r="1011">
          <cell r="R1011">
            <v>0</v>
          </cell>
          <cell r="S1011">
            <v>0</v>
          </cell>
          <cell r="T1011">
            <v>0</v>
          </cell>
          <cell r="AH1011">
            <v>0</v>
          </cell>
          <cell r="AI1011">
            <v>0</v>
          </cell>
          <cell r="AJ1011">
            <v>0</v>
          </cell>
        </row>
        <row r="1012">
          <cell r="R1012">
            <v>0</v>
          </cell>
          <cell r="S1012">
            <v>0</v>
          </cell>
          <cell r="T1012">
            <v>0</v>
          </cell>
          <cell r="AH1012">
            <v>0</v>
          </cell>
          <cell r="AI1012">
            <v>0</v>
          </cell>
          <cell r="AJ1012">
            <v>0</v>
          </cell>
        </row>
        <row r="1013">
          <cell r="R1013">
            <v>0</v>
          </cell>
          <cell r="S1013">
            <v>0</v>
          </cell>
          <cell r="T1013">
            <v>0</v>
          </cell>
          <cell r="AH1013">
            <v>11.761666666666668</v>
          </cell>
          <cell r="AI1013">
            <v>3.3333333333333335E-3</v>
          </cell>
          <cell r="AJ1013">
            <v>0</v>
          </cell>
        </row>
        <row r="1014">
          <cell r="R1014">
            <v>15699.66</v>
          </cell>
          <cell r="S1014">
            <v>14491.99</v>
          </cell>
          <cell r="T1014">
            <v>13284.32</v>
          </cell>
          <cell r="AH1014">
            <v>22945.680000000004</v>
          </cell>
          <cell r="AI1014">
            <v>21738.010000000002</v>
          </cell>
          <cell r="AJ1014">
            <v>20530.34</v>
          </cell>
        </row>
        <row r="1015">
          <cell r="R1015">
            <v>-912500</v>
          </cell>
          <cell r="S1015">
            <v>-912500</v>
          </cell>
          <cell r="T1015">
            <v>-1475000</v>
          </cell>
          <cell r="AH1015">
            <v>-802604.16666666663</v>
          </cell>
          <cell r="AI1015">
            <v>-811979.16666666663</v>
          </cell>
          <cell r="AJ1015">
            <v>-853125</v>
          </cell>
        </row>
        <row r="1016">
          <cell r="R1016">
            <v>0</v>
          </cell>
          <cell r="S1016">
            <v>0</v>
          </cell>
          <cell r="T1016">
            <v>0</v>
          </cell>
          <cell r="AH1016">
            <v>0</v>
          </cell>
          <cell r="AI1016">
            <v>0</v>
          </cell>
          <cell r="AJ1016">
            <v>0</v>
          </cell>
        </row>
        <row r="1017">
          <cell r="R1017">
            <v>-31873025.359999999</v>
          </cell>
          <cell r="S1017">
            <v>-31873025.359999999</v>
          </cell>
          <cell r="T1017">
            <v>-32315807.579999998</v>
          </cell>
          <cell r="AH1017">
            <v>-33982500.458750002</v>
          </cell>
          <cell r="AI1017">
            <v>-33218177.329583336</v>
          </cell>
          <cell r="AJ1017">
            <v>-32780157.304166671</v>
          </cell>
        </row>
        <row r="1018">
          <cell r="R1018">
            <v>-75000</v>
          </cell>
          <cell r="S1018">
            <v>-75000</v>
          </cell>
          <cell r="T1018">
            <v>-75000</v>
          </cell>
          <cell r="AH1018">
            <v>-81662.2</v>
          </cell>
          <cell r="AI1018">
            <v>-81662.2</v>
          </cell>
          <cell r="AJ1018">
            <v>-81662.2</v>
          </cell>
        </row>
        <row r="1019">
          <cell r="R1019">
            <v>-1471645.26</v>
          </cell>
          <cell r="S1019">
            <v>-1471645.26</v>
          </cell>
          <cell r="T1019">
            <v>-1499216.5</v>
          </cell>
          <cell r="AH1019">
            <v>-1525162.5337499997</v>
          </cell>
          <cell r="AI1019">
            <v>-1511638.824583333</v>
          </cell>
          <cell r="AJ1019">
            <v>-1502216.3170833329</v>
          </cell>
        </row>
        <row r="1020">
          <cell r="R1020">
            <v>-132020.75</v>
          </cell>
          <cell r="S1020">
            <v>-129471.05</v>
          </cell>
          <cell r="T1020">
            <v>-129471.05</v>
          </cell>
          <cell r="AH1020">
            <v>-134306</v>
          </cell>
          <cell r="AI1020">
            <v>-133691.92916666667</v>
          </cell>
          <cell r="AJ1020">
            <v>-132971.62083333332</v>
          </cell>
        </row>
        <row r="1021">
          <cell r="R1021">
            <v>-8761.4500000000007</v>
          </cell>
          <cell r="S1021">
            <v>-8761.4500000000007</v>
          </cell>
          <cell r="T1021">
            <v>-8761.4500000000007</v>
          </cell>
          <cell r="AH1021">
            <v>-10119.148333333333</v>
          </cell>
          <cell r="AI1021">
            <v>-9840.8883333333324</v>
          </cell>
          <cell r="AJ1021">
            <v>-9572.0450000000001</v>
          </cell>
        </row>
        <row r="1022">
          <cell r="R1022">
            <v>-15000</v>
          </cell>
          <cell r="S1022">
            <v>-15000</v>
          </cell>
          <cell r="T1022">
            <v>-15000</v>
          </cell>
          <cell r="AH1022">
            <v>-15000</v>
          </cell>
          <cell r="AI1022">
            <v>-15000</v>
          </cell>
          <cell r="AJ1022">
            <v>-15000</v>
          </cell>
        </row>
        <row r="1023">
          <cell r="R1023">
            <v>-60027.26</v>
          </cell>
          <cell r="S1023">
            <v>-60027.26</v>
          </cell>
          <cell r="T1023">
            <v>-58618.63</v>
          </cell>
          <cell r="AH1023">
            <v>-61233.872500000005</v>
          </cell>
          <cell r="AI1023">
            <v>-60984.201666666668</v>
          </cell>
          <cell r="AJ1023">
            <v>-60721.556666666664</v>
          </cell>
        </row>
        <row r="1024">
          <cell r="R1024">
            <v>0</v>
          </cell>
          <cell r="S1024">
            <v>0</v>
          </cell>
          <cell r="T1024">
            <v>0</v>
          </cell>
          <cell r="AH1024">
            <v>-2500</v>
          </cell>
          <cell r="AI1024">
            <v>-833.33333333333337</v>
          </cell>
          <cell r="AJ1024">
            <v>0</v>
          </cell>
        </row>
        <row r="1025">
          <cell r="R1025">
            <v>-341136.66</v>
          </cell>
          <cell r="S1025">
            <v>-341136.66</v>
          </cell>
          <cell r="T1025">
            <v>-341045.91</v>
          </cell>
          <cell r="AH1025">
            <v>-341835.78166666668</v>
          </cell>
          <cell r="AI1025">
            <v>-342435.16666666669</v>
          </cell>
          <cell r="AJ1025">
            <v>-342629.16041666671</v>
          </cell>
        </row>
        <row r="1026">
          <cell r="R1026">
            <v>-141634.19</v>
          </cell>
          <cell r="S1026">
            <v>-141634.19</v>
          </cell>
          <cell r="T1026">
            <v>-141634.19</v>
          </cell>
          <cell r="AH1026">
            <v>-141705.03374999997</v>
          </cell>
          <cell r="AI1026">
            <v>-141657.80458333329</v>
          </cell>
          <cell r="AJ1026">
            <v>-141634.18999999997</v>
          </cell>
        </row>
        <row r="1027">
          <cell r="R1027">
            <v>-140000</v>
          </cell>
          <cell r="S1027">
            <v>-140000</v>
          </cell>
          <cell r="T1027">
            <v>-140000</v>
          </cell>
          <cell r="AH1027">
            <v>-140000</v>
          </cell>
          <cell r="AI1027">
            <v>-140000</v>
          </cell>
          <cell r="AJ1027">
            <v>-140000</v>
          </cell>
        </row>
        <row r="1028">
          <cell r="R1028">
            <v>-20000</v>
          </cell>
          <cell r="S1028">
            <v>-20000</v>
          </cell>
          <cell r="T1028">
            <v>-20000</v>
          </cell>
          <cell r="AH1028">
            <v>-18750</v>
          </cell>
          <cell r="AI1028">
            <v>-19583.333333333332</v>
          </cell>
          <cell r="AJ1028">
            <v>-20000</v>
          </cell>
        </row>
        <row r="1029">
          <cell r="R1029">
            <v>0</v>
          </cell>
          <cell r="S1029">
            <v>0</v>
          </cell>
          <cell r="T1029">
            <v>0</v>
          </cell>
          <cell r="AH1029">
            <v>0</v>
          </cell>
          <cell r="AI1029">
            <v>0</v>
          </cell>
          <cell r="AJ1029">
            <v>0</v>
          </cell>
        </row>
        <row r="1030">
          <cell r="R1030">
            <v>-1528011.81</v>
          </cell>
          <cell r="S1030">
            <v>-1528011.81</v>
          </cell>
          <cell r="T1030">
            <v>-1451218.87</v>
          </cell>
          <cell r="AH1030">
            <v>-1436928.6258333335</v>
          </cell>
          <cell r="AI1030">
            <v>-1448325.8041666672</v>
          </cell>
          <cell r="AJ1030">
            <v>-1455689.9433333336</v>
          </cell>
        </row>
        <row r="1031">
          <cell r="R1031">
            <v>-530050</v>
          </cell>
          <cell r="S1031">
            <v>-530050</v>
          </cell>
          <cell r="T1031">
            <v>-530050</v>
          </cell>
          <cell r="AH1031">
            <v>-331281.25</v>
          </cell>
          <cell r="AI1031">
            <v>-375452.08333333331</v>
          </cell>
          <cell r="AJ1031">
            <v>-419622.91666666669</v>
          </cell>
        </row>
        <row r="1032">
          <cell r="R1032">
            <v>-307636</v>
          </cell>
          <cell r="S1032">
            <v>-307636</v>
          </cell>
          <cell r="T1032">
            <v>-307636</v>
          </cell>
          <cell r="AH1032">
            <v>-189086.16666666666</v>
          </cell>
          <cell r="AI1032">
            <v>-214722.5</v>
          </cell>
          <cell r="AJ1032">
            <v>-240358.83333333334</v>
          </cell>
        </row>
        <row r="1033">
          <cell r="R1033">
            <v>-1030343</v>
          </cell>
          <cell r="S1033">
            <v>-1030343</v>
          </cell>
          <cell r="T1033">
            <v>-1030343</v>
          </cell>
          <cell r="AH1033">
            <v>-633292.375</v>
          </cell>
          <cell r="AI1033">
            <v>-719154.29166666663</v>
          </cell>
          <cell r="AJ1033">
            <v>-805016.20833333337</v>
          </cell>
        </row>
        <row r="1034">
          <cell r="R1034">
            <v>-637130</v>
          </cell>
          <cell r="S1034">
            <v>-637130</v>
          </cell>
          <cell r="T1034">
            <v>-637130</v>
          </cell>
          <cell r="AH1034">
            <v>-391606.91666666669</v>
          </cell>
          <cell r="AI1034">
            <v>-444701.08333333331</v>
          </cell>
          <cell r="AJ1034">
            <v>-497795.25</v>
          </cell>
        </row>
        <row r="1035">
          <cell r="R1035">
            <v>-914480.43</v>
          </cell>
          <cell r="S1035">
            <v>-921534.43</v>
          </cell>
          <cell r="T1035">
            <v>-915481.96</v>
          </cell>
          <cell r="AH1035">
            <v>-693857.05374999996</v>
          </cell>
          <cell r="AI1035">
            <v>-770357.6729166666</v>
          </cell>
          <cell r="AJ1035">
            <v>-846900.02249999996</v>
          </cell>
        </row>
        <row r="1036">
          <cell r="R1036">
            <v>0</v>
          </cell>
          <cell r="S1036">
            <v>0</v>
          </cell>
          <cell r="T1036">
            <v>0</v>
          </cell>
          <cell r="AH1036">
            <v>0</v>
          </cell>
          <cell r="AI1036">
            <v>0</v>
          </cell>
          <cell r="AJ1036">
            <v>0</v>
          </cell>
        </row>
        <row r="1037">
          <cell r="R1037">
            <v>0</v>
          </cell>
          <cell r="S1037">
            <v>0</v>
          </cell>
          <cell r="T1037">
            <v>0</v>
          </cell>
          <cell r="AH1037">
            <v>0</v>
          </cell>
          <cell r="AI1037">
            <v>0</v>
          </cell>
          <cell r="AJ1037">
            <v>0</v>
          </cell>
        </row>
        <row r="1038">
          <cell r="R1038">
            <v>0</v>
          </cell>
          <cell r="S1038">
            <v>0</v>
          </cell>
          <cell r="T1038">
            <v>0</v>
          </cell>
          <cell r="AH1038">
            <v>0</v>
          </cell>
          <cell r="AI1038">
            <v>0</v>
          </cell>
          <cell r="AJ1038">
            <v>0</v>
          </cell>
        </row>
        <row r="1039">
          <cell r="R1039">
            <v>0</v>
          </cell>
          <cell r="S1039">
            <v>0</v>
          </cell>
          <cell r="T1039">
            <v>0</v>
          </cell>
          <cell r="AH1039">
            <v>0</v>
          </cell>
          <cell r="AI1039">
            <v>0</v>
          </cell>
          <cell r="AJ1039">
            <v>0</v>
          </cell>
        </row>
        <row r="1040">
          <cell r="R1040">
            <v>0</v>
          </cell>
          <cell r="S1040">
            <v>0</v>
          </cell>
          <cell r="T1040">
            <v>0</v>
          </cell>
          <cell r="AH1040">
            <v>0</v>
          </cell>
          <cell r="AI1040">
            <v>0</v>
          </cell>
          <cell r="AJ1040">
            <v>0</v>
          </cell>
        </row>
        <row r="1041">
          <cell r="R1041">
            <v>-250000</v>
          </cell>
          <cell r="S1041">
            <v>0</v>
          </cell>
          <cell r="T1041">
            <v>0</v>
          </cell>
          <cell r="AH1041">
            <v>-14818166.666666666</v>
          </cell>
          <cell r="AI1041">
            <v>-12819958.333333334</v>
          </cell>
          <cell r="AJ1041">
            <v>-12167333.333333334</v>
          </cell>
        </row>
        <row r="1042">
          <cell r="R1042">
            <v>-2000000</v>
          </cell>
          <cell r="S1042">
            <v>0</v>
          </cell>
          <cell r="T1042">
            <v>0</v>
          </cell>
          <cell r="AH1042">
            <v>-24196833.333333332</v>
          </cell>
          <cell r="AI1042">
            <v>-22214375</v>
          </cell>
          <cell r="AJ1042">
            <v>-19498166.666666668</v>
          </cell>
        </row>
        <row r="1043">
          <cell r="R1043">
            <v>0</v>
          </cell>
          <cell r="S1043">
            <v>0</v>
          </cell>
          <cell r="T1043">
            <v>0</v>
          </cell>
          <cell r="AH1043">
            <v>0</v>
          </cell>
          <cell r="AI1043">
            <v>0</v>
          </cell>
          <cell r="AJ1043">
            <v>0</v>
          </cell>
        </row>
        <row r="1044">
          <cell r="R1044">
            <v>0</v>
          </cell>
          <cell r="S1044">
            <v>0</v>
          </cell>
          <cell r="T1044">
            <v>0</v>
          </cell>
          <cell r="AH1044">
            <v>0</v>
          </cell>
          <cell r="AI1044">
            <v>0</v>
          </cell>
          <cell r="AJ1044">
            <v>0</v>
          </cell>
        </row>
        <row r="1045">
          <cell r="R1045">
            <v>0</v>
          </cell>
          <cell r="S1045">
            <v>0</v>
          </cell>
          <cell r="T1045">
            <v>0</v>
          </cell>
          <cell r="AH1045">
            <v>0</v>
          </cell>
          <cell r="AI1045">
            <v>0</v>
          </cell>
          <cell r="AJ1045">
            <v>0</v>
          </cell>
        </row>
        <row r="1046">
          <cell r="AH1046">
            <v>0</v>
          </cell>
          <cell r="AI1046">
            <v>0</v>
          </cell>
          <cell r="AJ1046">
            <v>0</v>
          </cell>
        </row>
        <row r="1047">
          <cell r="R1047">
            <v>0</v>
          </cell>
          <cell r="S1047">
            <v>0</v>
          </cell>
          <cell r="T1047">
            <v>0</v>
          </cell>
          <cell r="AH1047">
            <v>0</v>
          </cell>
          <cell r="AI1047">
            <v>0</v>
          </cell>
          <cell r="AJ1047">
            <v>0</v>
          </cell>
        </row>
        <row r="1048">
          <cell r="R1048">
            <v>0</v>
          </cell>
          <cell r="S1048">
            <v>0</v>
          </cell>
          <cell r="T1048">
            <v>0</v>
          </cell>
          <cell r="AH1048">
            <v>0</v>
          </cell>
          <cell r="AI1048">
            <v>0</v>
          </cell>
          <cell r="AJ1048">
            <v>0</v>
          </cell>
        </row>
        <row r="1049">
          <cell r="R1049">
            <v>0</v>
          </cell>
          <cell r="S1049">
            <v>0</v>
          </cell>
          <cell r="T1049">
            <v>0</v>
          </cell>
          <cell r="AH1049">
            <v>0</v>
          </cell>
          <cell r="AI1049">
            <v>0</v>
          </cell>
          <cell r="AJ1049">
            <v>0</v>
          </cell>
        </row>
        <row r="1050">
          <cell r="R1050">
            <v>0</v>
          </cell>
          <cell r="S1050">
            <v>0</v>
          </cell>
          <cell r="T1050">
            <v>0</v>
          </cell>
          <cell r="AH1050">
            <v>0</v>
          </cell>
          <cell r="AI1050">
            <v>0</v>
          </cell>
          <cell r="AJ1050">
            <v>0</v>
          </cell>
        </row>
        <row r="1051">
          <cell r="R1051">
            <v>0</v>
          </cell>
          <cell r="S1051">
            <v>0</v>
          </cell>
          <cell r="T1051">
            <v>0</v>
          </cell>
          <cell r="AH1051">
            <v>0</v>
          </cell>
          <cell r="AI1051">
            <v>0</v>
          </cell>
          <cell r="AJ1051">
            <v>0</v>
          </cell>
        </row>
        <row r="1052">
          <cell r="R1052">
            <v>0</v>
          </cell>
          <cell r="S1052">
            <v>0</v>
          </cell>
          <cell r="T1052">
            <v>0</v>
          </cell>
          <cell r="AH1052">
            <v>0</v>
          </cell>
          <cell r="AI1052">
            <v>0</v>
          </cell>
          <cell r="AJ1052">
            <v>0</v>
          </cell>
        </row>
        <row r="1053">
          <cell r="R1053">
            <v>0</v>
          </cell>
          <cell r="S1053">
            <v>0</v>
          </cell>
          <cell r="T1053">
            <v>0</v>
          </cell>
          <cell r="AH1053">
            <v>0</v>
          </cell>
          <cell r="AI1053">
            <v>0</v>
          </cell>
          <cell r="AJ1053">
            <v>0</v>
          </cell>
        </row>
        <row r="1054">
          <cell r="R1054">
            <v>0</v>
          </cell>
          <cell r="S1054">
            <v>0</v>
          </cell>
          <cell r="T1054">
            <v>0</v>
          </cell>
          <cell r="AH1054">
            <v>0</v>
          </cell>
          <cell r="AI1054">
            <v>0</v>
          </cell>
          <cell r="AJ1054">
            <v>0</v>
          </cell>
        </row>
        <row r="1055">
          <cell r="R1055">
            <v>-2922887.05</v>
          </cell>
          <cell r="S1055">
            <v>-3305106.24</v>
          </cell>
          <cell r="T1055">
            <v>-3313385.05</v>
          </cell>
          <cell r="AH1055">
            <v>-2754919.2058333331</v>
          </cell>
          <cell r="AI1055">
            <v>-2784825.6308333334</v>
          </cell>
          <cell r="AJ1055">
            <v>-2826979.3683333336</v>
          </cell>
        </row>
        <row r="1056">
          <cell r="R1056">
            <v>-3819611.43</v>
          </cell>
          <cell r="S1056">
            <v>-4362291.74</v>
          </cell>
          <cell r="T1056">
            <v>-5692441.0599999996</v>
          </cell>
          <cell r="AH1056">
            <v>-4905512.9733333336</v>
          </cell>
          <cell r="AI1056">
            <v>-5046630.8924999991</v>
          </cell>
          <cell r="AJ1056">
            <v>-5135598.467083334</v>
          </cell>
        </row>
        <row r="1057">
          <cell r="R1057">
            <v>-1120076.6599999999</v>
          </cell>
          <cell r="S1057">
            <v>-1495650.08</v>
          </cell>
          <cell r="T1057">
            <v>-363227.21</v>
          </cell>
          <cell r="AH1057">
            <v>-856705.28374999994</v>
          </cell>
          <cell r="AI1057">
            <v>-886506.96083333343</v>
          </cell>
          <cell r="AJ1057">
            <v>-889854.02541666664</v>
          </cell>
        </row>
        <row r="1058">
          <cell r="R1058">
            <v>-3361224</v>
          </cell>
          <cell r="S1058">
            <v>-3438420</v>
          </cell>
          <cell r="T1058">
            <v>-3348425</v>
          </cell>
          <cell r="AH1058">
            <v>-3437483.8874999997</v>
          </cell>
          <cell r="AI1058">
            <v>-3433790.2074999996</v>
          </cell>
          <cell r="AJ1058">
            <v>-3428829.8608333333</v>
          </cell>
        </row>
        <row r="1059">
          <cell r="R1059">
            <v>-11413540.630000001</v>
          </cell>
          <cell r="S1059">
            <v>-6510305.54</v>
          </cell>
          <cell r="T1059">
            <v>-5479897.5099999998</v>
          </cell>
          <cell r="AH1059">
            <v>-11139029.699583335</v>
          </cell>
          <cell r="AI1059">
            <v>-10662694.836250002</v>
          </cell>
          <cell r="AJ1059">
            <v>-10056845.290000001</v>
          </cell>
        </row>
        <row r="1060">
          <cell r="R1060">
            <v>-9770567.8599999994</v>
          </cell>
          <cell r="S1060">
            <v>-16261245.359999999</v>
          </cell>
          <cell r="T1060">
            <v>-24511517.399999999</v>
          </cell>
          <cell r="AH1060">
            <v>-13835352.448750002</v>
          </cell>
          <cell r="AI1060">
            <v>-14092332.892083334</v>
          </cell>
          <cell r="AJ1060">
            <v>-14782795.624166667</v>
          </cell>
        </row>
        <row r="1061">
          <cell r="R1061">
            <v>-10299.41</v>
          </cell>
          <cell r="S1061">
            <v>-10679.41</v>
          </cell>
          <cell r="T1061">
            <v>-25008.13</v>
          </cell>
          <cell r="AH1061">
            <v>-609897.125</v>
          </cell>
          <cell r="AI1061">
            <v>-609251.66916666669</v>
          </cell>
          <cell r="AJ1061">
            <v>-608027.1133333334</v>
          </cell>
        </row>
        <row r="1062">
          <cell r="R1062">
            <v>-27459818.190000001</v>
          </cell>
          <cell r="S1062">
            <v>-28185127.870000001</v>
          </cell>
          <cell r="T1062">
            <v>-25455779.129999999</v>
          </cell>
          <cell r="AH1062">
            <v>-23485065.015833333</v>
          </cell>
          <cell r="AI1062">
            <v>-23698333.02416667</v>
          </cell>
          <cell r="AJ1062">
            <v>-23676654.00375</v>
          </cell>
        </row>
        <row r="1063">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R1065">
            <v>-176019.76</v>
          </cell>
          <cell r="S1065">
            <v>-253031</v>
          </cell>
          <cell r="T1065">
            <v>-176019.76</v>
          </cell>
          <cell r="AH1065">
            <v>-212392.95208333331</v>
          </cell>
          <cell r="AI1065">
            <v>-204952.31958333333</v>
          </cell>
          <cell r="AJ1065">
            <v>-199448.38208333333</v>
          </cell>
        </row>
        <row r="1066">
          <cell r="R1066">
            <v>-57534.47</v>
          </cell>
          <cell r="S1066">
            <v>-62051.03</v>
          </cell>
          <cell r="T1066">
            <v>-84021.54</v>
          </cell>
          <cell r="AH1066">
            <v>-64646.902500000004</v>
          </cell>
          <cell r="AI1066">
            <v>-64711.473333333328</v>
          </cell>
          <cell r="AJ1066">
            <v>-64715.558749999997</v>
          </cell>
        </row>
        <row r="1067">
          <cell r="R1067">
            <v>-12589.88</v>
          </cell>
          <cell r="S1067">
            <v>-18558.580000000002</v>
          </cell>
          <cell r="T1067">
            <v>-3910.46</v>
          </cell>
          <cell r="AH1067">
            <v>-47581.639166666668</v>
          </cell>
          <cell r="AI1067">
            <v>-41225.745833333327</v>
          </cell>
          <cell r="AJ1067">
            <v>-35016.967916666668</v>
          </cell>
        </row>
        <row r="1068">
          <cell r="R1068">
            <v>-386.92</v>
          </cell>
          <cell r="S1068">
            <v>-386.92</v>
          </cell>
          <cell r="T1068">
            <v>-386.92</v>
          </cell>
          <cell r="AH1068">
            <v>-116.185</v>
          </cell>
          <cell r="AI1068">
            <v>-131.68166666666667</v>
          </cell>
          <cell r="AJ1068">
            <v>-147.17833333333334</v>
          </cell>
        </row>
        <row r="1069">
          <cell r="R1069">
            <v>0</v>
          </cell>
          <cell r="S1069">
            <v>0</v>
          </cell>
          <cell r="T1069">
            <v>0</v>
          </cell>
          <cell r="AH1069">
            <v>0</v>
          </cell>
          <cell r="AI1069">
            <v>0</v>
          </cell>
          <cell r="AJ1069">
            <v>0</v>
          </cell>
        </row>
        <row r="1070">
          <cell r="R1070">
            <v>-17186.650000000001</v>
          </cell>
          <cell r="S1070">
            <v>134246.04</v>
          </cell>
          <cell r="T1070">
            <v>134387.28</v>
          </cell>
          <cell r="AH1070">
            <v>-53349.608333333337</v>
          </cell>
          <cell r="AI1070">
            <v>-40286.375416666669</v>
          </cell>
          <cell r="AJ1070">
            <v>-27149.699166666673</v>
          </cell>
        </row>
        <row r="1071">
          <cell r="R1071">
            <v>733255.82</v>
          </cell>
          <cell r="S1071">
            <v>1132675.19</v>
          </cell>
          <cell r="T1071">
            <v>0</v>
          </cell>
          <cell r="AH1071">
            <v>862508.5458333334</v>
          </cell>
          <cell r="AI1071">
            <v>809211.24750000006</v>
          </cell>
          <cell r="AJ1071">
            <v>791527.61541666684</v>
          </cell>
        </row>
        <row r="1072">
          <cell r="R1072">
            <v>0</v>
          </cell>
          <cell r="S1072">
            <v>0</v>
          </cell>
          <cell r="T1072">
            <v>0</v>
          </cell>
          <cell r="AH1072">
            <v>0</v>
          </cell>
          <cell r="AI1072">
            <v>0</v>
          </cell>
          <cell r="AJ1072">
            <v>0</v>
          </cell>
        </row>
        <row r="1073">
          <cell r="R1073">
            <v>-618080.13</v>
          </cell>
          <cell r="S1073">
            <v>-468304.26</v>
          </cell>
          <cell r="T1073">
            <v>-743560.13</v>
          </cell>
          <cell r="AH1073">
            <v>-841483.81583333353</v>
          </cell>
          <cell r="AI1073">
            <v>-865712.80166666687</v>
          </cell>
          <cell r="AJ1073">
            <v>-892135.27458333352</v>
          </cell>
        </row>
        <row r="1074">
          <cell r="R1074">
            <v>-3778765.82</v>
          </cell>
          <cell r="S1074">
            <v>-3673239.55</v>
          </cell>
          <cell r="T1074">
            <v>-4181209.27</v>
          </cell>
          <cell r="AH1074">
            <v>-2795146.6358333337</v>
          </cell>
          <cell r="AI1074">
            <v>-3105646.8595833331</v>
          </cell>
          <cell r="AJ1074">
            <v>-3432915.5604166663</v>
          </cell>
        </row>
        <row r="1075">
          <cell r="R1075">
            <v>-39669308.149999999</v>
          </cell>
          <cell r="S1075">
            <v>-57713774.68</v>
          </cell>
          <cell r="T1075">
            <v>-67911237.450000003</v>
          </cell>
          <cell r="AH1075">
            <v>-44804800.610416673</v>
          </cell>
          <cell r="AI1075">
            <v>-45700673.250833333</v>
          </cell>
          <cell r="AJ1075">
            <v>-47127786.718750007</v>
          </cell>
        </row>
        <row r="1076">
          <cell r="R1076">
            <v>-1353.82</v>
          </cell>
          <cell r="S1076">
            <v>-1675.79</v>
          </cell>
          <cell r="T1076">
            <v>-1353.82</v>
          </cell>
          <cell r="AH1076">
            <v>-1604.9320833333334</v>
          </cell>
          <cell r="AI1076">
            <v>-1621.5920833333332</v>
          </cell>
          <cell r="AJ1076">
            <v>-1638.1391666666666</v>
          </cell>
        </row>
        <row r="1077">
          <cell r="R1077">
            <v>0</v>
          </cell>
          <cell r="S1077">
            <v>0</v>
          </cell>
          <cell r="T1077">
            <v>0</v>
          </cell>
          <cell r="AH1077">
            <v>-1193.4529166666666</v>
          </cell>
          <cell r="AI1077">
            <v>-1050.7470833333334</v>
          </cell>
          <cell r="AJ1077">
            <v>-908.04124999999988</v>
          </cell>
        </row>
        <row r="1078">
          <cell r="R1078">
            <v>0</v>
          </cell>
          <cell r="S1078">
            <v>0</v>
          </cell>
          <cell r="T1078">
            <v>0</v>
          </cell>
          <cell r="AH1078">
            <v>0</v>
          </cell>
          <cell r="AI1078">
            <v>0</v>
          </cell>
          <cell r="AJ1078">
            <v>0</v>
          </cell>
        </row>
        <row r="1079">
          <cell r="R1079">
            <v>-291435</v>
          </cell>
          <cell r="S1079">
            <v>-364745</v>
          </cell>
          <cell r="T1079">
            <v>-92570</v>
          </cell>
          <cell r="AH1079">
            <v>-198189.375</v>
          </cell>
          <cell r="AI1079">
            <v>-204143.54166666666</v>
          </cell>
          <cell r="AJ1079">
            <v>-207833.125</v>
          </cell>
        </row>
        <row r="1080">
          <cell r="R1080">
            <v>0</v>
          </cell>
          <cell r="S1080">
            <v>0</v>
          </cell>
          <cell r="T1080">
            <v>0</v>
          </cell>
          <cell r="AH1080">
            <v>0</v>
          </cell>
          <cell r="AI1080">
            <v>0</v>
          </cell>
          <cell r="AJ1080">
            <v>0</v>
          </cell>
        </row>
        <row r="1081">
          <cell r="R1081">
            <v>0</v>
          </cell>
          <cell r="S1081">
            <v>0</v>
          </cell>
          <cell r="T1081">
            <v>0</v>
          </cell>
          <cell r="AH1081">
            <v>4.166666666666667</v>
          </cell>
          <cell r="AI1081">
            <v>4.166666666666667</v>
          </cell>
          <cell r="AJ1081">
            <v>4.166666666666667</v>
          </cell>
        </row>
        <row r="1082">
          <cell r="R1082">
            <v>0</v>
          </cell>
          <cell r="S1082">
            <v>0</v>
          </cell>
          <cell r="T1082">
            <v>0</v>
          </cell>
          <cell r="AH1082">
            <v>-2139.7925</v>
          </cell>
          <cell r="AI1082">
            <v>-2136.4416666666671</v>
          </cell>
          <cell r="AJ1082">
            <v>-1632.45875</v>
          </cell>
        </row>
        <row r="1083">
          <cell r="R1083">
            <v>0</v>
          </cell>
          <cell r="S1083">
            <v>0</v>
          </cell>
          <cell r="T1083">
            <v>0</v>
          </cell>
          <cell r="AH1083">
            <v>0</v>
          </cell>
          <cell r="AI1083">
            <v>0</v>
          </cell>
          <cell r="AJ1083">
            <v>0</v>
          </cell>
        </row>
        <row r="1084">
          <cell r="R1084">
            <v>0</v>
          </cell>
          <cell r="S1084">
            <v>0</v>
          </cell>
          <cell r="T1084">
            <v>0</v>
          </cell>
          <cell r="AH1084">
            <v>0</v>
          </cell>
          <cell r="AI1084">
            <v>0</v>
          </cell>
          <cell r="AJ1084">
            <v>0</v>
          </cell>
        </row>
        <row r="1085">
          <cell r="R1085">
            <v>-8074800.9800000004</v>
          </cell>
          <cell r="S1085">
            <v>-8738659.7400000002</v>
          </cell>
          <cell r="T1085">
            <v>-7744277</v>
          </cell>
          <cell r="AH1085">
            <v>-7734301.9374999991</v>
          </cell>
          <cell r="AI1085">
            <v>-7682291.194583334</v>
          </cell>
          <cell r="AJ1085">
            <v>-7672375.7575000003</v>
          </cell>
        </row>
        <row r="1086">
          <cell r="R1086">
            <v>0</v>
          </cell>
          <cell r="S1086">
            <v>0</v>
          </cell>
          <cell r="T1086">
            <v>0</v>
          </cell>
          <cell r="AH1086">
            <v>0</v>
          </cell>
          <cell r="AI1086">
            <v>0</v>
          </cell>
          <cell r="AJ1086">
            <v>0</v>
          </cell>
        </row>
        <row r="1087">
          <cell r="R1087">
            <v>0</v>
          </cell>
          <cell r="S1087">
            <v>0</v>
          </cell>
          <cell r="T1087">
            <v>0</v>
          </cell>
          <cell r="AH1087">
            <v>0</v>
          </cell>
          <cell r="AI1087">
            <v>0</v>
          </cell>
          <cell r="AJ1087">
            <v>0</v>
          </cell>
        </row>
        <row r="1088">
          <cell r="R1088">
            <v>0</v>
          </cell>
          <cell r="S1088">
            <v>0</v>
          </cell>
          <cell r="T1088">
            <v>0</v>
          </cell>
          <cell r="AH1088">
            <v>0</v>
          </cell>
          <cell r="AI1088">
            <v>0</v>
          </cell>
          <cell r="AJ1088">
            <v>0</v>
          </cell>
        </row>
        <row r="1089">
          <cell r="R1089">
            <v>0</v>
          </cell>
          <cell r="S1089">
            <v>0</v>
          </cell>
          <cell r="T1089">
            <v>0</v>
          </cell>
          <cell r="AH1089">
            <v>0</v>
          </cell>
          <cell r="AI1089">
            <v>0</v>
          </cell>
          <cell r="AJ1089">
            <v>0</v>
          </cell>
        </row>
        <row r="1090">
          <cell r="R1090">
            <v>0</v>
          </cell>
          <cell r="S1090">
            <v>0</v>
          </cell>
          <cell r="T1090">
            <v>0</v>
          </cell>
          <cell r="AH1090">
            <v>0</v>
          </cell>
          <cell r="AI1090">
            <v>0</v>
          </cell>
          <cell r="AJ1090">
            <v>0</v>
          </cell>
        </row>
        <row r="1091">
          <cell r="R1091">
            <v>0</v>
          </cell>
          <cell r="S1091">
            <v>0</v>
          </cell>
          <cell r="T1091">
            <v>0</v>
          </cell>
          <cell r="AH1091">
            <v>0</v>
          </cell>
          <cell r="AI1091">
            <v>0</v>
          </cell>
          <cell r="AJ1091">
            <v>0</v>
          </cell>
        </row>
        <row r="1092">
          <cell r="R1092">
            <v>0</v>
          </cell>
          <cell r="S1092">
            <v>0</v>
          </cell>
          <cell r="T1092">
            <v>0</v>
          </cell>
          <cell r="AH1092">
            <v>0</v>
          </cell>
          <cell r="AI1092">
            <v>0</v>
          </cell>
          <cell r="AJ1092">
            <v>0</v>
          </cell>
        </row>
        <row r="1093">
          <cell r="R1093">
            <v>0</v>
          </cell>
          <cell r="S1093">
            <v>0</v>
          </cell>
          <cell r="T1093">
            <v>0</v>
          </cell>
          <cell r="AH1093">
            <v>0</v>
          </cell>
          <cell r="AI1093">
            <v>0</v>
          </cell>
          <cell r="AJ1093">
            <v>0</v>
          </cell>
        </row>
        <row r="1094">
          <cell r="R1094">
            <v>-2471614.91</v>
          </cell>
          <cell r="S1094">
            <v>-2935952.51</v>
          </cell>
          <cell r="T1094">
            <v>-3091688</v>
          </cell>
          <cell r="AH1094">
            <v>-4205769.6424999991</v>
          </cell>
          <cell r="AI1094">
            <v>-3749316.9941666662</v>
          </cell>
          <cell r="AJ1094">
            <v>-3212088.8808333334</v>
          </cell>
        </row>
        <row r="1095">
          <cell r="R1095">
            <v>0</v>
          </cell>
          <cell r="S1095">
            <v>0</v>
          </cell>
          <cell r="T1095">
            <v>0</v>
          </cell>
          <cell r="AH1095">
            <v>0</v>
          </cell>
          <cell r="AI1095">
            <v>0</v>
          </cell>
          <cell r="AJ1095">
            <v>0</v>
          </cell>
        </row>
        <row r="1096">
          <cell r="R1096">
            <v>-19801345.960000001</v>
          </cell>
          <cell r="S1096">
            <v>-26427913.710000001</v>
          </cell>
          <cell r="T1096">
            <v>-36034934.590000004</v>
          </cell>
          <cell r="AH1096">
            <v>-21799845.046666663</v>
          </cell>
          <cell r="AI1096">
            <v>-22069381.293749999</v>
          </cell>
          <cell r="AJ1096">
            <v>-22184091.411666665</v>
          </cell>
        </row>
        <row r="1097">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R1106">
            <v>-3165001.86</v>
          </cell>
          <cell r="S1106">
            <v>-2961651.93</v>
          </cell>
          <cell r="T1106">
            <v>-3705847.36</v>
          </cell>
          <cell r="AH1106">
            <v>-2887084.9420833327</v>
          </cell>
          <cell r="AI1106">
            <v>-2916215.8212499996</v>
          </cell>
          <cell r="AJ1106">
            <v>-2953218.8491666666</v>
          </cell>
        </row>
        <row r="1107">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R1111">
            <v>-59.6</v>
          </cell>
          <cell r="S1111">
            <v>191.16</v>
          </cell>
          <cell r="T1111">
            <v>-59.6</v>
          </cell>
          <cell r="AH1111">
            <v>495.94666666666666</v>
          </cell>
          <cell r="AI1111">
            <v>452.9783333333333</v>
          </cell>
          <cell r="AJ1111">
            <v>385.78500000000003</v>
          </cell>
        </row>
        <row r="1112">
          <cell r="R1112">
            <v>-201242.5</v>
          </cell>
          <cell r="S1112">
            <v>-201242.5</v>
          </cell>
          <cell r="T1112">
            <v>-200000</v>
          </cell>
          <cell r="AH1112">
            <v>-450849.32291666669</v>
          </cell>
          <cell r="AI1112">
            <v>-428342.96875</v>
          </cell>
          <cell r="AJ1112">
            <v>-400423.125</v>
          </cell>
        </row>
        <row r="1113">
          <cell r="R1113">
            <v>-203011.17</v>
          </cell>
          <cell r="S1113">
            <v>-210724.8</v>
          </cell>
          <cell r="T1113">
            <v>-254303.85</v>
          </cell>
          <cell r="AH1113">
            <v>-281005.1708333334</v>
          </cell>
          <cell r="AI1113">
            <v>-280888.67208333337</v>
          </cell>
          <cell r="AJ1113">
            <v>-276298.77124999999</v>
          </cell>
        </row>
        <row r="1114">
          <cell r="R1114">
            <v>-13694616.210000001</v>
          </cell>
          <cell r="S1114">
            <v>-13418513.25</v>
          </cell>
          <cell r="T1114">
            <v>-18231892.800000001</v>
          </cell>
          <cell r="AH1114">
            <v>-12039812.150833333</v>
          </cell>
          <cell r="AI1114">
            <v>-12146462.725833334</v>
          </cell>
          <cell r="AJ1114">
            <v>-12492969.471249999</v>
          </cell>
        </row>
        <row r="1115">
          <cell r="R1115">
            <v>-1743749.83</v>
          </cell>
          <cell r="S1115">
            <v>-1704599.12</v>
          </cell>
          <cell r="T1115">
            <v>-1659968.74</v>
          </cell>
          <cell r="AH1115">
            <v>-1685941.0354166667</v>
          </cell>
          <cell r="AI1115">
            <v>-1694073.1758333333</v>
          </cell>
          <cell r="AJ1115">
            <v>-1696804.91625</v>
          </cell>
        </row>
        <row r="1116">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R1118">
            <v>-41222.480000000003</v>
          </cell>
          <cell r="S1118">
            <v>3219.63</v>
          </cell>
          <cell r="T1118">
            <v>-5748.95</v>
          </cell>
          <cell r="AH1118">
            <v>-13755.269166666667</v>
          </cell>
          <cell r="AI1118">
            <v>-15026.009583333334</v>
          </cell>
          <cell r="AJ1118">
            <v>-15250.182083333335</v>
          </cell>
        </row>
        <row r="1119">
          <cell r="R1119">
            <v>-47237.8</v>
          </cell>
          <cell r="S1119">
            <v>-41166.01</v>
          </cell>
          <cell r="T1119">
            <v>-39435.879999999997</v>
          </cell>
          <cell r="AH1119">
            <v>-31822.446249999994</v>
          </cell>
          <cell r="AI1119">
            <v>-34772.059166666659</v>
          </cell>
          <cell r="AJ1119">
            <v>-37311.448333333334</v>
          </cell>
        </row>
        <row r="1120">
          <cell r="R1120">
            <v>-22968.82</v>
          </cell>
          <cell r="S1120">
            <v>-22968.82</v>
          </cell>
          <cell r="T1120">
            <v>-22968.82</v>
          </cell>
          <cell r="AH1120">
            <v>-22968.820000000003</v>
          </cell>
          <cell r="AI1120">
            <v>-22968.820000000003</v>
          </cell>
          <cell r="AJ1120">
            <v>-22968.820000000003</v>
          </cell>
        </row>
        <row r="1121">
          <cell r="R1121">
            <v>-15427.19</v>
          </cell>
          <cell r="S1121">
            <v>-15310.19</v>
          </cell>
          <cell r="T1121">
            <v>-15314.19</v>
          </cell>
          <cell r="AH1121">
            <v>-4217.9145833333332</v>
          </cell>
          <cell r="AI1121">
            <v>-5515.5037499999999</v>
          </cell>
          <cell r="AJ1121">
            <v>-6822.0254166666664</v>
          </cell>
        </row>
        <row r="1122">
          <cell r="R1122">
            <v>-62630.22</v>
          </cell>
          <cell r="S1122">
            <v>-63774.18</v>
          </cell>
          <cell r="T1122">
            <v>-64922.46</v>
          </cell>
          <cell r="AH1122">
            <v>-44998.558333333327</v>
          </cell>
          <cell r="AI1122">
            <v>-48377.430416666662</v>
          </cell>
          <cell r="AJ1122">
            <v>-63632.673750000009</v>
          </cell>
        </row>
        <row r="1123">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R1125">
            <v>5120.5600000000004</v>
          </cell>
          <cell r="S1125">
            <v>3427.14</v>
          </cell>
          <cell r="T1125">
            <v>3289.24</v>
          </cell>
          <cell r="AH1125">
            <v>2576.35</v>
          </cell>
          <cell r="AI1125">
            <v>2708.874166666667</v>
          </cell>
          <cell r="AJ1125">
            <v>2812.8595833333334</v>
          </cell>
        </row>
        <row r="1126">
          <cell r="R1126">
            <v>0</v>
          </cell>
          <cell r="S1126">
            <v>0</v>
          </cell>
          <cell r="T1126">
            <v>0</v>
          </cell>
          <cell r="AH1126">
            <v>0</v>
          </cell>
          <cell r="AI1126">
            <v>0</v>
          </cell>
          <cell r="AJ1126">
            <v>0</v>
          </cell>
        </row>
        <row r="1127">
          <cell r="R1127">
            <v>0</v>
          </cell>
          <cell r="S1127">
            <v>0</v>
          </cell>
          <cell r="T1127">
            <v>0</v>
          </cell>
          <cell r="AH1127">
            <v>-25261.674166666675</v>
          </cell>
          <cell r="AI1127">
            <v>-21032.681250000005</v>
          </cell>
          <cell r="AJ1127">
            <v>-17834.037499999999</v>
          </cell>
        </row>
        <row r="1128">
          <cell r="R1128">
            <v>0</v>
          </cell>
          <cell r="S1128">
            <v>0</v>
          </cell>
          <cell r="T1128">
            <v>0</v>
          </cell>
          <cell r="AH1128">
            <v>0</v>
          </cell>
          <cell r="AI1128">
            <v>0</v>
          </cell>
          <cell r="AJ1128">
            <v>0</v>
          </cell>
        </row>
        <row r="1129">
          <cell r="R1129">
            <v>0</v>
          </cell>
          <cell r="S1129">
            <v>0</v>
          </cell>
          <cell r="T1129">
            <v>0</v>
          </cell>
          <cell r="AH1129">
            <v>-1857.55</v>
          </cell>
          <cell r="AI1129">
            <v>-1609.8766666666668</v>
          </cell>
          <cell r="AJ1129">
            <v>-1362.2033333333331</v>
          </cell>
        </row>
        <row r="1130">
          <cell r="R1130">
            <v>0</v>
          </cell>
          <cell r="S1130">
            <v>0</v>
          </cell>
          <cell r="T1130">
            <v>0</v>
          </cell>
          <cell r="AH1130">
            <v>-4438893.5587499999</v>
          </cell>
          <cell r="AI1130">
            <v>-3452472.7679166663</v>
          </cell>
          <cell r="AJ1130">
            <v>-2466051.9770833333</v>
          </cell>
        </row>
        <row r="1131">
          <cell r="R1131">
            <v>-396.93</v>
          </cell>
          <cell r="S1131">
            <v>-396.93</v>
          </cell>
          <cell r="T1131">
            <v>0</v>
          </cell>
          <cell r="AH1131">
            <v>-180899.45499999996</v>
          </cell>
          <cell r="AI1131">
            <v>-140795.13333333327</v>
          </cell>
          <cell r="AJ1131">
            <v>-100674.2729166667</v>
          </cell>
        </row>
        <row r="1132">
          <cell r="R1132">
            <v>-932.46</v>
          </cell>
          <cell r="S1132">
            <v>-683.71</v>
          </cell>
          <cell r="T1132">
            <v>0</v>
          </cell>
          <cell r="AH1132">
            <v>-132679.96041666667</v>
          </cell>
          <cell r="AI1132">
            <v>-122598.01916666665</v>
          </cell>
          <cell r="AJ1132">
            <v>-108276.85374999999</v>
          </cell>
        </row>
        <row r="1133">
          <cell r="R1133">
            <v>4275.88</v>
          </cell>
          <cell r="S1133">
            <v>14580.19</v>
          </cell>
          <cell r="T1133">
            <v>10881.55</v>
          </cell>
          <cell r="AH1133">
            <v>158321.28916666665</v>
          </cell>
          <cell r="AI1133">
            <v>144222.59791666665</v>
          </cell>
          <cell r="AJ1133">
            <v>127107.82041666664</v>
          </cell>
        </row>
        <row r="1134">
          <cell r="R1134">
            <v>-9864.61</v>
          </cell>
          <cell r="S1134">
            <v>-72742.080000000002</v>
          </cell>
          <cell r="T1134">
            <v>-1702.53</v>
          </cell>
          <cell r="AH1134">
            <v>-17858.679583333331</v>
          </cell>
          <cell r="AI1134">
            <v>-21300.624999999996</v>
          </cell>
          <cell r="AJ1134">
            <v>-24402.483749999999</v>
          </cell>
        </row>
        <row r="1135">
          <cell r="R1135">
            <v>0</v>
          </cell>
          <cell r="S1135">
            <v>0</v>
          </cell>
          <cell r="T1135">
            <v>0</v>
          </cell>
          <cell r="AH1135">
            <v>0</v>
          </cell>
          <cell r="AI1135">
            <v>0</v>
          </cell>
          <cell r="AJ1135">
            <v>0</v>
          </cell>
        </row>
        <row r="1136">
          <cell r="R1136">
            <v>-4872.72</v>
          </cell>
          <cell r="S1136">
            <v>-5802.06</v>
          </cell>
          <cell r="T1136">
            <v>-6731.4</v>
          </cell>
          <cell r="AH1136">
            <v>-1026.8958333333333</v>
          </cell>
          <cell r="AI1136">
            <v>-1471.6783333333333</v>
          </cell>
          <cell r="AJ1136">
            <v>-1993.9058333333335</v>
          </cell>
        </row>
        <row r="1137">
          <cell r="R1137">
            <v>0</v>
          </cell>
          <cell r="S1137">
            <v>-11318.85</v>
          </cell>
          <cell r="T1137">
            <v>-50.4</v>
          </cell>
          <cell r="AH1137">
            <v>-1767.86</v>
          </cell>
          <cell r="AI1137">
            <v>-2239.4787499999998</v>
          </cell>
          <cell r="AJ1137">
            <v>-2713.1974999999998</v>
          </cell>
        </row>
        <row r="1138">
          <cell r="R1138">
            <v>-2000</v>
          </cell>
          <cell r="S1138">
            <v>-2000</v>
          </cell>
          <cell r="T1138">
            <v>-2000</v>
          </cell>
          <cell r="AH1138">
            <v>-2000</v>
          </cell>
          <cell r="AI1138">
            <v>-2000</v>
          </cell>
          <cell r="AJ1138">
            <v>-2000</v>
          </cell>
        </row>
        <row r="1139">
          <cell r="R1139">
            <v>-852038.02</v>
          </cell>
          <cell r="S1139">
            <v>-866722.91</v>
          </cell>
          <cell r="T1139">
            <v>-978083.62</v>
          </cell>
          <cell r="AH1139">
            <v>-993630.01416666666</v>
          </cell>
          <cell r="AI1139">
            <v>-1000604.2783333333</v>
          </cell>
          <cell r="AJ1139">
            <v>-923920.08375000011</v>
          </cell>
        </row>
        <row r="1140">
          <cell r="R1140">
            <v>0</v>
          </cell>
          <cell r="S1140">
            <v>0</v>
          </cell>
          <cell r="T1140">
            <v>0</v>
          </cell>
          <cell r="AH1140">
            <v>0</v>
          </cell>
          <cell r="AI1140">
            <v>0</v>
          </cell>
          <cell r="AJ1140">
            <v>0</v>
          </cell>
        </row>
        <row r="1141">
          <cell r="R1141">
            <v>0</v>
          </cell>
          <cell r="S1141">
            <v>0</v>
          </cell>
          <cell r="T1141">
            <v>0</v>
          </cell>
          <cell r="AH1141">
            <v>0</v>
          </cell>
          <cell r="AI1141">
            <v>0</v>
          </cell>
          <cell r="AJ1141">
            <v>0</v>
          </cell>
        </row>
        <row r="1142">
          <cell r="R1142">
            <v>-1139135.01</v>
          </cell>
          <cell r="S1142">
            <v>-1084835.01</v>
          </cell>
          <cell r="T1142">
            <v>-1149635.01</v>
          </cell>
          <cell r="AH1142">
            <v>-871057.40583333327</v>
          </cell>
          <cell r="AI1142">
            <v>-915501.78083333327</v>
          </cell>
          <cell r="AJ1142">
            <v>-960383.65583333327</v>
          </cell>
        </row>
        <row r="1143">
          <cell r="R1143">
            <v>-2858658.49</v>
          </cell>
          <cell r="S1143">
            <v>-2858658.49</v>
          </cell>
          <cell r="T1143">
            <v>-2858658.49</v>
          </cell>
          <cell r="AH1143">
            <v>-2738469.5358333336</v>
          </cell>
          <cell r="AI1143">
            <v>-2787379.5529166674</v>
          </cell>
          <cell r="AJ1143">
            <v>-2821951.6487500011</v>
          </cell>
        </row>
        <row r="1144">
          <cell r="R1144">
            <v>-7988139.8799999999</v>
          </cell>
          <cell r="S1144">
            <v>-7988139.8799999999</v>
          </cell>
          <cell r="T1144">
            <v>-7988139.8799999999</v>
          </cell>
          <cell r="AH1144">
            <v>-7794312.3408333333</v>
          </cell>
          <cell r="AI1144">
            <v>-7866197.4220833331</v>
          </cell>
          <cell r="AJ1144">
            <v>-7922028.9691666663</v>
          </cell>
        </row>
        <row r="1145">
          <cell r="R1145">
            <v>-80000</v>
          </cell>
          <cell r="S1145">
            <v>0</v>
          </cell>
          <cell r="T1145">
            <v>0</v>
          </cell>
          <cell r="AH1145">
            <v>-80000</v>
          </cell>
          <cell r="AI1145">
            <v>-76666.666666666672</v>
          </cell>
          <cell r="AJ1145">
            <v>-70000</v>
          </cell>
        </row>
        <row r="1146">
          <cell r="R1146">
            <v>-409268.06</v>
          </cell>
          <cell r="S1146">
            <v>-453386.92</v>
          </cell>
          <cell r="T1146">
            <v>-544533.78</v>
          </cell>
          <cell r="AH1146">
            <v>-77919.13</v>
          </cell>
          <cell r="AI1146">
            <v>-113863.08750000001</v>
          </cell>
          <cell r="AJ1146">
            <v>-155443.11666666667</v>
          </cell>
        </row>
        <row r="1147">
          <cell r="R1147">
            <v>-1124086.72</v>
          </cell>
          <cell r="S1147">
            <v>-1296860.3999999999</v>
          </cell>
          <cell r="T1147">
            <v>-1344649.1</v>
          </cell>
          <cell r="AH1147">
            <v>-306110.21083333332</v>
          </cell>
          <cell r="AI1147">
            <v>-406983.00750000001</v>
          </cell>
          <cell r="AJ1147">
            <v>-517045.90333333326</v>
          </cell>
        </row>
        <row r="1148">
          <cell r="R1148">
            <v>0</v>
          </cell>
          <cell r="S1148">
            <v>0</v>
          </cell>
          <cell r="T1148">
            <v>0</v>
          </cell>
          <cell r="AH1148">
            <v>0</v>
          </cell>
          <cell r="AI1148">
            <v>0</v>
          </cell>
          <cell r="AJ1148">
            <v>0</v>
          </cell>
        </row>
        <row r="1149">
          <cell r="R1149">
            <v>0</v>
          </cell>
          <cell r="S1149">
            <v>0</v>
          </cell>
          <cell r="T1149">
            <v>0</v>
          </cell>
          <cell r="AH1149">
            <v>0</v>
          </cell>
          <cell r="AI1149">
            <v>0</v>
          </cell>
          <cell r="AJ1149">
            <v>0</v>
          </cell>
        </row>
        <row r="1150">
          <cell r="R1150">
            <v>0</v>
          </cell>
          <cell r="S1150">
            <v>0</v>
          </cell>
          <cell r="T1150">
            <v>0</v>
          </cell>
          <cell r="AH1150">
            <v>0</v>
          </cell>
          <cell r="AI1150">
            <v>0</v>
          </cell>
          <cell r="AJ1150">
            <v>0</v>
          </cell>
        </row>
        <row r="1151">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R1153">
            <v>-275</v>
          </cell>
          <cell r="S1153">
            <v>-693</v>
          </cell>
          <cell r="T1153">
            <v>-693</v>
          </cell>
          <cell r="AH1153">
            <v>-102.53875000000001</v>
          </cell>
          <cell r="AI1153">
            <v>-80.209583333333327</v>
          </cell>
          <cell r="AJ1153">
            <v>-96.626666666666665</v>
          </cell>
        </row>
        <row r="1154">
          <cell r="R1154">
            <v>-186616.62</v>
          </cell>
          <cell r="S1154">
            <v>25876.43</v>
          </cell>
          <cell r="T1154">
            <v>24170.19</v>
          </cell>
          <cell r="AH1154">
            <v>-118535.32791666668</v>
          </cell>
          <cell r="AI1154">
            <v>-119777.01125</v>
          </cell>
          <cell r="AJ1154">
            <v>-112438.23208333335</v>
          </cell>
        </row>
        <row r="1155">
          <cell r="R1155">
            <v>-343.67</v>
          </cell>
          <cell r="S1155">
            <v>-343.67</v>
          </cell>
          <cell r="T1155">
            <v>-343.67</v>
          </cell>
          <cell r="AH1155">
            <v>-343.67</v>
          </cell>
          <cell r="AI1155">
            <v>-343.67</v>
          </cell>
          <cell r="AJ1155">
            <v>-343.67</v>
          </cell>
        </row>
        <row r="1156">
          <cell r="R1156">
            <v>-29959.23</v>
          </cell>
          <cell r="S1156">
            <v>-60184.52</v>
          </cell>
          <cell r="T1156">
            <v>-87779.58</v>
          </cell>
          <cell r="AH1156">
            <v>-276225.99833333335</v>
          </cell>
          <cell r="AI1156">
            <v>-279385.47916666663</v>
          </cell>
          <cell r="AJ1156">
            <v>-283961.87208333332</v>
          </cell>
        </row>
        <row r="1157">
          <cell r="R1157">
            <v>-8678.4599999999991</v>
          </cell>
          <cell r="S1157">
            <v>-8678.4599999999991</v>
          </cell>
          <cell r="T1157">
            <v>-8678.4599999999991</v>
          </cell>
          <cell r="AH1157">
            <v>-8678.4599999999973</v>
          </cell>
          <cell r="AI1157">
            <v>-8678.4599999999973</v>
          </cell>
          <cell r="AJ1157">
            <v>-8678.4599999999973</v>
          </cell>
        </row>
        <row r="1158">
          <cell r="R1158">
            <v>0</v>
          </cell>
          <cell r="S1158">
            <v>0</v>
          </cell>
          <cell r="T1158">
            <v>0</v>
          </cell>
          <cell r="AH1158">
            <v>0</v>
          </cell>
          <cell r="AI1158">
            <v>0</v>
          </cell>
          <cell r="AJ1158">
            <v>0</v>
          </cell>
        </row>
        <row r="1159">
          <cell r="R1159">
            <v>-20918532.18</v>
          </cell>
          <cell r="S1159">
            <v>-22884583.039999999</v>
          </cell>
          <cell r="T1159">
            <v>-24848199.280000001</v>
          </cell>
          <cell r="AH1159">
            <v>-23211875.221666668</v>
          </cell>
          <cell r="AI1159">
            <v>-23376498.850833338</v>
          </cell>
          <cell r="AJ1159">
            <v>-23545867.956666667</v>
          </cell>
        </row>
        <row r="1160">
          <cell r="R1160">
            <v>-7664183.8499999996</v>
          </cell>
          <cell r="S1160">
            <v>-3722478.2</v>
          </cell>
          <cell r="T1160">
            <v>-4487858.2</v>
          </cell>
          <cell r="AH1160">
            <v>-6035083.4637500001</v>
          </cell>
          <cell r="AI1160">
            <v>-5875760.3691666676</v>
          </cell>
          <cell r="AJ1160">
            <v>-5698384.7612500014</v>
          </cell>
        </row>
        <row r="1161">
          <cell r="R1161">
            <v>-285527.37</v>
          </cell>
          <cell r="S1161">
            <v>583187.69999999995</v>
          </cell>
          <cell r="T1161">
            <v>499397.15</v>
          </cell>
          <cell r="AH1161">
            <v>-3011203.9720833334</v>
          </cell>
          <cell r="AI1161">
            <v>-2970946.3333333326</v>
          </cell>
          <cell r="AJ1161">
            <v>-2674395.9645833336</v>
          </cell>
        </row>
        <row r="1162">
          <cell r="R1162">
            <v>-10163600.060000001</v>
          </cell>
          <cell r="S1162">
            <v>-11179934.060000001</v>
          </cell>
          <cell r="T1162">
            <v>-12196340.060000001</v>
          </cell>
          <cell r="AH1162">
            <v>-12089390.14875</v>
          </cell>
          <cell r="AI1162">
            <v>-12070635.307916669</v>
          </cell>
          <cell r="AJ1162">
            <v>-12085571.910833335</v>
          </cell>
        </row>
        <row r="1163">
          <cell r="R1163">
            <v>-539.52</v>
          </cell>
          <cell r="S1163">
            <v>-539.52</v>
          </cell>
          <cell r="T1163">
            <v>0</v>
          </cell>
          <cell r="AH1163">
            <v>-212.34</v>
          </cell>
          <cell r="AI1163">
            <v>-257.3</v>
          </cell>
          <cell r="AJ1163">
            <v>-279.78000000000003</v>
          </cell>
        </row>
        <row r="1164">
          <cell r="R1164">
            <v>-3387882.84</v>
          </cell>
          <cell r="S1164">
            <v>-4422732.03</v>
          </cell>
          <cell r="T1164">
            <v>-5678283.46</v>
          </cell>
          <cell r="AH1164">
            <v>-3676175.6279166662</v>
          </cell>
          <cell r="AI1164">
            <v>-3897287.7045833343</v>
          </cell>
          <cell r="AJ1164">
            <v>-4126235.862916667</v>
          </cell>
        </row>
        <row r="1165">
          <cell r="R1165">
            <v>-476089</v>
          </cell>
          <cell r="S1165">
            <v>-476089</v>
          </cell>
          <cell r="T1165">
            <v>-476089</v>
          </cell>
          <cell r="AH1165">
            <v>-476089</v>
          </cell>
          <cell r="AI1165">
            <v>-476089</v>
          </cell>
          <cell r="AJ1165">
            <v>-476089</v>
          </cell>
        </row>
        <row r="1166">
          <cell r="R1166">
            <v>0</v>
          </cell>
          <cell r="S1166">
            <v>0</v>
          </cell>
          <cell r="T1166">
            <v>0</v>
          </cell>
          <cell r="AH1166">
            <v>0</v>
          </cell>
          <cell r="AI1166">
            <v>0</v>
          </cell>
          <cell r="AJ1166">
            <v>0</v>
          </cell>
        </row>
        <row r="1167">
          <cell r="R1167">
            <v>-68677.25</v>
          </cell>
          <cell r="S1167">
            <v>-208677.25</v>
          </cell>
          <cell r="T1167">
            <v>-348677.25</v>
          </cell>
          <cell r="AH1167">
            <v>-258841.22666666665</v>
          </cell>
          <cell r="AI1167">
            <v>-252600.20000000004</v>
          </cell>
          <cell r="AJ1167">
            <v>-246359.17333333334</v>
          </cell>
        </row>
        <row r="1168">
          <cell r="R1168">
            <v>45356</v>
          </cell>
          <cell r="S1168">
            <v>1327356</v>
          </cell>
          <cell r="T1168">
            <v>955494</v>
          </cell>
          <cell r="AH1168">
            <v>-671668.82583333331</v>
          </cell>
          <cell r="AI1168">
            <v>-437146.16416666663</v>
          </cell>
          <cell r="AJ1168">
            <v>-234195.5</v>
          </cell>
        </row>
        <row r="1169">
          <cell r="R1169">
            <v>-4163092.12</v>
          </cell>
          <cell r="S1169">
            <v>-4868567.28</v>
          </cell>
          <cell r="T1169">
            <v>-5184513.0599999996</v>
          </cell>
          <cell r="AH1169">
            <v>-4130707.2883333326</v>
          </cell>
          <cell r="AI1169">
            <v>-4149694.9445833336</v>
          </cell>
          <cell r="AJ1169">
            <v>-4181186.4983333331</v>
          </cell>
        </row>
        <row r="1170">
          <cell r="R1170">
            <v>-1873038.83</v>
          </cell>
          <cell r="S1170">
            <v>-3788727.32</v>
          </cell>
          <cell r="T1170">
            <v>-4006125.79</v>
          </cell>
          <cell r="AH1170">
            <v>-1786443.3358333334</v>
          </cell>
          <cell r="AI1170">
            <v>-1854618.9958333333</v>
          </cell>
          <cell r="AJ1170">
            <v>-1980157.4920833334</v>
          </cell>
        </row>
        <row r="1171">
          <cell r="R1171">
            <v>0</v>
          </cell>
          <cell r="S1171">
            <v>0</v>
          </cell>
          <cell r="T1171">
            <v>0</v>
          </cell>
          <cell r="AH1171">
            <v>0</v>
          </cell>
          <cell r="AI1171">
            <v>0</v>
          </cell>
          <cell r="AJ1171">
            <v>0</v>
          </cell>
        </row>
        <row r="1172">
          <cell r="R1172">
            <v>-1402233.98</v>
          </cell>
          <cell r="S1172">
            <v>-3061195.35</v>
          </cell>
          <cell r="T1172">
            <v>-4490665.0999999996</v>
          </cell>
          <cell r="AH1172">
            <v>-1992858.3187499999</v>
          </cell>
          <cell r="AI1172">
            <v>-2036224.6658333335</v>
          </cell>
          <cell r="AJ1172">
            <v>-2140287.5366666671</v>
          </cell>
        </row>
        <row r="1173">
          <cell r="R1173">
            <v>0</v>
          </cell>
          <cell r="S1173">
            <v>0</v>
          </cell>
          <cell r="T1173">
            <v>0</v>
          </cell>
          <cell r="AH1173">
            <v>0</v>
          </cell>
          <cell r="AI1173">
            <v>0</v>
          </cell>
          <cell r="AJ1173">
            <v>0</v>
          </cell>
        </row>
        <row r="1174">
          <cell r="R1174">
            <v>-132132.84</v>
          </cell>
          <cell r="S1174">
            <v>-132132.84</v>
          </cell>
          <cell r="T1174">
            <v>-132132.84</v>
          </cell>
          <cell r="AH1174">
            <v>-702475.64999999991</v>
          </cell>
          <cell r="AI1174">
            <v>-611422.8866666666</v>
          </cell>
          <cell r="AJ1174">
            <v>-520370.12333333323</v>
          </cell>
        </row>
        <row r="1175">
          <cell r="R1175">
            <v>-1203.8499999999999</v>
          </cell>
          <cell r="S1175">
            <v>-1185.3599999999999</v>
          </cell>
          <cell r="T1175">
            <v>-1333.16</v>
          </cell>
          <cell r="AH1175">
            <v>-1940.5474999999999</v>
          </cell>
          <cell r="AI1175">
            <v>-1885.0508333333335</v>
          </cell>
          <cell r="AJ1175">
            <v>-1791.2995833333334</v>
          </cell>
        </row>
        <row r="1176">
          <cell r="R1176">
            <v>-97093.51</v>
          </cell>
          <cell r="S1176">
            <v>-53884.98</v>
          </cell>
          <cell r="T1176">
            <v>-173512.32000000001</v>
          </cell>
          <cell r="AH1176">
            <v>-130832.84166666667</v>
          </cell>
          <cell r="AI1176">
            <v>-133325.20500000002</v>
          </cell>
          <cell r="AJ1176">
            <v>-136603.89250000002</v>
          </cell>
        </row>
        <row r="1177">
          <cell r="R1177">
            <v>-188841.77</v>
          </cell>
          <cell r="S1177">
            <v>-302691.63</v>
          </cell>
          <cell r="T1177">
            <v>-414244.35</v>
          </cell>
          <cell r="AH1177">
            <v>-258597.32458333333</v>
          </cell>
          <cell r="AI1177">
            <v>-270137.24208333332</v>
          </cell>
          <cell r="AJ1177">
            <v>-279151.74666666664</v>
          </cell>
        </row>
        <row r="1178">
          <cell r="R1178">
            <v>-76757.25</v>
          </cell>
          <cell r="S1178">
            <v>-73601.34</v>
          </cell>
          <cell r="T1178">
            <v>-103984.42</v>
          </cell>
          <cell r="AH1178">
            <v>-58489.914166666662</v>
          </cell>
          <cell r="AI1178">
            <v>-60603.145416666674</v>
          </cell>
          <cell r="AJ1178">
            <v>-63187.496666666666</v>
          </cell>
        </row>
        <row r="1179">
          <cell r="R1179">
            <v>-1129170</v>
          </cell>
          <cell r="S1179">
            <v>-1242087</v>
          </cell>
          <cell r="T1179">
            <v>-1355004</v>
          </cell>
          <cell r="AH1179">
            <v>-1786814.75</v>
          </cell>
          <cell r="AI1179">
            <v>-1678190.0416666667</v>
          </cell>
          <cell r="AJ1179">
            <v>-1624616.625</v>
          </cell>
        </row>
        <row r="1180">
          <cell r="R1180">
            <v>-311.39999999999998</v>
          </cell>
          <cell r="S1180">
            <v>-1561.4</v>
          </cell>
          <cell r="T1180">
            <v>-14314.4</v>
          </cell>
          <cell r="AH1180">
            <v>-3413.8724999999999</v>
          </cell>
          <cell r="AI1180">
            <v>-3445.8741666666665</v>
          </cell>
          <cell r="AJ1180">
            <v>-3470.2874999999999</v>
          </cell>
        </row>
        <row r="1181">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R1183">
            <v>0</v>
          </cell>
          <cell r="S1183">
            <v>0</v>
          </cell>
          <cell r="T1183">
            <v>0</v>
          </cell>
          <cell r="AH1183">
            <v>0</v>
          </cell>
          <cell r="AI1183">
            <v>0</v>
          </cell>
          <cell r="AJ1183">
            <v>0</v>
          </cell>
        </row>
        <row r="1184">
          <cell r="R1184">
            <v>0</v>
          </cell>
          <cell r="S1184">
            <v>0</v>
          </cell>
          <cell r="T1184">
            <v>0</v>
          </cell>
          <cell r="AH1184">
            <v>0</v>
          </cell>
          <cell r="AI1184">
            <v>0</v>
          </cell>
          <cell r="AJ1184">
            <v>0</v>
          </cell>
        </row>
        <row r="1185">
          <cell r="R1185">
            <v>0</v>
          </cell>
          <cell r="S1185">
            <v>0</v>
          </cell>
          <cell r="T1185">
            <v>0</v>
          </cell>
          <cell r="AH1185">
            <v>0</v>
          </cell>
          <cell r="AI1185">
            <v>0</v>
          </cell>
          <cell r="AJ1185">
            <v>0</v>
          </cell>
        </row>
        <row r="1186">
          <cell r="R1186">
            <v>0</v>
          </cell>
          <cell r="S1186">
            <v>0</v>
          </cell>
          <cell r="T1186">
            <v>0</v>
          </cell>
          <cell r="AH1186">
            <v>0</v>
          </cell>
          <cell r="AI1186">
            <v>0</v>
          </cell>
          <cell r="AJ1186">
            <v>0</v>
          </cell>
        </row>
        <row r="1187">
          <cell r="R1187">
            <v>-398750</v>
          </cell>
          <cell r="S1187">
            <v>-598125</v>
          </cell>
          <cell r="T1187">
            <v>-797500</v>
          </cell>
          <cell r="AH1187">
            <v>-697812.5</v>
          </cell>
          <cell r="AI1187">
            <v>-697812.5</v>
          </cell>
          <cell r="AJ1187">
            <v>-697812.5</v>
          </cell>
        </row>
        <row r="1188">
          <cell r="R1188">
            <v>0</v>
          </cell>
          <cell r="S1188">
            <v>0</v>
          </cell>
          <cell r="T1188">
            <v>0</v>
          </cell>
          <cell r="AH1188">
            <v>0</v>
          </cell>
          <cell r="AI1188">
            <v>0</v>
          </cell>
          <cell r="AJ1188">
            <v>0</v>
          </cell>
        </row>
        <row r="1189">
          <cell r="R1189">
            <v>0</v>
          </cell>
          <cell r="S1189">
            <v>0</v>
          </cell>
          <cell r="T1189">
            <v>0</v>
          </cell>
          <cell r="AH1189">
            <v>0</v>
          </cell>
          <cell r="AI1189">
            <v>0</v>
          </cell>
          <cell r="AJ1189">
            <v>0</v>
          </cell>
        </row>
        <row r="1190">
          <cell r="R1190">
            <v>0</v>
          </cell>
          <cell r="S1190">
            <v>0</v>
          </cell>
          <cell r="T1190">
            <v>0</v>
          </cell>
          <cell r="AH1190">
            <v>0</v>
          </cell>
          <cell r="AI1190">
            <v>0</v>
          </cell>
          <cell r="AJ1190">
            <v>0</v>
          </cell>
        </row>
        <row r="1191">
          <cell r="R1191">
            <v>0</v>
          </cell>
          <cell r="S1191">
            <v>0</v>
          </cell>
          <cell r="T1191">
            <v>0</v>
          </cell>
          <cell r="AH1191">
            <v>0</v>
          </cell>
          <cell r="AI1191">
            <v>0</v>
          </cell>
          <cell r="AJ1191">
            <v>0</v>
          </cell>
        </row>
        <row r="1192">
          <cell r="R1192">
            <v>0</v>
          </cell>
          <cell r="S1192">
            <v>0</v>
          </cell>
          <cell r="T1192">
            <v>0</v>
          </cell>
          <cell r="AH1192">
            <v>0</v>
          </cell>
          <cell r="AI1192">
            <v>0</v>
          </cell>
          <cell r="AJ1192">
            <v>0</v>
          </cell>
        </row>
        <row r="1193">
          <cell r="R1193">
            <v>0</v>
          </cell>
          <cell r="S1193">
            <v>0</v>
          </cell>
          <cell r="T1193">
            <v>0</v>
          </cell>
          <cell r="AH1193">
            <v>-235611.97916666666</v>
          </cell>
          <cell r="AI1193">
            <v>-188489.58333333334</v>
          </cell>
          <cell r="AJ1193">
            <v>-127903.64583333333</v>
          </cell>
        </row>
        <row r="1194">
          <cell r="R1194">
            <v>0</v>
          </cell>
          <cell r="S1194">
            <v>0</v>
          </cell>
          <cell r="T1194">
            <v>0</v>
          </cell>
          <cell r="AH1194">
            <v>0</v>
          </cell>
          <cell r="AI1194">
            <v>0</v>
          </cell>
          <cell r="AJ1194">
            <v>0</v>
          </cell>
        </row>
        <row r="1195">
          <cell r="R1195">
            <v>0</v>
          </cell>
          <cell r="S1195">
            <v>0</v>
          </cell>
          <cell r="T1195">
            <v>0</v>
          </cell>
          <cell r="AH1195">
            <v>-206171.875</v>
          </cell>
          <cell r="AI1195">
            <v>-164937.5</v>
          </cell>
          <cell r="AJ1195">
            <v>-111921.875</v>
          </cell>
        </row>
        <row r="1196">
          <cell r="R1196">
            <v>0</v>
          </cell>
          <cell r="S1196">
            <v>0</v>
          </cell>
          <cell r="T1196">
            <v>0</v>
          </cell>
          <cell r="AH1196">
            <v>-26687.5</v>
          </cell>
          <cell r="AI1196">
            <v>-21437.5</v>
          </cell>
          <cell r="AJ1196">
            <v>-14437.5</v>
          </cell>
        </row>
        <row r="1197">
          <cell r="R1197">
            <v>0</v>
          </cell>
          <cell r="S1197">
            <v>0</v>
          </cell>
          <cell r="T1197">
            <v>0</v>
          </cell>
          <cell r="AH1197">
            <v>-785069.65833333333</v>
          </cell>
          <cell r="AI1197">
            <v>-681771.00208333333</v>
          </cell>
          <cell r="AJ1197">
            <v>-537152.9</v>
          </cell>
        </row>
        <row r="1198">
          <cell r="R1198">
            <v>0</v>
          </cell>
          <cell r="S1198">
            <v>0</v>
          </cell>
          <cell r="T1198">
            <v>0</v>
          </cell>
          <cell r="AH1198">
            <v>-62196.776666666672</v>
          </cell>
          <cell r="AI1198">
            <v>-49961.34375</v>
          </cell>
          <cell r="AJ1198">
            <v>-33647.438333333332</v>
          </cell>
        </row>
        <row r="1199">
          <cell r="R1199">
            <v>0</v>
          </cell>
          <cell r="S1199">
            <v>0</v>
          </cell>
          <cell r="T1199">
            <v>0</v>
          </cell>
          <cell r="AH1199">
            <v>-196212.80208333334</v>
          </cell>
          <cell r="AI1199">
            <v>-181855.77083333334</v>
          </cell>
          <cell r="AJ1199">
            <v>-157927.38541666666</v>
          </cell>
        </row>
        <row r="1200">
          <cell r="R1200">
            <v>0</v>
          </cell>
          <cell r="S1200">
            <v>0</v>
          </cell>
          <cell r="T1200">
            <v>0</v>
          </cell>
          <cell r="AH1200">
            <v>0</v>
          </cell>
          <cell r="AI1200">
            <v>0</v>
          </cell>
          <cell r="AJ1200">
            <v>0</v>
          </cell>
        </row>
        <row r="1201">
          <cell r="R1201">
            <v>0</v>
          </cell>
          <cell r="S1201">
            <v>0</v>
          </cell>
          <cell r="T1201">
            <v>0</v>
          </cell>
          <cell r="AH1201">
            <v>-275716.14583333331</v>
          </cell>
          <cell r="AI1201">
            <v>-232747.39583333334</v>
          </cell>
          <cell r="AJ1201">
            <v>-175455.72916666666</v>
          </cell>
        </row>
        <row r="1202">
          <cell r="R1202">
            <v>0</v>
          </cell>
          <cell r="S1202">
            <v>0</v>
          </cell>
          <cell r="T1202">
            <v>0</v>
          </cell>
          <cell r="AH1202">
            <v>-18037.5</v>
          </cell>
          <cell r="AI1202">
            <v>-14787.5</v>
          </cell>
          <cell r="AJ1202">
            <v>-12837.5</v>
          </cell>
        </row>
        <row r="1203">
          <cell r="R1203">
            <v>-85706.03</v>
          </cell>
          <cell r="S1203">
            <v>-104751.86</v>
          </cell>
          <cell r="T1203">
            <v>-9522.69</v>
          </cell>
          <cell r="AH1203">
            <v>-57137.30000000001</v>
          </cell>
          <cell r="AI1203">
            <v>-57137.296666666669</v>
          </cell>
          <cell r="AJ1203">
            <v>-57137.293333333328</v>
          </cell>
        </row>
        <row r="1204">
          <cell r="R1204">
            <v>0</v>
          </cell>
          <cell r="S1204">
            <v>0</v>
          </cell>
          <cell r="T1204">
            <v>0</v>
          </cell>
          <cell r="AH1204">
            <v>-60799.634166666663</v>
          </cell>
          <cell r="AI1204">
            <v>-49844.757916666662</v>
          </cell>
          <cell r="AJ1204">
            <v>-43271.825833333336</v>
          </cell>
        </row>
        <row r="1205">
          <cell r="R1205">
            <v>0</v>
          </cell>
          <cell r="S1205">
            <v>0</v>
          </cell>
          <cell r="T1205">
            <v>0</v>
          </cell>
          <cell r="AH1205">
            <v>-18008.59375</v>
          </cell>
          <cell r="AI1205">
            <v>-14763.802083333334</v>
          </cell>
          <cell r="AJ1205">
            <v>-12816.927083333334</v>
          </cell>
        </row>
        <row r="1206">
          <cell r="R1206">
            <v>-76837.5</v>
          </cell>
          <cell r="S1206">
            <v>-93912.5</v>
          </cell>
          <cell r="T1206">
            <v>-8537.5</v>
          </cell>
          <cell r="AH1206">
            <v>-51225</v>
          </cell>
          <cell r="AI1206">
            <v>-51225</v>
          </cell>
          <cell r="AJ1206">
            <v>-51225</v>
          </cell>
        </row>
        <row r="1207">
          <cell r="R1207">
            <v>0</v>
          </cell>
          <cell r="S1207">
            <v>0</v>
          </cell>
          <cell r="T1207">
            <v>0</v>
          </cell>
          <cell r="AH1207">
            <v>-242812.5</v>
          </cell>
          <cell r="AI1207">
            <v>-199062.5</v>
          </cell>
          <cell r="AJ1207">
            <v>-172812.5</v>
          </cell>
        </row>
        <row r="1208">
          <cell r="R1208">
            <v>-24412.5</v>
          </cell>
          <cell r="S1208">
            <v>-29837.5</v>
          </cell>
          <cell r="T1208">
            <v>-2712.5</v>
          </cell>
          <cell r="AH1208">
            <v>-16275</v>
          </cell>
          <cell r="AI1208">
            <v>-16275</v>
          </cell>
          <cell r="AJ1208">
            <v>-16275</v>
          </cell>
        </row>
        <row r="1209">
          <cell r="R1209">
            <v>0</v>
          </cell>
          <cell r="S1209">
            <v>0</v>
          </cell>
          <cell r="T1209">
            <v>0</v>
          </cell>
          <cell r="AH1209">
            <v>-39986.13416666667</v>
          </cell>
          <cell r="AI1209">
            <v>-32662.977500000005</v>
          </cell>
          <cell r="AJ1209">
            <v>-28335.654166666671</v>
          </cell>
        </row>
        <row r="1210">
          <cell r="R1210">
            <v>-194437.28</v>
          </cell>
          <cell r="S1210">
            <v>-237645.61</v>
          </cell>
          <cell r="T1210">
            <v>-21603.94</v>
          </cell>
          <cell r="AH1210">
            <v>-129624.8</v>
          </cell>
          <cell r="AI1210">
            <v>-129624.79666666668</v>
          </cell>
          <cell r="AJ1210">
            <v>-129624.79333333333</v>
          </cell>
        </row>
        <row r="1211">
          <cell r="R1211">
            <v>-227624.78</v>
          </cell>
          <cell r="S1211">
            <v>-278208.11</v>
          </cell>
          <cell r="T1211">
            <v>-25291.439999999999</v>
          </cell>
          <cell r="AH1211">
            <v>-151749.80000000002</v>
          </cell>
          <cell r="AI1211">
            <v>-151749.79666666666</v>
          </cell>
          <cell r="AJ1211">
            <v>-151749.79333333333</v>
          </cell>
        </row>
        <row r="1212">
          <cell r="R1212">
            <v>-258750</v>
          </cell>
          <cell r="S1212">
            <v>-316250</v>
          </cell>
          <cell r="T1212">
            <v>-28750</v>
          </cell>
          <cell r="AH1212">
            <v>-172500</v>
          </cell>
          <cell r="AI1212">
            <v>-172500</v>
          </cell>
          <cell r="AJ1212">
            <v>-172500</v>
          </cell>
        </row>
        <row r="1213">
          <cell r="R1213">
            <v>-207599.78</v>
          </cell>
          <cell r="S1213">
            <v>-253733.11</v>
          </cell>
          <cell r="T1213">
            <v>-23066.44</v>
          </cell>
          <cell r="AH1213">
            <v>-138399.80000000002</v>
          </cell>
          <cell r="AI1213">
            <v>-138399.79666666666</v>
          </cell>
          <cell r="AJ1213">
            <v>-138399.79333333333</v>
          </cell>
        </row>
        <row r="1214">
          <cell r="R1214">
            <v>-77850</v>
          </cell>
          <cell r="S1214">
            <v>-95150</v>
          </cell>
          <cell r="T1214">
            <v>-8650</v>
          </cell>
          <cell r="AH1214">
            <v>-51900</v>
          </cell>
          <cell r="AI1214">
            <v>-51900</v>
          </cell>
          <cell r="AJ1214">
            <v>-51900</v>
          </cell>
        </row>
        <row r="1215">
          <cell r="R1215">
            <v>-519750</v>
          </cell>
          <cell r="S1215">
            <v>-635250</v>
          </cell>
          <cell r="T1215">
            <v>-57750</v>
          </cell>
          <cell r="AH1215">
            <v>-346500</v>
          </cell>
          <cell r="AI1215">
            <v>-346500</v>
          </cell>
          <cell r="AJ1215">
            <v>-346500</v>
          </cell>
        </row>
        <row r="1216">
          <cell r="R1216">
            <v>-526500</v>
          </cell>
          <cell r="S1216">
            <v>-643500</v>
          </cell>
          <cell r="T1216">
            <v>-58500</v>
          </cell>
          <cell r="AH1216">
            <v>-351000</v>
          </cell>
          <cell r="AI1216">
            <v>-351000</v>
          </cell>
          <cell r="AJ1216">
            <v>-351000</v>
          </cell>
        </row>
        <row r="1217">
          <cell r="R1217">
            <v>-131999.78</v>
          </cell>
          <cell r="S1217">
            <v>-161333.10999999999</v>
          </cell>
          <cell r="T1217">
            <v>-14666.44</v>
          </cell>
          <cell r="AH1217">
            <v>-87999.8</v>
          </cell>
          <cell r="AI1217">
            <v>-87999.796666666676</v>
          </cell>
          <cell r="AJ1217">
            <v>-87999.793333333335</v>
          </cell>
        </row>
        <row r="1218">
          <cell r="R1218">
            <v>-186899.78</v>
          </cell>
          <cell r="S1218">
            <v>-228433.11</v>
          </cell>
          <cell r="T1218">
            <v>-20766.439999999999</v>
          </cell>
          <cell r="AH1218">
            <v>-124599.8</v>
          </cell>
          <cell r="AI1218">
            <v>-124599.79666666668</v>
          </cell>
          <cell r="AJ1218">
            <v>-124599.79333333333</v>
          </cell>
        </row>
        <row r="1219">
          <cell r="R1219">
            <v>-275625</v>
          </cell>
          <cell r="S1219">
            <v>-336875</v>
          </cell>
          <cell r="T1219">
            <v>-30625</v>
          </cell>
          <cell r="AH1219">
            <v>-183750</v>
          </cell>
          <cell r="AI1219">
            <v>-183750</v>
          </cell>
          <cell r="AJ1219">
            <v>-183750</v>
          </cell>
        </row>
        <row r="1220">
          <cell r="R1220">
            <v>-55200.22</v>
          </cell>
          <cell r="S1220">
            <v>-67466.89</v>
          </cell>
          <cell r="T1220">
            <v>-6133.56</v>
          </cell>
          <cell r="AH1220">
            <v>-36800.200000000004</v>
          </cell>
          <cell r="AI1220">
            <v>-36800.203333333331</v>
          </cell>
          <cell r="AJ1220">
            <v>-36800.206666666658</v>
          </cell>
        </row>
        <row r="1221">
          <cell r="R1221">
            <v>-74362.5</v>
          </cell>
          <cell r="S1221">
            <v>-90887.5</v>
          </cell>
          <cell r="T1221">
            <v>-8262.5</v>
          </cell>
          <cell r="AH1221">
            <v>-49575</v>
          </cell>
          <cell r="AI1221">
            <v>-49575</v>
          </cell>
          <cell r="AJ1221">
            <v>-49575</v>
          </cell>
        </row>
        <row r="1222">
          <cell r="R1222">
            <v>-124124.78</v>
          </cell>
          <cell r="S1222">
            <v>-151708.10999999999</v>
          </cell>
          <cell r="T1222">
            <v>-13791.44</v>
          </cell>
          <cell r="AH1222">
            <v>-82749.8</v>
          </cell>
          <cell r="AI1222">
            <v>-82749.796666666676</v>
          </cell>
          <cell r="AJ1222">
            <v>-82749.79333333332</v>
          </cell>
        </row>
        <row r="1223">
          <cell r="R1223">
            <v>-402187.5</v>
          </cell>
          <cell r="S1223">
            <v>-491562.5</v>
          </cell>
          <cell r="T1223">
            <v>-44687.5</v>
          </cell>
          <cell r="AH1223">
            <v>-268125</v>
          </cell>
          <cell r="AI1223">
            <v>-268125</v>
          </cell>
          <cell r="AJ1223">
            <v>-268125</v>
          </cell>
        </row>
        <row r="1224">
          <cell r="R1224">
            <v>-246749.78</v>
          </cell>
          <cell r="S1224">
            <v>-301583.11</v>
          </cell>
          <cell r="T1224">
            <v>-27416.44</v>
          </cell>
          <cell r="AH1224">
            <v>-164499.80000000002</v>
          </cell>
          <cell r="AI1224">
            <v>-164499.79666666663</v>
          </cell>
          <cell r="AJ1224">
            <v>-164499.79333333331</v>
          </cell>
        </row>
        <row r="1225">
          <cell r="R1225">
            <v>-54000</v>
          </cell>
          <cell r="S1225">
            <v>-66000</v>
          </cell>
          <cell r="T1225">
            <v>-6000</v>
          </cell>
          <cell r="AH1225">
            <v>-36000</v>
          </cell>
          <cell r="AI1225">
            <v>-36000</v>
          </cell>
          <cell r="AJ1225">
            <v>-36000</v>
          </cell>
        </row>
        <row r="1226">
          <cell r="R1226">
            <v>-84790.82</v>
          </cell>
          <cell r="S1226">
            <v>-254374.15</v>
          </cell>
          <cell r="T1226">
            <v>-423957.48</v>
          </cell>
          <cell r="AH1226">
            <v>-508749.17333333334</v>
          </cell>
          <cell r="AI1226">
            <v>-508749.17</v>
          </cell>
          <cell r="AJ1226">
            <v>-508749.16666666674</v>
          </cell>
        </row>
        <row r="1227">
          <cell r="R1227">
            <v>-322915.86</v>
          </cell>
          <cell r="S1227">
            <v>-968749.19</v>
          </cell>
          <cell r="T1227">
            <v>-1614582.52</v>
          </cell>
          <cell r="AH1227">
            <v>-1937499.2133333331</v>
          </cell>
          <cell r="AI1227">
            <v>-1937499.21</v>
          </cell>
          <cell r="AJ1227">
            <v>-1937499.2066666668</v>
          </cell>
        </row>
        <row r="1228">
          <cell r="R1228">
            <v>0</v>
          </cell>
          <cell r="S1228">
            <v>0</v>
          </cell>
          <cell r="T1228">
            <v>0</v>
          </cell>
          <cell r="AH1228">
            <v>-54432.344583333346</v>
          </cell>
          <cell r="AI1228">
            <v>-51449.82958333334</v>
          </cell>
          <cell r="AJ1228">
            <v>-45484.676249999997</v>
          </cell>
        </row>
        <row r="1229">
          <cell r="R1229">
            <v>0</v>
          </cell>
          <cell r="S1229">
            <v>0</v>
          </cell>
          <cell r="T1229">
            <v>0</v>
          </cell>
          <cell r="AH1229">
            <v>-71458.333333333328</v>
          </cell>
          <cell r="AI1229">
            <v>-65625</v>
          </cell>
          <cell r="AJ1229">
            <v>-53958.333333333336</v>
          </cell>
        </row>
        <row r="1230">
          <cell r="R1230">
            <v>0</v>
          </cell>
          <cell r="S1230">
            <v>0</v>
          </cell>
          <cell r="T1230">
            <v>0</v>
          </cell>
          <cell r="AH1230">
            <v>0</v>
          </cell>
          <cell r="AI1230">
            <v>0</v>
          </cell>
          <cell r="AJ1230">
            <v>0</v>
          </cell>
        </row>
        <row r="1231">
          <cell r="R1231">
            <v>-154483.42000000001</v>
          </cell>
          <cell r="S1231">
            <v>-463450.09</v>
          </cell>
          <cell r="T1231">
            <v>-772416.76</v>
          </cell>
          <cell r="AH1231">
            <v>-926900.08708333329</v>
          </cell>
          <cell r="AI1231">
            <v>-926900.08499999996</v>
          </cell>
          <cell r="AJ1231">
            <v>-926900.08375000011</v>
          </cell>
        </row>
        <row r="1232">
          <cell r="R1232">
            <v>0</v>
          </cell>
          <cell r="S1232">
            <v>0</v>
          </cell>
          <cell r="T1232">
            <v>0</v>
          </cell>
          <cell r="AH1232">
            <v>0</v>
          </cell>
          <cell r="AI1232">
            <v>0</v>
          </cell>
          <cell r="AJ1232">
            <v>0</v>
          </cell>
        </row>
        <row r="1233">
          <cell r="R1233">
            <v>0</v>
          </cell>
          <cell r="S1233">
            <v>0</v>
          </cell>
          <cell r="T1233">
            <v>0</v>
          </cell>
          <cell r="AH1233">
            <v>0</v>
          </cell>
          <cell r="AI1233">
            <v>0</v>
          </cell>
          <cell r="AJ1233">
            <v>0</v>
          </cell>
        </row>
        <row r="1234">
          <cell r="R1234">
            <v>0</v>
          </cell>
          <cell r="S1234">
            <v>0</v>
          </cell>
          <cell r="T1234">
            <v>0</v>
          </cell>
          <cell r="AH1234">
            <v>0</v>
          </cell>
          <cell r="AI1234">
            <v>0</v>
          </cell>
          <cell r="AJ1234">
            <v>0</v>
          </cell>
        </row>
        <row r="1235">
          <cell r="R1235">
            <v>0</v>
          </cell>
          <cell r="S1235">
            <v>0</v>
          </cell>
          <cell r="T1235">
            <v>0</v>
          </cell>
          <cell r="AH1235">
            <v>0</v>
          </cell>
          <cell r="AI1235">
            <v>0</v>
          </cell>
          <cell r="AJ1235">
            <v>0</v>
          </cell>
        </row>
        <row r="1236">
          <cell r="R1236">
            <v>0</v>
          </cell>
          <cell r="S1236">
            <v>0</v>
          </cell>
          <cell r="T1236">
            <v>0</v>
          </cell>
          <cell r="AH1236">
            <v>0</v>
          </cell>
          <cell r="AI1236">
            <v>0</v>
          </cell>
          <cell r="AJ1236">
            <v>0</v>
          </cell>
        </row>
        <row r="1237">
          <cell r="R1237">
            <v>0</v>
          </cell>
          <cell r="S1237">
            <v>0</v>
          </cell>
          <cell r="T1237">
            <v>0</v>
          </cell>
          <cell r="AH1237">
            <v>0</v>
          </cell>
          <cell r="AI1237">
            <v>0</v>
          </cell>
          <cell r="AJ1237">
            <v>0</v>
          </cell>
        </row>
        <row r="1238">
          <cell r="R1238">
            <v>0</v>
          </cell>
          <cell r="S1238">
            <v>0</v>
          </cell>
          <cell r="T1238">
            <v>0</v>
          </cell>
          <cell r="AH1238">
            <v>-82729.81041666666</v>
          </cell>
          <cell r="AI1238">
            <v>-29782.911250000001</v>
          </cell>
          <cell r="AJ1238">
            <v>0</v>
          </cell>
        </row>
        <row r="1239">
          <cell r="R1239">
            <v>-1122965.3400000001</v>
          </cell>
          <cell r="S1239">
            <v>-1443798.67</v>
          </cell>
          <cell r="T1239">
            <v>-1764632</v>
          </cell>
          <cell r="AH1239">
            <v>-962548.69333333324</v>
          </cell>
          <cell r="AI1239">
            <v>-962548.69</v>
          </cell>
          <cell r="AJ1239">
            <v>-962548.68666666653</v>
          </cell>
        </row>
        <row r="1240">
          <cell r="R1240">
            <v>0</v>
          </cell>
          <cell r="S1240">
            <v>0</v>
          </cell>
          <cell r="T1240">
            <v>0</v>
          </cell>
          <cell r="AH1240">
            <v>-337395.83333333331</v>
          </cell>
          <cell r="AI1240">
            <v>-269062.5</v>
          </cell>
          <cell r="AJ1240">
            <v>-183645.83333333334</v>
          </cell>
        </row>
        <row r="1241">
          <cell r="R1241">
            <v>0</v>
          </cell>
          <cell r="S1241">
            <v>0</v>
          </cell>
          <cell r="T1241">
            <v>0</v>
          </cell>
          <cell r="AH1241">
            <v>0</v>
          </cell>
          <cell r="AI1241">
            <v>0</v>
          </cell>
          <cell r="AJ1241">
            <v>0</v>
          </cell>
        </row>
        <row r="1242">
          <cell r="R1242">
            <v>0</v>
          </cell>
          <cell r="S1242">
            <v>0</v>
          </cell>
          <cell r="T1242">
            <v>0</v>
          </cell>
          <cell r="AH1242">
            <v>-179156.25</v>
          </cell>
          <cell r="AI1242">
            <v>-120656.25</v>
          </cell>
          <cell r="AJ1242">
            <v>-47531.25</v>
          </cell>
        </row>
        <row r="1243">
          <cell r="R1243">
            <v>-54250</v>
          </cell>
          <cell r="S1243">
            <v>-69750</v>
          </cell>
          <cell r="T1243">
            <v>0</v>
          </cell>
          <cell r="AH1243">
            <v>-46500</v>
          </cell>
          <cell r="AI1243">
            <v>-46500</v>
          </cell>
          <cell r="AJ1243">
            <v>-42947.916666666664</v>
          </cell>
        </row>
        <row r="1244">
          <cell r="R1244">
            <v>-205293.32</v>
          </cell>
          <cell r="S1244">
            <v>-263959.98</v>
          </cell>
          <cell r="T1244">
            <v>0</v>
          </cell>
          <cell r="AH1244">
            <v>-175960.0266666667</v>
          </cell>
          <cell r="AI1244">
            <v>-175960.02000000002</v>
          </cell>
          <cell r="AJ1244">
            <v>-162517.23666666666</v>
          </cell>
        </row>
        <row r="1245">
          <cell r="R1245">
            <v>-1179062.5</v>
          </cell>
          <cell r="S1245">
            <v>-1515937.5</v>
          </cell>
          <cell r="T1245">
            <v>-1852812.5</v>
          </cell>
          <cell r="AH1245">
            <v>-1010625</v>
          </cell>
          <cell r="AI1245">
            <v>-1010625</v>
          </cell>
          <cell r="AJ1245">
            <v>-1010625</v>
          </cell>
        </row>
        <row r="1246">
          <cell r="R1246">
            <v>-682500</v>
          </cell>
          <cell r="S1246">
            <v>-877500</v>
          </cell>
          <cell r="T1246">
            <v>-1072500</v>
          </cell>
          <cell r="AH1246">
            <v>-585000</v>
          </cell>
          <cell r="AI1246">
            <v>-585000</v>
          </cell>
          <cell r="AJ1246">
            <v>-585000</v>
          </cell>
        </row>
        <row r="1247">
          <cell r="R1247">
            <v>-2752240.65</v>
          </cell>
          <cell r="S1247">
            <v>-3302688.78</v>
          </cell>
          <cell r="T1247">
            <v>-550448.16</v>
          </cell>
          <cell r="AH1247">
            <v>-2060155.3262500002</v>
          </cell>
          <cell r="AI1247">
            <v>-1998065.6066666667</v>
          </cell>
          <cell r="AJ1247">
            <v>-1958553.9783333335</v>
          </cell>
        </row>
        <row r="1248">
          <cell r="R1248">
            <v>-81301.72</v>
          </cell>
          <cell r="S1248">
            <v>-128134.61</v>
          </cell>
          <cell r="T1248">
            <v>-193252.52</v>
          </cell>
          <cell r="AH1248">
            <v>-64910.628333333356</v>
          </cell>
          <cell r="AI1248">
            <v>-68714.197083333347</v>
          </cell>
          <cell r="AJ1248">
            <v>-78156.269166666665</v>
          </cell>
        </row>
        <row r="1249">
          <cell r="R1249">
            <v>-22350.91</v>
          </cell>
          <cell r="S1249">
            <v>-44701.82</v>
          </cell>
          <cell r="T1249">
            <v>-67052.73</v>
          </cell>
          <cell r="AH1249">
            <v>-22344.727916666667</v>
          </cell>
          <cell r="AI1249">
            <v>-25138.59166666666</v>
          </cell>
          <cell r="AJ1249">
            <v>-29795.031249999996</v>
          </cell>
        </row>
        <row r="1250">
          <cell r="R1250">
            <v>-18925.72</v>
          </cell>
          <cell r="S1250">
            <v>-3785.14</v>
          </cell>
          <cell r="T1250">
            <v>-11355.43</v>
          </cell>
          <cell r="AH1250">
            <v>-20845.205833333337</v>
          </cell>
          <cell r="AI1250">
            <v>-21791.491666666669</v>
          </cell>
          <cell r="AJ1250">
            <v>-22422.348750000005</v>
          </cell>
        </row>
        <row r="1251">
          <cell r="R1251">
            <v>0</v>
          </cell>
          <cell r="S1251">
            <v>0</v>
          </cell>
          <cell r="T1251">
            <v>0</v>
          </cell>
          <cell r="AH1251">
            <v>-7028.3149999999996</v>
          </cell>
          <cell r="AI1251">
            <v>3350.8537499999998</v>
          </cell>
          <cell r="AJ1251">
            <v>7369.4920833333335</v>
          </cell>
        </row>
        <row r="1252">
          <cell r="R1252">
            <v>0</v>
          </cell>
          <cell r="S1252">
            <v>0</v>
          </cell>
          <cell r="T1252">
            <v>0</v>
          </cell>
          <cell r="AH1252">
            <v>-32899.863333333335</v>
          </cell>
          <cell r="AI1252">
            <v>-25382.65625</v>
          </cell>
          <cell r="AJ1252">
            <v>-19995.236249999998</v>
          </cell>
        </row>
        <row r="1253">
          <cell r="R1253">
            <v>-403750</v>
          </cell>
          <cell r="S1253">
            <v>-1211250</v>
          </cell>
          <cell r="T1253">
            <v>-2018750</v>
          </cell>
          <cell r="AH1253">
            <v>-2422500</v>
          </cell>
          <cell r="AI1253">
            <v>-2422500</v>
          </cell>
          <cell r="AJ1253">
            <v>-2422500</v>
          </cell>
        </row>
        <row r="1254">
          <cell r="R1254">
            <v>-291666.48</v>
          </cell>
          <cell r="S1254">
            <v>-874999.81</v>
          </cell>
          <cell r="T1254">
            <v>-1458333.14</v>
          </cell>
          <cell r="AH1254">
            <v>-1749999.8333333333</v>
          </cell>
          <cell r="AI1254">
            <v>-1749999.83</v>
          </cell>
          <cell r="AJ1254">
            <v>-1749999.8266666664</v>
          </cell>
        </row>
        <row r="1255">
          <cell r="R1255">
            <v>-21811.97</v>
          </cell>
          <cell r="S1255">
            <v>-27705.86</v>
          </cell>
          <cell r="T1255">
            <v>56687.97</v>
          </cell>
          <cell r="AH1255">
            <v>-3643.0712500000004</v>
          </cell>
          <cell r="AI1255">
            <v>-5706.314166666667</v>
          </cell>
          <cell r="AJ1255">
            <v>-4498.7262500000006</v>
          </cell>
        </row>
        <row r="1256">
          <cell r="R1256">
            <v>-44448.160000000003</v>
          </cell>
          <cell r="S1256">
            <v>-43220.74</v>
          </cell>
          <cell r="T1256">
            <v>-8778.4</v>
          </cell>
          <cell r="AH1256">
            <v>-17716.624166666665</v>
          </cell>
          <cell r="AI1256">
            <v>-21369.494999999999</v>
          </cell>
          <cell r="AJ1256">
            <v>-23536.125833333335</v>
          </cell>
        </row>
        <row r="1257">
          <cell r="R1257">
            <v>-1684999.83</v>
          </cell>
          <cell r="S1257">
            <v>-2808333.16</v>
          </cell>
          <cell r="T1257">
            <v>-3931666.49</v>
          </cell>
          <cell r="AH1257">
            <v>-3369999.85</v>
          </cell>
          <cell r="AI1257">
            <v>-3369999.8466666662</v>
          </cell>
          <cell r="AJ1257">
            <v>-3369999.8433333333</v>
          </cell>
        </row>
        <row r="1258">
          <cell r="R1258">
            <v>-53523.61</v>
          </cell>
          <cell r="S1258">
            <v>-53523.61</v>
          </cell>
          <cell r="T1258">
            <v>-61504.03</v>
          </cell>
          <cell r="AH1258">
            <v>-20071.353749999998</v>
          </cell>
          <cell r="AI1258">
            <v>-24531.654583333333</v>
          </cell>
          <cell r="AJ1258">
            <v>-29324.472916666666</v>
          </cell>
        </row>
        <row r="1259">
          <cell r="R1259">
            <v>-88660.63</v>
          </cell>
          <cell r="S1259">
            <v>-87313.61</v>
          </cell>
          <cell r="T1259">
            <v>-99566.01</v>
          </cell>
          <cell r="AH1259">
            <v>-71658.199166666658</v>
          </cell>
          <cell r="AI1259">
            <v>-74203.868333333332</v>
          </cell>
          <cell r="AJ1259">
            <v>-76964.37000000001</v>
          </cell>
        </row>
        <row r="1260">
          <cell r="R1260">
            <v>-746250</v>
          </cell>
          <cell r="S1260">
            <v>-2238750</v>
          </cell>
          <cell r="T1260">
            <v>-3731250</v>
          </cell>
          <cell r="AH1260">
            <v>-4477500</v>
          </cell>
          <cell r="AI1260">
            <v>-4477500</v>
          </cell>
          <cell r="AJ1260">
            <v>-4477500</v>
          </cell>
        </row>
        <row r="1261">
          <cell r="R1261">
            <v>-79270.850000000006</v>
          </cell>
          <cell r="S1261">
            <v>-237812.52</v>
          </cell>
          <cell r="T1261">
            <v>-396354.19</v>
          </cell>
          <cell r="AH1261">
            <v>-480469.37833333336</v>
          </cell>
          <cell r="AI1261">
            <v>-479588.58499999996</v>
          </cell>
          <cell r="AJ1261">
            <v>-478707.79166666657</v>
          </cell>
        </row>
        <row r="1262">
          <cell r="R1262">
            <v>0</v>
          </cell>
          <cell r="S1262">
            <v>0</v>
          </cell>
          <cell r="T1262">
            <v>0</v>
          </cell>
          <cell r="AH1262">
            <v>-2945.7937500000003</v>
          </cell>
          <cell r="AI1262">
            <v>-2291.1729166666664</v>
          </cell>
          <cell r="AJ1262">
            <v>-1636.5520833333333</v>
          </cell>
        </row>
        <row r="1263">
          <cell r="R1263">
            <v>-2632500</v>
          </cell>
          <cell r="S1263">
            <v>-4387500</v>
          </cell>
          <cell r="T1263">
            <v>-6142500</v>
          </cell>
          <cell r="AH1263">
            <v>-5265000</v>
          </cell>
          <cell r="AI1263">
            <v>-5265000</v>
          </cell>
          <cell r="AJ1263">
            <v>-5265000</v>
          </cell>
        </row>
        <row r="1264">
          <cell r="R1264">
            <v>0</v>
          </cell>
          <cell r="S1264">
            <v>0</v>
          </cell>
          <cell r="T1264">
            <v>0</v>
          </cell>
          <cell r="AH1264">
            <v>0</v>
          </cell>
          <cell r="AI1264">
            <v>0</v>
          </cell>
          <cell r="AJ1264">
            <v>0</v>
          </cell>
        </row>
        <row r="1265">
          <cell r="R1265">
            <v>-9163916.6899999995</v>
          </cell>
          <cell r="S1265">
            <v>-833083.36</v>
          </cell>
          <cell r="T1265">
            <v>-2499250.0299999998</v>
          </cell>
          <cell r="AH1265">
            <v>-5023700.82</v>
          </cell>
          <cell r="AI1265">
            <v>-5019118.8566666665</v>
          </cell>
          <cell r="AJ1265">
            <v>-5014536.8933333335</v>
          </cell>
        </row>
        <row r="1266">
          <cell r="R1266">
            <v>0</v>
          </cell>
          <cell r="S1266">
            <v>0</v>
          </cell>
          <cell r="T1266">
            <v>0</v>
          </cell>
          <cell r="AH1266">
            <v>0</v>
          </cell>
          <cell r="AI1266">
            <v>0</v>
          </cell>
          <cell r="AJ1266">
            <v>0</v>
          </cell>
        </row>
        <row r="1267">
          <cell r="R1267">
            <v>-1400000</v>
          </cell>
          <cell r="S1267">
            <v>-2800000</v>
          </cell>
          <cell r="T1267">
            <v>0</v>
          </cell>
          <cell r="AH1267">
            <v>-1437280.8333333333</v>
          </cell>
          <cell r="AI1267">
            <v>-1430502.5</v>
          </cell>
          <cell r="AJ1267">
            <v>-1423724.1666666667</v>
          </cell>
        </row>
        <row r="1268">
          <cell r="R1268">
            <v>-1145833.31</v>
          </cell>
          <cell r="S1268">
            <v>-104166.64</v>
          </cell>
          <cell r="T1268">
            <v>0</v>
          </cell>
          <cell r="AH1268">
            <v>-631365.71499999997</v>
          </cell>
          <cell r="AI1268">
            <v>-630208.30833333347</v>
          </cell>
          <cell r="AJ1268">
            <v>-616030.06958333345</v>
          </cell>
        </row>
        <row r="1269">
          <cell r="R1269">
            <v>-1153833.3600000001</v>
          </cell>
          <cell r="S1269">
            <v>-1730750.03</v>
          </cell>
          <cell r="T1269">
            <v>-2307666.7000000002</v>
          </cell>
          <cell r="AH1269">
            <v>-1009604.1733333333</v>
          </cell>
          <cell r="AI1269">
            <v>-1129795.1479166667</v>
          </cell>
          <cell r="AJ1269">
            <v>-1298062.5116666665</v>
          </cell>
        </row>
        <row r="1270">
          <cell r="R1270">
            <v>-198900</v>
          </cell>
          <cell r="S1270">
            <v>-298350</v>
          </cell>
          <cell r="T1270">
            <v>-397800</v>
          </cell>
          <cell r="AH1270">
            <v>-174037.5</v>
          </cell>
          <cell r="AI1270">
            <v>-194756.25</v>
          </cell>
          <cell r="AJ1270">
            <v>-223762.5</v>
          </cell>
        </row>
        <row r="1271">
          <cell r="AH1271">
            <v>0</v>
          </cell>
          <cell r="AI1271">
            <v>0</v>
          </cell>
          <cell r="AJ1271">
            <v>0</v>
          </cell>
        </row>
        <row r="1272">
          <cell r="R1272">
            <v>2345.3200000000002</v>
          </cell>
          <cell r="S1272">
            <v>2345.3200000000002</v>
          </cell>
          <cell r="T1272">
            <v>0</v>
          </cell>
          <cell r="AH1272">
            <v>-3334.4924999999998</v>
          </cell>
          <cell r="AI1272">
            <v>-3139.0491666666662</v>
          </cell>
          <cell r="AJ1272">
            <v>-3041.3274999999999</v>
          </cell>
        </row>
        <row r="1273">
          <cell r="R1273">
            <v>-26043.200000000001</v>
          </cell>
          <cell r="S1273">
            <v>-19798.150000000001</v>
          </cell>
          <cell r="T1273">
            <v>0</v>
          </cell>
          <cell r="AH1273">
            <v>-16685.532499999998</v>
          </cell>
          <cell r="AI1273">
            <v>-18475.638750000002</v>
          </cell>
          <cell r="AJ1273">
            <v>-18211.62875</v>
          </cell>
        </row>
        <row r="1274">
          <cell r="R1274">
            <v>-2059837.5</v>
          </cell>
          <cell r="S1274">
            <v>-2480212.5</v>
          </cell>
          <cell r="T1274">
            <v>-420375</v>
          </cell>
          <cell r="AH1274">
            <v>-422126.5625</v>
          </cell>
          <cell r="AI1274">
            <v>-611295.3125</v>
          </cell>
          <cell r="AJ1274">
            <v>-732153.125</v>
          </cell>
        </row>
        <row r="1275">
          <cell r="R1275">
            <v>0</v>
          </cell>
          <cell r="S1275">
            <v>0</v>
          </cell>
          <cell r="T1275">
            <v>0</v>
          </cell>
          <cell r="AH1275">
            <v>0</v>
          </cell>
          <cell r="AI1275">
            <v>0</v>
          </cell>
          <cell r="AJ1275">
            <v>0</v>
          </cell>
        </row>
        <row r="1276">
          <cell r="R1276">
            <v>0</v>
          </cell>
          <cell r="S1276">
            <v>0</v>
          </cell>
          <cell r="T1276">
            <v>0</v>
          </cell>
          <cell r="AH1276">
            <v>-1284158.7908333335</v>
          </cell>
          <cell r="AI1276">
            <v>-1156775.3800000001</v>
          </cell>
          <cell r="AJ1276">
            <v>-1064291.8404166666</v>
          </cell>
        </row>
        <row r="1277">
          <cell r="R1277">
            <v>-371782.12</v>
          </cell>
          <cell r="S1277">
            <v>46918.06</v>
          </cell>
          <cell r="T1277">
            <v>26736.880000000001</v>
          </cell>
          <cell r="AH1277">
            <v>-189064.78958333333</v>
          </cell>
          <cell r="AI1277">
            <v>-199668.61833333338</v>
          </cell>
          <cell r="AJ1277">
            <v>-191356.60500000001</v>
          </cell>
        </row>
        <row r="1278">
          <cell r="R1278">
            <v>-186025.63</v>
          </cell>
          <cell r="S1278">
            <v>26467.42</v>
          </cell>
          <cell r="T1278">
            <v>19822.240000000002</v>
          </cell>
          <cell r="AH1278">
            <v>-117203.72833333333</v>
          </cell>
          <cell r="AI1278">
            <v>-118586.17583333334</v>
          </cell>
          <cell r="AJ1278">
            <v>-111620.41833333333</v>
          </cell>
        </row>
        <row r="1279">
          <cell r="R1279">
            <v>-68156.289999999994</v>
          </cell>
          <cell r="S1279">
            <v>-27492.53</v>
          </cell>
          <cell r="T1279">
            <v>-78660.91</v>
          </cell>
          <cell r="AH1279">
            <v>-10807.308333333334</v>
          </cell>
          <cell r="AI1279">
            <v>-16533.897499999999</v>
          </cell>
          <cell r="AJ1279">
            <v>-22453.91</v>
          </cell>
        </row>
        <row r="1280">
          <cell r="R1280">
            <v>0</v>
          </cell>
          <cell r="S1280">
            <v>0</v>
          </cell>
          <cell r="T1280">
            <v>0</v>
          </cell>
          <cell r="AH1280">
            <v>0</v>
          </cell>
          <cell r="AI1280">
            <v>0</v>
          </cell>
          <cell r="AJ1280">
            <v>0</v>
          </cell>
        </row>
        <row r="1281">
          <cell r="R1281">
            <v>0</v>
          </cell>
          <cell r="S1281">
            <v>0</v>
          </cell>
          <cell r="T1281">
            <v>0</v>
          </cell>
          <cell r="AH1281">
            <v>902.25916666666672</v>
          </cell>
          <cell r="AI1281">
            <v>902.25916666666672</v>
          </cell>
          <cell r="AJ1281">
            <v>902.25916666666672</v>
          </cell>
        </row>
        <row r="1282">
          <cell r="R1282">
            <v>0</v>
          </cell>
          <cell r="S1282">
            <v>0</v>
          </cell>
          <cell r="T1282">
            <v>0</v>
          </cell>
          <cell r="AH1282">
            <v>0</v>
          </cell>
          <cell r="AI1282">
            <v>0</v>
          </cell>
          <cell r="AJ1282">
            <v>0</v>
          </cell>
        </row>
        <row r="1283">
          <cell r="R1283">
            <v>0</v>
          </cell>
          <cell r="S1283">
            <v>0</v>
          </cell>
          <cell r="T1283">
            <v>0</v>
          </cell>
          <cell r="AH1283">
            <v>0</v>
          </cell>
          <cell r="AI1283">
            <v>0</v>
          </cell>
          <cell r="AJ1283">
            <v>0</v>
          </cell>
        </row>
        <row r="1284">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R1289">
            <v>0</v>
          </cell>
          <cell r="S1289">
            <v>0</v>
          </cell>
          <cell r="T1289">
            <v>0</v>
          </cell>
          <cell r="AH1289">
            <v>0</v>
          </cell>
          <cell r="AI1289">
            <v>0</v>
          </cell>
          <cell r="AJ1289">
            <v>0</v>
          </cell>
        </row>
        <row r="1290">
          <cell r="R1290">
            <v>0</v>
          </cell>
          <cell r="S1290">
            <v>0</v>
          </cell>
          <cell r="T1290">
            <v>0</v>
          </cell>
          <cell r="AH1290">
            <v>0</v>
          </cell>
          <cell r="AI1290">
            <v>0</v>
          </cell>
          <cell r="AJ1290">
            <v>0</v>
          </cell>
        </row>
        <row r="1291">
          <cell r="R1291">
            <v>0</v>
          </cell>
          <cell r="S1291">
            <v>0</v>
          </cell>
          <cell r="T1291">
            <v>0</v>
          </cell>
          <cell r="AH1291">
            <v>0</v>
          </cell>
          <cell r="AI1291">
            <v>0</v>
          </cell>
          <cell r="AJ1291">
            <v>0</v>
          </cell>
        </row>
        <row r="1292">
          <cell r="R1292">
            <v>0</v>
          </cell>
          <cell r="S1292">
            <v>0</v>
          </cell>
          <cell r="T1292">
            <v>0</v>
          </cell>
          <cell r="AH1292">
            <v>0</v>
          </cell>
          <cell r="AI1292">
            <v>0</v>
          </cell>
          <cell r="AJ1292">
            <v>0</v>
          </cell>
        </row>
        <row r="1293">
          <cell r="R1293">
            <v>-1099517.69</v>
          </cell>
          <cell r="S1293">
            <v>-1466023.59</v>
          </cell>
          <cell r="T1293">
            <v>-1832529.49</v>
          </cell>
          <cell r="AH1293">
            <v>-1280780.6045833335</v>
          </cell>
          <cell r="AI1293">
            <v>-1281076.9933333332</v>
          </cell>
          <cell r="AJ1293">
            <v>-1281458.0645833334</v>
          </cell>
        </row>
        <row r="1294">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R1296">
            <v>-60696.36</v>
          </cell>
          <cell r="S1296">
            <v>-80928.479999999996</v>
          </cell>
          <cell r="T1296">
            <v>-101160.6</v>
          </cell>
          <cell r="AH1296">
            <v>-84336.357499999998</v>
          </cell>
          <cell r="AI1296">
            <v>-86582.66333333333</v>
          </cell>
          <cell r="AJ1296">
            <v>-89470.770833333328</v>
          </cell>
        </row>
        <row r="1297">
          <cell r="R1297">
            <v>-60696.36</v>
          </cell>
          <cell r="S1297">
            <v>-80928.479999999996</v>
          </cell>
          <cell r="T1297">
            <v>-101160.6</v>
          </cell>
          <cell r="AH1297">
            <v>-84336.357499999998</v>
          </cell>
          <cell r="AI1297">
            <v>-86582.66333333333</v>
          </cell>
          <cell r="AJ1297">
            <v>-89470.770833333328</v>
          </cell>
        </row>
        <row r="1298">
          <cell r="R1298">
            <v>-10315.200000000001</v>
          </cell>
          <cell r="S1298">
            <v>-13753.6</v>
          </cell>
          <cell r="T1298">
            <v>-17192</v>
          </cell>
          <cell r="AH1298">
            <v>-55223.087500000001</v>
          </cell>
          <cell r="AI1298">
            <v>-53657.683333333342</v>
          </cell>
          <cell r="AJ1298">
            <v>-51645.020833333336</v>
          </cell>
        </row>
        <row r="1299">
          <cell r="R1299">
            <v>-10315.200000000001</v>
          </cell>
          <cell r="S1299">
            <v>-13753.6</v>
          </cell>
          <cell r="T1299">
            <v>-17192</v>
          </cell>
          <cell r="AH1299">
            <v>-55223.087500000001</v>
          </cell>
          <cell r="AI1299">
            <v>-53657.683333333342</v>
          </cell>
          <cell r="AJ1299">
            <v>-51645.020833333336</v>
          </cell>
        </row>
        <row r="1300">
          <cell r="R1300">
            <v>-21651.24</v>
          </cell>
          <cell r="S1300">
            <v>-28868.32</v>
          </cell>
          <cell r="T1300">
            <v>-36085.4</v>
          </cell>
          <cell r="AH1300">
            <v>-68850.28</v>
          </cell>
          <cell r="AI1300">
            <v>-67805.55333333333</v>
          </cell>
          <cell r="AJ1300">
            <v>-66462.333333333328</v>
          </cell>
        </row>
        <row r="1301">
          <cell r="R1301">
            <v>0</v>
          </cell>
          <cell r="S1301">
            <v>0</v>
          </cell>
          <cell r="T1301">
            <v>0</v>
          </cell>
          <cell r="AH1301">
            <v>-895178.02625</v>
          </cell>
          <cell r="AI1301">
            <v>-778925.55125000002</v>
          </cell>
          <cell r="AJ1301">
            <v>-692040.90125</v>
          </cell>
        </row>
        <row r="1302">
          <cell r="R1302">
            <v>-981185.82</v>
          </cell>
          <cell r="S1302">
            <v>-981185.82</v>
          </cell>
          <cell r="T1302">
            <v>-1156166.42</v>
          </cell>
          <cell r="AH1302">
            <v>-837546.30958333332</v>
          </cell>
          <cell r="AI1302">
            <v>-861072.92374999996</v>
          </cell>
          <cell r="AJ1302">
            <v>-887701.89124999987</v>
          </cell>
        </row>
        <row r="1303">
          <cell r="R1303">
            <v>0</v>
          </cell>
          <cell r="S1303">
            <v>0</v>
          </cell>
          <cell r="T1303">
            <v>0</v>
          </cell>
          <cell r="AH1303">
            <v>0</v>
          </cell>
          <cell r="AI1303">
            <v>0</v>
          </cell>
          <cell r="AJ1303">
            <v>0</v>
          </cell>
        </row>
        <row r="1304">
          <cell r="R1304">
            <v>0</v>
          </cell>
          <cell r="S1304">
            <v>0</v>
          </cell>
          <cell r="T1304">
            <v>0</v>
          </cell>
          <cell r="AH1304">
            <v>-2477.9149999999995</v>
          </cell>
          <cell r="AI1304">
            <v>-533.72000000000014</v>
          </cell>
          <cell r="AJ1304">
            <v>1426.4712499999998</v>
          </cell>
        </row>
        <row r="1305">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R1307">
            <v>-819989</v>
          </cell>
          <cell r="S1307">
            <v>-957404</v>
          </cell>
          <cell r="T1307">
            <v>-1166935</v>
          </cell>
          <cell r="AH1307">
            <v>-1044869.9766666666</v>
          </cell>
          <cell r="AI1307">
            <v>-1013082.6016666666</v>
          </cell>
          <cell r="AJ1307">
            <v>-985980.85166666657</v>
          </cell>
        </row>
        <row r="1308">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R1310">
            <v>-740895</v>
          </cell>
          <cell r="S1310">
            <v>-737773.73</v>
          </cell>
          <cell r="T1310">
            <v>-731890.17</v>
          </cell>
          <cell r="AH1310">
            <v>-769856.07833333348</v>
          </cell>
          <cell r="AI1310">
            <v>-764959.41166666674</v>
          </cell>
          <cell r="AJ1310">
            <v>-760111.6958333333</v>
          </cell>
        </row>
        <row r="1311">
          <cell r="R1311">
            <v>-239434.99</v>
          </cell>
          <cell r="S1311">
            <v>-239434.99</v>
          </cell>
          <cell r="T1311">
            <v>-298241.32</v>
          </cell>
          <cell r="AH1311">
            <v>-288789.78625000006</v>
          </cell>
          <cell r="AI1311">
            <v>-273849.92041666672</v>
          </cell>
          <cell r="AJ1311">
            <v>-254247.5625</v>
          </cell>
        </row>
        <row r="1312">
          <cell r="R1312">
            <v>0</v>
          </cell>
          <cell r="S1312">
            <v>0</v>
          </cell>
          <cell r="T1312">
            <v>0</v>
          </cell>
          <cell r="AH1312">
            <v>0</v>
          </cell>
          <cell r="AI1312">
            <v>0</v>
          </cell>
          <cell r="AJ1312">
            <v>0</v>
          </cell>
        </row>
        <row r="1313">
          <cell r="R1313">
            <v>0</v>
          </cell>
          <cell r="S1313">
            <v>0</v>
          </cell>
          <cell r="T1313">
            <v>0</v>
          </cell>
          <cell r="AH1313">
            <v>-12500</v>
          </cell>
          <cell r="AI1313">
            <v>-4166.666666666667</v>
          </cell>
          <cell r="AJ1313">
            <v>0</v>
          </cell>
        </row>
        <row r="1314">
          <cell r="R1314">
            <v>0</v>
          </cell>
          <cell r="S1314">
            <v>0</v>
          </cell>
          <cell r="T1314">
            <v>0</v>
          </cell>
          <cell r="AH1314">
            <v>0</v>
          </cell>
          <cell r="AI1314">
            <v>0</v>
          </cell>
          <cell r="AJ1314">
            <v>0</v>
          </cell>
        </row>
        <row r="1315">
          <cell r="R1315">
            <v>0</v>
          </cell>
          <cell r="S1315">
            <v>0</v>
          </cell>
          <cell r="T1315">
            <v>0</v>
          </cell>
          <cell r="AH1315">
            <v>141.07041666666666</v>
          </cell>
          <cell r="AI1315">
            <v>100.76458333333333</v>
          </cell>
          <cell r="AJ1315">
            <v>80.611666666666665</v>
          </cell>
        </row>
        <row r="1316">
          <cell r="R1316">
            <v>0</v>
          </cell>
          <cell r="S1316">
            <v>0</v>
          </cell>
          <cell r="T1316">
            <v>0</v>
          </cell>
          <cell r="AH1316">
            <v>-1200000</v>
          </cell>
          <cell r="AI1316">
            <v>-866666.66666666663</v>
          </cell>
          <cell r="AJ1316">
            <v>-616666.66666666663</v>
          </cell>
        </row>
        <row r="1317">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R1323">
            <v>-633689.44999999995</v>
          </cell>
          <cell r="S1323">
            <v>-633689.44999999995</v>
          </cell>
          <cell r="T1323">
            <v>-633689.44999999995</v>
          </cell>
          <cell r="AH1323">
            <v>-676484.6987500001</v>
          </cell>
          <cell r="AI1323">
            <v>-657896.68000000005</v>
          </cell>
          <cell r="AJ1323">
            <v>-646790.05166666675</v>
          </cell>
        </row>
        <row r="1324">
          <cell r="R1324">
            <v>-3254591.93</v>
          </cell>
          <cell r="S1324">
            <v>-3252247.21</v>
          </cell>
          <cell r="T1324">
            <v>-1571118.16</v>
          </cell>
          <cell r="AH1324">
            <v>-4571534.2208333341</v>
          </cell>
          <cell r="AI1324">
            <v>-4413978.149583335</v>
          </cell>
          <cell r="AJ1324">
            <v>-4195858.4437500006</v>
          </cell>
        </row>
        <row r="1325">
          <cell r="R1325">
            <v>-337286.52</v>
          </cell>
          <cell r="S1325">
            <v>-332898</v>
          </cell>
          <cell r="T1325">
            <v>-332898</v>
          </cell>
          <cell r="AH1325">
            <v>-343470.315</v>
          </cell>
          <cell r="AI1325">
            <v>-342676.17</v>
          </cell>
          <cell r="AJ1325">
            <v>-341699.17</v>
          </cell>
        </row>
        <row r="1326">
          <cell r="R1326">
            <v>0</v>
          </cell>
          <cell r="S1326">
            <v>0</v>
          </cell>
          <cell r="T1326">
            <v>0</v>
          </cell>
          <cell r="AH1326">
            <v>0</v>
          </cell>
          <cell r="AI1326">
            <v>0</v>
          </cell>
          <cell r="AJ1326">
            <v>0</v>
          </cell>
        </row>
        <row r="1327">
          <cell r="R1327">
            <v>0</v>
          </cell>
          <cell r="S1327">
            <v>0</v>
          </cell>
          <cell r="T1327">
            <v>0</v>
          </cell>
          <cell r="AH1327">
            <v>0</v>
          </cell>
          <cell r="AI1327">
            <v>0</v>
          </cell>
          <cell r="AJ1327">
            <v>0</v>
          </cell>
        </row>
        <row r="1328">
          <cell r="R1328">
            <v>0</v>
          </cell>
          <cell r="S1328">
            <v>0</v>
          </cell>
          <cell r="T1328">
            <v>0</v>
          </cell>
          <cell r="AH1328">
            <v>0</v>
          </cell>
          <cell r="AI1328">
            <v>0</v>
          </cell>
          <cell r="AJ1328">
            <v>0</v>
          </cell>
        </row>
        <row r="1329">
          <cell r="R1329">
            <v>0</v>
          </cell>
          <cell r="S1329">
            <v>0</v>
          </cell>
          <cell r="T1329">
            <v>0</v>
          </cell>
          <cell r="AH1329">
            <v>0</v>
          </cell>
          <cell r="AI1329">
            <v>0</v>
          </cell>
          <cell r="AJ1329">
            <v>0</v>
          </cell>
        </row>
        <row r="1330">
          <cell r="R1330">
            <v>0</v>
          </cell>
          <cell r="S1330">
            <v>0</v>
          </cell>
          <cell r="T1330">
            <v>0</v>
          </cell>
          <cell r="AH1330">
            <v>0</v>
          </cell>
          <cell r="AI1330">
            <v>0</v>
          </cell>
          <cell r="AJ1330">
            <v>0</v>
          </cell>
        </row>
        <row r="1331">
          <cell r="R1331">
            <v>0</v>
          </cell>
          <cell r="S1331">
            <v>0</v>
          </cell>
          <cell r="T1331">
            <v>0</v>
          </cell>
          <cell r="AH1331">
            <v>0</v>
          </cell>
          <cell r="AI1331">
            <v>0</v>
          </cell>
          <cell r="AJ1331">
            <v>0</v>
          </cell>
        </row>
        <row r="1332">
          <cell r="R1332">
            <v>-3304.85</v>
          </cell>
          <cell r="S1332">
            <v>-3304.85</v>
          </cell>
          <cell r="T1332">
            <v>0</v>
          </cell>
          <cell r="AH1332">
            <v>-258107.38125000001</v>
          </cell>
          <cell r="AI1332">
            <v>-86010.751666666678</v>
          </cell>
          <cell r="AJ1332">
            <v>-1101.6166666666666</v>
          </cell>
        </row>
        <row r="1333">
          <cell r="R1333">
            <v>-2524598.0499999998</v>
          </cell>
          <cell r="S1333">
            <v>-2524598.0499999998</v>
          </cell>
          <cell r="T1333">
            <v>0</v>
          </cell>
          <cell r="AH1333">
            <v>-2620647.1283333334</v>
          </cell>
          <cell r="AI1333">
            <v>-2606838.2420833339</v>
          </cell>
          <cell r="AJ1333">
            <v>-2488315.0716666668</v>
          </cell>
        </row>
        <row r="1334">
          <cell r="R1334">
            <v>-18504846.399999999</v>
          </cell>
          <cell r="S1334">
            <v>-18318794.23</v>
          </cell>
          <cell r="T1334">
            <v>-18237691.739999998</v>
          </cell>
          <cell r="AH1334">
            <v>-18623120.981666666</v>
          </cell>
          <cell r="AI1334">
            <v>-18680650.69875</v>
          </cell>
          <cell r="AJ1334">
            <v>-18697028.14875</v>
          </cell>
        </row>
        <row r="1335">
          <cell r="R1335">
            <v>-12395293.32</v>
          </cell>
          <cell r="S1335">
            <v>-12740467.49</v>
          </cell>
          <cell r="T1335">
            <v>-12572166.720000001</v>
          </cell>
          <cell r="AH1335">
            <v>-11112311.605416667</v>
          </cell>
          <cell r="AI1335">
            <v>-11336841.451666668</v>
          </cell>
          <cell r="AJ1335">
            <v>-11543551.073749999</v>
          </cell>
        </row>
        <row r="1336">
          <cell r="R1336">
            <v>-448447.58</v>
          </cell>
          <cell r="S1336">
            <v>-459289.58</v>
          </cell>
          <cell r="T1336">
            <v>-448783.58</v>
          </cell>
          <cell r="AH1336">
            <v>-448650.88708333328</v>
          </cell>
          <cell r="AI1336">
            <v>-450603.84791666665</v>
          </cell>
          <cell r="AJ1336">
            <v>-452589.68375000003</v>
          </cell>
        </row>
        <row r="1337">
          <cell r="R1337">
            <v>-10000</v>
          </cell>
          <cell r="S1337">
            <v>-10000</v>
          </cell>
          <cell r="T1337">
            <v>-10000</v>
          </cell>
          <cell r="AH1337">
            <v>-10000</v>
          </cell>
          <cell r="AI1337">
            <v>-10000</v>
          </cell>
          <cell r="AJ1337">
            <v>-10000</v>
          </cell>
        </row>
        <row r="1338">
          <cell r="R1338">
            <v>-24066.26</v>
          </cell>
          <cell r="S1338">
            <v>-32580.98</v>
          </cell>
          <cell r="T1338">
            <v>-24591.59</v>
          </cell>
          <cell r="AH1338">
            <v>-21272.57</v>
          </cell>
          <cell r="AI1338">
            <v>-21500.908333333333</v>
          </cell>
          <cell r="AJ1338">
            <v>-21935.035833333339</v>
          </cell>
        </row>
        <row r="1339">
          <cell r="R1339">
            <v>-41714.14</v>
          </cell>
          <cell r="S1339">
            <v>-64228.41</v>
          </cell>
          <cell r="T1339">
            <v>-64228.41</v>
          </cell>
          <cell r="AH1339">
            <v>-53942.474166666674</v>
          </cell>
          <cell r="AI1339">
            <v>-51847.07666666666</v>
          </cell>
          <cell r="AJ1339">
            <v>-51593.698333333341</v>
          </cell>
        </row>
        <row r="1340">
          <cell r="R1340">
            <v>-798080.24</v>
          </cell>
          <cell r="S1340">
            <v>-888659.9</v>
          </cell>
          <cell r="T1340">
            <v>-1021394.54</v>
          </cell>
          <cell r="AH1340">
            <v>-335600.39416666667</v>
          </cell>
          <cell r="AI1340">
            <v>-399029.6166666667</v>
          </cell>
          <cell r="AJ1340">
            <v>-468978.63125000009</v>
          </cell>
        </row>
        <row r="1341">
          <cell r="R1341">
            <v>-3642130.7</v>
          </cell>
          <cell r="S1341">
            <v>-4557336.57</v>
          </cell>
          <cell r="T1341">
            <v>-5010649.67</v>
          </cell>
          <cell r="AH1341">
            <v>-1010451.57625</v>
          </cell>
          <cell r="AI1341">
            <v>-1346807.3187500003</v>
          </cell>
          <cell r="AJ1341">
            <v>-1737149.3583333334</v>
          </cell>
        </row>
        <row r="1342">
          <cell r="R1342">
            <v>-1904263.28</v>
          </cell>
          <cell r="S1342">
            <v>-2008591.19</v>
          </cell>
          <cell r="T1342">
            <v>-1856903.08</v>
          </cell>
          <cell r="AH1342">
            <v>-819880.6366666666</v>
          </cell>
          <cell r="AI1342">
            <v>-965124.53874999995</v>
          </cell>
          <cell r="AJ1342">
            <v>-1103202.5545833332</v>
          </cell>
        </row>
        <row r="1343">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R1350">
            <v>-3178321.44</v>
          </cell>
          <cell r="S1350">
            <v>-450988.29</v>
          </cell>
          <cell r="T1350">
            <v>-521234.38</v>
          </cell>
          <cell r="AH1350">
            <v>-2605610.4145833333</v>
          </cell>
          <cell r="AI1350">
            <v>-2626031.3375000004</v>
          </cell>
          <cell r="AJ1350">
            <v>-2500111.6</v>
          </cell>
        </row>
        <row r="1351">
          <cell r="R1351">
            <v>0</v>
          </cell>
          <cell r="S1351">
            <v>0</v>
          </cell>
          <cell r="T1351">
            <v>0</v>
          </cell>
          <cell r="AH1351">
            <v>0</v>
          </cell>
          <cell r="AI1351">
            <v>0</v>
          </cell>
          <cell r="AJ1351">
            <v>0</v>
          </cell>
        </row>
        <row r="1352">
          <cell r="R1352">
            <v>-5000</v>
          </cell>
          <cell r="S1352">
            <v>-5000</v>
          </cell>
          <cell r="T1352">
            <v>-5000</v>
          </cell>
          <cell r="AH1352">
            <v>-5000</v>
          </cell>
          <cell r="AI1352">
            <v>-5000</v>
          </cell>
          <cell r="AJ1352">
            <v>-5000</v>
          </cell>
        </row>
        <row r="1353">
          <cell r="R1353">
            <v>0</v>
          </cell>
          <cell r="S1353">
            <v>0</v>
          </cell>
          <cell r="T1353">
            <v>0</v>
          </cell>
          <cell r="AH1353">
            <v>0</v>
          </cell>
          <cell r="AI1353">
            <v>0</v>
          </cell>
          <cell r="AJ1353">
            <v>0</v>
          </cell>
        </row>
        <row r="1354">
          <cell r="R1354">
            <v>-26609467.66</v>
          </cell>
          <cell r="S1354">
            <v>-26557967.809999999</v>
          </cell>
          <cell r="T1354">
            <v>-27795522.609999999</v>
          </cell>
          <cell r="AH1354">
            <v>-25149565.306666661</v>
          </cell>
          <cell r="AI1354">
            <v>-25466550.409166664</v>
          </cell>
          <cell r="AJ1354">
            <v>-25793579.436249997</v>
          </cell>
        </row>
        <row r="1355">
          <cell r="R1355">
            <v>0</v>
          </cell>
          <cell r="S1355">
            <v>0</v>
          </cell>
          <cell r="T1355">
            <v>0</v>
          </cell>
          <cell r="AH1355">
            <v>0</v>
          </cell>
          <cell r="AI1355">
            <v>0</v>
          </cell>
          <cell r="AJ1355">
            <v>0</v>
          </cell>
        </row>
        <row r="1356">
          <cell r="R1356">
            <v>0</v>
          </cell>
          <cell r="S1356">
            <v>0</v>
          </cell>
          <cell r="T1356">
            <v>0</v>
          </cell>
          <cell r="AH1356">
            <v>-808150</v>
          </cell>
          <cell r="AI1356">
            <v>-808150</v>
          </cell>
          <cell r="AJ1356">
            <v>-808150</v>
          </cell>
        </row>
        <row r="1357">
          <cell r="R1357">
            <v>-2193006.52</v>
          </cell>
          <cell r="S1357">
            <v>-1584592.72</v>
          </cell>
          <cell r="T1357">
            <v>-1337770.54</v>
          </cell>
          <cell r="AH1357">
            <v>-1408391.5850000002</v>
          </cell>
          <cell r="AI1357">
            <v>-1432233.2879166668</v>
          </cell>
          <cell r="AJ1357">
            <v>-1441272.7150000001</v>
          </cell>
        </row>
        <row r="1358">
          <cell r="R1358">
            <v>-10055279.560000001</v>
          </cell>
          <cell r="S1358">
            <v>-10176529.560000001</v>
          </cell>
          <cell r="T1358">
            <v>-10190533.560000001</v>
          </cell>
          <cell r="AH1358">
            <v>-10139004.51375</v>
          </cell>
          <cell r="AI1358">
            <v>-10135732.717916667</v>
          </cell>
          <cell r="AJ1358">
            <v>-10134938.937083334</v>
          </cell>
        </row>
        <row r="1359">
          <cell r="R1359">
            <v>121480.78</v>
          </cell>
          <cell r="S1359">
            <v>-53288.59</v>
          </cell>
          <cell r="T1359">
            <v>-76485.03</v>
          </cell>
          <cell r="AH1359">
            <v>4750.9816666666666</v>
          </cell>
          <cell r="AI1359">
            <v>7592.322916666667</v>
          </cell>
          <cell r="AJ1359">
            <v>2185.0887500000003</v>
          </cell>
        </row>
        <row r="1360">
          <cell r="R1360">
            <v>0</v>
          </cell>
          <cell r="S1360">
            <v>0</v>
          </cell>
          <cell r="T1360">
            <v>0</v>
          </cell>
          <cell r="AH1360">
            <v>0</v>
          </cell>
          <cell r="AI1360">
            <v>0</v>
          </cell>
          <cell r="AJ1360">
            <v>0</v>
          </cell>
        </row>
        <row r="1361">
          <cell r="R1361">
            <v>-28224</v>
          </cell>
          <cell r="S1361">
            <v>-25849.83</v>
          </cell>
          <cell r="T1361">
            <v>-7248</v>
          </cell>
          <cell r="AH1361">
            <v>-15480</v>
          </cell>
          <cell r="AI1361">
            <v>-17733.076250000002</v>
          </cell>
          <cell r="AJ1361">
            <v>-18592.1525</v>
          </cell>
        </row>
        <row r="1362">
          <cell r="R1362">
            <v>0</v>
          </cell>
          <cell r="S1362">
            <v>0</v>
          </cell>
          <cell r="T1362">
            <v>0</v>
          </cell>
          <cell r="AH1362">
            <v>0</v>
          </cell>
          <cell r="AI1362">
            <v>0</v>
          </cell>
          <cell r="AJ1362">
            <v>0</v>
          </cell>
        </row>
        <row r="1363">
          <cell r="R1363">
            <v>0</v>
          </cell>
          <cell r="S1363">
            <v>0</v>
          </cell>
          <cell r="T1363">
            <v>0</v>
          </cell>
          <cell r="AH1363">
            <v>0</v>
          </cell>
          <cell r="AI1363">
            <v>0</v>
          </cell>
          <cell r="AJ1363">
            <v>0</v>
          </cell>
        </row>
        <row r="1364">
          <cell r="R1364">
            <v>-2118100.98</v>
          </cell>
          <cell r="S1364">
            <v>-2117341.98</v>
          </cell>
          <cell r="T1364">
            <v>-2163988</v>
          </cell>
          <cell r="AH1364">
            <v>-1839328.2891666666</v>
          </cell>
          <cell r="AI1364">
            <v>-1881791.8291666666</v>
          </cell>
          <cell r="AJ1364">
            <v>-1919680.62</v>
          </cell>
        </row>
        <row r="1365">
          <cell r="R1365">
            <v>-17801000</v>
          </cell>
          <cell r="S1365">
            <v>-17801000</v>
          </cell>
          <cell r="T1365">
            <v>-17411000</v>
          </cell>
          <cell r="AH1365">
            <v>-17458307.625</v>
          </cell>
          <cell r="AI1365">
            <v>-17686769.208333332</v>
          </cell>
          <cell r="AJ1365">
            <v>-17784750</v>
          </cell>
        </row>
        <row r="1366">
          <cell r="R1366">
            <v>-58986.21</v>
          </cell>
          <cell r="S1366">
            <v>-58986.21</v>
          </cell>
          <cell r="T1366">
            <v>-40198.51</v>
          </cell>
          <cell r="AH1366">
            <v>-56969.80124999999</v>
          </cell>
          <cell r="AI1366">
            <v>-58803.990416666646</v>
          </cell>
          <cell r="AJ1366">
            <v>-59173.164999999986</v>
          </cell>
        </row>
        <row r="1367">
          <cell r="R1367">
            <v>-8273285.7800000003</v>
          </cell>
          <cell r="S1367">
            <v>-8250942.4000000004</v>
          </cell>
          <cell r="T1367">
            <v>-8631142</v>
          </cell>
          <cell r="AH1367">
            <v>-6446678.7495833337</v>
          </cell>
          <cell r="AI1367">
            <v>-6701387.0174999991</v>
          </cell>
          <cell r="AJ1367">
            <v>-6913644.0783333331</v>
          </cell>
        </row>
        <row r="1368">
          <cell r="R1368">
            <v>24177.73</v>
          </cell>
          <cell r="S1368">
            <v>24162.73</v>
          </cell>
          <cell r="T1368">
            <v>-66899.399999999994</v>
          </cell>
          <cell r="AH1368">
            <v>-19559.830833333333</v>
          </cell>
          <cell r="AI1368">
            <v>-17539.012083333331</v>
          </cell>
          <cell r="AJ1368">
            <v>-17882.338333333333</v>
          </cell>
        </row>
        <row r="1369">
          <cell r="R1369">
            <v>0</v>
          </cell>
          <cell r="S1369">
            <v>0</v>
          </cell>
          <cell r="T1369">
            <v>0</v>
          </cell>
          <cell r="AH1369">
            <v>0</v>
          </cell>
          <cell r="AI1369">
            <v>0</v>
          </cell>
          <cell r="AJ1369">
            <v>0</v>
          </cell>
        </row>
        <row r="1370">
          <cell r="R1370">
            <v>0</v>
          </cell>
          <cell r="S1370">
            <v>0</v>
          </cell>
          <cell r="T1370">
            <v>0</v>
          </cell>
          <cell r="AH1370">
            <v>0</v>
          </cell>
          <cell r="AI1370">
            <v>0</v>
          </cell>
          <cell r="AJ1370">
            <v>0</v>
          </cell>
        </row>
        <row r="1371">
          <cell r="R1371">
            <v>-221663.5</v>
          </cell>
          <cell r="S1371">
            <v>-220517.67</v>
          </cell>
          <cell r="T1371">
            <v>-219371.84</v>
          </cell>
          <cell r="AH1371">
            <v>-228538.48</v>
          </cell>
          <cell r="AI1371">
            <v>-227392.65</v>
          </cell>
          <cell r="AJ1371">
            <v>-226246.81999999995</v>
          </cell>
        </row>
        <row r="1372">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R1374">
            <v>0</v>
          </cell>
          <cell r="S1374">
            <v>0</v>
          </cell>
          <cell r="T1374">
            <v>0</v>
          </cell>
          <cell r="AH1374">
            <v>-68000.208333333328</v>
          </cell>
          <cell r="AI1374">
            <v>-60842.291666666664</v>
          </cell>
          <cell r="AJ1374">
            <v>-53684.375</v>
          </cell>
        </row>
        <row r="1375">
          <cell r="R1375">
            <v>-250015</v>
          </cell>
          <cell r="S1375">
            <v>-250015</v>
          </cell>
          <cell r="T1375">
            <v>0</v>
          </cell>
          <cell r="AH1375">
            <v>-122926.04166666667</v>
          </cell>
          <cell r="AI1375">
            <v>-143760.625</v>
          </cell>
          <cell r="AJ1375">
            <v>-154177.91666666666</v>
          </cell>
        </row>
        <row r="1376">
          <cell r="R1376">
            <v>0</v>
          </cell>
          <cell r="S1376">
            <v>0</v>
          </cell>
          <cell r="T1376">
            <v>0</v>
          </cell>
          <cell r="AH1376">
            <v>0</v>
          </cell>
          <cell r="AI1376">
            <v>0</v>
          </cell>
          <cell r="AJ1376">
            <v>0</v>
          </cell>
        </row>
        <row r="1377">
          <cell r="R1377">
            <v>-13661299</v>
          </cell>
          <cell r="S1377">
            <v>-13515466</v>
          </cell>
          <cell r="T1377">
            <v>-13369633</v>
          </cell>
          <cell r="AH1377">
            <v>-14536297</v>
          </cell>
          <cell r="AI1377">
            <v>-14390464</v>
          </cell>
          <cell r="AJ1377">
            <v>-14244631</v>
          </cell>
        </row>
        <row r="1378">
          <cell r="R1378">
            <v>-37711.35</v>
          </cell>
          <cell r="S1378">
            <v>-10623.83</v>
          </cell>
          <cell r="T1378">
            <v>-3939.83</v>
          </cell>
          <cell r="AH1378">
            <v>-2585.9429166666664</v>
          </cell>
          <cell r="AI1378">
            <v>-4599.9087499999996</v>
          </cell>
          <cell r="AJ1378">
            <v>-5206.7279166666667</v>
          </cell>
        </row>
        <row r="1379">
          <cell r="R1379">
            <v>0</v>
          </cell>
          <cell r="S1379">
            <v>0</v>
          </cell>
          <cell r="T1379">
            <v>0</v>
          </cell>
          <cell r="AH1379">
            <v>0</v>
          </cell>
          <cell r="AI1379">
            <v>0</v>
          </cell>
          <cell r="AJ1379">
            <v>0</v>
          </cell>
        </row>
        <row r="1380">
          <cell r="R1380">
            <v>0</v>
          </cell>
          <cell r="S1380">
            <v>0</v>
          </cell>
          <cell r="T1380">
            <v>0</v>
          </cell>
          <cell r="AH1380">
            <v>0</v>
          </cell>
          <cell r="AI1380">
            <v>0</v>
          </cell>
          <cell r="AJ1380">
            <v>0</v>
          </cell>
        </row>
        <row r="1381">
          <cell r="R1381">
            <v>0</v>
          </cell>
          <cell r="S1381">
            <v>0</v>
          </cell>
          <cell r="T1381">
            <v>0</v>
          </cell>
          <cell r="AH1381">
            <v>0</v>
          </cell>
          <cell r="AI1381">
            <v>0</v>
          </cell>
          <cell r="AJ1381">
            <v>0</v>
          </cell>
        </row>
        <row r="1382">
          <cell r="R1382">
            <v>27518.13</v>
          </cell>
          <cell r="S1382">
            <v>27518.13</v>
          </cell>
          <cell r="T1382">
            <v>0</v>
          </cell>
          <cell r="AH1382">
            <v>7203.7949999999992</v>
          </cell>
          <cell r="AI1382">
            <v>3103.947083333333</v>
          </cell>
          <cell r="AJ1382">
            <v>4250.5358333333334</v>
          </cell>
        </row>
        <row r="1383">
          <cell r="R1383">
            <v>0</v>
          </cell>
          <cell r="S1383">
            <v>0</v>
          </cell>
          <cell r="T1383">
            <v>0</v>
          </cell>
          <cell r="AH1383">
            <v>24.171250000000001</v>
          </cell>
          <cell r="AI1383">
            <v>8.0570833333333329</v>
          </cell>
          <cell r="AJ1383">
            <v>0</v>
          </cell>
        </row>
        <row r="1384">
          <cell r="AH1384">
            <v>0</v>
          </cell>
          <cell r="AI1384">
            <v>0</v>
          </cell>
          <cell r="AJ1384">
            <v>0</v>
          </cell>
        </row>
        <row r="1385">
          <cell r="R1385">
            <v>-25354000</v>
          </cell>
          <cell r="S1385">
            <v>-25354000</v>
          </cell>
          <cell r="T1385">
            <v>0</v>
          </cell>
          <cell r="AH1385">
            <v>-27017333.333333332</v>
          </cell>
          <cell r="AI1385">
            <v>-27587041.666666668</v>
          </cell>
          <cell r="AJ1385">
            <v>-26858041.666666668</v>
          </cell>
        </row>
        <row r="1386">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R1389">
            <v>-20301164.41</v>
          </cell>
          <cell r="S1389">
            <v>-20701840.440000001</v>
          </cell>
          <cell r="T1389">
            <v>-21102516.469999999</v>
          </cell>
          <cell r="AH1389">
            <v>-17816988.059583332</v>
          </cell>
          <cell r="AI1389">
            <v>-18175343.062083334</v>
          </cell>
          <cell r="AJ1389">
            <v>-18548340.589583334</v>
          </cell>
        </row>
        <row r="1390">
          <cell r="R1390">
            <v>0</v>
          </cell>
          <cell r="S1390">
            <v>0</v>
          </cell>
          <cell r="T1390">
            <v>0</v>
          </cell>
          <cell r="AH1390">
            <v>0</v>
          </cell>
          <cell r="AI1390">
            <v>0</v>
          </cell>
          <cell r="AJ1390">
            <v>0</v>
          </cell>
        </row>
        <row r="1391">
          <cell r="R1391">
            <v>0</v>
          </cell>
          <cell r="S1391">
            <v>0</v>
          </cell>
          <cell r="T1391">
            <v>0</v>
          </cell>
          <cell r="AH1391">
            <v>0</v>
          </cell>
          <cell r="AI1391">
            <v>0</v>
          </cell>
          <cell r="AJ1391">
            <v>0</v>
          </cell>
        </row>
        <row r="1392">
          <cell r="R1392">
            <v>0</v>
          </cell>
          <cell r="S1392">
            <v>0</v>
          </cell>
          <cell r="T1392">
            <v>0</v>
          </cell>
          <cell r="AH1392">
            <v>0</v>
          </cell>
          <cell r="AI1392">
            <v>0</v>
          </cell>
          <cell r="AJ1392">
            <v>0</v>
          </cell>
        </row>
        <row r="1393">
          <cell r="R1393">
            <v>0</v>
          </cell>
          <cell r="S1393">
            <v>0</v>
          </cell>
          <cell r="T1393">
            <v>0</v>
          </cell>
          <cell r="AH1393">
            <v>0</v>
          </cell>
          <cell r="AI1393">
            <v>0</v>
          </cell>
          <cell r="AJ1393">
            <v>0</v>
          </cell>
        </row>
        <row r="1394">
          <cell r="R1394">
            <v>0</v>
          </cell>
          <cell r="S1394">
            <v>0</v>
          </cell>
          <cell r="T1394">
            <v>0</v>
          </cell>
          <cell r="AH1394">
            <v>-38766.375</v>
          </cell>
          <cell r="AI1394">
            <v>-12922.125</v>
          </cell>
          <cell r="AJ1394">
            <v>0</v>
          </cell>
        </row>
        <row r="1395">
          <cell r="R1395">
            <v>0</v>
          </cell>
          <cell r="S1395">
            <v>0</v>
          </cell>
          <cell r="T1395">
            <v>0</v>
          </cell>
          <cell r="AH1395">
            <v>0</v>
          </cell>
          <cell r="AI1395">
            <v>0</v>
          </cell>
          <cell r="AJ1395">
            <v>0</v>
          </cell>
        </row>
        <row r="1396">
          <cell r="R1396">
            <v>0</v>
          </cell>
          <cell r="S1396">
            <v>0</v>
          </cell>
          <cell r="T1396">
            <v>0</v>
          </cell>
          <cell r="AH1396">
            <v>0</v>
          </cell>
          <cell r="AI1396">
            <v>0</v>
          </cell>
          <cell r="AJ1396">
            <v>0</v>
          </cell>
        </row>
        <row r="1397">
          <cell r="R1397">
            <v>0</v>
          </cell>
          <cell r="S1397">
            <v>0</v>
          </cell>
          <cell r="T1397">
            <v>0</v>
          </cell>
          <cell r="AH1397">
            <v>-291666.66666666669</v>
          </cell>
          <cell r="AI1397">
            <v>-291666.66666666669</v>
          </cell>
          <cell r="AJ1397">
            <v>-291666.66666666669</v>
          </cell>
        </row>
        <row r="1398">
          <cell r="R1398">
            <v>0</v>
          </cell>
          <cell r="S1398">
            <v>0</v>
          </cell>
          <cell r="T1398">
            <v>0</v>
          </cell>
          <cell r="AH1398">
            <v>-337500</v>
          </cell>
          <cell r="AI1398">
            <v>-337500</v>
          </cell>
          <cell r="AJ1398">
            <v>-337500</v>
          </cell>
        </row>
        <row r="1399">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R1401">
            <v>-225000</v>
          </cell>
          <cell r="S1401">
            <v>-225000</v>
          </cell>
          <cell r="T1401">
            <v>-225000</v>
          </cell>
          <cell r="AH1401">
            <v>-195833.33333333334</v>
          </cell>
          <cell r="AI1401">
            <v>-204166.66666666666</v>
          </cell>
          <cell r="AJ1401">
            <v>-212500</v>
          </cell>
        </row>
        <row r="1402">
          <cell r="R1402">
            <v>-1982106.78</v>
          </cell>
          <cell r="S1402">
            <v>-1982106.78</v>
          </cell>
          <cell r="T1402">
            <v>0</v>
          </cell>
          <cell r="AH1402">
            <v>-985105.77499999991</v>
          </cell>
          <cell r="AI1402">
            <v>-1119031.3400000001</v>
          </cell>
          <cell r="AJ1402">
            <v>-1170369.1224999998</v>
          </cell>
        </row>
        <row r="1403">
          <cell r="R1403">
            <v>0</v>
          </cell>
          <cell r="S1403">
            <v>0</v>
          </cell>
          <cell r="T1403">
            <v>0</v>
          </cell>
          <cell r="AH1403">
            <v>0</v>
          </cell>
          <cell r="AI1403">
            <v>0</v>
          </cell>
          <cell r="AJ1403">
            <v>0</v>
          </cell>
        </row>
        <row r="1404">
          <cell r="R1404">
            <v>0</v>
          </cell>
          <cell r="S1404">
            <v>0</v>
          </cell>
          <cell r="T1404">
            <v>0</v>
          </cell>
          <cell r="AH1404">
            <v>0</v>
          </cell>
          <cell r="AI1404">
            <v>0</v>
          </cell>
          <cell r="AJ1404">
            <v>0</v>
          </cell>
        </row>
        <row r="1405">
          <cell r="R1405">
            <v>0</v>
          </cell>
          <cell r="S1405">
            <v>0</v>
          </cell>
          <cell r="T1405">
            <v>0</v>
          </cell>
          <cell r="AH1405">
            <v>0</v>
          </cell>
          <cell r="AI1405">
            <v>0</v>
          </cell>
          <cell r="AJ1405">
            <v>0</v>
          </cell>
        </row>
        <row r="1406">
          <cell r="R1406">
            <v>0</v>
          </cell>
          <cell r="S1406">
            <v>0</v>
          </cell>
          <cell r="T1406">
            <v>0</v>
          </cell>
          <cell r="AH1406">
            <v>0</v>
          </cell>
          <cell r="AI1406">
            <v>0</v>
          </cell>
          <cell r="AJ1406">
            <v>0</v>
          </cell>
        </row>
        <row r="1407">
          <cell r="R1407">
            <v>0</v>
          </cell>
          <cell r="S1407">
            <v>0</v>
          </cell>
          <cell r="T1407">
            <v>0</v>
          </cell>
          <cell r="AH1407">
            <v>0</v>
          </cell>
          <cell r="AI1407">
            <v>0</v>
          </cell>
          <cell r="AJ1407">
            <v>0</v>
          </cell>
        </row>
        <row r="1408">
          <cell r="R1408">
            <v>0</v>
          </cell>
          <cell r="S1408">
            <v>0</v>
          </cell>
          <cell r="T1408">
            <v>0</v>
          </cell>
          <cell r="AH1408">
            <v>0</v>
          </cell>
          <cell r="AI1408">
            <v>0</v>
          </cell>
          <cell r="AJ1408">
            <v>0</v>
          </cell>
        </row>
        <row r="1409">
          <cell r="R1409">
            <v>-7416.29</v>
          </cell>
          <cell r="S1409">
            <v>-7416.29</v>
          </cell>
          <cell r="T1409">
            <v>-7416.29</v>
          </cell>
          <cell r="AH1409">
            <v>-7416.2899999999981</v>
          </cell>
          <cell r="AI1409">
            <v>-7416.2899999999981</v>
          </cell>
          <cell r="AJ1409">
            <v>-7416.2899999999981</v>
          </cell>
        </row>
        <row r="1410">
          <cell r="R1410">
            <v>-5140.3599999999997</v>
          </cell>
          <cell r="S1410">
            <v>-5140.3599999999997</v>
          </cell>
          <cell r="T1410">
            <v>-5140.3599999999997</v>
          </cell>
          <cell r="AH1410">
            <v>-5140.3599999999997</v>
          </cell>
          <cell r="AI1410">
            <v>-5140.3599999999997</v>
          </cell>
          <cell r="AJ1410">
            <v>-5140.3599999999997</v>
          </cell>
        </row>
        <row r="1411">
          <cell r="R1411">
            <v>-11459.63</v>
          </cell>
          <cell r="S1411">
            <v>-11459.63</v>
          </cell>
          <cell r="T1411">
            <v>-11459.63</v>
          </cell>
          <cell r="AH1411">
            <v>-11459.630000000003</v>
          </cell>
          <cell r="AI1411">
            <v>-11459.630000000003</v>
          </cell>
          <cell r="AJ1411">
            <v>-11459.630000000003</v>
          </cell>
        </row>
        <row r="1412">
          <cell r="R1412">
            <v>-1479.6</v>
          </cell>
          <cell r="S1412">
            <v>-1479.6</v>
          </cell>
          <cell r="T1412">
            <v>-1479.6</v>
          </cell>
          <cell r="AH1412">
            <v>-1479.6000000000001</v>
          </cell>
          <cell r="AI1412">
            <v>-1479.6000000000001</v>
          </cell>
          <cell r="AJ1412">
            <v>-1479.6000000000001</v>
          </cell>
        </row>
        <row r="1413">
          <cell r="R1413">
            <v>-959.98</v>
          </cell>
          <cell r="S1413">
            <v>-959.98</v>
          </cell>
          <cell r="T1413">
            <v>-959.98</v>
          </cell>
          <cell r="AH1413">
            <v>-959.97999999999968</v>
          </cell>
          <cell r="AI1413">
            <v>-959.97999999999968</v>
          </cell>
          <cell r="AJ1413">
            <v>-959.97999999999968</v>
          </cell>
        </row>
        <row r="1414">
          <cell r="R1414">
            <v>-876.25</v>
          </cell>
          <cell r="S1414">
            <v>-876.25</v>
          </cell>
          <cell r="T1414">
            <v>-876.25</v>
          </cell>
          <cell r="AH1414">
            <v>-871.18791666666664</v>
          </cell>
          <cell r="AI1414">
            <v>-874.77333333333343</v>
          </cell>
          <cell r="AJ1414">
            <v>-876.25</v>
          </cell>
        </row>
        <row r="1415">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R1417">
            <v>-12.55</v>
          </cell>
          <cell r="S1417">
            <v>-12.55</v>
          </cell>
          <cell r="T1417">
            <v>-12.55</v>
          </cell>
          <cell r="AH1417">
            <v>-12.549999999999999</v>
          </cell>
          <cell r="AI1417">
            <v>-12.549999999999999</v>
          </cell>
          <cell r="AJ1417">
            <v>-12.549999999999999</v>
          </cell>
        </row>
        <row r="1418">
          <cell r="R1418">
            <v>-598.99</v>
          </cell>
          <cell r="S1418">
            <v>-598.99</v>
          </cell>
          <cell r="T1418">
            <v>-598.99</v>
          </cell>
          <cell r="AH1418">
            <v>-598.9899999999999</v>
          </cell>
          <cell r="AI1418">
            <v>-598.9899999999999</v>
          </cell>
          <cell r="AJ1418">
            <v>-598.9899999999999</v>
          </cell>
        </row>
        <row r="1419">
          <cell r="R1419">
            <v>-168.86</v>
          </cell>
          <cell r="S1419">
            <v>-168.86</v>
          </cell>
          <cell r="T1419">
            <v>-168.86</v>
          </cell>
          <cell r="AH1419">
            <v>-168.86000000000004</v>
          </cell>
          <cell r="AI1419">
            <v>-168.86000000000004</v>
          </cell>
          <cell r="AJ1419">
            <v>-168.86000000000004</v>
          </cell>
        </row>
        <row r="1420">
          <cell r="R1420">
            <v>0</v>
          </cell>
          <cell r="S1420">
            <v>0</v>
          </cell>
          <cell r="T1420">
            <v>0</v>
          </cell>
          <cell r="AH1420">
            <v>8.9737500000000008</v>
          </cell>
          <cell r="AI1420">
            <v>2.9912500000000004</v>
          </cell>
          <cell r="AJ1420">
            <v>0</v>
          </cell>
        </row>
        <row r="1421">
          <cell r="R1421">
            <v>-123.17</v>
          </cell>
          <cell r="S1421">
            <v>-123.17</v>
          </cell>
          <cell r="T1421">
            <v>-123.17</v>
          </cell>
          <cell r="AH1421">
            <v>-208.72083333333333</v>
          </cell>
          <cell r="AI1421">
            <v>-218.93416666666667</v>
          </cell>
          <cell r="AJ1421">
            <v>-224.04083333333335</v>
          </cell>
        </row>
        <row r="1422">
          <cell r="R1422">
            <v>-574.46</v>
          </cell>
          <cell r="S1422">
            <v>-574.46</v>
          </cell>
          <cell r="T1422">
            <v>-574.46</v>
          </cell>
          <cell r="AH1422">
            <v>-71.807500000000005</v>
          </cell>
          <cell r="AI1422">
            <v>-119.67916666666667</v>
          </cell>
          <cell r="AJ1422">
            <v>-167.55083333333334</v>
          </cell>
        </row>
        <row r="1423">
          <cell r="R1423">
            <v>0</v>
          </cell>
          <cell r="S1423">
            <v>0</v>
          </cell>
          <cell r="T1423">
            <v>0</v>
          </cell>
          <cell r="AH1423">
            <v>0</v>
          </cell>
          <cell r="AI1423">
            <v>0</v>
          </cell>
          <cell r="AJ1423">
            <v>0</v>
          </cell>
        </row>
        <row r="1424">
          <cell r="R1424">
            <v>-5910020</v>
          </cell>
          <cell r="S1424">
            <v>-3742205.18</v>
          </cell>
          <cell r="T1424">
            <v>-3095341.7</v>
          </cell>
          <cell r="AH1424">
            <v>-4705187.5</v>
          </cell>
          <cell r="AI1424">
            <v>-4819926.0491666673</v>
          </cell>
          <cell r="AJ1424">
            <v>-4796094.6691666665</v>
          </cell>
        </row>
        <row r="1425">
          <cell r="R1425">
            <v>0</v>
          </cell>
          <cell r="S1425">
            <v>0</v>
          </cell>
          <cell r="T1425">
            <v>0</v>
          </cell>
          <cell r="AH1425">
            <v>-241327.01249999998</v>
          </cell>
          <cell r="AI1425">
            <v>-187698.78749999998</v>
          </cell>
          <cell r="AJ1425">
            <v>-134070.5625</v>
          </cell>
        </row>
        <row r="1426">
          <cell r="R1426">
            <v>-7546837.8099999996</v>
          </cell>
          <cell r="S1426">
            <v>-8112863.3700000001</v>
          </cell>
          <cell r="T1426">
            <v>-7579467.5599999996</v>
          </cell>
          <cell r="AH1426">
            <v>-4757318.1654166663</v>
          </cell>
          <cell r="AI1426">
            <v>-5248666.3395833336</v>
          </cell>
          <cell r="AJ1426">
            <v>-5696779.8783333329</v>
          </cell>
        </row>
        <row r="1427">
          <cell r="R1427">
            <v>-3051412.23</v>
          </cell>
          <cell r="S1427">
            <v>-3440051.23</v>
          </cell>
          <cell r="T1427">
            <v>-3236838.23</v>
          </cell>
          <cell r="AH1427">
            <v>-2015901.1054166667</v>
          </cell>
          <cell r="AI1427">
            <v>-2245755.7912500002</v>
          </cell>
          <cell r="AJ1427">
            <v>-2455378.9770833333</v>
          </cell>
        </row>
        <row r="1428">
          <cell r="R1428">
            <v>5574310.5999999996</v>
          </cell>
          <cell r="S1428">
            <v>5952871.3300000001</v>
          </cell>
          <cell r="T1428">
            <v>6399631.3099999996</v>
          </cell>
          <cell r="AH1428">
            <v>2235390.89</v>
          </cell>
          <cell r="AI1428">
            <v>2715690.137083333</v>
          </cell>
          <cell r="AJ1428">
            <v>3219850.4250000003</v>
          </cell>
        </row>
        <row r="1429">
          <cell r="R1429">
            <v>1183385.24</v>
          </cell>
          <cell r="S1429">
            <v>1221429.51</v>
          </cell>
          <cell r="T1429">
            <v>1374229.18</v>
          </cell>
          <cell r="AH1429">
            <v>482200.97583333333</v>
          </cell>
          <cell r="AI1429">
            <v>582401.5904166667</v>
          </cell>
          <cell r="AJ1429">
            <v>685980.5083333333</v>
          </cell>
        </row>
        <row r="1430">
          <cell r="R1430">
            <v>-30654.63</v>
          </cell>
          <cell r="S1430">
            <v>-33720.089999999997</v>
          </cell>
          <cell r="T1430">
            <v>-45158.6</v>
          </cell>
          <cell r="AH1430">
            <v>-8940.9362500000007</v>
          </cell>
          <cell r="AI1430">
            <v>-11623.216249999999</v>
          </cell>
          <cell r="AJ1430">
            <v>-14909.828333333333</v>
          </cell>
        </row>
        <row r="1431">
          <cell r="R1431">
            <v>0</v>
          </cell>
          <cell r="S1431">
            <v>0</v>
          </cell>
          <cell r="T1431">
            <v>0</v>
          </cell>
          <cell r="AH1431">
            <v>0</v>
          </cell>
          <cell r="AI1431">
            <v>0</v>
          </cell>
          <cell r="AJ1431">
            <v>0</v>
          </cell>
        </row>
        <row r="1432">
          <cell r="R1432">
            <v>0</v>
          </cell>
          <cell r="S1432">
            <v>0</v>
          </cell>
          <cell r="T1432">
            <v>0</v>
          </cell>
          <cell r="AH1432">
            <v>0</v>
          </cell>
          <cell r="AI1432">
            <v>0</v>
          </cell>
          <cell r="AJ1432">
            <v>0</v>
          </cell>
        </row>
        <row r="1433">
          <cell r="AH1433">
            <v>0</v>
          </cell>
          <cell r="AI1433">
            <v>0</v>
          </cell>
          <cell r="AJ1433">
            <v>0</v>
          </cell>
        </row>
        <row r="1434">
          <cell r="R1434">
            <v>-1535084.96</v>
          </cell>
          <cell r="S1434">
            <v>-1517512.62</v>
          </cell>
          <cell r="T1434">
            <v>-1499940.28</v>
          </cell>
          <cell r="AH1434">
            <v>-1648329.0266666666</v>
          </cell>
          <cell r="AI1434">
            <v>-1628926.2116666669</v>
          </cell>
          <cell r="AJ1434">
            <v>-1609767.4600000002</v>
          </cell>
        </row>
        <row r="1435">
          <cell r="R1435">
            <v>-40869</v>
          </cell>
          <cell r="S1435">
            <v>-36328</v>
          </cell>
          <cell r="T1435">
            <v>-31787</v>
          </cell>
          <cell r="AH1435">
            <v>-68115</v>
          </cell>
          <cell r="AI1435">
            <v>-63574</v>
          </cell>
          <cell r="AJ1435">
            <v>-59033</v>
          </cell>
        </row>
        <row r="1436">
          <cell r="R1436">
            <v>-29909.71</v>
          </cell>
          <cell r="S1436">
            <v>-29553.64</v>
          </cell>
          <cell r="T1436">
            <v>-29197.57</v>
          </cell>
          <cell r="AH1436">
            <v>-31912.581250000007</v>
          </cell>
          <cell r="AI1436">
            <v>-31645.533750000002</v>
          </cell>
          <cell r="AJ1436">
            <v>-31333.975833333334</v>
          </cell>
        </row>
        <row r="1437">
          <cell r="R1437">
            <v>0</v>
          </cell>
          <cell r="S1437">
            <v>0</v>
          </cell>
          <cell r="T1437">
            <v>0</v>
          </cell>
          <cell r="AH1437">
            <v>0</v>
          </cell>
          <cell r="AI1437">
            <v>0</v>
          </cell>
          <cell r="AJ1437">
            <v>0</v>
          </cell>
        </row>
        <row r="1438">
          <cell r="R1438">
            <v>0</v>
          </cell>
          <cell r="S1438">
            <v>0</v>
          </cell>
          <cell r="T1438">
            <v>0</v>
          </cell>
          <cell r="AH1438">
            <v>0</v>
          </cell>
          <cell r="AI1438">
            <v>0</v>
          </cell>
          <cell r="AJ1438">
            <v>0</v>
          </cell>
        </row>
        <row r="1439">
          <cell r="R1439">
            <v>-2671954.54</v>
          </cell>
          <cell r="S1439">
            <v>-2641665.06</v>
          </cell>
          <cell r="T1439">
            <v>-2611375.58</v>
          </cell>
          <cell r="AH1439">
            <v>-2827086.4520833329</v>
          </cell>
          <cell r="AI1439">
            <v>-2803735.6162499995</v>
          </cell>
          <cell r="AJ1439">
            <v>-2778103.3970833332</v>
          </cell>
        </row>
        <row r="1440">
          <cell r="R1440">
            <v>-33392.92</v>
          </cell>
          <cell r="S1440">
            <v>-33022.86</v>
          </cell>
          <cell r="T1440">
            <v>-32652.799999999999</v>
          </cell>
          <cell r="AH1440">
            <v>-31174.413749999996</v>
          </cell>
          <cell r="AI1440">
            <v>-31345.054166666669</v>
          </cell>
          <cell r="AJ1440">
            <v>-31511.419583333332</v>
          </cell>
        </row>
        <row r="1441">
          <cell r="R1441">
            <v>0</v>
          </cell>
          <cell r="S1441">
            <v>0</v>
          </cell>
          <cell r="T1441">
            <v>0</v>
          </cell>
          <cell r="AH1441">
            <v>0</v>
          </cell>
          <cell r="AI1441">
            <v>0</v>
          </cell>
          <cell r="AJ1441">
            <v>0</v>
          </cell>
        </row>
        <row r="1442">
          <cell r="R1442">
            <v>-91240.12</v>
          </cell>
          <cell r="S1442">
            <v>-90203.3</v>
          </cell>
          <cell r="T1442">
            <v>-89166.48</v>
          </cell>
          <cell r="AH1442">
            <v>-97461.037499999991</v>
          </cell>
          <cell r="AI1442">
            <v>-96424.219166666662</v>
          </cell>
          <cell r="AJ1442">
            <v>-95387.39999999998</v>
          </cell>
        </row>
        <row r="1443">
          <cell r="R1443">
            <v>-8165809</v>
          </cell>
          <cell r="S1443">
            <v>-8165809</v>
          </cell>
          <cell r="T1443">
            <v>-8165809</v>
          </cell>
          <cell r="AH1443">
            <v>-8165809</v>
          </cell>
          <cell r="AI1443">
            <v>-8165809</v>
          </cell>
          <cell r="AJ1443">
            <v>-8165809</v>
          </cell>
        </row>
        <row r="1444">
          <cell r="R1444">
            <v>4667264</v>
          </cell>
          <cell r="S1444">
            <v>4719264</v>
          </cell>
          <cell r="T1444">
            <v>4778763</v>
          </cell>
          <cell r="AH1444">
            <v>4352798.125</v>
          </cell>
          <cell r="AI1444">
            <v>4405150.375</v>
          </cell>
          <cell r="AJ1444">
            <v>4457743.125</v>
          </cell>
        </row>
        <row r="1445">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R1447">
            <v>-877230.48</v>
          </cell>
          <cell r="S1447">
            <v>-867147.37</v>
          </cell>
          <cell r="T1447">
            <v>-857064.26</v>
          </cell>
          <cell r="AH1447">
            <v>-937729.14</v>
          </cell>
          <cell r="AI1447">
            <v>-927646.02999999991</v>
          </cell>
          <cell r="AJ1447">
            <v>-917562.91999999993</v>
          </cell>
        </row>
        <row r="1448">
          <cell r="R1448">
            <v>0</v>
          </cell>
          <cell r="S1448">
            <v>0</v>
          </cell>
          <cell r="T1448">
            <v>0</v>
          </cell>
          <cell r="AH1448">
            <v>-15818.82625</v>
          </cell>
          <cell r="AI1448">
            <v>-12274.253750000002</v>
          </cell>
          <cell r="AJ1448">
            <v>-8746.6812499999996</v>
          </cell>
        </row>
        <row r="1449">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R1451">
            <v>-71851894.799999997</v>
          </cell>
          <cell r="S1451">
            <v>-71851894.799999997</v>
          </cell>
          <cell r="T1451">
            <v>-71851894.799999997</v>
          </cell>
          <cell r="AH1451">
            <v>-71851894.799999982</v>
          </cell>
          <cell r="AI1451">
            <v>-71851894.799999982</v>
          </cell>
          <cell r="AJ1451">
            <v>-71851894.799999982</v>
          </cell>
        </row>
        <row r="1452">
          <cell r="R1452">
            <v>-3475000</v>
          </cell>
          <cell r="S1452">
            <v>-3453000</v>
          </cell>
          <cell r="T1452">
            <v>-3436000</v>
          </cell>
          <cell r="AH1452">
            <v>-3602333.3333333335</v>
          </cell>
          <cell r="AI1452">
            <v>-3581291.6666666665</v>
          </cell>
          <cell r="AJ1452">
            <v>-3560291.6666666665</v>
          </cell>
        </row>
        <row r="1453">
          <cell r="R1453">
            <v>-647743</v>
          </cell>
          <cell r="S1453">
            <v>-449743</v>
          </cell>
          <cell r="T1453">
            <v>-351092</v>
          </cell>
          <cell r="AH1453">
            <v>-1170766.4166666667</v>
          </cell>
          <cell r="AI1453">
            <v>-1061486.9166666667</v>
          </cell>
          <cell r="AJ1453">
            <v>-956924.20833333337</v>
          </cell>
        </row>
        <row r="1454">
          <cell r="R1454">
            <v>-338717618</v>
          </cell>
          <cell r="S1454">
            <v>-340780618</v>
          </cell>
          <cell r="T1454">
            <v>-342703778</v>
          </cell>
          <cell r="AH1454">
            <v>-329851809.04166669</v>
          </cell>
          <cell r="AI1454">
            <v>-330967626.125</v>
          </cell>
          <cell r="AJ1454">
            <v>-332370749.66666669</v>
          </cell>
        </row>
        <row r="1455">
          <cell r="R1455">
            <v>-938000</v>
          </cell>
          <cell r="S1455">
            <v>-937000</v>
          </cell>
          <cell r="T1455">
            <v>-939000</v>
          </cell>
          <cell r="AH1455">
            <v>-942041.66666666663</v>
          </cell>
          <cell r="AI1455">
            <v>-941416.66666666663</v>
          </cell>
          <cell r="AJ1455">
            <v>-940875</v>
          </cell>
        </row>
        <row r="1456">
          <cell r="R1456">
            <v>-32874</v>
          </cell>
          <cell r="S1456">
            <v>-32874</v>
          </cell>
          <cell r="T1456">
            <v>-32874</v>
          </cell>
          <cell r="AH1456">
            <v>-32874</v>
          </cell>
          <cell r="AI1456">
            <v>-32874</v>
          </cell>
          <cell r="AJ1456">
            <v>-32874</v>
          </cell>
        </row>
        <row r="1457">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R1462">
            <v>141000</v>
          </cell>
          <cell r="S1462">
            <v>141000</v>
          </cell>
          <cell r="T1462">
            <v>141000</v>
          </cell>
          <cell r="AH1462">
            <v>5625</v>
          </cell>
          <cell r="AI1462">
            <v>17375</v>
          </cell>
          <cell r="AJ1462">
            <v>29125</v>
          </cell>
        </row>
        <row r="1463">
          <cell r="R1463">
            <v>904152.97</v>
          </cell>
          <cell r="S1463">
            <v>904152.97</v>
          </cell>
          <cell r="T1463">
            <v>904152.97</v>
          </cell>
          <cell r="AH1463">
            <v>904152.97000000009</v>
          </cell>
          <cell r="AI1463">
            <v>904152.97000000009</v>
          </cell>
          <cell r="AJ1463">
            <v>904152.97000000009</v>
          </cell>
        </row>
        <row r="1464">
          <cell r="R1464">
            <v>-881000</v>
          </cell>
          <cell r="S1464">
            <v>-966000</v>
          </cell>
          <cell r="T1464">
            <v>-1047000</v>
          </cell>
          <cell r="AH1464">
            <v>-336291.66666666669</v>
          </cell>
          <cell r="AI1464">
            <v>-413250</v>
          </cell>
          <cell r="AJ1464">
            <v>-497125</v>
          </cell>
        </row>
        <row r="1465">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R1467">
            <v>-4489581</v>
          </cell>
          <cell r="S1467">
            <v>-4489581</v>
          </cell>
          <cell r="T1467">
            <v>-4489581</v>
          </cell>
          <cell r="AH1467">
            <v>-4489581</v>
          </cell>
          <cell r="AI1467">
            <v>-4489581</v>
          </cell>
          <cell r="AJ1467">
            <v>-4489581</v>
          </cell>
        </row>
        <row r="1468">
          <cell r="AH1468">
            <v>0</v>
          </cell>
          <cell r="AI1468">
            <v>0</v>
          </cell>
          <cell r="AJ1468">
            <v>0</v>
          </cell>
        </row>
        <row r="1469">
          <cell r="R1469">
            <v>-269554.90999999997</v>
          </cell>
          <cell r="S1469">
            <v>-269554.90999999997</v>
          </cell>
          <cell r="T1469">
            <v>-269554.90999999997</v>
          </cell>
          <cell r="AH1469">
            <v>-269554.91000000003</v>
          </cell>
          <cell r="AI1469">
            <v>-269554.91000000003</v>
          </cell>
          <cell r="AJ1469">
            <v>-269554.91000000003</v>
          </cell>
        </row>
        <row r="1470">
          <cell r="R1470">
            <v>-443787.06</v>
          </cell>
          <cell r="S1470">
            <v>-443787.06</v>
          </cell>
          <cell r="T1470">
            <v>-443787.06</v>
          </cell>
          <cell r="AH1470">
            <v>-443787.05999999988</v>
          </cell>
          <cell r="AI1470">
            <v>-443787.05999999988</v>
          </cell>
          <cell r="AJ1470">
            <v>-443787.05999999988</v>
          </cell>
        </row>
        <row r="1471">
          <cell r="R1471">
            <v>-1614.97</v>
          </cell>
          <cell r="S1471">
            <v>-1614.97</v>
          </cell>
          <cell r="T1471">
            <v>-1614.97</v>
          </cell>
          <cell r="AH1471">
            <v>-1614.97</v>
          </cell>
          <cell r="AI1471">
            <v>-1614.97</v>
          </cell>
          <cell r="AJ1471">
            <v>-1614.97</v>
          </cell>
        </row>
        <row r="1472">
          <cell r="R1472">
            <v>-48687.62</v>
          </cell>
          <cell r="S1472">
            <v>-48687.62</v>
          </cell>
          <cell r="T1472">
            <v>-48687.62</v>
          </cell>
          <cell r="AH1472">
            <v>-48687.62</v>
          </cell>
          <cell r="AI1472">
            <v>-48687.62</v>
          </cell>
          <cell r="AJ1472">
            <v>-48687.62</v>
          </cell>
        </row>
        <row r="1473">
          <cell r="R1473">
            <v>-76732.02</v>
          </cell>
          <cell r="S1473">
            <v>-76732.02</v>
          </cell>
          <cell r="T1473">
            <v>-76732.02</v>
          </cell>
          <cell r="AH1473">
            <v>-76732.02</v>
          </cell>
          <cell r="AI1473">
            <v>-76732.02</v>
          </cell>
          <cell r="AJ1473">
            <v>-76732.02</v>
          </cell>
        </row>
        <row r="1474">
          <cell r="R1474">
            <v>-2475</v>
          </cell>
          <cell r="S1474">
            <v>-2475</v>
          </cell>
          <cell r="T1474">
            <v>-2475</v>
          </cell>
          <cell r="AH1474">
            <v>-2475</v>
          </cell>
          <cell r="AI1474">
            <v>-2475</v>
          </cell>
          <cell r="AJ1474">
            <v>-2475</v>
          </cell>
        </row>
        <row r="1475">
          <cell r="R1475">
            <v>97405</v>
          </cell>
          <cell r="S1475">
            <v>97405</v>
          </cell>
          <cell r="T1475">
            <v>97405</v>
          </cell>
          <cell r="AH1475">
            <v>97405</v>
          </cell>
          <cell r="AI1475">
            <v>97405</v>
          </cell>
          <cell r="AJ1475">
            <v>97405</v>
          </cell>
        </row>
        <row r="1476">
          <cell r="R1476">
            <v>-4106</v>
          </cell>
          <cell r="S1476">
            <v>-4106</v>
          </cell>
          <cell r="T1476">
            <v>-4106</v>
          </cell>
          <cell r="AH1476">
            <v>-4106</v>
          </cell>
          <cell r="AI1476">
            <v>-4106</v>
          </cell>
          <cell r="AJ1476">
            <v>-4106</v>
          </cell>
        </row>
        <row r="1477">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R1479">
            <v>-152467</v>
          </cell>
          <cell r="S1479">
            <v>-152467</v>
          </cell>
          <cell r="T1479">
            <v>-152467</v>
          </cell>
          <cell r="AH1479">
            <v>-152467</v>
          </cell>
          <cell r="AI1479">
            <v>-152467</v>
          </cell>
          <cell r="AJ1479">
            <v>-152467</v>
          </cell>
        </row>
        <row r="1480">
          <cell r="R1480">
            <v>1365117.79</v>
          </cell>
          <cell r="S1480">
            <v>1365117.79</v>
          </cell>
          <cell r="T1480">
            <v>1365117.79</v>
          </cell>
          <cell r="AH1480">
            <v>1365117.7899999998</v>
          </cell>
          <cell r="AI1480">
            <v>1365117.7899999998</v>
          </cell>
          <cell r="AJ1480">
            <v>1365117.7899999998</v>
          </cell>
        </row>
        <row r="1481">
          <cell r="R1481">
            <v>0</v>
          </cell>
          <cell r="S1481">
            <v>0</v>
          </cell>
          <cell r="T1481">
            <v>0</v>
          </cell>
          <cell r="AH1481">
            <v>0</v>
          </cell>
          <cell r="AI1481">
            <v>0</v>
          </cell>
          <cell r="AJ1481">
            <v>0</v>
          </cell>
        </row>
        <row r="1482">
          <cell r="R1482">
            <v>0</v>
          </cell>
          <cell r="S1482">
            <v>0</v>
          </cell>
          <cell r="T1482">
            <v>0</v>
          </cell>
          <cell r="AH1482">
            <v>0</v>
          </cell>
          <cell r="AI1482">
            <v>0</v>
          </cell>
          <cell r="AJ1482">
            <v>0</v>
          </cell>
        </row>
        <row r="1483">
          <cell r="R1483">
            <v>-477999.57</v>
          </cell>
          <cell r="S1483">
            <v>-477999.57</v>
          </cell>
          <cell r="T1483">
            <v>-477999.57</v>
          </cell>
          <cell r="AH1483">
            <v>-477999.57000000007</v>
          </cell>
          <cell r="AI1483">
            <v>-477999.57000000007</v>
          </cell>
          <cell r="AJ1483">
            <v>-477999.57000000007</v>
          </cell>
        </row>
        <row r="1484">
          <cell r="R1484">
            <v>-3665</v>
          </cell>
          <cell r="S1484">
            <v>-3665</v>
          </cell>
          <cell r="T1484">
            <v>-3665</v>
          </cell>
          <cell r="AH1484">
            <v>-3665</v>
          </cell>
          <cell r="AI1484">
            <v>-3665</v>
          </cell>
          <cell r="AJ1484">
            <v>-3665</v>
          </cell>
        </row>
        <row r="1485">
          <cell r="R1485">
            <v>-6931000</v>
          </cell>
          <cell r="S1485">
            <v>-6808000</v>
          </cell>
          <cell r="T1485">
            <v>-6685000</v>
          </cell>
          <cell r="AH1485">
            <v>-6600125</v>
          </cell>
          <cell r="AI1485">
            <v>-7172583.333333333</v>
          </cell>
          <cell r="AJ1485">
            <v>-7397458.333333333</v>
          </cell>
        </row>
        <row r="1486">
          <cell r="R1486">
            <v>-947000</v>
          </cell>
          <cell r="S1486">
            <v>-947000</v>
          </cell>
          <cell r="T1486">
            <v>-947000</v>
          </cell>
          <cell r="AH1486">
            <v>-947000</v>
          </cell>
          <cell r="AI1486">
            <v>-947000</v>
          </cell>
          <cell r="AJ1486">
            <v>-947000</v>
          </cell>
        </row>
        <row r="1487">
          <cell r="R1487">
            <v>-4374226</v>
          </cell>
          <cell r="S1487">
            <v>-4339226</v>
          </cell>
          <cell r="T1487">
            <v>-4292226</v>
          </cell>
          <cell r="AH1487">
            <v>-3504361.5833333335</v>
          </cell>
          <cell r="AI1487">
            <v>-3671880.4166666665</v>
          </cell>
          <cell r="AJ1487">
            <v>-3838274.25</v>
          </cell>
        </row>
        <row r="1488">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R1490">
            <v>-63587.75</v>
          </cell>
          <cell r="S1490">
            <v>-58436.51</v>
          </cell>
          <cell r="T1490">
            <v>-53285.27</v>
          </cell>
          <cell r="AH1490">
            <v>-126583.81791666668</v>
          </cell>
          <cell r="AI1490">
            <v>-115868.40833333333</v>
          </cell>
          <cell r="AJ1490">
            <v>-105680.22125</v>
          </cell>
        </row>
        <row r="1491">
          <cell r="R1491">
            <v>16256</v>
          </cell>
          <cell r="S1491">
            <v>16256</v>
          </cell>
          <cell r="T1491">
            <v>-53286</v>
          </cell>
          <cell r="AH1491">
            <v>16097.375</v>
          </cell>
          <cell r="AI1491">
            <v>16203.125</v>
          </cell>
          <cell r="AJ1491">
            <v>13358.416666666666</v>
          </cell>
        </row>
        <row r="1492">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R1494">
            <v>353000</v>
          </cell>
          <cell r="S1494">
            <v>353000</v>
          </cell>
          <cell r="T1494">
            <v>546000</v>
          </cell>
          <cell r="AH1494">
            <v>64000</v>
          </cell>
          <cell r="AI1494">
            <v>104166.66666666667</v>
          </cell>
          <cell r="AJ1494">
            <v>150208.33333333334</v>
          </cell>
        </row>
        <row r="1495">
          <cell r="R1495">
            <v>0</v>
          </cell>
          <cell r="S1495">
            <v>0</v>
          </cell>
          <cell r="T1495">
            <v>0</v>
          </cell>
          <cell r="AH1495">
            <v>0</v>
          </cell>
          <cell r="AI1495">
            <v>0</v>
          </cell>
          <cell r="AJ1495">
            <v>0</v>
          </cell>
        </row>
        <row r="1496">
          <cell r="R1496">
            <v>-3279000</v>
          </cell>
          <cell r="S1496">
            <v>-3104000</v>
          </cell>
          <cell r="T1496">
            <v>-2929000</v>
          </cell>
          <cell r="AH1496">
            <v>-4329000</v>
          </cell>
          <cell r="AI1496">
            <v>-4154000</v>
          </cell>
          <cell r="AJ1496">
            <v>-3979000</v>
          </cell>
        </row>
        <row r="1497">
          <cell r="R1497">
            <v>-1673000</v>
          </cell>
          <cell r="S1497">
            <v>-1673000</v>
          </cell>
          <cell r="T1497">
            <v>-1673000</v>
          </cell>
          <cell r="AH1497">
            <v>-1673000</v>
          </cell>
          <cell r="AI1497">
            <v>-1673000</v>
          </cell>
          <cell r="AJ1497">
            <v>-1673000</v>
          </cell>
        </row>
        <row r="1498">
          <cell r="R1498">
            <v>0</v>
          </cell>
          <cell r="S1498">
            <v>0</v>
          </cell>
          <cell r="T1498">
            <v>0</v>
          </cell>
          <cell r="AH1498">
            <v>0</v>
          </cell>
          <cell r="AI1498">
            <v>0</v>
          </cell>
          <cell r="AJ1498">
            <v>0</v>
          </cell>
        </row>
        <row r="1499">
          <cell r="R1499">
            <v>-15391174</v>
          </cell>
          <cell r="S1499">
            <v>-15297174</v>
          </cell>
          <cell r="T1499">
            <v>-15203956</v>
          </cell>
          <cell r="AH1499">
            <v>-15954701.25</v>
          </cell>
          <cell r="AI1499">
            <v>-15860849.75</v>
          </cell>
          <cell r="AJ1499">
            <v>-15766998.25</v>
          </cell>
        </row>
        <row r="1500">
          <cell r="R1500">
            <v>-41617000</v>
          </cell>
          <cell r="S1500">
            <v>-41940000</v>
          </cell>
          <cell r="T1500">
            <v>-43839000</v>
          </cell>
          <cell r="AH1500">
            <v>-37439791.666666664</v>
          </cell>
          <cell r="AI1500">
            <v>-38133625</v>
          </cell>
          <cell r="AJ1500">
            <v>-38845666.666666664</v>
          </cell>
        </row>
        <row r="1501">
          <cell r="R1501">
            <v>-13139000</v>
          </cell>
          <cell r="S1501">
            <v>-13080000</v>
          </cell>
          <cell r="T1501">
            <v>-12256000</v>
          </cell>
          <cell r="AH1501">
            <v>-13448333.333333334</v>
          </cell>
          <cell r="AI1501">
            <v>-13422833.333333334</v>
          </cell>
          <cell r="AJ1501">
            <v>-13343125</v>
          </cell>
        </row>
        <row r="1502">
          <cell r="R1502">
            <v>1332692</v>
          </cell>
          <cell r="S1502">
            <v>1332692</v>
          </cell>
          <cell r="T1502">
            <v>1332692</v>
          </cell>
          <cell r="AH1502">
            <v>1332692</v>
          </cell>
          <cell r="AI1502">
            <v>1332692</v>
          </cell>
          <cell r="AJ1502">
            <v>1332692</v>
          </cell>
        </row>
        <row r="1503">
          <cell r="R1503">
            <v>-3679000</v>
          </cell>
          <cell r="S1503">
            <v>-3631000</v>
          </cell>
          <cell r="T1503">
            <v>-3503000</v>
          </cell>
          <cell r="AH1503">
            <v>-3962000</v>
          </cell>
          <cell r="AI1503">
            <v>-3916958.3333333335</v>
          </cell>
          <cell r="AJ1503">
            <v>-3866750</v>
          </cell>
        </row>
        <row r="1504">
          <cell r="R1504">
            <v>5635154.54</v>
          </cell>
          <cell r="S1504">
            <v>5635154.54</v>
          </cell>
          <cell r="T1504">
            <v>5635154.54</v>
          </cell>
          <cell r="AH1504">
            <v>5635154.54</v>
          </cell>
          <cell r="AI1504">
            <v>5635154.54</v>
          </cell>
          <cell r="AJ1504">
            <v>5635154.54</v>
          </cell>
        </row>
        <row r="1505">
          <cell r="R1505">
            <v>-10845000</v>
          </cell>
          <cell r="S1505">
            <v>-10898000</v>
          </cell>
          <cell r="T1505">
            <v>-10961000</v>
          </cell>
          <cell r="AH1505">
            <v>-10360791.666666666</v>
          </cell>
          <cell r="AI1505">
            <v>-10433166.666666666</v>
          </cell>
          <cell r="AJ1505">
            <v>-10509458.333333334</v>
          </cell>
        </row>
        <row r="1506">
          <cell r="R1506">
            <v>69764</v>
          </cell>
          <cell r="S1506">
            <v>101684</v>
          </cell>
          <cell r="T1506">
            <v>879</v>
          </cell>
          <cell r="AH1506">
            <v>-96466.916666666672</v>
          </cell>
          <cell r="AI1506">
            <v>-78842.75</v>
          </cell>
          <cell r="AJ1506">
            <v>-68560.666666666672</v>
          </cell>
        </row>
        <row r="1507">
          <cell r="R1507">
            <v>0</v>
          </cell>
          <cell r="S1507">
            <v>0</v>
          </cell>
          <cell r="T1507">
            <v>0</v>
          </cell>
          <cell r="AH1507">
            <v>-218750</v>
          </cell>
          <cell r="AI1507">
            <v>-72916.666666666672</v>
          </cell>
          <cell r="AJ1507">
            <v>0</v>
          </cell>
        </row>
        <row r="1508">
          <cell r="R1508">
            <v>-33312000</v>
          </cell>
          <cell r="S1508">
            <v>-33312000</v>
          </cell>
          <cell r="T1508">
            <v>-33312000</v>
          </cell>
          <cell r="AH1508">
            <v>-30724750</v>
          </cell>
          <cell r="AI1508">
            <v>-32463750</v>
          </cell>
          <cell r="AJ1508">
            <v>-33333250</v>
          </cell>
        </row>
        <row r="1509">
          <cell r="R1509">
            <v>-1430000</v>
          </cell>
          <cell r="S1509">
            <v>-1430000</v>
          </cell>
          <cell r="T1509">
            <v>-1243000</v>
          </cell>
          <cell r="AH1509">
            <v>-178750</v>
          </cell>
          <cell r="AI1509">
            <v>-297916.66666666669</v>
          </cell>
          <cell r="AJ1509">
            <v>-409291.66666666669</v>
          </cell>
        </row>
        <row r="1510">
          <cell r="R1510">
            <v>-72912653</v>
          </cell>
          <cell r="S1510">
            <v>-73260653</v>
          </cell>
          <cell r="T1510">
            <v>-70833653</v>
          </cell>
          <cell r="AH1510">
            <v>-73010696.375</v>
          </cell>
          <cell r="AI1510">
            <v>-73663167.458333328</v>
          </cell>
          <cell r="AJ1510">
            <v>-73938903</v>
          </cell>
        </row>
        <row r="1511">
          <cell r="R1511">
            <v>12663.58</v>
          </cell>
          <cell r="S1511">
            <v>12663.58</v>
          </cell>
          <cell r="T1511">
            <v>12663.58</v>
          </cell>
          <cell r="AH1511">
            <v>11713.808333333334</v>
          </cell>
          <cell r="AI1511">
            <v>11080.63</v>
          </cell>
          <cell r="AJ1511">
            <v>10447.451666666668</v>
          </cell>
        </row>
        <row r="1512">
          <cell r="R1512">
            <v>44658.07</v>
          </cell>
          <cell r="S1512">
            <v>44658.07</v>
          </cell>
          <cell r="T1512">
            <v>44658.07</v>
          </cell>
          <cell r="AH1512">
            <v>41394.930416666662</v>
          </cell>
          <cell r="AI1512">
            <v>39143.876250000001</v>
          </cell>
          <cell r="AJ1512">
            <v>36892.82208333334</v>
          </cell>
        </row>
        <row r="1513">
          <cell r="R1513">
            <v>1780078.13</v>
          </cell>
          <cell r="S1513">
            <v>1780078.13</v>
          </cell>
          <cell r="T1513">
            <v>1780078.13</v>
          </cell>
          <cell r="AH1513">
            <v>1778564.4545833331</v>
          </cell>
          <cell r="AI1513">
            <v>1648388.6737499998</v>
          </cell>
          <cell r="AJ1513">
            <v>1518212.8929166663</v>
          </cell>
        </row>
        <row r="1514">
          <cell r="R1514">
            <v>0</v>
          </cell>
          <cell r="S1514">
            <v>0</v>
          </cell>
          <cell r="T1514">
            <v>0</v>
          </cell>
          <cell r="AH1514">
            <v>0</v>
          </cell>
          <cell r="AI1514">
            <v>0</v>
          </cell>
          <cell r="AJ1514">
            <v>0</v>
          </cell>
        </row>
        <row r="1515">
          <cell r="R1515">
            <v>3724980.44</v>
          </cell>
          <cell r="S1515">
            <v>3724980.44</v>
          </cell>
          <cell r="T1515">
            <v>3724980.44</v>
          </cell>
          <cell r="AH1515">
            <v>2793747.7604166665</v>
          </cell>
          <cell r="AI1515">
            <v>2731662.7662500003</v>
          </cell>
          <cell r="AJ1515">
            <v>2669577.7720833342</v>
          </cell>
        </row>
        <row r="1516">
          <cell r="R1516">
            <v>0</v>
          </cell>
          <cell r="S1516">
            <v>0</v>
          </cell>
          <cell r="T1516">
            <v>0</v>
          </cell>
          <cell r="AH1516">
            <v>0</v>
          </cell>
          <cell r="AI1516">
            <v>0</v>
          </cell>
          <cell r="AJ1516">
            <v>0</v>
          </cell>
        </row>
        <row r="1517">
          <cell r="R1517">
            <v>0</v>
          </cell>
          <cell r="S1517">
            <v>0</v>
          </cell>
          <cell r="T1517">
            <v>0</v>
          </cell>
          <cell r="AH1517">
            <v>0</v>
          </cell>
          <cell r="AI1517">
            <v>0</v>
          </cell>
          <cell r="AJ1517">
            <v>0</v>
          </cell>
        </row>
        <row r="1518">
          <cell r="R1518">
            <v>60710442.049999997</v>
          </cell>
          <cell r="S1518">
            <v>81108562.739999995</v>
          </cell>
          <cell r="T1518">
            <v>81108562.739999995</v>
          </cell>
          <cell r="AH1518">
            <v>45646765.828333341</v>
          </cell>
          <cell r="AI1518">
            <v>44881609.965000004</v>
          </cell>
          <cell r="AJ1518">
            <v>44189249.208333336</v>
          </cell>
        </row>
        <row r="1519">
          <cell r="R1519">
            <v>0</v>
          </cell>
          <cell r="S1519">
            <v>0</v>
          </cell>
          <cell r="T1519">
            <v>0</v>
          </cell>
          <cell r="AH1519">
            <v>0</v>
          </cell>
          <cell r="AI1519">
            <v>0</v>
          </cell>
          <cell r="AJ1519">
            <v>0</v>
          </cell>
        </row>
        <row r="1520">
          <cell r="R1520">
            <v>-5103066150.0200014</v>
          </cell>
          <cell r="S1520">
            <v>-5248037725.6400032</v>
          </cell>
          <cell r="T1520">
            <v>-5202564468.2200012</v>
          </cell>
          <cell r="AH1520">
            <v>-5236581341.7175074</v>
          </cell>
          <cell r="AI1520">
            <v>-5237726315.5391712</v>
          </cell>
          <cell r="AJ1520">
            <v>-5235690841.9208345</v>
          </cell>
        </row>
        <row r="1521">
          <cell r="R1521">
            <v>0</v>
          </cell>
          <cell r="S1521">
            <v>0</v>
          </cell>
          <cell r="T1521">
            <v>0</v>
          </cell>
          <cell r="AH1521">
            <v>-1.049041748046875E-5</v>
          </cell>
          <cell r="AI1521">
            <v>0</v>
          </cell>
          <cell r="AJ1521">
            <v>0</v>
          </cell>
        </row>
        <row r="1536">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Recon"/>
      <sheetName val="GRC"/>
      <sheetName val="Aurora &amp; Non Aurora"/>
      <sheetName val="New Resources"/>
      <sheetName val="Non AURORA FERC Summary"/>
      <sheetName val="AURORA FERC Summary"/>
      <sheetName val="Summary by Contract Rebut"/>
      <sheetName val="Summary by Contract Supp"/>
      <sheetName val="Summary by Contract As-filed"/>
      <sheetName val="Summary by Contract 05PCORC"/>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Title"/>
      <sheetName val="OutputSummary"/>
      <sheetName val="ScenarioChooser"/>
      <sheetName val="Ass"/>
      <sheetName val="Factors"/>
      <sheetName val="COS"/>
      <sheetName val="Ops"/>
      <sheetName val="Tariffs"/>
      <sheetName val="Debt"/>
      <sheetName val="OpcoTax"/>
      <sheetName val="OpcoCash"/>
      <sheetName val="OpcoAn_Cash"/>
      <sheetName val="OpcoQtr_Accounts"/>
      <sheetName val="OpcoAn_Accounts"/>
      <sheetName val="Tax"/>
      <sheetName val="Cash"/>
      <sheetName val="An_Cash"/>
      <sheetName val="Qtr_Accounts"/>
      <sheetName val="An_Accounts"/>
      <sheetName val="NR Depn"/>
      <sheetName val="Depn"/>
      <sheetName val="FinCovenants"/>
      <sheetName val="ExistingCovenants"/>
      <sheetName val="Makewholes"/>
      <sheetName val="MACRS"/>
      <sheetName val="RAOutput"/>
      <sheetName val="ImputedDebt"/>
      <sheetName val="Checks"/>
    </sheetNames>
    <sheetDataSet>
      <sheetData sheetId="0" refreshError="1"/>
      <sheetData sheetId="1" refreshError="1"/>
      <sheetData sheetId="2" refreshError="1"/>
      <sheetData sheetId="3" refreshError="1"/>
      <sheetData sheetId="4" refreshError="1">
        <row r="17">
          <cell r="F17">
            <v>12</v>
          </cell>
        </row>
        <row r="22">
          <cell r="F22">
            <v>3</v>
          </cell>
        </row>
        <row r="25">
          <cell r="F25">
            <v>39082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concerns"/>
      <sheetName val="Assumptions"/>
      <sheetName val="PPA 1"/>
      <sheetName val="PPA 2"/>
      <sheetName val="PPA 3"/>
      <sheetName val="PPA 4"/>
      <sheetName val="Wind PPA"/>
      <sheetName val="Acquisition Inputs"/>
      <sheetName val="Wind Inputs"/>
      <sheetName val="Inputs from Proposal"/>
      <sheetName val="Capital Expenditures"/>
      <sheetName val="OandM Documentation"/>
      <sheetName val="Gas Transport Documentation"/>
      <sheetName val="Emissions Inputs"/>
      <sheetName val="Fuel Consumption"/>
      <sheetName val="Transmission Doc"/>
      <sheetName val="Emissions"/>
      <sheetName val="Results Summary"/>
      <sheetName val="Summary Unit Costs for EMM"/>
      <sheetName val="Acquisition 1"/>
      <sheetName val="Acquisition 2"/>
      <sheetName val="Wind Acquisition"/>
      <sheetName val="PPA Rollup"/>
      <sheetName val="End Effects"/>
      <sheetName val="Equity Equalization - PPA"/>
      <sheetName val="&lt;Dispatch Model&gt;"/>
      <sheetName val="CB Assumptions"/>
      <sheetName val="CB Correlation Matrix"/>
      <sheetName val="Dispatch"/>
      <sheetName val="Load Shape"/>
      <sheetName val="Price Data"/>
      <sheetName val="Thermal Plants"/>
      <sheetName val="&lt;Data Sheets&gt;"/>
      <sheetName val="WACC"/>
    </sheetNames>
    <sheetDataSet>
      <sheetData sheetId="0" refreshError="1"/>
      <sheetData sheetId="1" refreshError="1">
        <row r="16">
          <cell r="C16">
            <v>2.5000000000000001E-2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Material"/>
      <sheetName val="Goldendale"/>
      <sheetName val="Expenses"/>
      <sheetName val="Financial Statements"/>
      <sheetName val="General Inputs"/>
      <sheetName val="Revenue Calculation"/>
      <sheetName val="Klickitat Transmission Cost"/>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sheetData sheetId="2" refreshError="1"/>
      <sheetData sheetId="3" refreshError="1"/>
      <sheetData sheetId="4" refreshError="1">
        <row r="9">
          <cell r="E9">
            <v>252</v>
          </cell>
        </row>
        <row r="10">
          <cell r="E10">
            <v>25</v>
          </cell>
        </row>
        <row r="11">
          <cell r="E11">
            <v>6960</v>
          </cell>
        </row>
        <row r="12">
          <cell r="E12">
            <v>8630</v>
          </cell>
        </row>
        <row r="15">
          <cell r="E15">
            <v>21336</v>
          </cell>
        </row>
        <row r="30">
          <cell r="E30">
            <v>260000000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Pro Rev"/>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eneral Inputs"/>
      <sheetName val="Financial Statements"/>
      <sheetName val="Revenue Calculation"/>
      <sheetName val="Expenses"/>
      <sheetName val="Generation &amp; Fuel &amp; RECs"/>
      <sheetName val="Depreciation"/>
      <sheetName val="Budget-Updated"/>
      <sheetName val="Data----&gt;"/>
      <sheetName val="Capital Budget"/>
      <sheetName val="WTG Supply Agmt"/>
      <sheetName val="Exchange Hist"/>
      <sheetName val="PSE - WR Payment Schedule"/>
      <sheetName val="RES FINAL BOP"/>
      <sheetName val="Contingency"/>
      <sheetName val="Start-up Costs"/>
      <sheetName val="Property Tax Worksheet"/>
    </sheetNames>
    <sheetDataSet>
      <sheetData sheetId="0" refreshError="1"/>
      <sheetData sheetId="1" refreshError="1">
        <row r="5">
          <cell r="E5">
            <v>1</v>
          </cell>
        </row>
        <row r="11">
          <cell r="E11">
            <v>22</v>
          </cell>
        </row>
        <row r="12">
          <cell r="E12">
            <v>44</v>
          </cell>
        </row>
        <row r="20">
          <cell r="E20">
            <v>6.5000000000000002E-2</v>
          </cell>
        </row>
        <row r="21">
          <cell r="E21">
            <v>1.4999999999999999E-2</v>
          </cell>
        </row>
        <row r="24">
          <cell r="E24">
            <v>0.46109153000000003</v>
          </cell>
        </row>
        <row r="36">
          <cell r="E36">
            <v>2.5000000000000001E-2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E14">
            <v>0</v>
          </cell>
          <cell r="AF14">
            <v>3</v>
          </cell>
        </row>
        <row r="15">
          <cell r="AF15">
            <v>4</v>
          </cell>
        </row>
        <row r="16">
          <cell r="AF16">
            <v>5</v>
          </cell>
        </row>
        <row r="17">
          <cell r="AF17">
            <v>6</v>
          </cell>
        </row>
        <row r="18">
          <cell r="E18">
            <v>0</v>
          </cell>
          <cell r="AF18">
            <v>7</v>
          </cell>
          <cell r="AG18" t="str">
            <v>SUBTOTAL MERGER COSTS EXPENSED</v>
          </cell>
          <cell r="AH18">
            <v>0</v>
          </cell>
          <cell r="AI18">
            <v>8524719.8499999996</v>
          </cell>
          <cell r="AJ18">
            <v>8524719.8499999996</v>
          </cell>
        </row>
        <row r="19">
          <cell r="E19">
            <v>0</v>
          </cell>
          <cell r="AF19">
            <v>8</v>
          </cell>
        </row>
        <row r="20">
          <cell r="AF20">
            <v>9</v>
          </cell>
        </row>
        <row r="21">
          <cell r="AF21">
            <v>10</v>
          </cell>
        </row>
        <row r="22">
          <cell r="AF22">
            <v>11</v>
          </cell>
        </row>
        <row r="23">
          <cell r="E23">
            <v>0</v>
          </cell>
          <cell r="AF23">
            <v>12</v>
          </cell>
        </row>
        <row r="24">
          <cell r="E24">
            <v>0</v>
          </cell>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 Issues"/>
      <sheetName val="Rpt Checklist"/>
      <sheetName val="2006 PC Budget Issues"/>
      <sheetName val="Outlook Assumptions"/>
      <sheetName val="Outlook Dates &amp; Load"/>
      <sheetName val="Report"/>
      <sheetName val="PC Reconciliation b4 load"/>
      <sheetName val="Actual vs Forecast"/>
      <sheetName val="SUMMARY PC_PCA"/>
      <sheetName val="PC Reconciliation"/>
      <sheetName val="Outlook Recon to Fcst"/>
      <sheetName val="2006 Outlook"/>
      <sheetName val="2007 Outlook"/>
      <sheetName val="contract Rates"/>
      <sheetName val="2ndary Analysis 2006"/>
      <sheetName val="Outlook Summary Sheet"/>
      <sheetName val="Unit Costs 2006"/>
      <sheetName val="2006 Outlook Recon to Budget"/>
      <sheetName val="RA chart Median"/>
      <sheetName val="RA chart Best"/>
      <sheetName val="RA chart Worst"/>
      <sheetName val="2ndary Analysis 2006 Budget"/>
      <sheetName val="2008 Outlook"/>
      <sheetName val="2ndary Analysis 2007"/>
      <sheetName val="PC Risks"/>
      <sheetName val="Total"/>
      <sheetName val="Mthly KW inputs"/>
      <sheetName val="KWMapping"/>
      <sheetName val="MTM Gas Summary"/>
      <sheetName val="KW Gas Phy Inputs"/>
      <sheetName val="KW Gas Fin Inputs"/>
      <sheetName val="2005 Actual"/>
      <sheetName val="PCA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H7">
            <v>0</v>
          </cell>
          <cell r="I7">
            <v>0</v>
          </cell>
          <cell r="J7">
            <v>0</v>
          </cell>
          <cell r="K7">
            <v>0</v>
          </cell>
          <cell r="L7">
            <v>0</v>
          </cell>
          <cell r="M7">
            <v>0</v>
          </cell>
          <cell r="N7">
            <v>3.4421170270575369E-2</v>
          </cell>
          <cell r="O7">
            <v>-1.1155325709363336E-3</v>
          </cell>
          <cell r="Q7">
            <v>3.2786368334579469E-3</v>
          </cell>
          <cell r="R7">
            <v>11</v>
          </cell>
          <cell r="S7" t="str">
            <v>Update formula MONTHLY</v>
          </cell>
        </row>
        <row r="8">
          <cell r="H8">
            <v>38838</v>
          </cell>
          <cell r="I8">
            <v>38869</v>
          </cell>
          <cell r="J8">
            <v>38899</v>
          </cell>
          <cell r="K8">
            <v>38930</v>
          </cell>
          <cell r="L8">
            <v>38961</v>
          </cell>
          <cell r="M8">
            <v>38991</v>
          </cell>
          <cell r="N8">
            <v>39022</v>
          </cell>
          <cell r="O8">
            <v>39052</v>
          </cell>
          <cell r="Q8" t="str">
            <v>Total</v>
          </cell>
          <cell r="R8" t="str">
            <v>Frcst</v>
          </cell>
          <cell r="S8" t="str">
            <v>Actuals</v>
          </cell>
        </row>
        <row r="9">
          <cell r="T9" t="str">
            <v>Total</v>
          </cell>
          <cell r="U9" t="str">
            <v>Frcst</v>
          </cell>
          <cell r="V9" t="str">
            <v>Actuals</v>
          </cell>
        </row>
        <row r="10">
          <cell r="H10">
            <v>0</v>
          </cell>
          <cell r="I10">
            <v>0</v>
          </cell>
          <cell r="J10">
            <v>0</v>
          </cell>
          <cell r="K10">
            <v>0</v>
          </cell>
          <cell r="L10">
            <v>0</v>
          </cell>
          <cell r="M10">
            <v>0</v>
          </cell>
          <cell r="N10">
            <v>1692.2400000000052</v>
          </cell>
          <cell r="O10">
            <v>1038</v>
          </cell>
          <cell r="Q10">
            <v>2730.2400000000052</v>
          </cell>
          <cell r="T10">
            <v>-155.72824440000028</v>
          </cell>
          <cell r="U10">
            <v>-64.034219999999991</v>
          </cell>
          <cell r="V10">
            <v>-91.694024400000288</v>
          </cell>
        </row>
        <row r="11">
          <cell r="H11">
            <v>0</v>
          </cell>
          <cell r="I11">
            <v>0</v>
          </cell>
          <cell r="J11">
            <v>0</v>
          </cell>
          <cell r="K11">
            <v>0</v>
          </cell>
          <cell r="L11">
            <v>0</v>
          </cell>
          <cell r="M11">
            <v>0</v>
          </cell>
          <cell r="N11">
            <v>5220.5</v>
          </cell>
          <cell r="O11">
            <v>-14360</v>
          </cell>
          <cell r="Q11">
            <v>-9139.5</v>
          </cell>
          <cell r="T11">
            <v>602.99560749999989</v>
          </cell>
          <cell r="U11">
            <v>885.86839999999995</v>
          </cell>
          <cell r="V11">
            <v>-282.87279250000006</v>
          </cell>
          <cell r="W11">
            <v>-9139.5</v>
          </cell>
          <cell r="X11">
            <v>30.950576344438986</v>
          </cell>
        </row>
        <row r="12">
          <cell r="H12">
            <v>0</v>
          </cell>
          <cell r="I12">
            <v>0</v>
          </cell>
          <cell r="J12">
            <v>0</v>
          </cell>
          <cell r="K12">
            <v>0</v>
          </cell>
          <cell r="L12">
            <v>0</v>
          </cell>
          <cell r="M12">
            <v>0</v>
          </cell>
          <cell r="N12">
            <v>1451.9800000000032</v>
          </cell>
          <cell r="O12">
            <v>4448</v>
          </cell>
          <cell r="Q12">
            <v>5899.9800000000032</v>
          </cell>
          <cell r="T12">
            <v>-353.07265630000018</v>
          </cell>
          <cell r="U12">
            <v>-274.39711999999997</v>
          </cell>
          <cell r="V12">
            <v>-78.675536300000175</v>
          </cell>
        </row>
        <row r="13">
          <cell r="H13">
            <v>0</v>
          </cell>
          <cell r="I13">
            <v>0</v>
          </cell>
          <cell r="J13">
            <v>0</v>
          </cell>
          <cell r="K13">
            <v>0</v>
          </cell>
          <cell r="L13">
            <v>0</v>
          </cell>
          <cell r="M13">
            <v>0</v>
          </cell>
          <cell r="N13">
            <v>-4766.74</v>
          </cell>
          <cell r="O13">
            <v>-12443</v>
          </cell>
          <cell r="Q13">
            <v>-17209.739999999998</v>
          </cell>
          <cell r="T13">
            <v>1025.8944769</v>
          </cell>
          <cell r="U13">
            <v>767.60866999999996</v>
          </cell>
          <cell r="V13">
            <v>258.28580690000001</v>
          </cell>
          <cell r="W13">
            <v>-17209.739999999998</v>
          </cell>
          <cell r="X13">
            <v>-15.008117897190781</v>
          </cell>
        </row>
        <row r="14">
          <cell r="H14">
            <v>0</v>
          </cell>
          <cell r="I14">
            <v>0</v>
          </cell>
          <cell r="J14">
            <v>0</v>
          </cell>
          <cell r="K14">
            <v>0</v>
          </cell>
          <cell r="L14">
            <v>0</v>
          </cell>
          <cell r="M14">
            <v>0</v>
          </cell>
          <cell r="N14">
            <v>-5623</v>
          </cell>
          <cell r="O14">
            <v>-15297</v>
          </cell>
          <cell r="Q14">
            <v>-20920</v>
          </cell>
          <cell r="T14">
            <v>1248.3541850000001</v>
          </cell>
          <cell r="U14">
            <v>943.6719300000002</v>
          </cell>
          <cell r="V14">
            <v>304.682255</v>
          </cell>
          <cell r="W14">
            <v>-20920</v>
          </cell>
          <cell r="X14">
            <v>-14.564161328871894</v>
          </cell>
        </row>
        <row r="15">
          <cell r="H15">
            <v>0</v>
          </cell>
          <cell r="I15">
            <v>0</v>
          </cell>
          <cell r="J15">
            <v>0</v>
          </cell>
          <cell r="K15">
            <v>0</v>
          </cell>
          <cell r="L15">
            <v>0</v>
          </cell>
          <cell r="M15">
            <v>0</v>
          </cell>
          <cell r="N15">
            <v>2925.33</v>
          </cell>
          <cell r="O15">
            <v>-5506</v>
          </cell>
          <cell r="Q15">
            <v>-2580.67</v>
          </cell>
          <cell r="T15">
            <v>181.15613395000003</v>
          </cell>
          <cell r="U15">
            <v>339.66514000000001</v>
          </cell>
          <cell r="V15">
            <v>-158.50900604999998</v>
          </cell>
        </row>
        <row r="16">
          <cell r="H16">
            <v>0</v>
          </cell>
          <cell r="I16">
            <v>0</v>
          </cell>
          <cell r="J16">
            <v>0</v>
          </cell>
          <cell r="K16">
            <v>0</v>
          </cell>
          <cell r="L16">
            <v>0</v>
          </cell>
          <cell r="M16">
            <v>0</v>
          </cell>
          <cell r="N16">
            <v>0</v>
          </cell>
          <cell r="O16">
            <v>0</v>
          </cell>
          <cell r="Q16">
            <v>0</v>
          </cell>
          <cell r="T16">
            <v>0</v>
          </cell>
          <cell r="U16">
            <v>0</v>
          </cell>
          <cell r="V16">
            <v>0</v>
          </cell>
        </row>
        <row r="17">
          <cell r="H17">
            <v>0</v>
          </cell>
          <cell r="I17">
            <v>0</v>
          </cell>
          <cell r="J17">
            <v>0</v>
          </cell>
          <cell r="K17">
            <v>0</v>
          </cell>
          <cell r="L17">
            <v>0</v>
          </cell>
          <cell r="M17">
            <v>0</v>
          </cell>
          <cell r="N17">
            <v>900.31000000000859</v>
          </cell>
          <cell r="O17">
            <v>-42120</v>
          </cell>
          <cell r="Q17">
            <v>-41219.689999999988</v>
          </cell>
          <cell r="R17">
            <v>-42120</v>
          </cell>
          <cell r="S17">
            <v>900.31000000000859</v>
          </cell>
          <cell r="T17">
            <v>2549.5995026499995</v>
          </cell>
          <cell r="U17">
            <v>2598.3828000000003</v>
          </cell>
          <cell r="V17">
            <v>-48.783297350000453</v>
          </cell>
          <cell r="W17" t="str">
            <v>x</v>
          </cell>
        </row>
        <row r="18">
          <cell r="H18">
            <v>0</v>
          </cell>
          <cell r="I18">
            <v>0</v>
          </cell>
          <cell r="J18">
            <v>0</v>
          </cell>
          <cell r="K18">
            <v>0</v>
          </cell>
          <cell r="L18">
            <v>0</v>
          </cell>
          <cell r="M18">
            <v>0</v>
          </cell>
          <cell r="N18">
            <v>-48.783297350000467</v>
          </cell>
          <cell r="O18">
            <v>2598.3827999999999</v>
          </cell>
          <cell r="Q18">
            <v>2549.5995026499995</v>
          </cell>
          <cell r="R18">
            <v>2598.3827999999999</v>
          </cell>
          <cell r="S18">
            <v>-48.783297350000467</v>
          </cell>
          <cell r="W18">
            <v>-47269.24</v>
          </cell>
          <cell r="X18">
            <v>0.10972570869999954</v>
          </cell>
          <cell r="Y18">
            <v>-2.321292000886825</v>
          </cell>
        </row>
        <row r="19">
          <cell r="R19">
            <v>0</v>
          </cell>
          <cell r="S19">
            <v>0</v>
          </cell>
        </row>
        <row r="21">
          <cell r="H21">
            <v>0</v>
          </cell>
          <cell r="I21">
            <v>0</v>
          </cell>
          <cell r="J21">
            <v>0</v>
          </cell>
          <cell r="K21">
            <v>0</v>
          </cell>
          <cell r="L21">
            <v>0</v>
          </cell>
          <cell r="M21">
            <v>0</v>
          </cell>
          <cell r="N21">
            <v>574.04999999999984</v>
          </cell>
          <cell r="O21">
            <v>-2436</v>
          </cell>
          <cell r="Q21">
            <v>-1861.9500000000003</v>
          </cell>
          <cell r="T21">
            <v>119.17194075</v>
          </cell>
          <cell r="U21">
            <v>150.27683999999999</v>
          </cell>
          <cell r="V21">
            <v>-31.104899249999992</v>
          </cell>
          <cell r="W21" t="str">
            <v>x</v>
          </cell>
        </row>
        <row r="22">
          <cell r="H22">
            <v>0</v>
          </cell>
          <cell r="I22">
            <v>0</v>
          </cell>
          <cell r="J22">
            <v>0</v>
          </cell>
          <cell r="K22">
            <v>0</v>
          </cell>
          <cell r="L22">
            <v>0</v>
          </cell>
          <cell r="M22">
            <v>0</v>
          </cell>
          <cell r="N22">
            <v>5049</v>
          </cell>
          <cell r="O22">
            <v>-5049</v>
          </cell>
          <cell r="Q22">
            <v>0</v>
          </cell>
          <cell r="T22">
            <v>37.892744999999998</v>
          </cell>
          <cell r="U22">
            <v>311.47280999999998</v>
          </cell>
          <cell r="V22">
            <v>-273.58006499999999</v>
          </cell>
        </row>
        <row r="23">
          <cell r="H23">
            <v>0</v>
          </cell>
          <cell r="I23">
            <v>0</v>
          </cell>
          <cell r="J23">
            <v>0</v>
          </cell>
          <cell r="K23">
            <v>0</v>
          </cell>
          <cell r="L23">
            <v>0</v>
          </cell>
          <cell r="M23">
            <v>0</v>
          </cell>
          <cell r="N23">
            <v>1705.6799999999998</v>
          </cell>
          <cell r="O23">
            <v>-2140</v>
          </cell>
          <cell r="Q23">
            <v>-434.32000000000016</v>
          </cell>
          <cell r="T23">
            <v>39.594329200000004</v>
          </cell>
          <cell r="U23">
            <v>132.01659999999998</v>
          </cell>
          <cell r="V23">
            <v>-92.422270799999993</v>
          </cell>
          <cell r="W23" t="str">
            <v>x</v>
          </cell>
        </row>
        <row r="24">
          <cell r="H24">
            <v>0</v>
          </cell>
          <cell r="I24">
            <v>0</v>
          </cell>
          <cell r="J24">
            <v>0</v>
          </cell>
          <cell r="K24">
            <v>0</v>
          </cell>
          <cell r="L24">
            <v>0</v>
          </cell>
          <cell r="M24">
            <v>0</v>
          </cell>
          <cell r="N24">
            <v>-543</v>
          </cell>
          <cell r="O24">
            <v>1567</v>
          </cell>
          <cell r="Q24">
            <v>1024</v>
          </cell>
          <cell r="T24">
            <v>-67.245774999999995</v>
          </cell>
          <cell r="U24">
            <v>-96.668229999999994</v>
          </cell>
          <cell r="V24">
            <v>29.422455000000003</v>
          </cell>
          <cell r="W24" t="str">
            <v>x</v>
          </cell>
        </row>
        <row r="25">
          <cell r="H25">
            <v>0</v>
          </cell>
          <cell r="I25">
            <v>0</v>
          </cell>
          <cell r="J25">
            <v>0</v>
          </cell>
          <cell r="K25">
            <v>0</v>
          </cell>
          <cell r="L25">
            <v>0</v>
          </cell>
          <cell r="M25">
            <v>0</v>
          </cell>
          <cell r="N25">
            <v>17</v>
          </cell>
          <cell r="O25">
            <v>-17</v>
          </cell>
          <cell r="Q25">
            <v>0</v>
          </cell>
          <cell r="T25">
            <v>0.12758500000000003</v>
          </cell>
          <cell r="U25">
            <v>1.0487299999999999</v>
          </cell>
          <cell r="V25">
            <v>-0.92114499999999999</v>
          </cell>
          <cell r="W25" t="str">
            <v>x</v>
          </cell>
        </row>
        <row r="26">
          <cell r="H26">
            <v>0</v>
          </cell>
          <cell r="I26">
            <v>0</v>
          </cell>
          <cell r="J26">
            <v>0</v>
          </cell>
          <cell r="K26">
            <v>0</v>
          </cell>
          <cell r="L26">
            <v>0</v>
          </cell>
          <cell r="M26">
            <v>0</v>
          </cell>
          <cell r="N26">
            <v>6802.73</v>
          </cell>
          <cell r="O26">
            <v>-8075</v>
          </cell>
          <cell r="Q26">
            <v>-1272.2700000000004</v>
          </cell>
          <cell r="R26">
            <v>0</v>
          </cell>
          <cell r="S26">
            <v>-1272.2700000000004</v>
          </cell>
          <cell r="T26">
            <v>129.54082495</v>
          </cell>
          <cell r="U26">
            <v>497.09801999999991</v>
          </cell>
          <cell r="V26">
            <v>-368.60592505</v>
          </cell>
        </row>
        <row r="27">
          <cell r="H27">
            <v>0</v>
          </cell>
          <cell r="I27">
            <v>0</v>
          </cell>
          <cell r="J27">
            <v>0</v>
          </cell>
          <cell r="K27">
            <v>0</v>
          </cell>
          <cell r="L27">
            <v>0</v>
          </cell>
          <cell r="M27">
            <v>0</v>
          </cell>
          <cell r="N27">
            <v>-368.60592505</v>
          </cell>
          <cell r="O27">
            <v>498.14675</v>
          </cell>
          <cell r="Q27">
            <v>129.54082495</v>
          </cell>
          <cell r="R27">
            <v>498.14675</v>
          </cell>
          <cell r="S27">
            <v>-368.60592505</v>
          </cell>
        </row>
        <row r="28">
          <cell r="R28">
            <v>1.0487300000000914</v>
          </cell>
          <cell r="S28">
            <v>0</v>
          </cell>
        </row>
        <row r="30">
          <cell r="H30">
            <v>0</v>
          </cell>
          <cell r="I30">
            <v>0</v>
          </cell>
          <cell r="J30">
            <v>0</v>
          </cell>
          <cell r="K30">
            <v>0</v>
          </cell>
          <cell r="L30">
            <v>0</v>
          </cell>
          <cell r="M30">
            <v>0</v>
          </cell>
          <cell r="N30">
            <v>12731.009999999998</v>
          </cell>
          <cell r="O30">
            <v>-13462</v>
          </cell>
          <cell r="Q30">
            <v>-730.9900000000016</v>
          </cell>
          <cell r="R30">
            <v>-13462</v>
          </cell>
          <cell r="S30">
            <v>12731.009999999998</v>
          </cell>
        </row>
        <row r="31">
          <cell r="H31">
            <v>0</v>
          </cell>
          <cell r="I31">
            <v>0</v>
          </cell>
          <cell r="J31">
            <v>0</v>
          </cell>
          <cell r="K31">
            <v>0</v>
          </cell>
          <cell r="L31">
            <v>0</v>
          </cell>
          <cell r="M31">
            <v>0</v>
          </cell>
          <cell r="N31">
            <v>-68</v>
          </cell>
          <cell r="O31">
            <v>94</v>
          </cell>
          <cell r="Q31">
            <v>26</v>
          </cell>
          <cell r="R31">
            <v>94</v>
          </cell>
          <cell r="S31">
            <v>-68</v>
          </cell>
          <cell r="W31" t="str">
            <v>Sept. 1 - 30</v>
          </cell>
          <cell r="X31" t="str">
            <v>Oct 1 -15</v>
          </cell>
          <cell r="Y31" t="str">
            <v>Oct 16-31</v>
          </cell>
          <cell r="Z31" t="str">
            <v>Nov</v>
          </cell>
        </row>
        <row r="32">
          <cell r="H32">
            <v>0</v>
          </cell>
          <cell r="I32">
            <v>0</v>
          </cell>
          <cell r="J32">
            <v>0</v>
          </cell>
          <cell r="K32">
            <v>0</v>
          </cell>
          <cell r="L32">
            <v>0</v>
          </cell>
          <cell r="M32">
            <v>0</v>
          </cell>
          <cell r="N32">
            <v>356</v>
          </cell>
          <cell r="O32">
            <v>-2415</v>
          </cell>
          <cell r="Q32">
            <v>-2059</v>
          </cell>
          <cell r="R32">
            <v>-2415</v>
          </cell>
          <cell r="S32">
            <v>356</v>
          </cell>
        </row>
        <row r="33">
          <cell r="H33">
            <v>0</v>
          </cell>
          <cell r="I33">
            <v>0</v>
          </cell>
          <cell r="J33">
            <v>0</v>
          </cell>
          <cell r="K33">
            <v>0</v>
          </cell>
          <cell r="L33">
            <v>0</v>
          </cell>
          <cell r="M33">
            <v>0</v>
          </cell>
          <cell r="N33">
            <v>13019.009999999998</v>
          </cell>
          <cell r="O33">
            <v>-15783</v>
          </cell>
          <cell r="Q33">
            <v>-2763.9900000000016</v>
          </cell>
          <cell r="R33">
            <v>-15783</v>
          </cell>
          <cell r="S33">
            <v>13019.009999999998</v>
          </cell>
          <cell r="W33">
            <v>0</v>
          </cell>
          <cell r="X33">
            <v>6103</v>
          </cell>
          <cell r="Y33">
            <v>-6103</v>
          </cell>
        </row>
        <row r="34">
          <cell r="H34">
            <v>0</v>
          </cell>
          <cell r="I34">
            <v>0</v>
          </cell>
          <cell r="J34">
            <v>0</v>
          </cell>
          <cell r="K34">
            <v>0</v>
          </cell>
          <cell r="L34">
            <v>0</v>
          </cell>
          <cell r="M34">
            <v>0</v>
          </cell>
          <cell r="N34">
            <v>-705.43505684999991</v>
          </cell>
          <cell r="O34">
            <v>973.65327000000002</v>
          </cell>
          <cell r="Q34">
            <v>268.21821315000011</v>
          </cell>
          <cell r="R34">
            <v>973.65327000000002</v>
          </cell>
          <cell r="S34">
            <v>-705.43505684999991</v>
          </cell>
          <cell r="T34" t="str">
            <v>x</v>
          </cell>
          <cell r="W34">
            <v>0</v>
          </cell>
          <cell r="X34">
            <v>302830.86</v>
          </cell>
          <cell r="Y34">
            <v>-302830.86</v>
          </cell>
          <cell r="Z34">
            <v>19289.86</v>
          </cell>
        </row>
        <row r="35">
          <cell r="R35" t="str">
            <v>x</v>
          </cell>
        </row>
        <row r="36">
          <cell r="X36">
            <v>302830.86</v>
          </cell>
          <cell r="Y36">
            <v>-283541</v>
          </cell>
        </row>
        <row r="37">
          <cell r="H37">
            <v>0</v>
          </cell>
          <cell r="I37">
            <v>0</v>
          </cell>
          <cell r="J37">
            <v>0</v>
          </cell>
          <cell r="K37">
            <v>0</v>
          </cell>
          <cell r="L37">
            <v>0</v>
          </cell>
          <cell r="M37">
            <v>0</v>
          </cell>
          <cell r="N37">
            <v>9302</v>
          </cell>
          <cell r="O37">
            <v>7657</v>
          </cell>
          <cell r="Q37">
            <v>16959</v>
          </cell>
          <cell r="R37">
            <v>7657</v>
          </cell>
          <cell r="S37">
            <v>9302</v>
          </cell>
          <cell r="X37" t="str">
            <v>Actuals only</v>
          </cell>
          <cell r="Y37" t="str">
            <v>Forecast only</v>
          </cell>
        </row>
        <row r="38">
          <cell r="H38">
            <v>0</v>
          </cell>
          <cell r="I38">
            <v>0</v>
          </cell>
          <cell r="J38">
            <v>0</v>
          </cell>
          <cell r="K38">
            <v>0</v>
          </cell>
          <cell r="L38">
            <v>0</v>
          </cell>
          <cell r="M38">
            <v>0</v>
          </cell>
          <cell r="N38">
            <v>7657</v>
          </cell>
          <cell r="O38">
            <v>-15469</v>
          </cell>
          <cell r="Q38">
            <v>-7812</v>
          </cell>
          <cell r="R38">
            <v>-15469</v>
          </cell>
          <cell r="S38">
            <v>7657</v>
          </cell>
        </row>
        <row r="39">
          <cell r="H39">
            <v>0</v>
          </cell>
          <cell r="I39">
            <v>0</v>
          </cell>
          <cell r="J39">
            <v>0</v>
          </cell>
          <cell r="K39">
            <v>0</v>
          </cell>
          <cell r="L39">
            <v>0</v>
          </cell>
          <cell r="M39">
            <v>0</v>
          </cell>
          <cell r="N39">
            <v>2174</v>
          </cell>
          <cell r="O39">
            <v>-3619</v>
          </cell>
          <cell r="Q39">
            <v>-1445</v>
          </cell>
          <cell r="R39">
            <v>-3619</v>
          </cell>
          <cell r="S39">
            <v>2174</v>
          </cell>
        </row>
        <row r="40">
          <cell r="H40">
            <v>0</v>
          </cell>
          <cell r="I40">
            <v>0</v>
          </cell>
          <cell r="J40">
            <v>0</v>
          </cell>
          <cell r="K40">
            <v>0</v>
          </cell>
          <cell r="L40">
            <v>0</v>
          </cell>
          <cell r="M40">
            <v>0</v>
          </cell>
          <cell r="N40">
            <v>19133</v>
          </cell>
          <cell r="O40">
            <v>-11431</v>
          </cell>
          <cell r="Q40">
            <v>7702</v>
          </cell>
          <cell r="R40">
            <v>-11431</v>
          </cell>
          <cell r="S40">
            <v>19133</v>
          </cell>
        </row>
        <row r="41">
          <cell r="H41">
            <v>0</v>
          </cell>
          <cell r="I41">
            <v>0</v>
          </cell>
          <cell r="J41">
            <v>0</v>
          </cell>
          <cell r="K41">
            <v>0</v>
          </cell>
          <cell r="L41">
            <v>0</v>
          </cell>
          <cell r="M41">
            <v>0</v>
          </cell>
          <cell r="N41">
            <v>-1036.7216050000002</v>
          </cell>
          <cell r="O41">
            <v>705.17839000000004</v>
          </cell>
          <cell r="Q41">
            <v>-331.54321500000015</v>
          </cell>
          <cell r="R41">
            <v>705.17839000000004</v>
          </cell>
          <cell r="S41">
            <v>-1036.7216050000002</v>
          </cell>
          <cell r="T41" t="str">
            <v>x</v>
          </cell>
        </row>
        <row r="42">
          <cell r="R42" t="str">
            <v>x</v>
          </cell>
        </row>
        <row r="44">
          <cell r="H44">
            <v>0</v>
          </cell>
          <cell r="I44">
            <v>0</v>
          </cell>
          <cell r="J44">
            <v>0</v>
          </cell>
          <cell r="K44">
            <v>0</v>
          </cell>
          <cell r="L44">
            <v>0</v>
          </cell>
          <cell r="M44">
            <v>0</v>
          </cell>
          <cell r="N44">
            <v>91556.31399999978</v>
          </cell>
          <cell r="O44">
            <v>-122241</v>
          </cell>
          <cell r="Q44">
            <v>-30684.68600000022</v>
          </cell>
          <cell r="R44">
            <v>-122241</v>
          </cell>
          <cell r="S44">
            <v>91556.31399999978</v>
          </cell>
        </row>
        <row r="45">
          <cell r="H45">
            <v>0</v>
          </cell>
          <cell r="I45">
            <v>0</v>
          </cell>
          <cell r="J45">
            <v>0</v>
          </cell>
          <cell r="K45">
            <v>0</v>
          </cell>
          <cell r="L45">
            <v>0</v>
          </cell>
          <cell r="M45">
            <v>0</v>
          </cell>
          <cell r="N45">
            <v>4960.9788740899876</v>
          </cell>
          <cell r="O45">
            <v>-7541.0472900000004</v>
          </cell>
          <cell r="Q45">
            <v>-2580.0684159100128</v>
          </cell>
          <cell r="R45">
            <v>-7541.0472900000004</v>
          </cell>
          <cell r="S45">
            <v>4960.9788740899876</v>
          </cell>
          <cell r="T45" t="str">
            <v>x</v>
          </cell>
        </row>
        <row r="46">
          <cell r="R46" t="str">
            <v>x</v>
          </cell>
        </row>
        <row r="48">
          <cell r="H48">
            <v>0</v>
          </cell>
          <cell r="I48">
            <v>0</v>
          </cell>
          <cell r="J48">
            <v>0</v>
          </cell>
          <cell r="K48">
            <v>0</v>
          </cell>
          <cell r="L48">
            <v>0</v>
          </cell>
          <cell r="M48">
            <v>0</v>
          </cell>
          <cell r="N48">
            <v>0</v>
          </cell>
          <cell r="O48">
            <v>-29789</v>
          </cell>
          <cell r="Q48">
            <v>-29789</v>
          </cell>
          <cell r="R48">
            <v>-29789</v>
          </cell>
          <cell r="S48">
            <v>0</v>
          </cell>
        </row>
        <row r="49">
          <cell r="H49">
            <v>0</v>
          </cell>
          <cell r="I49">
            <v>0</v>
          </cell>
          <cell r="J49">
            <v>0</v>
          </cell>
          <cell r="K49">
            <v>0</v>
          </cell>
          <cell r="L49">
            <v>0</v>
          </cell>
          <cell r="M49">
            <v>0</v>
          </cell>
          <cell r="N49">
            <v>8012.5040000000008</v>
          </cell>
          <cell r="O49">
            <v>-5763</v>
          </cell>
          <cell r="Q49">
            <v>2249.5040000000008</v>
          </cell>
          <cell r="R49">
            <v>-5763</v>
          </cell>
          <cell r="S49">
            <v>8012.5040000000008</v>
          </cell>
        </row>
        <row r="50">
          <cell r="H50">
            <v>0</v>
          </cell>
          <cell r="I50">
            <v>0</v>
          </cell>
          <cell r="J50">
            <v>0</v>
          </cell>
          <cell r="K50">
            <v>0</v>
          </cell>
          <cell r="L50">
            <v>0</v>
          </cell>
          <cell r="M50">
            <v>0</v>
          </cell>
          <cell r="N50">
            <v>8012.5040000000008</v>
          </cell>
          <cell r="O50">
            <v>-35552</v>
          </cell>
          <cell r="Q50">
            <v>-27539.495999999999</v>
          </cell>
          <cell r="R50">
            <v>-35552</v>
          </cell>
          <cell r="S50">
            <v>8012.5040000000008</v>
          </cell>
        </row>
        <row r="51">
          <cell r="H51">
            <v>0</v>
          </cell>
          <cell r="I51">
            <v>0</v>
          </cell>
          <cell r="J51">
            <v>0</v>
          </cell>
          <cell r="K51">
            <v>0</v>
          </cell>
          <cell r="L51">
            <v>0</v>
          </cell>
          <cell r="M51">
            <v>0</v>
          </cell>
          <cell r="N51">
            <v>-434.15752924000009</v>
          </cell>
          <cell r="O51">
            <v>2190.7562907526885</v>
          </cell>
          <cell r="Q51">
            <v>1756.5987615126885</v>
          </cell>
          <cell r="R51">
            <v>2190.7562907526885</v>
          </cell>
          <cell r="S51">
            <v>-434.15752924000009</v>
          </cell>
          <cell r="T51" t="str">
            <v>x</v>
          </cell>
        </row>
        <row r="52">
          <cell r="R52" t="str">
            <v>x</v>
          </cell>
        </row>
        <row r="53">
          <cell r="H53">
            <v>0</v>
          </cell>
          <cell r="I53">
            <v>0</v>
          </cell>
          <cell r="J53">
            <v>0</v>
          </cell>
          <cell r="K53">
            <v>0</v>
          </cell>
          <cell r="L53">
            <v>0</v>
          </cell>
          <cell r="M53">
            <v>0</v>
          </cell>
          <cell r="N53">
            <v>-743</v>
          </cell>
          <cell r="O53">
            <v>10</v>
          </cell>
          <cell r="Q53">
            <v>-733</v>
          </cell>
          <cell r="R53">
            <v>10</v>
          </cell>
          <cell r="S53">
            <v>-743</v>
          </cell>
        </row>
        <row r="54">
          <cell r="H54">
            <v>0</v>
          </cell>
          <cell r="I54">
            <v>0</v>
          </cell>
          <cell r="J54">
            <v>0</v>
          </cell>
          <cell r="K54">
            <v>0</v>
          </cell>
          <cell r="L54">
            <v>0</v>
          </cell>
          <cell r="M54">
            <v>0</v>
          </cell>
          <cell r="N54">
            <v>40.259455000000003</v>
          </cell>
          <cell r="O54">
            <v>-0.6169</v>
          </cell>
          <cell r="Q54">
            <v>39.642555000000002</v>
          </cell>
          <cell r="R54">
            <v>-0.61690000000000111</v>
          </cell>
          <cell r="S54">
            <v>40.259455000000003</v>
          </cell>
          <cell r="T54" t="str">
            <v>x</v>
          </cell>
        </row>
        <row r="58">
          <cell r="H58">
            <v>0</v>
          </cell>
          <cell r="I58">
            <v>0</v>
          </cell>
          <cell r="J58">
            <v>0</v>
          </cell>
          <cell r="K58">
            <v>0</v>
          </cell>
          <cell r="L58">
            <v>0</v>
          </cell>
          <cell r="M58">
            <v>0</v>
          </cell>
          <cell r="N58">
            <v>44299</v>
          </cell>
          <cell r="O58">
            <v>23913</v>
          </cell>
          <cell r="Q58">
            <v>68212</v>
          </cell>
          <cell r="R58">
            <v>23913</v>
          </cell>
          <cell r="S58">
            <v>44299</v>
          </cell>
        </row>
        <row r="59">
          <cell r="H59">
            <v>0</v>
          </cell>
          <cell r="I59">
            <v>0</v>
          </cell>
          <cell r="J59">
            <v>0</v>
          </cell>
          <cell r="K59">
            <v>0</v>
          </cell>
          <cell r="L59">
            <v>0</v>
          </cell>
          <cell r="M59">
            <v>0</v>
          </cell>
          <cell r="N59">
            <v>82.622557111111774</v>
          </cell>
          <cell r="O59">
            <v>-1.6456258064513056</v>
          </cell>
          <cell r="Q59">
            <v>80.976931304660468</v>
          </cell>
          <cell r="R59">
            <v>-1.6456258064513065</v>
          </cell>
          <cell r="S59">
            <v>82.622557111111774</v>
          </cell>
          <cell r="T59" t="str">
            <v>x</v>
          </cell>
        </row>
        <row r="61">
          <cell r="H61">
            <v>0</v>
          </cell>
          <cell r="I61">
            <v>0</v>
          </cell>
          <cell r="J61">
            <v>0</v>
          </cell>
          <cell r="K61">
            <v>0</v>
          </cell>
          <cell r="L61">
            <v>0</v>
          </cell>
          <cell r="M61">
            <v>0</v>
          </cell>
          <cell r="N61">
            <v>2490.1574727110983</v>
          </cell>
          <cell r="O61">
            <v>-577.1923150537632</v>
          </cell>
          <cell r="Q61">
            <v>1912.9651576573351</v>
          </cell>
          <cell r="R61">
            <v>-577.1923150537632</v>
          </cell>
          <cell r="S61">
            <v>2490.1574727110983</v>
          </cell>
          <cell r="T61">
            <v>2490.1574727110988</v>
          </cell>
        </row>
        <row r="62">
          <cell r="H62">
            <v>0</v>
          </cell>
          <cell r="I62">
            <v>0</v>
          </cell>
          <cell r="J62">
            <v>0</v>
          </cell>
          <cell r="K62">
            <v>0</v>
          </cell>
          <cell r="L62">
            <v>0</v>
          </cell>
          <cell r="M62">
            <v>0</v>
          </cell>
          <cell r="N62">
            <v>4186.5692199999985</v>
          </cell>
          <cell r="O62">
            <v>406.85437918617947</v>
          </cell>
          <cell r="Q62">
            <v>4593.4235991861779</v>
          </cell>
          <cell r="R62">
            <v>406.85437918617936</v>
          </cell>
          <cell r="S62">
            <v>4186.5692199999985</v>
          </cell>
        </row>
        <row r="63">
          <cell r="H63">
            <v>0</v>
          </cell>
          <cell r="I63">
            <v>0</v>
          </cell>
          <cell r="J63">
            <v>0</v>
          </cell>
          <cell r="K63">
            <v>0</v>
          </cell>
          <cell r="L63">
            <v>0</v>
          </cell>
          <cell r="M63">
            <v>0</v>
          </cell>
          <cell r="N63">
            <v>1696.4117472889002</v>
          </cell>
          <cell r="O63">
            <v>984.04669423994267</v>
          </cell>
          <cell r="Q63">
            <v>2680.4584415288427</v>
          </cell>
          <cell r="R63">
            <v>984.04669423994255</v>
          </cell>
          <cell r="S63">
            <v>1696.4117472889002</v>
          </cell>
          <cell r="T63" t="str">
            <v>x</v>
          </cell>
        </row>
        <row r="65">
          <cell r="S65">
            <v>4186.5692199999985</v>
          </cell>
        </row>
        <row r="66">
          <cell r="M66" t="e">
            <v>#DIV/0!</v>
          </cell>
          <cell r="N66">
            <v>54.184999999999995</v>
          </cell>
          <cell r="S66">
            <v>1696.4117472889002</v>
          </cell>
        </row>
        <row r="67">
          <cell r="M67" t="e">
            <v>#DIV/0!</v>
          </cell>
          <cell r="N67">
            <v>-54.185000000000002</v>
          </cell>
        </row>
        <row r="84">
          <cell r="M84" t="str">
            <v>Flat Prices 11/21-11/30</v>
          </cell>
          <cell r="N84">
            <v>70.236239253929938</v>
          </cell>
          <cell r="Q84">
            <v>9.5674631792419493</v>
          </cell>
          <cell r="R84" t="str">
            <v>Unit 1/2</v>
          </cell>
        </row>
        <row r="85">
          <cell r="M85" t="str">
            <v>Load Increase</v>
          </cell>
          <cell r="N85">
            <v>6430571.1753119193</v>
          </cell>
          <cell r="Q85">
            <v>9.4411493528471233</v>
          </cell>
          <cell r="R85" t="str">
            <v>Unit 3/4</v>
          </cell>
        </row>
        <row r="86">
          <cell r="M86" t="str">
            <v>Coal Increase</v>
          </cell>
          <cell r="N86">
            <v>-1027739.4367140647</v>
          </cell>
          <cell r="Q86">
            <v>5.7579445280584824</v>
          </cell>
          <cell r="R86" t="str">
            <v>N.W.E.</v>
          </cell>
        </row>
        <row r="87">
          <cell r="M87" t="str">
            <v>Hydro increase</v>
          </cell>
          <cell r="N87">
            <v>-914406.30120930634</v>
          </cell>
        </row>
        <row r="88">
          <cell r="M88" t="str">
            <v>Wind Increase</v>
          </cell>
          <cell r="N88">
            <v>-562768.14796707069</v>
          </cell>
        </row>
        <row r="89">
          <cell r="M89" t="str">
            <v>Tenaska</v>
          </cell>
          <cell r="N89">
            <v>1694345.3308449725</v>
          </cell>
        </row>
        <row r="90">
          <cell r="M90" t="str">
            <v>Excess gas sales</v>
          </cell>
          <cell r="N90">
            <v>-946836.19993925747</v>
          </cell>
        </row>
        <row r="93">
          <cell r="L93" t="str">
            <v>Change Load</v>
          </cell>
          <cell r="M93" t="str">
            <v>Flat Price</v>
          </cell>
          <cell r="N93" t="str">
            <v>Cost Incr.</v>
          </cell>
          <cell r="S93" t="str">
            <v>KW</v>
          </cell>
          <cell r="T93" t="str">
            <v>Aces</v>
          </cell>
          <cell r="U93" t="str">
            <v>Diff</v>
          </cell>
        </row>
        <row r="94">
          <cell r="K94">
            <v>39051</v>
          </cell>
          <cell r="L94">
            <v>9498</v>
          </cell>
          <cell r="M94">
            <v>76.443333333333342</v>
          </cell>
          <cell r="N94">
            <v>726058.78</v>
          </cell>
          <cell r="S94">
            <v>72048</v>
          </cell>
          <cell r="T94">
            <v>81546</v>
          </cell>
          <cell r="U94">
            <v>9498</v>
          </cell>
        </row>
        <row r="95">
          <cell r="K95">
            <v>39050</v>
          </cell>
          <cell r="L95">
            <v>23082</v>
          </cell>
          <cell r="M95">
            <v>79.526666666666657</v>
          </cell>
          <cell r="N95">
            <v>1835634.5199999998</v>
          </cell>
          <cell r="S95">
            <v>71319</v>
          </cell>
          <cell r="T95">
            <v>94401</v>
          </cell>
          <cell r="U95">
            <v>23082</v>
          </cell>
        </row>
        <row r="96">
          <cell r="K96">
            <v>39049</v>
          </cell>
          <cell r="L96">
            <v>19735</v>
          </cell>
          <cell r="M96">
            <v>79.616666666666674</v>
          </cell>
          <cell r="N96">
            <v>1571234.9166666667</v>
          </cell>
          <cell r="S96">
            <v>71573</v>
          </cell>
          <cell r="T96">
            <v>91308</v>
          </cell>
          <cell r="U96">
            <v>19735</v>
          </cell>
        </row>
        <row r="97">
          <cell r="K97">
            <v>39048</v>
          </cell>
          <cell r="L97">
            <v>12124</v>
          </cell>
          <cell r="M97">
            <v>58.833333333333336</v>
          </cell>
          <cell r="N97">
            <v>713295.33333333337</v>
          </cell>
          <cell r="S97">
            <v>71641</v>
          </cell>
          <cell r="T97">
            <v>83765</v>
          </cell>
          <cell r="U97">
            <v>12124</v>
          </cell>
        </row>
        <row r="98">
          <cell r="K98">
            <v>39047</v>
          </cell>
          <cell r="L98">
            <v>8350</v>
          </cell>
          <cell r="M98">
            <v>55.78</v>
          </cell>
          <cell r="N98">
            <v>465763</v>
          </cell>
          <cell r="S98">
            <v>66624</v>
          </cell>
          <cell r="T98">
            <v>74974</v>
          </cell>
          <cell r="U98">
            <v>8350</v>
          </cell>
        </row>
        <row r="99">
          <cell r="K99">
            <v>39046</v>
          </cell>
          <cell r="L99">
            <v>4531</v>
          </cell>
          <cell r="M99">
            <v>52.22</v>
          </cell>
          <cell r="N99">
            <v>236608.82</v>
          </cell>
          <cell r="S99">
            <v>66849</v>
          </cell>
          <cell r="T99">
            <v>71380</v>
          </cell>
          <cell r="U99">
            <v>4531</v>
          </cell>
        </row>
        <row r="100">
          <cell r="K100">
            <v>39045</v>
          </cell>
          <cell r="L100">
            <v>989</v>
          </cell>
          <cell r="M100">
            <v>52.22</v>
          </cell>
          <cell r="N100">
            <v>51645.58</v>
          </cell>
          <cell r="S100">
            <v>69379</v>
          </cell>
          <cell r="T100">
            <v>70368</v>
          </cell>
          <cell r="U100">
            <v>989</v>
          </cell>
        </row>
        <row r="101">
          <cell r="K101">
            <v>39044</v>
          </cell>
          <cell r="L101">
            <v>3297</v>
          </cell>
          <cell r="M101">
            <v>49</v>
          </cell>
          <cell r="N101">
            <v>161553</v>
          </cell>
          <cell r="S101">
            <v>66624</v>
          </cell>
          <cell r="T101">
            <v>69921</v>
          </cell>
          <cell r="U101">
            <v>3297</v>
          </cell>
        </row>
        <row r="102">
          <cell r="K102">
            <v>39043</v>
          </cell>
          <cell r="L102">
            <v>2314</v>
          </cell>
          <cell r="M102">
            <v>55.683333333333337</v>
          </cell>
          <cell r="N102">
            <v>128851.23333333334</v>
          </cell>
          <cell r="S102">
            <v>70577</v>
          </cell>
          <cell r="T102">
            <v>72891</v>
          </cell>
          <cell r="U102">
            <v>2314</v>
          </cell>
        </row>
        <row r="103">
          <cell r="K103">
            <v>39042</v>
          </cell>
          <cell r="L103">
            <v>-246</v>
          </cell>
          <cell r="M103">
            <v>55.683333333333337</v>
          </cell>
          <cell r="N103">
            <v>-13698.1</v>
          </cell>
          <cell r="S103">
            <v>71169</v>
          </cell>
          <cell r="T103">
            <v>70923</v>
          </cell>
          <cell r="U103">
            <v>-246</v>
          </cell>
        </row>
        <row r="110">
          <cell r="L110">
            <v>83674</v>
          </cell>
          <cell r="N110">
            <v>5876947.083333334</v>
          </cell>
          <cell r="S110">
            <v>697803</v>
          </cell>
          <cell r="T110">
            <v>781477</v>
          </cell>
          <cell r="U110">
            <v>83674</v>
          </cell>
        </row>
        <row r="111">
          <cell r="L111">
            <v>91556.31399999978</v>
          </cell>
          <cell r="N111">
            <v>70.236239253929938</v>
          </cell>
          <cell r="O111">
            <v>56.050111111111129</v>
          </cell>
        </row>
        <row r="112">
          <cell r="K112" t="str">
            <v>diff</v>
          </cell>
          <cell r="L112">
            <v>-7882.3139999997802</v>
          </cell>
        </row>
        <row r="113">
          <cell r="O113">
            <v>14.186128142818809</v>
          </cell>
        </row>
        <row r="114">
          <cell r="O114">
            <v>0.25309723498490289</v>
          </cell>
        </row>
      </sheetData>
      <sheetData sheetId="15" refreshError="1">
        <row r="2">
          <cell r="D2" t="str">
            <v>CURRENT FORECAST VS. 2006 BUDGET</v>
          </cell>
        </row>
        <row r="3">
          <cell r="R3" t="str">
            <v>LN</v>
          </cell>
          <cell r="X3" t="str">
            <v>Power Cost (in $x000)</v>
          </cell>
          <cell r="AD3" t="str">
            <v>Generation Outputs (in x000)</v>
          </cell>
        </row>
        <row r="4">
          <cell r="D4" t="str">
            <v>Current Fcst</v>
          </cell>
          <cell r="E4" t="str">
            <v>Budget</v>
          </cell>
          <cell r="F4" t="str">
            <v>YTD</v>
          </cell>
          <cell r="G4" t="str">
            <v>FM Frcst</v>
          </cell>
          <cell r="H4" t="str">
            <v>Total</v>
          </cell>
          <cell r="J4" t="str">
            <v>Current Fcst</v>
          </cell>
          <cell r="K4" t="str">
            <v>Budget</v>
          </cell>
          <cell r="L4" t="str">
            <v>YTD</v>
          </cell>
          <cell r="M4" t="str">
            <v>FM Frcst</v>
          </cell>
          <cell r="N4" t="str">
            <v>MWH</v>
          </cell>
          <cell r="R4">
            <v>1</v>
          </cell>
          <cell r="V4" t="str">
            <v>Current Fcst</v>
          </cell>
          <cell r="W4" t="str">
            <v>Prior</v>
          </cell>
          <cell r="X4" t="str">
            <v>YTD</v>
          </cell>
          <cell r="Y4" t="str">
            <v>Fcst</v>
          </cell>
          <cell r="Z4" t="str">
            <v>Total</v>
          </cell>
          <cell r="AB4" t="str">
            <v>Current Fcst</v>
          </cell>
          <cell r="AC4" t="str">
            <v>Prior</v>
          </cell>
          <cell r="AD4" t="str">
            <v>YTD</v>
          </cell>
          <cell r="AE4" t="str">
            <v>Fcst</v>
          </cell>
          <cell r="AF4" t="str">
            <v>Total</v>
          </cell>
        </row>
        <row r="5">
          <cell r="D5" t="str">
            <v>Total</v>
          </cell>
          <cell r="E5" t="str">
            <v>Total</v>
          </cell>
          <cell r="F5" t="str">
            <v>Var</v>
          </cell>
          <cell r="G5" t="str">
            <v>Var</v>
          </cell>
          <cell r="H5" t="str">
            <v>Var</v>
          </cell>
          <cell r="J5" t="str">
            <v>Total</v>
          </cell>
          <cell r="K5" t="str">
            <v>Total</v>
          </cell>
          <cell r="L5" t="str">
            <v>Var</v>
          </cell>
          <cell r="M5" t="str">
            <v>Var</v>
          </cell>
          <cell r="N5" t="str">
            <v>Total Var</v>
          </cell>
          <cell r="R5">
            <v>2</v>
          </cell>
          <cell r="V5" t="str">
            <v>Total</v>
          </cell>
          <cell r="W5" t="str">
            <v>Total</v>
          </cell>
          <cell r="X5" t="str">
            <v>Var</v>
          </cell>
          <cell r="Y5" t="str">
            <v>Var</v>
          </cell>
          <cell r="Z5" t="str">
            <v>Var</v>
          </cell>
          <cell r="AB5" t="str">
            <v>Total</v>
          </cell>
          <cell r="AC5" t="str">
            <v>Total</v>
          </cell>
          <cell r="AD5" t="str">
            <v>Var</v>
          </cell>
          <cell r="AE5" t="str">
            <v>Var</v>
          </cell>
          <cell r="AF5" t="str">
            <v>Var</v>
          </cell>
        </row>
        <row r="6">
          <cell r="A6" t="str">
            <v>Line</v>
          </cell>
          <cell r="F6" t="str">
            <v>Increase (Decrease) Power Costs $$</v>
          </cell>
          <cell r="L6" t="str">
            <v>Increase (Decrease) MWhs</v>
          </cell>
          <cell r="P6" t="str">
            <v>Explanation for Variance</v>
          </cell>
          <cell r="R6">
            <v>3</v>
          </cell>
          <cell r="X6" t="str">
            <v>Increase (Decrease) Power Costs</v>
          </cell>
          <cell r="AD6" t="str">
            <v>Increase (Decrease) MWhs</v>
          </cell>
          <cell r="AG6" t="str">
            <v>Explanation for Variance</v>
          </cell>
        </row>
        <row r="7">
          <cell r="A7">
            <v>1</v>
          </cell>
          <cell r="B7" t="str">
            <v>LOAD</v>
          </cell>
          <cell r="J7">
            <v>22538289.675999999</v>
          </cell>
          <cell r="K7">
            <v>21882015</v>
          </cell>
          <cell r="L7">
            <v>697993.67600000021</v>
          </cell>
          <cell r="M7">
            <v>-41719.000000001164</v>
          </cell>
          <cell r="N7">
            <v>656274.67599999905</v>
          </cell>
          <cell r="O7" t="e">
            <v>#REF!</v>
          </cell>
          <cell r="R7">
            <v>4</v>
          </cell>
          <cell r="S7" t="str">
            <v>LOAD</v>
          </cell>
          <cell r="AB7">
            <v>22538289.675999999</v>
          </cell>
          <cell r="AC7">
            <v>22568974.362</v>
          </cell>
          <cell r="AD7">
            <v>91556.31399999978</v>
          </cell>
          <cell r="AE7">
            <v>-122241.00000000047</v>
          </cell>
          <cell r="AF7">
            <v>-30684.686000000685</v>
          </cell>
        </row>
        <row r="8">
          <cell r="A8">
            <v>2</v>
          </cell>
          <cell r="B8" t="str">
            <v>Gas Optimization Units:</v>
          </cell>
          <cell r="R8">
            <v>5</v>
          </cell>
          <cell r="S8" t="str">
            <v>Gas Optimization Units:</v>
          </cell>
        </row>
        <row r="9">
          <cell r="A9">
            <v>3</v>
          </cell>
          <cell r="B9" t="str">
            <v>Encogen - Fuel</v>
          </cell>
          <cell r="C9" t="str">
            <v>F</v>
          </cell>
          <cell r="D9">
            <v>21416.626328624749</v>
          </cell>
          <cell r="E9">
            <v>31199.89624319215</v>
          </cell>
          <cell r="F9">
            <v>-6722.5733026601301</v>
          </cell>
          <cell r="G9">
            <v>-3060.6966119072799</v>
          </cell>
          <cell r="H9">
            <v>-9783.2699145674032</v>
          </cell>
          <cell r="J9">
            <v>268401.31000000006</v>
          </cell>
          <cell r="K9">
            <v>660449</v>
          </cell>
          <cell r="L9">
            <v>-342863.68999999994</v>
          </cell>
          <cell r="M9">
            <v>-49184</v>
          </cell>
          <cell r="N9">
            <v>-392047.68999999994</v>
          </cell>
          <cell r="O9">
            <v>0</v>
          </cell>
          <cell r="R9">
            <v>6</v>
          </cell>
          <cell r="S9" t="str">
            <v>Encogen - Fuel</v>
          </cell>
          <cell r="U9" t="str">
            <v>F</v>
          </cell>
          <cell r="V9">
            <v>21416.626328624749</v>
          </cell>
          <cell r="W9">
            <v>20283.712621039696</v>
          </cell>
          <cell r="X9">
            <v>199.40331949232746</v>
          </cell>
          <cell r="Y9">
            <v>933.51038809272472</v>
          </cell>
          <cell r="Z9">
            <v>1132.9137075850522</v>
          </cell>
          <cell r="AA9">
            <v>0</v>
          </cell>
          <cell r="AB9">
            <v>268401.31000000006</v>
          </cell>
          <cell r="AC9">
            <v>285611.05</v>
          </cell>
          <cell r="AD9">
            <v>-4766.74</v>
          </cell>
          <cell r="AE9">
            <v>-12442.999999999933</v>
          </cell>
          <cell r="AF9">
            <v>-17209.739999999932</v>
          </cell>
        </row>
        <row r="10">
          <cell r="A10">
            <v>4</v>
          </cell>
          <cell r="B10" t="str">
            <v>Encogen - Gas Financials</v>
          </cell>
          <cell r="C10" t="str">
            <v>F</v>
          </cell>
          <cell r="D10">
            <v>-6863.3214100375699</v>
          </cell>
          <cell r="E10">
            <v>-25744.99</v>
          </cell>
          <cell r="F10">
            <v>17660.113589962431</v>
          </cell>
          <cell r="G10">
            <v>1221.5550000000001</v>
          </cell>
          <cell r="H10">
            <v>18881.668589962432</v>
          </cell>
          <cell r="R10">
            <v>7</v>
          </cell>
          <cell r="S10" t="str">
            <v>Encogen - Gas Financials</v>
          </cell>
          <cell r="U10" t="str">
            <v>F</v>
          </cell>
          <cell r="V10">
            <v>-6863.3214100375699</v>
          </cell>
          <cell r="W10">
            <v>-8153.19241003757</v>
          </cell>
          <cell r="X10">
            <v>1034.6790000000001</v>
          </cell>
          <cell r="Y10">
            <v>255.19200000000001</v>
          </cell>
          <cell r="Z10">
            <v>1289.8710000000001</v>
          </cell>
          <cell r="AA10">
            <v>0</v>
          </cell>
        </row>
        <row r="11">
          <cell r="A11">
            <v>5</v>
          </cell>
          <cell r="B11" t="str">
            <v>Encogen - (Gain)/Loss on Sales</v>
          </cell>
          <cell r="C11" t="str">
            <v>OR</v>
          </cell>
          <cell r="D11">
            <v>-9539.911900000001</v>
          </cell>
          <cell r="E11">
            <v>0</v>
          </cell>
          <cell r="F11">
            <v>-1526.6361999999999</v>
          </cell>
          <cell r="G11">
            <v>-8013.2757000000001</v>
          </cell>
          <cell r="H11">
            <v>-9539.911900000001</v>
          </cell>
          <cell r="R11">
            <v>8</v>
          </cell>
          <cell r="S11" t="str">
            <v>Encogen - (Gain)/Loss on Sales</v>
          </cell>
          <cell r="U11" t="str">
            <v>OR</v>
          </cell>
          <cell r="V11">
            <v>-9539.911900000001</v>
          </cell>
          <cell r="W11">
            <v>-9539.911900000001</v>
          </cell>
          <cell r="X11">
            <v>0</v>
          </cell>
          <cell r="Y11">
            <v>0</v>
          </cell>
          <cell r="Z11">
            <v>0</v>
          </cell>
        </row>
        <row r="12">
          <cell r="A12">
            <v>6</v>
          </cell>
          <cell r="B12" t="str">
            <v>Encogen Subtotal</v>
          </cell>
          <cell r="D12">
            <v>5013.3930185871777</v>
          </cell>
          <cell r="E12">
            <v>5454.9062431921484</v>
          </cell>
          <cell r="F12">
            <v>9410.9040873023005</v>
          </cell>
          <cell r="G12">
            <v>-9852.4173119072802</v>
          </cell>
          <cell r="H12">
            <v>-441.51322460497249</v>
          </cell>
          <cell r="J12">
            <v>268401.31000000006</v>
          </cell>
          <cell r="K12">
            <v>660449</v>
          </cell>
          <cell r="L12">
            <v>-342863.68999999994</v>
          </cell>
          <cell r="M12">
            <v>-49184</v>
          </cell>
          <cell r="N12">
            <v>-392047.68999999994</v>
          </cell>
          <cell r="R12">
            <v>9</v>
          </cell>
          <cell r="S12" t="str">
            <v>Encogen Subtotal</v>
          </cell>
          <cell r="V12">
            <v>5013.3930185871777</v>
          </cell>
          <cell r="W12">
            <v>2590.6083110021264</v>
          </cell>
          <cell r="X12">
            <v>1234.0823194923275</v>
          </cell>
          <cell r="Y12">
            <v>1188.7023880927247</v>
          </cell>
          <cell r="Z12">
            <v>2422.7847075850523</v>
          </cell>
          <cell r="AA12">
            <v>0</v>
          </cell>
          <cell r="AB12">
            <v>268401.31000000006</v>
          </cell>
          <cell r="AC12">
            <v>285611.05</v>
          </cell>
          <cell r="AD12">
            <v>-4766.74</v>
          </cell>
          <cell r="AE12">
            <v>-12442.999999999933</v>
          </cell>
          <cell r="AF12">
            <v>-17209.739999999932</v>
          </cell>
        </row>
        <row r="13">
          <cell r="A13">
            <v>7</v>
          </cell>
          <cell r="B13" t="str">
            <v>Fred 1 - Fuel</v>
          </cell>
          <cell r="C13" t="str">
            <v>F</v>
          </cell>
          <cell r="D13">
            <v>23230.346397024787</v>
          </cell>
          <cell r="E13">
            <v>44545.680999999997</v>
          </cell>
          <cell r="F13">
            <v>-19775.892</v>
          </cell>
          <cell r="G13">
            <v>-1539.4426029752119</v>
          </cell>
          <cell r="H13">
            <v>-21315.334602975214</v>
          </cell>
          <cell r="J13">
            <v>418576</v>
          </cell>
          <cell r="K13">
            <v>589521</v>
          </cell>
          <cell r="L13">
            <v>-157024</v>
          </cell>
          <cell r="M13">
            <v>-13921</v>
          </cell>
          <cell r="N13">
            <v>-170945</v>
          </cell>
          <cell r="R13">
            <v>10</v>
          </cell>
          <cell r="S13" t="str">
            <v>Fred 1 - Fuel</v>
          </cell>
          <cell r="U13" t="str">
            <v>F</v>
          </cell>
          <cell r="V13">
            <v>23230.346397024787</v>
          </cell>
          <cell r="W13">
            <v>24102.2760453685</v>
          </cell>
          <cell r="X13">
            <v>-460.53604536849912</v>
          </cell>
          <cell r="Y13">
            <v>-411.39360297521296</v>
          </cell>
          <cell r="Z13">
            <v>-871.92964834371219</v>
          </cell>
          <cell r="AB13">
            <v>418576</v>
          </cell>
          <cell r="AC13">
            <v>439496</v>
          </cell>
          <cell r="AD13">
            <v>-5623</v>
          </cell>
          <cell r="AE13">
            <v>-15297</v>
          </cell>
          <cell r="AF13">
            <v>-20920</v>
          </cell>
        </row>
        <row r="14">
          <cell r="A14">
            <v>8</v>
          </cell>
          <cell r="B14" t="str">
            <v>Fred 1 - Gas Financials</v>
          </cell>
          <cell r="C14" t="str">
            <v>F</v>
          </cell>
          <cell r="D14">
            <v>2720.64</v>
          </cell>
          <cell r="E14">
            <v>-13641.002</v>
          </cell>
          <cell r="F14">
            <v>15132.74</v>
          </cell>
          <cell r="G14">
            <v>1228.902</v>
          </cell>
          <cell r="H14">
            <v>16361.642</v>
          </cell>
          <cell r="R14">
            <v>11</v>
          </cell>
          <cell r="S14" t="str">
            <v>Fred 1 - Gas Financials</v>
          </cell>
          <cell r="U14" t="str">
            <v>F</v>
          </cell>
          <cell r="V14">
            <v>2720.64</v>
          </cell>
          <cell r="W14">
            <v>3124.3429999999998</v>
          </cell>
          <cell r="X14">
            <v>-316.28300000000002</v>
          </cell>
          <cell r="Y14">
            <v>-87.42</v>
          </cell>
          <cell r="Z14">
            <v>-403.70299999999997</v>
          </cell>
        </row>
        <row r="15">
          <cell r="A15">
            <v>9</v>
          </cell>
          <cell r="B15" t="str">
            <v>Freddy - (Gain)/Loss on Sales</v>
          </cell>
          <cell r="C15" t="str">
            <v>OR</v>
          </cell>
          <cell r="D15">
            <v>-6185.1980000000003</v>
          </cell>
          <cell r="E15">
            <v>0</v>
          </cell>
          <cell r="F15">
            <v>-424.959</v>
          </cell>
          <cell r="G15">
            <v>-5760.2389999999996</v>
          </cell>
          <cell r="H15">
            <v>-6185.1980000000003</v>
          </cell>
          <cell r="S15" t="str">
            <v>Freddy - (Gain)/Loss on Sales</v>
          </cell>
          <cell r="U15" t="str">
            <v>OR</v>
          </cell>
          <cell r="V15">
            <v>-6185.1980000000003</v>
          </cell>
          <cell r="W15">
            <v>-4190.2887449908276</v>
          </cell>
          <cell r="X15">
            <v>-773.71325500917249</v>
          </cell>
          <cell r="Y15">
            <v>-1221.1959999999999</v>
          </cell>
          <cell r="Z15">
            <v>-1994.9092550091725</v>
          </cell>
        </row>
        <row r="16">
          <cell r="A16">
            <v>10</v>
          </cell>
          <cell r="B16" t="str">
            <v>Fred 1 Subtotal</v>
          </cell>
          <cell r="D16">
            <v>19765.788397024786</v>
          </cell>
          <cell r="E16">
            <v>30904.678999999996</v>
          </cell>
          <cell r="F16">
            <v>-5068.1109999999999</v>
          </cell>
          <cell r="G16">
            <v>-6070.7796029752117</v>
          </cell>
          <cell r="H16">
            <v>-11138.890602975214</v>
          </cell>
          <cell r="J16">
            <v>418576</v>
          </cell>
          <cell r="K16">
            <v>589521</v>
          </cell>
          <cell r="L16">
            <v>-157024</v>
          </cell>
          <cell r="M16">
            <v>-13921</v>
          </cell>
          <cell r="N16">
            <v>-170945</v>
          </cell>
          <cell r="R16">
            <v>13</v>
          </cell>
          <cell r="S16" t="str">
            <v>Fred 1 Subtotal</v>
          </cell>
          <cell r="V16">
            <v>19765.788397024786</v>
          </cell>
          <cell r="W16">
            <v>23036.330300377675</v>
          </cell>
          <cell r="X16">
            <v>-1550.5323003776716</v>
          </cell>
          <cell r="Y16">
            <v>-1720.0096029752128</v>
          </cell>
          <cell r="Z16">
            <v>-3270.5419033528847</v>
          </cell>
          <cell r="AA16">
            <v>0</v>
          </cell>
          <cell r="AB16">
            <v>418576</v>
          </cell>
          <cell r="AC16">
            <v>439496</v>
          </cell>
          <cell r="AD16">
            <v>-5623</v>
          </cell>
          <cell r="AE16">
            <v>-15297</v>
          </cell>
          <cell r="AF16">
            <v>-20920</v>
          </cell>
        </row>
        <row r="17">
          <cell r="A17">
            <v>11</v>
          </cell>
          <cell r="B17" t="str">
            <v>Tenaska - Contract</v>
          </cell>
          <cell r="C17" t="str">
            <v>P&amp;I</v>
          </cell>
          <cell r="D17">
            <v>141833.1345914035</v>
          </cell>
          <cell r="E17">
            <v>175889.595</v>
          </cell>
          <cell r="F17">
            <v>-29898.686666666668</v>
          </cell>
          <cell r="G17">
            <v>-4157.7737419298182</v>
          </cell>
          <cell r="H17">
            <v>-34056.460408596489</v>
          </cell>
          <cell r="J17">
            <v>864794.48</v>
          </cell>
          <cell r="K17">
            <v>913588</v>
          </cell>
          <cell r="L17">
            <v>-27463.520000000019</v>
          </cell>
          <cell r="M17">
            <v>-21330</v>
          </cell>
          <cell r="N17">
            <v>-48793.520000000019</v>
          </cell>
          <cell r="O17">
            <v>0</v>
          </cell>
          <cell r="R17">
            <v>14</v>
          </cell>
          <cell r="S17" t="str">
            <v>Tenaska - Contract</v>
          </cell>
          <cell r="U17" t="str">
            <v>P&amp;I</v>
          </cell>
          <cell r="V17">
            <v>141833.1345914035</v>
          </cell>
          <cell r="W17">
            <v>142002.86904061379</v>
          </cell>
          <cell r="X17">
            <v>867.73229271953176</v>
          </cell>
          <cell r="Y17">
            <v>-1037.466741929818</v>
          </cell>
          <cell r="Z17">
            <v>-169.73444921028613</v>
          </cell>
          <cell r="AA17">
            <v>0</v>
          </cell>
          <cell r="AB17">
            <v>864794.48</v>
          </cell>
          <cell r="AC17">
            <v>873933.98</v>
          </cell>
          <cell r="AD17">
            <v>5220.5</v>
          </cell>
          <cell r="AE17">
            <v>-14360</v>
          </cell>
          <cell r="AF17">
            <v>-9139.5</v>
          </cell>
        </row>
        <row r="18">
          <cell r="A18">
            <v>12</v>
          </cell>
          <cell r="B18" t="str">
            <v>Tenaska - Gas Financials</v>
          </cell>
          <cell r="C18" t="str">
            <v>OR</v>
          </cell>
          <cell r="D18">
            <v>-1373.9705899942931</v>
          </cell>
          <cell r="E18">
            <v>-4959.1149999999998</v>
          </cell>
          <cell r="F18">
            <v>3589.7944100057075</v>
          </cell>
          <cell r="G18">
            <v>-4.6500000000000004</v>
          </cell>
          <cell r="H18">
            <v>3585.1444100057074</v>
          </cell>
          <cell r="R18">
            <v>15</v>
          </cell>
          <cell r="S18" t="str">
            <v>Tenaska - Gas Financials</v>
          </cell>
          <cell r="U18" t="str">
            <v>OR</v>
          </cell>
          <cell r="V18">
            <v>-1373.9705899942931</v>
          </cell>
          <cell r="W18">
            <v>-571.15258999429295</v>
          </cell>
          <cell r="X18">
            <v>-715.39800000000002</v>
          </cell>
          <cell r="Y18">
            <v>-87.42</v>
          </cell>
          <cell r="Z18">
            <v>-802.81799999999998</v>
          </cell>
          <cell r="AA18">
            <v>0</v>
          </cell>
          <cell r="AB18">
            <v>0</v>
          </cell>
        </row>
        <row r="19">
          <cell r="A19">
            <v>13</v>
          </cell>
          <cell r="B19" t="str">
            <v>Tenaska - (Gain)/Loss on Sales</v>
          </cell>
          <cell r="C19" t="str">
            <v>OR</v>
          </cell>
          <cell r="D19">
            <v>302.16300000000001</v>
          </cell>
          <cell r="E19">
            <v>50.84</v>
          </cell>
          <cell r="F19">
            <v>972.06499999999994</v>
          </cell>
          <cell r="G19">
            <v>-720.74199999999996</v>
          </cell>
          <cell r="H19">
            <v>251.32300000000001</v>
          </cell>
          <cell r="R19">
            <v>16</v>
          </cell>
          <cell r="S19" t="str">
            <v>Tenaska - (Gain)/Loss on Sales</v>
          </cell>
          <cell r="U19" t="str">
            <v>OR</v>
          </cell>
          <cell r="V19">
            <v>302.16300000000001</v>
          </cell>
          <cell r="W19">
            <v>163.09494493008498</v>
          </cell>
          <cell r="X19">
            <v>-173.12294493008497</v>
          </cell>
          <cell r="Y19">
            <v>312.19099999999997</v>
          </cell>
          <cell r="Z19">
            <v>139.06805506991503</v>
          </cell>
        </row>
        <row r="20">
          <cell r="A20">
            <v>14</v>
          </cell>
          <cell r="B20" t="str">
            <v>Tenaska Subtotal</v>
          </cell>
          <cell r="D20">
            <v>140761.3270014092</v>
          </cell>
          <cell r="E20">
            <v>170981.32</v>
          </cell>
          <cell r="F20">
            <v>-25336.827256660963</v>
          </cell>
          <cell r="G20">
            <v>-4883.1657419298181</v>
          </cell>
          <cell r="H20">
            <v>-30219.99299859078</v>
          </cell>
          <cell r="J20">
            <v>864794.48</v>
          </cell>
          <cell r="K20">
            <v>913588</v>
          </cell>
          <cell r="L20">
            <v>-27463.520000000019</v>
          </cell>
          <cell r="M20">
            <v>-21330</v>
          </cell>
          <cell r="N20">
            <v>-48793.520000000019</v>
          </cell>
          <cell r="R20">
            <v>17</v>
          </cell>
          <cell r="S20" t="str">
            <v>Tenaska Subtotal</v>
          </cell>
          <cell r="V20">
            <v>140761.3270014092</v>
          </cell>
          <cell r="W20">
            <v>141594.81139554959</v>
          </cell>
          <cell r="X20">
            <v>-20.788652210553238</v>
          </cell>
          <cell r="Y20">
            <v>-812.69574192981804</v>
          </cell>
          <cell r="Z20">
            <v>-833.48439414037102</v>
          </cell>
          <cell r="AA20">
            <v>0</v>
          </cell>
          <cell r="AB20">
            <v>864794.48</v>
          </cell>
          <cell r="AC20">
            <v>873933.98</v>
          </cell>
          <cell r="AD20">
            <v>5220.5</v>
          </cell>
          <cell r="AE20">
            <v>-14360</v>
          </cell>
          <cell r="AF20">
            <v>-9139.5</v>
          </cell>
        </row>
        <row r="21">
          <cell r="A21">
            <v>15</v>
          </cell>
          <cell r="B21" t="str">
            <v>CTs - Fuel</v>
          </cell>
          <cell r="C21" t="str">
            <v>F</v>
          </cell>
          <cell r="D21">
            <v>6099.1109497827592</v>
          </cell>
          <cell r="E21">
            <v>29291.928000000004</v>
          </cell>
          <cell r="F21">
            <v>-18190.19195</v>
          </cell>
          <cell r="G21">
            <v>-5002.6261002172441</v>
          </cell>
          <cell r="H21">
            <v>-23192.819050217244</v>
          </cell>
          <cell r="J21">
            <v>72921.66</v>
          </cell>
          <cell r="K21">
            <v>270908</v>
          </cell>
          <cell r="L21">
            <v>-150554.34</v>
          </cell>
          <cell r="M21">
            <v>-47432.000000000007</v>
          </cell>
          <cell r="N21">
            <v>-197986.34</v>
          </cell>
          <cell r="O21">
            <v>0</v>
          </cell>
          <cell r="R21">
            <v>18</v>
          </cell>
          <cell r="S21" t="str">
            <v>CTs - Fuel</v>
          </cell>
          <cell r="U21" t="str">
            <v>F</v>
          </cell>
          <cell r="V21">
            <v>6099.1109497827592</v>
          </cell>
          <cell r="W21">
            <v>7597.1158999999998</v>
          </cell>
          <cell r="X21">
            <v>487.95355000000006</v>
          </cell>
          <cell r="Y21">
            <v>-233.04110021724082</v>
          </cell>
          <cell r="Z21">
            <v>254.91244978275918</v>
          </cell>
          <cell r="AA21">
            <v>0</v>
          </cell>
          <cell r="AB21">
            <v>72921.66</v>
          </cell>
          <cell r="AC21">
            <v>75502.329999999987</v>
          </cell>
          <cell r="AD21">
            <v>2925.33</v>
          </cell>
          <cell r="AE21">
            <v>-5505.9999999999945</v>
          </cell>
          <cell r="AF21">
            <v>-2580.6699999999937</v>
          </cell>
        </row>
        <row r="22">
          <cell r="A22">
            <v>16</v>
          </cell>
          <cell r="B22" t="str">
            <v>CTs - Gas Financials</v>
          </cell>
          <cell r="C22" t="str">
            <v>F</v>
          </cell>
          <cell r="D22">
            <v>0</v>
          </cell>
          <cell r="E22">
            <v>0</v>
          </cell>
          <cell r="F22">
            <v>0</v>
          </cell>
          <cell r="G22">
            <v>0</v>
          </cell>
          <cell r="H22">
            <v>0</v>
          </cell>
          <cell r="R22">
            <v>19</v>
          </cell>
          <cell r="S22" t="str">
            <v>CTs - Gas Financials</v>
          </cell>
          <cell r="U22" t="str">
            <v>F</v>
          </cell>
          <cell r="V22">
            <v>0</v>
          </cell>
          <cell r="W22">
            <v>0</v>
          </cell>
          <cell r="X22">
            <v>0</v>
          </cell>
          <cell r="Y22">
            <v>0</v>
          </cell>
          <cell r="Z22">
            <v>0</v>
          </cell>
          <cell r="AA22">
            <v>0</v>
          </cell>
        </row>
        <row r="23">
          <cell r="A23">
            <v>17</v>
          </cell>
          <cell r="B23" t="str">
            <v>CTs - Fixed</v>
          </cell>
          <cell r="C23" t="str">
            <v>F</v>
          </cell>
          <cell r="D23">
            <v>1752.9174000000003</v>
          </cell>
          <cell r="E23">
            <v>1752.9174</v>
          </cell>
          <cell r="F23">
            <v>0</v>
          </cell>
          <cell r="G23">
            <v>1E-3</v>
          </cell>
          <cell r="H23">
            <v>2E-3</v>
          </cell>
          <cell r="R23">
            <v>20</v>
          </cell>
          <cell r="S23" t="str">
            <v>CTs - Fixed</v>
          </cell>
          <cell r="U23" t="str">
            <v>F</v>
          </cell>
          <cell r="V23">
            <v>1752.9174000000003</v>
          </cell>
          <cell r="W23">
            <v>0</v>
          </cell>
          <cell r="X23">
            <v>0</v>
          </cell>
          <cell r="Y23">
            <v>0</v>
          </cell>
          <cell r="Z23">
            <v>0</v>
          </cell>
          <cell r="AA23">
            <v>0</v>
          </cell>
        </row>
        <row r="24">
          <cell r="A24">
            <v>18</v>
          </cell>
          <cell r="B24" t="str">
            <v>CTs Subtotal</v>
          </cell>
          <cell r="D24">
            <v>7852.0283497827595</v>
          </cell>
          <cell r="E24">
            <v>31044.845400000002</v>
          </cell>
          <cell r="F24">
            <v>-18190.19195</v>
          </cell>
          <cell r="G24">
            <v>-5002.6251002172439</v>
          </cell>
          <cell r="H24">
            <v>-23192.817050217243</v>
          </cell>
          <cell r="J24">
            <v>72921.66</v>
          </cell>
          <cell r="K24">
            <v>270908</v>
          </cell>
          <cell r="L24">
            <v>-150554.34</v>
          </cell>
          <cell r="M24">
            <v>-47432.000000000007</v>
          </cell>
          <cell r="N24">
            <v>-197986.34</v>
          </cell>
          <cell r="R24">
            <v>21</v>
          </cell>
          <cell r="S24" t="str">
            <v>CTs Subtotal</v>
          </cell>
          <cell r="V24">
            <v>7852.0283497827595</v>
          </cell>
          <cell r="W24">
            <v>7597.1158999999998</v>
          </cell>
          <cell r="X24">
            <v>487.95355000000006</v>
          </cell>
          <cell r="Y24">
            <v>-233.04110021724082</v>
          </cell>
          <cell r="Z24">
            <v>254.91244978275918</v>
          </cell>
          <cell r="AA24">
            <v>0</v>
          </cell>
          <cell r="AB24">
            <v>72921.66</v>
          </cell>
          <cell r="AC24">
            <v>75502.329999999987</v>
          </cell>
          <cell r="AD24">
            <v>2925.33</v>
          </cell>
          <cell r="AE24">
            <v>-5505.9999999999945</v>
          </cell>
          <cell r="AF24">
            <v>-2580.6699999999937</v>
          </cell>
        </row>
        <row r="25">
          <cell r="A25">
            <v>19</v>
          </cell>
          <cell r="B25" t="str">
            <v>Gas Optimization Units:</v>
          </cell>
          <cell r="D25">
            <v>173392.53676680391</v>
          </cell>
          <cell r="E25">
            <v>238385.75064319215</v>
          </cell>
          <cell r="F25">
            <v>-39184.226119358653</v>
          </cell>
          <cell r="G25">
            <v>-25808.987757029558</v>
          </cell>
          <cell r="H25">
            <v>-64993.21387638821</v>
          </cell>
          <cell r="J25">
            <v>1624693.4500000002</v>
          </cell>
          <cell r="K25">
            <v>2434466</v>
          </cell>
          <cell r="L25">
            <v>-677905.54999999993</v>
          </cell>
          <cell r="M25">
            <v>-131867</v>
          </cell>
          <cell r="N25">
            <v>-809772.54999999993</v>
          </cell>
          <cell r="R25">
            <v>22</v>
          </cell>
          <cell r="S25" t="str">
            <v>Gas Optimization Units:</v>
          </cell>
          <cell r="V25">
            <v>173392.53676680391</v>
          </cell>
          <cell r="W25">
            <v>174818.86590692939</v>
          </cell>
          <cell r="X25">
            <v>150.71491690410267</v>
          </cell>
          <cell r="Y25">
            <v>-1577.044057029547</v>
          </cell>
          <cell r="Z25">
            <v>-1426.3291401254442</v>
          </cell>
          <cell r="AA25">
            <v>0</v>
          </cell>
          <cell r="AB25">
            <v>1624693.4500000002</v>
          </cell>
          <cell r="AC25">
            <v>1674543.3599999999</v>
          </cell>
          <cell r="AD25">
            <v>-2243.91</v>
          </cell>
          <cell r="AE25">
            <v>-47605.999999999927</v>
          </cell>
          <cell r="AF25">
            <v>-49849.909999999931</v>
          </cell>
        </row>
        <row r="26">
          <cell r="A26">
            <v>20</v>
          </cell>
          <cell r="B26" t="str">
            <v>Long Term Contracts</v>
          </cell>
          <cell r="E26" t="str">
            <v>******** Amounts in Thousands of Dollars*********</v>
          </cell>
          <cell r="J26" t="str">
            <v>*******************Amounts in MWhs*******************</v>
          </cell>
          <cell r="R26">
            <v>23</v>
          </cell>
          <cell r="S26" t="str">
            <v>Long Term Contracts</v>
          </cell>
          <cell r="V26" t="str">
            <v>******** Amounts in Thousands of Dollars*********</v>
          </cell>
          <cell r="AB26" t="str">
            <v>*******************Amounts in MWhs*******************</v>
          </cell>
        </row>
        <row r="27">
          <cell r="A27">
            <v>21</v>
          </cell>
          <cell r="B27" t="str">
            <v>Colstrips</v>
          </cell>
          <cell r="C27" t="str">
            <v>F</v>
          </cell>
          <cell r="D27">
            <v>40740.639236033363</v>
          </cell>
          <cell r="E27">
            <v>38122.163829750541</v>
          </cell>
          <cell r="F27">
            <v>2588.2957069344366</v>
          </cell>
          <cell r="G27">
            <v>30.179699348382563</v>
          </cell>
          <cell r="H27">
            <v>2618.4754062828188</v>
          </cell>
          <cell r="J27">
            <v>4775486</v>
          </cell>
          <cell r="K27">
            <v>4754687</v>
          </cell>
          <cell r="L27">
            <v>34738</v>
          </cell>
          <cell r="M27">
            <v>-13939</v>
          </cell>
          <cell r="N27">
            <v>20799</v>
          </cell>
          <cell r="O27">
            <v>0</v>
          </cell>
          <cell r="R27">
            <v>24</v>
          </cell>
          <cell r="S27" t="str">
            <v>Colstrips</v>
          </cell>
          <cell r="U27" t="str">
            <v>F</v>
          </cell>
          <cell r="V27">
            <v>40740.639236033363</v>
          </cell>
          <cell r="W27">
            <v>40664.016041168557</v>
          </cell>
          <cell r="X27">
            <v>130.90295883143978</v>
          </cell>
          <cell r="Y27">
            <v>-54.279763966639798</v>
          </cell>
          <cell r="Z27">
            <v>76.62319486479997</v>
          </cell>
          <cell r="AA27">
            <v>0</v>
          </cell>
          <cell r="AB27">
            <v>4775486</v>
          </cell>
          <cell r="AC27">
            <v>4766339</v>
          </cell>
          <cell r="AD27">
            <v>16959</v>
          </cell>
          <cell r="AE27">
            <v>-7812</v>
          </cell>
          <cell r="AF27">
            <v>9147</v>
          </cell>
        </row>
        <row r="28">
          <cell r="A28">
            <v>22</v>
          </cell>
          <cell r="B28" t="str">
            <v>Colstrips - Fixed</v>
          </cell>
          <cell r="C28" t="str">
            <v>F</v>
          </cell>
          <cell r="D28">
            <v>8864.199787239153</v>
          </cell>
          <cell r="E28">
            <v>7657.510809112322</v>
          </cell>
          <cell r="F28">
            <v>1220.6568301167288</v>
          </cell>
          <cell r="G28">
            <v>-13.967851989896648</v>
          </cell>
          <cell r="H28">
            <v>1206.6889781268321</v>
          </cell>
          <cell r="R28">
            <v>25</v>
          </cell>
          <cell r="S28" t="str">
            <v>Colstrips - Fixed</v>
          </cell>
          <cell r="U28" t="str">
            <v>F</v>
          </cell>
          <cell r="V28">
            <v>8864.199787239153</v>
          </cell>
          <cell r="W28">
            <v>8894.4979124903057</v>
          </cell>
          <cell r="X28">
            <v>-30.298125251153294</v>
          </cell>
          <cell r="Y28">
            <v>4.3655745685100556E-14</v>
          </cell>
          <cell r="Z28">
            <v>-30.298125251153252</v>
          </cell>
          <cell r="AA28">
            <v>0</v>
          </cell>
        </row>
        <row r="29">
          <cell r="A29">
            <v>23</v>
          </cell>
          <cell r="B29" t="str">
            <v>Colstrips Subtotal</v>
          </cell>
          <cell r="D29">
            <v>49604.839023272514</v>
          </cell>
          <cell r="E29">
            <v>45779.674638862867</v>
          </cell>
          <cell r="F29">
            <v>3808.9525370511656</v>
          </cell>
          <cell r="G29">
            <v>16.211847358485915</v>
          </cell>
          <cell r="H29">
            <v>3825.1643844096507</v>
          </cell>
          <cell r="J29">
            <v>4775486</v>
          </cell>
          <cell r="K29">
            <v>4754687</v>
          </cell>
          <cell r="L29">
            <v>34738</v>
          </cell>
          <cell r="M29">
            <v>-13939</v>
          </cell>
          <cell r="N29">
            <v>20799</v>
          </cell>
          <cell r="R29">
            <v>26</v>
          </cell>
          <cell r="S29" t="str">
            <v>Colstrips Subtotal</v>
          </cell>
          <cell r="V29">
            <v>49604.839023272514</v>
          </cell>
          <cell r="W29">
            <v>49558.513953658861</v>
          </cell>
          <cell r="X29">
            <v>100.60483358028648</v>
          </cell>
          <cell r="Y29">
            <v>-54.279763966639756</v>
          </cell>
          <cell r="Z29">
            <v>46.325069613646718</v>
          </cell>
          <cell r="AA29">
            <v>0</v>
          </cell>
          <cell r="AB29">
            <v>4775486</v>
          </cell>
          <cell r="AC29">
            <v>4766339</v>
          </cell>
          <cell r="AD29">
            <v>16959</v>
          </cell>
          <cell r="AE29">
            <v>-7812</v>
          </cell>
          <cell r="AF29">
            <v>9147</v>
          </cell>
        </row>
        <row r="30">
          <cell r="A30">
            <v>24</v>
          </cell>
          <cell r="R30">
            <v>27</v>
          </cell>
        </row>
        <row r="31">
          <cell r="A31">
            <v>25</v>
          </cell>
          <cell r="B31" t="str">
            <v>Mid-Columbia</v>
          </cell>
          <cell r="C31" t="str">
            <v>P&amp;I</v>
          </cell>
          <cell r="D31">
            <v>80584.259124539996</v>
          </cell>
          <cell r="E31">
            <v>76403.712357840021</v>
          </cell>
          <cell r="F31">
            <v>4199.7652865166619</v>
          </cell>
          <cell r="G31">
            <v>-19.218519816677087</v>
          </cell>
          <cell r="H31">
            <v>4180.5467666999848</v>
          </cell>
          <cell r="J31">
            <v>5476858</v>
          </cell>
          <cell r="K31">
            <v>5546316</v>
          </cell>
          <cell r="L31">
            <v>-65566</v>
          </cell>
          <cell r="M31">
            <v>-3892</v>
          </cell>
          <cell r="N31">
            <v>-69458</v>
          </cell>
          <cell r="O31">
            <v>0</v>
          </cell>
          <cell r="R31">
            <v>28</v>
          </cell>
          <cell r="S31" t="str">
            <v>Mid-Columbia</v>
          </cell>
          <cell r="U31" t="str">
            <v>P&amp;I</v>
          </cell>
          <cell r="V31">
            <v>80584.259124539996</v>
          </cell>
          <cell r="W31">
            <v>81306.933427006661</v>
          </cell>
          <cell r="X31">
            <v>793.65169753333464</v>
          </cell>
          <cell r="Y31">
            <v>-1516.3259999999952</v>
          </cell>
          <cell r="Z31">
            <v>-722.67430246666072</v>
          </cell>
          <cell r="AA31">
            <v>0</v>
          </cell>
          <cell r="AB31">
            <v>5476858</v>
          </cell>
          <cell r="AC31">
            <v>5478917</v>
          </cell>
          <cell r="AD31">
            <v>356</v>
          </cell>
          <cell r="AE31">
            <v>-2415</v>
          </cell>
          <cell r="AF31">
            <v>-2059</v>
          </cell>
        </row>
        <row r="32">
          <cell r="A32">
            <v>26</v>
          </cell>
          <cell r="B32" t="str">
            <v>PR displace. Product</v>
          </cell>
          <cell r="C32" t="str">
            <v>P&amp;I</v>
          </cell>
          <cell r="D32">
            <v>6849.2384399999992</v>
          </cell>
          <cell r="E32">
            <v>6857.6419999999998</v>
          </cell>
          <cell r="F32">
            <v>-11.618799999999931</v>
          </cell>
          <cell r="G32">
            <v>3.2152399999994086</v>
          </cell>
          <cell r="H32">
            <v>-8.4035600000005211</v>
          </cell>
          <cell r="J32">
            <v>233404</v>
          </cell>
          <cell r="K32">
            <v>233312</v>
          </cell>
          <cell r="L32">
            <v>-2</v>
          </cell>
          <cell r="M32">
            <v>94</v>
          </cell>
          <cell r="N32">
            <v>92</v>
          </cell>
          <cell r="O32">
            <v>0</v>
          </cell>
          <cell r="R32">
            <v>29</v>
          </cell>
          <cell r="S32" t="str">
            <v>PR displace. Product</v>
          </cell>
          <cell r="U32" t="str">
            <v>P&amp;I</v>
          </cell>
          <cell r="V32">
            <v>6849.2384399999992</v>
          </cell>
          <cell r="W32">
            <v>6846.0231999999996</v>
          </cell>
          <cell r="X32">
            <v>0</v>
          </cell>
          <cell r="Y32">
            <v>3.2152400000002235</v>
          </cell>
          <cell r="Z32">
            <v>3.2152400000002235</v>
          </cell>
          <cell r="AA32">
            <v>0</v>
          </cell>
          <cell r="AB32">
            <v>233404</v>
          </cell>
          <cell r="AC32">
            <v>233378</v>
          </cell>
          <cell r="AD32">
            <v>-68</v>
          </cell>
          <cell r="AE32">
            <v>94</v>
          </cell>
          <cell r="AF32">
            <v>26</v>
          </cell>
        </row>
        <row r="33">
          <cell r="A33">
            <v>27</v>
          </cell>
          <cell r="B33" t="str">
            <v>Puget's Hydro</v>
          </cell>
          <cell r="C33" t="str">
            <v>P&amp;I</v>
          </cell>
          <cell r="D33">
            <v>0</v>
          </cell>
          <cell r="E33">
            <v>0</v>
          </cell>
          <cell r="F33">
            <v>0</v>
          </cell>
          <cell r="G33">
            <v>0</v>
          </cell>
          <cell r="H33">
            <v>0</v>
          </cell>
          <cell r="J33">
            <v>949105.55</v>
          </cell>
          <cell r="K33">
            <v>1108998</v>
          </cell>
          <cell r="L33">
            <v>-135343.45000000001</v>
          </cell>
          <cell r="M33">
            <v>-24548.999999999884</v>
          </cell>
          <cell r="N33">
            <v>-159892.4499999999</v>
          </cell>
          <cell r="R33">
            <v>30</v>
          </cell>
          <cell r="S33" t="str">
            <v>Puget's Hydro</v>
          </cell>
          <cell r="U33" t="str">
            <v>P&amp;I</v>
          </cell>
          <cell r="V33">
            <v>0</v>
          </cell>
          <cell r="W33">
            <v>0</v>
          </cell>
          <cell r="AB33">
            <v>949105.55</v>
          </cell>
          <cell r="AC33">
            <v>949836.54</v>
          </cell>
          <cell r="AD33">
            <v>12731.009999999998</v>
          </cell>
          <cell r="AE33">
            <v>-13461.999999999931</v>
          </cell>
          <cell r="AF33">
            <v>-730.98999999993248</v>
          </cell>
        </row>
        <row r="34">
          <cell r="A34">
            <v>28</v>
          </cell>
          <cell r="B34" t="str">
            <v>MPC Firm Contract</v>
          </cell>
          <cell r="C34" t="str">
            <v>P&amp;I</v>
          </cell>
          <cell r="D34">
            <v>39187.163650027767</v>
          </cell>
          <cell r="E34">
            <v>38418.718700000005</v>
          </cell>
          <cell r="F34">
            <v>785.437987999999</v>
          </cell>
          <cell r="G34">
            <v>-16.993037972235122</v>
          </cell>
          <cell r="H34">
            <v>768.44495002776387</v>
          </cell>
          <cell r="J34">
            <v>720517</v>
          </cell>
          <cell r="K34">
            <v>687950</v>
          </cell>
          <cell r="L34">
            <v>36557</v>
          </cell>
          <cell r="M34">
            <v>-3990</v>
          </cell>
          <cell r="N34">
            <v>32567</v>
          </cell>
          <cell r="O34">
            <v>0</v>
          </cell>
          <cell r="R34">
            <v>31</v>
          </cell>
          <cell r="S34" t="str">
            <v>MPC Firm Contract</v>
          </cell>
          <cell r="U34" t="str">
            <v>P&amp;I</v>
          </cell>
          <cell r="V34">
            <v>39187.163650027767</v>
          </cell>
          <cell r="W34">
            <v>39214.804723049383</v>
          </cell>
          <cell r="X34">
            <v>-5.8057230493766259</v>
          </cell>
          <cell r="Y34">
            <v>-21.835349972236436</v>
          </cell>
          <cell r="Z34">
            <v>-27.64107302161306</v>
          </cell>
          <cell r="AA34">
            <v>0</v>
          </cell>
          <cell r="AB34">
            <v>720517</v>
          </cell>
          <cell r="AC34">
            <v>721962</v>
          </cell>
          <cell r="AD34">
            <v>2174</v>
          </cell>
          <cell r="AE34">
            <v>-3619</v>
          </cell>
          <cell r="AF34">
            <v>-1445</v>
          </cell>
        </row>
        <row r="35">
          <cell r="A35">
            <v>29</v>
          </cell>
          <cell r="B35" t="str">
            <v>PG&amp;E Exchange Storage Acctg</v>
          </cell>
          <cell r="C35" t="str">
            <v>P&amp;I</v>
          </cell>
          <cell r="D35">
            <v>0</v>
          </cell>
          <cell r="E35">
            <v>0</v>
          </cell>
          <cell r="F35">
            <v>2539.31</v>
          </cell>
          <cell r="G35">
            <v>-2539.31</v>
          </cell>
          <cell r="H35">
            <v>0</v>
          </cell>
          <cell r="J35">
            <v>0</v>
          </cell>
          <cell r="K35">
            <v>-44</v>
          </cell>
          <cell r="L35">
            <v>-29683</v>
          </cell>
          <cell r="M35">
            <v>29727</v>
          </cell>
          <cell r="N35">
            <v>44</v>
          </cell>
          <cell r="O35">
            <v>0</v>
          </cell>
          <cell r="R35">
            <v>32</v>
          </cell>
          <cell r="S35" t="str">
            <v>PG&amp;E Exchange Storage Acctg</v>
          </cell>
          <cell r="U35" t="str">
            <v>P&amp;I</v>
          </cell>
          <cell r="V35">
            <v>0</v>
          </cell>
          <cell r="W35">
            <v>0</v>
          </cell>
          <cell r="X35">
            <v>253.392</v>
          </cell>
          <cell r="Y35">
            <v>-253.392</v>
          </cell>
          <cell r="Z35">
            <v>0</v>
          </cell>
          <cell r="AA35">
            <v>0</v>
          </cell>
          <cell r="AB35">
            <v>0</v>
          </cell>
          <cell r="AC35">
            <v>0</v>
          </cell>
          <cell r="AD35">
            <v>5049</v>
          </cell>
          <cell r="AE35">
            <v>-5049</v>
          </cell>
          <cell r="AF35">
            <v>0</v>
          </cell>
        </row>
        <row r="36">
          <cell r="A36">
            <v>30</v>
          </cell>
          <cell r="B36" t="str">
            <v>QF North Wasco</v>
          </cell>
          <cell r="C36" t="str">
            <v>P&amp;I</v>
          </cell>
          <cell r="D36">
            <v>2288.5751600000003</v>
          </cell>
          <cell r="E36">
            <v>2499.14</v>
          </cell>
          <cell r="F36">
            <v>-72.040000000000006</v>
          </cell>
          <cell r="G36">
            <v>-138.52483999999984</v>
          </cell>
          <cell r="H36">
            <v>-210.56483999999986</v>
          </cell>
          <cell r="J36">
            <v>36700</v>
          </cell>
          <cell r="K36">
            <v>38638</v>
          </cell>
          <cell r="L36">
            <v>-218</v>
          </cell>
          <cell r="M36">
            <v>-1720</v>
          </cell>
          <cell r="N36">
            <v>-1938</v>
          </cell>
          <cell r="O36">
            <v>0</v>
          </cell>
          <cell r="R36">
            <v>33</v>
          </cell>
          <cell r="S36" t="str">
            <v>QF North Wasco</v>
          </cell>
          <cell r="U36" t="str">
            <v>P&amp;I</v>
          </cell>
          <cell r="V36">
            <v>2288.5751600000003</v>
          </cell>
          <cell r="W36">
            <v>2426.4558399999996</v>
          </cell>
          <cell r="X36">
            <v>0.64415999999997442</v>
          </cell>
          <cell r="Y36">
            <v>-138.52483999999967</v>
          </cell>
          <cell r="Z36">
            <v>-137.8806799999997</v>
          </cell>
          <cell r="AA36">
            <v>0</v>
          </cell>
          <cell r="AB36">
            <v>36700</v>
          </cell>
          <cell r="AC36">
            <v>38341</v>
          </cell>
          <cell r="AD36">
            <v>79</v>
          </cell>
          <cell r="AE36">
            <v>-1720</v>
          </cell>
          <cell r="AF36">
            <v>-1641</v>
          </cell>
        </row>
        <row r="37">
          <cell r="A37">
            <v>31</v>
          </cell>
          <cell r="B37" t="str">
            <v>QF March Point Cogen Phase1</v>
          </cell>
          <cell r="C37" t="str">
            <v>P&amp;I</v>
          </cell>
          <cell r="D37">
            <v>38251.930560000001</v>
          </cell>
          <cell r="E37">
            <v>37225.449999999997</v>
          </cell>
          <cell r="F37">
            <v>954.57</v>
          </cell>
          <cell r="G37">
            <v>71.910560000002391</v>
          </cell>
          <cell r="H37">
            <v>1026.4805600000025</v>
          </cell>
          <cell r="J37">
            <v>692407.35000000009</v>
          </cell>
          <cell r="K37">
            <v>680402</v>
          </cell>
          <cell r="L37">
            <v>10987.349999999999</v>
          </cell>
          <cell r="M37">
            <v>1018.0000000000946</v>
          </cell>
          <cell r="N37">
            <v>12005.350000000093</v>
          </cell>
          <cell r="O37">
            <v>0</v>
          </cell>
          <cell r="R37">
            <v>34</v>
          </cell>
          <cell r="S37" t="str">
            <v>QF March Point Cogen Phase1</v>
          </cell>
          <cell r="U37" t="str">
            <v>P&amp;I</v>
          </cell>
          <cell r="V37">
            <v>38251.930560000001</v>
          </cell>
          <cell r="W37">
            <v>38100.275320000001</v>
          </cell>
          <cell r="X37">
            <v>82.720680000000172</v>
          </cell>
          <cell r="Y37">
            <v>68.934560000001923</v>
          </cell>
          <cell r="Z37">
            <v>151.6552400000021</v>
          </cell>
          <cell r="AA37">
            <v>0</v>
          </cell>
          <cell r="AB37">
            <v>692407.35000000009</v>
          </cell>
          <cell r="AC37">
            <v>689956.56</v>
          </cell>
          <cell r="AD37">
            <v>1336.7900000000009</v>
          </cell>
          <cell r="AE37">
            <v>1114.0000000000364</v>
          </cell>
          <cell r="AF37">
            <v>2450.7900000000373</v>
          </cell>
        </row>
        <row r="38">
          <cell r="A38">
            <v>32</v>
          </cell>
          <cell r="B38" t="str">
            <v>QF March Point Cogen Phase2</v>
          </cell>
          <cell r="C38" t="str">
            <v>P&amp;I</v>
          </cell>
          <cell r="D38">
            <v>22516.807576720432</v>
          </cell>
          <cell r="E38">
            <v>22360.026999999998</v>
          </cell>
          <cell r="F38">
            <v>-303.28699999999998</v>
          </cell>
          <cell r="G38">
            <v>460.06757672043148</v>
          </cell>
          <cell r="H38">
            <v>156.78057672043144</v>
          </cell>
          <cell r="J38">
            <v>293922.52</v>
          </cell>
          <cell r="K38">
            <v>393569</v>
          </cell>
          <cell r="L38">
            <v>-100096.47999999998</v>
          </cell>
          <cell r="M38">
            <v>450</v>
          </cell>
          <cell r="N38">
            <v>-99646.479999999981</v>
          </cell>
          <cell r="O38">
            <v>0</v>
          </cell>
          <cell r="R38">
            <v>35</v>
          </cell>
          <cell r="S38" t="str">
            <v>QF March Point Cogen Phase2</v>
          </cell>
          <cell r="U38" t="str">
            <v>P&amp;I</v>
          </cell>
          <cell r="V38">
            <v>22516.807576720432</v>
          </cell>
          <cell r="W38">
            <v>22301.638883306452</v>
          </cell>
          <cell r="X38">
            <v>-116.69988330645114</v>
          </cell>
          <cell r="Y38">
            <v>331.86857672043146</v>
          </cell>
          <cell r="Z38">
            <v>215.16869341398029</v>
          </cell>
          <cell r="AA38">
            <v>0</v>
          </cell>
          <cell r="AB38">
            <v>293922.52</v>
          </cell>
          <cell r="AC38">
            <v>290473.33</v>
          </cell>
          <cell r="AD38">
            <v>115.19000000000233</v>
          </cell>
          <cell r="AE38">
            <v>3334</v>
          </cell>
          <cell r="AF38">
            <v>3449.1900000000023</v>
          </cell>
        </row>
        <row r="39">
          <cell r="A39">
            <v>33</v>
          </cell>
          <cell r="B39" t="str">
            <v>QF Sumas</v>
          </cell>
          <cell r="C39" t="str">
            <v>P&amp;I</v>
          </cell>
          <cell r="D39">
            <v>59235.677151793549</v>
          </cell>
          <cell r="E39">
            <v>66032.286999999997</v>
          </cell>
          <cell r="F39">
            <v>-8966.6509999999998</v>
          </cell>
          <cell r="G39">
            <v>2170.0411517935468</v>
          </cell>
          <cell r="H39">
            <v>-6796.6098482064526</v>
          </cell>
          <cell r="J39">
            <v>578216.05000000005</v>
          </cell>
          <cell r="K39">
            <v>854043</v>
          </cell>
          <cell r="L39">
            <v>-297073.95000000007</v>
          </cell>
          <cell r="M39">
            <v>21247.000000000116</v>
          </cell>
          <cell r="N39">
            <v>-275826.94999999995</v>
          </cell>
          <cell r="O39">
            <v>0</v>
          </cell>
          <cell r="R39">
            <v>36</v>
          </cell>
          <cell r="S39" t="str">
            <v>QF Sumas</v>
          </cell>
          <cell r="U39" t="str">
            <v>P&amp;I</v>
          </cell>
          <cell r="V39">
            <v>59235.677151793549</v>
          </cell>
          <cell r="W39">
            <v>59198.404285341931</v>
          </cell>
          <cell r="X39">
            <v>-35.841285341936164</v>
          </cell>
          <cell r="Y39">
            <v>73.114151793549766</v>
          </cell>
          <cell r="Z39">
            <v>37.272866451613602</v>
          </cell>
          <cell r="AA39">
            <v>0</v>
          </cell>
          <cell r="AB39">
            <v>578216.05000000005</v>
          </cell>
          <cell r="AC39">
            <v>575485.81000000006</v>
          </cell>
          <cell r="AD39">
            <v>1692.2400000000052</v>
          </cell>
          <cell r="AE39">
            <v>1037.9999999999854</v>
          </cell>
          <cell r="AF39">
            <v>2730.2399999999907</v>
          </cell>
        </row>
        <row r="40">
          <cell r="A40">
            <v>34</v>
          </cell>
          <cell r="B40" t="str">
            <v>QF Koma Kulshan Hydro</v>
          </cell>
          <cell r="C40" t="str">
            <v>P&amp;I</v>
          </cell>
          <cell r="D40">
            <v>2594.045568</v>
          </cell>
          <cell r="E40">
            <v>3224.3180000000002</v>
          </cell>
          <cell r="F40">
            <v>-550.16300000000001</v>
          </cell>
          <cell r="G40">
            <v>-80.109432000000027</v>
          </cell>
          <cell r="H40">
            <v>-630.27243199999998</v>
          </cell>
          <cell r="J40">
            <v>34136</v>
          </cell>
          <cell r="K40">
            <v>42295</v>
          </cell>
          <cell r="L40">
            <v>-7128</v>
          </cell>
          <cell r="M40">
            <v>-1031</v>
          </cell>
          <cell r="N40">
            <v>-8159</v>
          </cell>
          <cell r="O40">
            <v>0</v>
          </cell>
          <cell r="R40">
            <v>37</v>
          </cell>
          <cell r="S40" t="str">
            <v>QF Koma Kulshan Hydro</v>
          </cell>
          <cell r="U40" t="str">
            <v>P&amp;I</v>
          </cell>
          <cell r="V40">
            <v>2594.045568</v>
          </cell>
          <cell r="W40">
            <v>2698.6328745000001</v>
          </cell>
          <cell r="X40">
            <v>-26.338874499999978</v>
          </cell>
          <cell r="Y40">
            <v>-78.248431999999966</v>
          </cell>
          <cell r="Z40">
            <v>-104.58730649999995</v>
          </cell>
          <cell r="AA40">
            <v>0</v>
          </cell>
          <cell r="AB40">
            <v>34136</v>
          </cell>
          <cell r="AC40">
            <v>35514</v>
          </cell>
          <cell r="AD40">
            <v>-347</v>
          </cell>
          <cell r="AE40">
            <v>-1031</v>
          </cell>
          <cell r="AF40">
            <v>-1378</v>
          </cell>
        </row>
        <row r="41">
          <cell r="A41">
            <v>35</v>
          </cell>
          <cell r="B41" t="str">
            <v>QF Twin Falls</v>
          </cell>
          <cell r="C41" t="str">
            <v>P&amp;I</v>
          </cell>
          <cell r="D41">
            <v>5135.25</v>
          </cell>
          <cell r="E41">
            <v>5697.5020000000004</v>
          </cell>
          <cell r="F41">
            <v>-427.791</v>
          </cell>
          <cell r="G41">
            <v>-134.46100000000001</v>
          </cell>
          <cell r="H41">
            <v>-562.25199999999995</v>
          </cell>
          <cell r="J41">
            <v>68470</v>
          </cell>
          <cell r="K41">
            <v>75968</v>
          </cell>
          <cell r="L41">
            <v>-5705</v>
          </cell>
          <cell r="M41">
            <v>-1793</v>
          </cell>
          <cell r="N41">
            <v>-7498</v>
          </cell>
          <cell r="O41">
            <v>0</v>
          </cell>
          <cell r="R41">
            <v>38</v>
          </cell>
          <cell r="S41" t="str">
            <v>QF Twin Falls</v>
          </cell>
          <cell r="U41" t="str">
            <v>P&amp;I</v>
          </cell>
          <cell r="V41">
            <v>5135.25</v>
          </cell>
          <cell r="W41">
            <v>5303.2359999999999</v>
          </cell>
          <cell r="X41">
            <v>-33.524999999999999</v>
          </cell>
          <cell r="Y41">
            <v>-134.46100000000001</v>
          </cell>
          <cell r="Z41">
            <v>-167.98599999999999</v>
          </cell>
          <cell r="AA41">
            <v>0</v>
          </cell>
          <cell r="AB41">
            <v>68470</v>
          </cell>
          <cell r="AC41">
            <v>70710</v>
          </cell>
          <cell r="AD41">
            <v>-447</v>
          </cell>
          <cell r="AE41">
            <v>-1793</v>
          </cell>
          <cell r="AF41">
            <v>-2240</v>
          </cell>
        </row>
        <row r="42">
          <cell r="A42">
            <v>36</v>
          </cell>
          <cell r="B42" t="str">
            <v>QF Weeks Falls</v>
          </cell>
          <cell r="C42" t="str">
            <v>P&amp;I</v>
          </cell>
          <cell r="D42">
            <v>974.26499999999999</v>
          </cell>
          <cell r="E42">
            <v>986.29</v>
          </cell>
          <cell r="F42">
            <v>21.716000000000001</v>
          </cell>
          <cell r="G42">
            <v>-33.741</v>
          </cell>
          <cell r="H42">
            <v>-12.025</v>
          </cell>
          <cell r="J42">
            <v>12990.199999999997</v>
          </cell>
          <cell r="K42">
            <v>13148</v>
          </cell>
          <cell r="L42">
            <v>292.19999999999959</v>
          </cell>
          <cell r="M42">
            <v>-450.0000000000025</v>
          </cell>
          <cell r="N42">
            <v>-157.80000000000291</v>
          </cell>
          <cell r="O42">
            <v>0</v>
          </cell>
          <cell r="R42">
            <v>39</v>
          </cell>
          <cell r="S42" t="str">
            <v>QF Weeks Falls</v>
          </cell>
          <cell r="U42" t="str">
            <v>P&amp;I</v>
          </cell>
          <cell r="V42">
            <v>974.26499999999999</v>
          </cell>
          <cell r="W42">
            <v>933.93600000000004</v>
          </cell>
          <cell r="X42">
            <v>74.069999999999993</v>
          </cell>
          <cell r="Y42">
            <v>-33.741</v>
          </cell>
          <cell r="Z42">
            <v>40.329000000000001</v>
          </cell>
          <cell r="AA42">
            <v>0</v>
          </cell>
          <cell r="AB42">
            <v>12990.199999999997</v>
          </cell>
          <cell r="AC42">
            <v>12452.6</v>
          </cell>
          <cell r="AD42">
            <v>987.59999999999991</v>
          </cell>
          <cell r="AE42">
            <v>-450.00000000000318</v>
          </cell>
          <cell r="AF42">
            <v>537.59999999999673</v>
          </cell>
        </row>
        <row r="43">
          <cell r="A43">
            <v>37</v>
          </cell>
          <cell r="B43" t="str">
            <v>QF Spokane MSW</v>
          </cell>
          <cell r="C43" t="str">
            <v>P&amp;I</v>
          </cell>
          <cell r="D43">
            <v>12425.805759999999</v>
          </cell>
          <cell r="E43">
            <v>12705.627</v>
          </cell>
          <cell r="F43">
            <v>-211.471</v>
          </cell>
          <cell r="G43">
            <v>-68.350240000000227</v>
          </cell>
          <cell r="H43">
            <v>-279.82124000000022</v>
          </cell>
          <cell r="J43">
            <v>140316</v>
          </cell>
          <cell r="K43">
            <v>142861</v>
          </cell>
          <cell r="L43">
            <v>-1894</v>
          </cell>
          <cell r="M43">
            <v>-651</v>
          </cell>
          <cell r="N43">
            <v>-2545</v>
          </cell>
          <cell r="O43">
            <v>0</v>
          </cell>
          <cell r="R43">
            <v>40</v>
          </cell>
          <cell r="S43" t="str">
            <v>QF Spokane MSW</v>
          </cell>
          <cell r="U43" t="str">
            <v>P&amp;I</v>
          </cell>
          <cell r="V43">
            <v>12425.805759999999</v>
          </cell>
          <cell r="W43">
            <v>12341.73918</v>
          </cell>
          <cell r="X43">
            <v>-85.25917999999993</v>
          </cell>
          <cell r="Y43">
            <v>169.32576</v>
          </cell>
          <cell r="Z43">
            <v>84.066580000000073</v>
          </cell>
          <cell r="AA43">
            <v>0</v>
          </cell>
          <cell r="AB43">
            <v>140316</v>
          </cell>
          <cell r="AC43">
            <v>139292</v>
          </cell>
          <cell r="AD43">
            <v>-543</v>
          </cell>
          <cell r="AE43">
            <v>1567</v>
          </cell>
          <cell r="AF43">
            <v>1024</v>
          </cell>
        </row>
        <row r="44">
          <cell r="A44">
            <v>38</v>
          </cell>
          <cell r="B44" t="str">
            <v>Other QF</v>
          </cell>
          <cell r="C44" t="str">
            <v>P&amp;I</v>
          </cell>
          <cell r="D44">
            <v>1353.42896</v>
          </cell>
          <cell r="E44">
            <v>429.649</v>
          </cell>
          <cell r="F44">
            <v>910.72299999999996</v>
          </cell>
          <cell r="G44">
            <v>13.056959999999998</v>
          </cell>
          <cell r="H44">
            <v>923.77995999999996</v>
          </cell>
          <cell r="J44">
            <v>25836.083999999995</v>
          </cell>
          <cell r="K44">
            <v>1529</v>
          </cell>
          <cell r="L44">
            <v>23469.083999999999</v>
          </cell>
          <cell r="M44">
            <v>838</v>
          </cell>
          <cell r="N44">
            <v>24307.083999999999</v>
          </cell>
          <cell r="O44">
            <v>0</v>
          </cell>
          <cell r="R44">
            <v>41</v>
          </cell>
          <cell r="S44" t="str">
            <v>Other QF</v>
          </cell>
          <cell r="U44" t="str">
            <v>P&amp;I</v>
          </cell>
          <cell r="V44">
            <v>1353.42896</v>
          </cell>
          <cell r="W44">
            <v>1276.08356</v>
          </cell>
          <cell r="X44">
            <v>64.288440000000008</v>
          </cell>
          <cell r="Y44">
            <v>13.056960000000002</v>
          </cell>
          <cell r="Z44">
            <v>77.345399999999998</v>
          </cell>
          <cell r="AA44">
            <v>0</v>
          </cell>
          <cell r="AB44">
            <v>25836.083999999995</v>
          </cell>
          <cell r="AC44">
            <v>24617.633999999998</v>
          </cell>
          <cell r="AD44">
            <v>380.44999999999993</v>
          </cell>
          <cell r="AE44">
            <v>837.99999999999773</v>
          </cell>
          <cell r="AF44">
            <v>1218.4499999999975</v>
          </cell>
        </row>
        <row r="45">
          <cell r="A45">
            <v>39</v>
          </cell>
          <cell r="B45" t="str">
            <v>WNP-3 BPA Exchange Power</v>
          </cell>
          <cell r="C45" t="str">
            <v>P&amp;I</v>
          </cell>
          <cell r="D45">
            <v>11498.303619999999</v>
          </cell>
          <cell r="E45">
            <v>11683.052</v>
          </cell>
          <cell r="F45">
            <v>-89.221640000000136</v>
          </cell>
          <cell r="G45">
            <v>-95.526740000000686</v>
          </cell>
          <cell r="H45">
            <v>-184.74838000000082</v>
          </cell>
          <cell r="J45">
            <v>362065</v>
          </cell>
          <cell r="K45">
            <v>391145</v>
          </cell>
          <cell r="L45">
            <v>-14248</v>
          </cell>
          <cell r="M45">
            <v>-14832</v>
          </cell>
          <cell r="N45">
            <v>-29080</v>
          </cell>
          <cell r="O45">
            <v>0</v>
          </cell>
          <cell r="R45">
            <v>42</v>
          </cell>
          <cell r="S45" t="str">
            <v>WNP-3 BPA Exchange Power</v>
          </cell>
          <cell r="U45" t="str">
            <v>P&amp;I</v>
          </cell>
          <cell r="V45">
            <v>11498.303619999999</v>
          </cell>
          <cell r="W45">
            <v>11498.311629999998</v>
          </cell>
          <cell r="X45">
            <v>0.60672999999998134</v>
          </cell>
          <cell r="Y45">
            <v>-0.61473999999975781</v>
          </cell>
          <cell r="Z45">
            <v>-8.0099999997764824E-3</v>
          </cell>
          <cell r="AA45">
            <v>0</v>
          </cell>
          <cell r="AB45">
            <v>362065</v>
          </cell>
          <cell r="AC45">
            <v>362065</v>
          </cell>
          <cell r="AD45">
            <v>17</v>
          </cell>
          <cell r="AE45">
            <v>-17</v>
          </cell>
          <cell r="AF45">
            <v>0</v>
          </cell>
        </row>
        <row r="46">
          <cell r="A46">
            <v>40</v>
          </cell>
          <cell r="B46" t="str">
            <v>Snohomish Conservation</v>
          </cell>
          <cell r="C46" t="str">
            <v>P&amp;I</v>
          </cell>
          <cell r="D46">
            <v>3734.8522400000002</v>
          </cell>
          <cell r="E46">
            <v>3737.1640000000002</v>
          </cell>
          <cell r="F46">
            <v>2.9000000000000001E-2</v>
          </cell>
          <cell r="G46">
            <v>-2.3407599999997766</v>
          </cell>
          <cell r="H46">
            <v>-2.3117599999997767</v>
          </cell>
          <cell r="J46">
            <v>89664</v>
          </cell>
          <cell r="K46">
            <v>89664</v>
          </cell>
          <cell r="L46">
            <v>0</v>
          </cell>
          <cell r="M46">
            <v>0</v>
          </cell>
          <cell r="N46">
            <v>0</v>
          </cell>
          <cell r="O46">
            <v>0</v>
          </cell>
          <cell r="R46">
            <v>43</v>
          </cell>
          <cell r="S46" t="str">
            <v>Snohomish Conservation</v>
          </cell>
          <cell r="U46" t="str">
            <v>P&amp;I</v>
          </cell>
          <cell r="V46">
            <v>3734.8522400000002</v>
          </cell>
          <cell r="W46">
            <v>3734.9112</v>
          </cell>
          <cell r="X46">
            <v>2.2817999999999885</v>
          </cell>
          <cell r="Y46">
            <v>-2.3407599999999511</v>
          </cell>
          <cell r="Z46">
            <v>-5.8959999999962751E-2</v>
          </cell>
          <cell r="AA46">
            <v>0</v>
          </cell>
          <cell r="AB46">
            <v>89664</v>
          </cell>
          <cell r="AC46">
            <v>89664</v>
          </cell>
          <cell r="AD46">
            <v>0</v>
          </cell>
          <cell r="AE46">
            <v>0</v>
          </cell>
          <cell r="AF46">
            <v>0</v>
          </cell>
        </row>
        <row r="47">
          <cell r="A47">
            <v>41</v>
          </cell>
          <cell r="B47" t="str">
            <v>Other Contracts</v>
          </cell>
          <cell r="C47" t="str">
            <v>P&amp;I</v>
          </cell>
          <cell r="D47">
            <v>1461.8510000000001</v>
          </cell>
          <cell r="E47">
            <v>881.58100000000002</v>
          </cell>
          <cell r="F47">
            <v>340.26100000000002</v>
          </cell>
          <cell r="G47">
            <v>240.00899999999999</v>
          </cell>
          <cell r="H47">
            <v>580.27</v>
          </cell>
          <cell r="J47">
            <v>29623.028805970149</v>
          </cell>
          <cell r="K47">
            <v>24766</v>
          </cell>
          <cell r="L47">
            <v>3186.0288059701493</v>
          </cell>
          <cell r="M47">
            <v>1670.9999999999998</v>
          </cell>
          <cell r="N47">
            <v>4857.0288059701488</v>
          </cell>
          <cell r="O47">
            <v>0</v>
          </cell>
          <cell r="R47">
            <v>44</v>
          </cell>
          <cell r="S47" t="str">
            <v>Other Contracts</v>
          </cell>
          <cell r="U47" t="str">
            <v>P&amp;I</v>
          </cell>
          <cell r="V47">
            <v>1461.8510000000001</v>
          </cell>
          <cell r="W47">
            <v>1376.5039999999999</v>
          </cell>
          <cell r="X47">
            <v>113.48699999999999</v>
          </cell>
          <cell r="Y47">
            <v>-28.14</v>
          </cell>
          <cell r="Z47">
            <v>85.346999999999994</v>
          </cell>
          <cell r="AA47">
            <v>0</v>
          </cell>
          <cell r="AB47">
            <v>29623.028805970149</v>
          </cell>
          <cell r="AC47">
            <v>28282.58880597015</v>
          </cell>
          <cell r="AD47">
            <v>1760.4399999999998</v>
          </cell>
          <cell r="AE47">
            <v>-419.99999999999955</v>
          </cell>
          <cell r="AF47">
            <v>1340.4400000000003</v>
          </cell>
        </row>
        <row r="48">
          <cell r="A48">
            <v>42</v>
          </cell>
          <cell r="B48" t="str">
            <v>Capacity &amp; Options</v>
          </cell>
          <cell r="C48" t="str">
            <v>P&amp;I</v>
          </cell>
          <cell r="D48">
            <v>181.99199999999999</v>
          </cell>
          <cell r="E48">
            <v>0</v>
          </cell>
          <cell r="F48">
            <v>0</v>
          </cell>
          <cell r="G48">
            <v>181.99199999999999</v>
          </cell>
          <cell r="H48">
            <v>181.99199999999999</v>
          </cell>
          <cell r="J48">
            <v>0</v>
          </cell>
          <cell r="K48">
            <v>0</v>
          </cell>
          <cell r="L48">
            <v>0</v>
          </cell>
          <cell r="M48">
            <v>0</v>
          </cell>
          <cell r="N48">
            <v>0</v>
          </cell>
          <cell r="O48">
            <v>0</v>
          </cell>
          <cell r="R48">
            <v>45</v>
          </cell>
          <cell r="S48" t="str">
            <v>Capacity &amp; Options</v>
          </cell>
          <cell r="U48" t="str">
            <v>P&amp;I</v>
          </cell>
          <cell r="V48">
            <v>181.99199999999999</v>
          </cell>
          <cell r="W48">
            <v>181.99199999999999</v>
          </cell>
          <cell r="X48">
            <v>0</v>
          </cell>
          <cell r="Y48">
            <v>0</v>
          </cell>
          <cell r="Z48">
            <v>0</v>
          </cell>
          <cell r="AA48">
            <v>0</v>
          </cell>
          <cell r="AB48">
            <v>0</v>
          </cell>
          <cell r="AC48">
            <v>0</v>
          </cell>
          <cell r="AD48">
            <v>0</v>
          </cell>
          <cell r="AE48">
            <v>0</v>
          </cell>
          <cell r="AF48">
            <v>0</v>
          </cell>
        </row>
        <row r="49">
          <cell r="A49">
            <v>43</v>
          </cell>
          <cell r="B49" t="str">
            <v>Interchange</v>
          </cell>
          <cell r="C49" t="str">
            <v>P&amp;I</v>
          </cell>
          <cell r="D49">
            <v>-4559.759</v>
          </cell>
          <cell r="E49">
            <v>-4200</v>
          </cell>
          <cell r="F49">
            <v>1711.922</v>
          </cell>
          <cell r="G49">
            <v>-2071.681</v>
          </cell>
          <cell r="H49">
            <v>-359.75900000000001</v>
          </cell>
          <cell r="J49">
            <v>-30731.742000000013</v>
          </cell>
          <cell r="K49">
            <v>0</v>
          </cell>
          <cell r="L49">
            <v>-30741.742000000013</v>
          </cell>
          <cell r="M49">
            <v>10</v>
          </cell>
          <cell r="N49">
            <v>-30731.742000000013</v>
          </cell>
          <cell r="O49">
            <v>0</v>
          </cell>
          <cell r="R49">
            <v>46</v>
          </cell>
          <cell r="S49" t="str">
            <v>Interchange</v>
          </cell>
          <cell r="U49" t="str">
            <v>P&amp;I</v>
          </cell>
          <cell r="V49">
            <v>-4559.759</v>
          </cell>
          <cell r="W49">
            <v>-4592.7740000000003</v>
          </cell>
          <cell r="X49">
            <v>195.54400000000001</v>
          </cell>
          <cell r="Y49">
            <v>-162.529</v>
          </cell>
          <cell r="Z49">
            <v>33.015000000000001</v>
          </cell>
          <cell r="AA49">
            <v>0</v>
          </cell>
          <cell r="AB49">
            <v>-30731.742000000013</v>
          </cell>
          <cell r="AC49">
            <v>-29998.742000000013</v>
          </cell>
          <cell r="AD49">
            <v>-743</v>
          </cell>
          <cell r="AE49">
            <v>10</v>
          </cell>
          <cell r="AF49">
            <v>-733</v>
          </cell>
        </row>
        <row r="50">
          <cell r="A50">
            <v>44</v>
          </cell>
          <cell r="B50" t="str">
            <v>Other New Resources</v>
          </cell>
          <cell r="C50" t="str">
            <v>P&amp;I</v>
          </cell>
          <cell r="D50">
            <v>0</v>
          </cell>
          <cell r="E50">
            <v>0</v>
          </cell>
          <cell r="J50">
            <v>0</v>
          </cell>
          <cell r="K50">
            <v>0</v>
          </cell>
          <cell r="L50">
            <v>0</v>
          </cell>
          <cell r="M50">
            <v>0</v>
          </cell>
          <cell r="N50">
            <v>0</v>
          </cell>
          <cell r="AC50">
            <v>0</v>
          </cell>
          <cell r="AD50">
            <v>0</v>
          </cell>
          <cell r="AE50">
            <v>0</v>
          </cell>
          <cell r="AF50">
            <v>0</v>
          </cell>
        </row>
        <row r="51">
          <cell r="A51">
            <v>45</v>
          </cell>
          <cell r="B51" t="str">
            <v>Contracts Subtotal</v>
          </cell>
          <cell r="D51">
            <v>283713.68681108177</v>
          </cell>
          <cell r="E51">
            <v>284942.16005784005</v>
          </cell>
          <cell r="F51">
            <v>831.49083451666115</v>
          </cell>
          <cell r="G51">
            <v>-2059.9640812749326</v>
          </cell>
          <cell r="H51">
            <v>-1228.4732467582712</v>
          </cell>
          <cell r="J51">
            <v>9713499.0408059694</v>
          </cell>
          <cell r="K51">
            <v>10324560</v>
          </cell>
          <cell r="L51">
            <v>-613207.95919402991</v>
          </cell>
          <cell r="M51">
            <v>2147.0000000003256</v>
          </cell>
          <cell r="N51">
            <v>-611060.95919402968</v>
          </cell>
          <cell r="R51">
            <v>48</v>
          </cell>
          <cell r="S51" t="str">
            <v>Contracts Subtotal</v>
          </cell>
          <cell r="V51">
            <v>283713.68681108177</v>
          </cell>
          <cell r="W51">
            <v>284147.10812320444</v>
          </cell>
          <cell r="X51">
            <v>1277.216561335571</v>
          </cell>
          <cell r="Y51">
            <v>-1710.6378734582477</v>
          </cell>
          <cell r="Z51">
            <v>-433.42131212267702</v>
          </cell>
          <cell r="AA51">
            <v>0</v>
          </cell>
          <cell r="AB51">
            <v>9713499.0408059694</v>
          </cell>
          <cell r="AC51">
            <v>9710949.3208059687</v>
          </cell>
          <cell r="AD51">
            <v>24530.720000000005</v>
          </cell>
          <cell r="AE51">
            <v>-21980.999999999916</v>
          </cell>
          <cell r="AF51">
            <v>2549.7200000000921</v>
          </cell>
        </row>
        <row r="52">
          <cell r="A52">
            <v>46</v>
          </cell>
          <cell r="R52">
            <v>49</v>
          </cell>
          <cell r="AA52">
            <v>0</v>
          </cell>
        </row>
        <row r="53">
          <cell r="A53">
            <v>47</v>
          </cell>
          <cell r="B53" t="str">
            <v>Secondary Purchase</v>
          </cell>
          <cell r="C53" t="str">
            <v>P&amp;I</v>
          </cell>
          <cell r="D53">
            <v>427987.0536391862</v>
          </cell>
          <cell r="E53">
            <v>312776.37400000001</v>
          </cell>
          <cell r="F53">
            <v>86662.751000000004</v>
          </cell>
          <cell r="G53">
            <v>28547.928639186175</v>
          </cell>
          <cell r="H53">
            <v>115210.67963918617</v>
          </cell>
          <cell r="J53">
            <v>8287429.1919999989</v>
          </cell>
          <cell r="K53">
            <v>5179321</v>
          </cell>
          <cell r="L53">
            <v>2657300.1919999998</v>
          </cell>
          <cell r="M53">
            <v>450807.99999999907</v>
          </cell>
          <cell r="N53">
            <v>3108108.1919999989</v>
          </cell>
          <cell r="O53">
            <v>0</v>
          </cell>
          <cell r="R53">
            <v>50</v>
          </cell>
          <cell r="S53" t="str">
            <v>Secondary Purchase</v>
          </cell>
          <cell r="U53" t="str">
            <v>P&amp;I</v>
          </cell>
          <cell r="V53">
            <v>427987.0536391862</v>
          </cell>
          <cell r="W53">
            <v>568360.92504</v>
          </cell>
          <cell r="X53">
            <v>-11604.820780000002</v>
          </cell>
          <cell r="Y53">
            <v>-128769.05062081378</v>
          </cell>
          <cell r="Z53">
            <v>-140373.87140081378</v>
          </cell>
          <cell r="AA53">
            <v>0</v>
          </cell>
          <cell r="AB53">
            <v>8287429.1919999989</v>
          </cell>
          <cell r="AC53">
            <v>10581636.191999998</v>
          </cell>
          <cell r="AD53">
            <v>-260997</v>
          </cell>
          <cell r="AE53">
            <v>-2033210</v>
          </cell>
          <cell r="AF53">
            <v>-2294207</v>
          </cell>
        </row>
        <row r="54">
          <cell r="A54">
            <v>48</v>
          </cell>
          <cell r="B54" t="str">
            <v>Secondary Sales</v>
          </cell>
          <cell r="C54" t="str">
            <v>SS</v>
          </cell>
          <cell r="D54">
            <v>-95512.884999999995</v>
          </cell>
          <cell r="E54">
            <v>-86652.425000000003</v>
          </cell>
          <cell r="F54">
            <v>12384.731</v>
          </cell>
          <cell r="G54">
            <v>-21245.190999999999</v>
          </cell>
          <cell r="H54">
            <v>-8860.4599999999991</v>
          </cell>
          <cell r="J54">
            <v>-2248424</v>
          </cell>
          <cell r="K54">
            <v>-1256933</v>
          </cell>
          <cell r="L54">
            <v>-636031</v>
          </cell>
          <cell r="M54">
            <v>-355460</v>
          </cell>
          <cell r="N54">
            <v>-991491</v>
          </cell>
          <cell r="O54">
            <v>0</v>
          </cell>
          <cell r="R54">
            <v>51</v>
          </cell>
          <cell r="S54" t="str">
            <v>Secondary Sales</v>
          </cell>
          <cell r="U54" t="str">
            <v>SS</v>
          </cell>
          <cell r="V54">
            <v>-95512.884999999995</v>
          </cell>
          <cell r="W54">
            <v>-240480.18</v>
          </cell>
          <cell r="X54">
            <v>15791.39</v>
          </cell>
          <cell r="Y54">
            <v>129175.905</v>
          </cell>
          <cell r="Z54">
            <v>144967.29500000001</v>
          </cell>
          <cell r="AA54">
            <v>0</v>
          </cell>
          <cell r="AB54">
            <v>-2248424</v>
          </cell>
          <cell r="AC54">
            <v>-4577638</v>
          </cell>
          <cell r="AD54">
            <v>305296</v>
          </cell>
          <cell r="AE54">
            <v>2023918</v>
          </cell>
          <cell r="AF54">
            <v>2329214</v>
          </cell>
        </row>
        <row r="55">
          <cell r="A55">
            <v>49</v>
          </cell>
          <cell r="B55" t="str">
            <v>Net Secondary Subtotal</v>
          </cell>
          <cell r="D55">
            <v>332474.16863918619</v>
          </cell>
          <cell r="E55">
            <v>226123.94900000002</v>
          </cell>
          <cell r="F55">
            <v>99047.482000000004</v>
          </cell>
          <cell r="G55">
            <v>7302.7376391861762</v>
          </cell>
          <cell r="H55">
            <v>106350.21963918617</v>
          </cell>
          <cell r="J55">
            <v>6039005.1919999989</v>
          </cell>
          <cell r="K55">
            <v>3922388</v>
          </cell>
          <cell r="L55">
            <v>2021269.1919999998</v>
          </cell>
          <cell r="M55">
            <v>95347.999999999069</v>
          </cell>
          <cell r="N55">
            <v>2116617.1919999989</v>
          </cell>
          <cell r="R55">
            <v>52</v>
          </cell>
          <cell r="S55" t="str">
            <v>Net Secondary Subtotal</v>
          </cell>
          <cell r="V55">
            <v>332474.16863918619</v>
          </cell>
          <cell r="W55">
            <v>327880.74504000001</v>
          </cell>
          <cell r="X55">
            <v>4186.5692199999976</v>
          </cell>
          <cell r="Y55">
            <v>406.85437918621756</v>
          </cell>
          <cell r="Z55">
            <v>4593.423599186237</v>
          </cell>
          <cell r="AA55">
            <v>0</v>
          </cell>
          <cell r="AB55">
            <v>6039005.1919999989</v>
          </cell>
          <cell r="AC55">
            <v>6003998.1919999979</v>
          </cell>
          <cell r="AD55">
            <v>44299</v>
          </cell>
          <cell r="AE55">
            <v>-9292</v>
          </cell>
          <cell r="AF55">
            <v>35007</v>
          </cell>
        </row>
        <row r="57">
          <cell r="A57">
            <v>51</v>
          </cell>
          <cell r="B57" t="str">
            <v>Wind</v>
          </cell>
          <cell r="C57" t="str">
            <v>F</v>
          </cell>
          <cell r="D57">
            <v>24.753</v>
          </cell>
          <cell r="E57">
            <v>374.58287999999999</v>
          </cell>
          <cell r="F57">
            <v>-315.56124</v>
          </cell>
          <cell r="G57">
            <v>-34.268640000000012</v>
          </cell>
          <cell r="H57">
            <v>-349.82988</v>
          </cell>
          <cell r="J57">
            <v>385606.02200000006</v>
          </cell>
          <cell r="K57">
            <v>445932</v>
          </cell>
          <cell r="L57">
            <v>-66916.977999999988</v>
          </cell>
          <cell r="M57">
            <v>6591.0000000000437</v>
          </cell>
          <cell r="N57">
            <v>-60325.977999999945</v>
          </cell>
          <cell r="R57">
            <v>54</v>
          </cell>
          <cell r="S57" t="str">
            <v>Wind</v>
          </cell>
          <cell r="U57" t="str">
            <v>F</v>
          </cell>
          <cell r="V57">
            <v>24.753</v>
          </cell>
          <cell r="W57">
            <v>272.24640000000005</v>
          </cell>
          <cell r="X57">
            <v>-40.181400000000004</v>
          </cell>
          <cell r="Y57">
            <v>-207.31200000000001</v>
          </cell>
          <cell r="Z57">
            <v>-247.49340000000001</v>
          </cell>
          <cell r="AA57">
            <v>0</v>
          </cell>
          <cell r="AB57">
            <v>385606.02200000006</v>
          </cell>
          <cell r="AC57">
            <v>413145.51800000004</v>
          </cell>
          <cell r="AD57">
            <v>8012.5040000000008</v>
          </cell>
          <cell r="AE57">
            <v>-35551.999999999985</v>
          </cell>
          <cell r="AF57">
            <v>-27539.495999999985</v>
          </cell>
        </row>
        <row r="58">
          <cell r="A58">
            <v>52</v>
          </cell>
          <cell r="B58" t="str">
            <v>Wheeling by Others</v>
          </cell>
          <cell r="C58" t="str">
            <v>W</v>
          </cell>
          <cell r="D58">
            <v>52696.8149997156</v>
          </cell>
          <cell r="E58">
            <v>55922.967880189994</v>
          </cell>
          <cell r="F58">
            <v>-2994.8699440039973</v>
          </cell>
          <cell r="G58">
            <v>-231.28293647039868</v>
          </cell>
          <cell r="H58">
            <v>-3226.1528804743962</v>
          </cell>
          <cell r="J58">
            <v>0</v>
          </cell>
          <cell r="K58">
            <v>0</v>
          </cell>
          <cell r="L58">
            <v>0</v>
          </cell>
          <cell r="M58">
            <v>0</v>
          </cell>
          <cell r="N58">
            <v>0</v>
          </cell>
          <cell r="R58">
            <v>55</v>
          </cell>
          <cell r="S58" t="str">
            <v>Wheeling by Others</v>
          </cell>
          <cell r="U58" t="str">
            <v>W</v>
          </cell>
          <cell r="V58">
            <v>52696.8149997156</v>
          </cell>
          <cell r="W58">
            <v>52553.579726396551</v>
          </cell>
          <cell r="X58">
            <v>140.52629141932354</v>
          </cell>
          <cell r="Y58">
            <v>2.7089818997196855</v>
          </cell>
          <cell r="Z58">
            <v>143.23527331904322</v>
          </cell>
          <cell r="AA58">
            <v>0</v>
          </cell>
          <cell r="AB58">
            <v>0</v>
          </cell>
          <cell r="AC58">
            <v>0</v>
          </cell>
          <cell r="AD58">
            <v>0</v>
          </cell>
          <cell r="AE58">
            <v>0</v>
          </cell>
          <cell r="AF58">
            <v>0</v>
          </cell>
        </row>
        <row r="59">
          <cell r="A59">
            <v>53</v>
          </cell>
          <cell r="R59">
            <v>56</v>
          </cell>
          <cell r="AA59">
            <v>0</v>
          </cell>
        </row>
        <row r="60">
          <cell r="A60">
            <v>54</v>
          </cell>
          <cell r="B60" t="str">
            <v>Douglas Settlement</v>
          </cell>
          <cell r="C60" t="str">
            <v>P&amp;I</v>
          </cell>
          <cell r="D60">
            <v>-4896.25</v>
          </cell>
          <cell r="E60">
            <v>-10685.850140250001</v>
          </cell>
          <cell r="F60">
            <v>5789.6001402500015</v>
          </cell>
          <cell r="G60">
            <v>0</v>
          </cell>
          <cell r="H60">
            <v>5789.6001402500015</v>
          </cell>
          <cell r="J60">
            <v>0</v>
          </cell>
          <cell r="K60">
            <v>0</v>
          </cell>
          <cell r="L60">
            <v>0</v>
          </cell>
          <cell r="M60">
            <v>0</v>
          </cell>
          <cell r="N60">
            <v>0</v>
          </cell>
          <cell r="R60">
            <v>57</v>
          </cell>
          <cell r="S60" t="str">
            <v>Douglas Settlement</v>
          </cell>
          <cell r="U60" t="str">
            <v>P&amp;I</v>
          </cell>
          <cell r="V60">
            <v>-4896.25</v>
          </cell>
          <cell r="W60">
            <v>-4896.25</v>
          </cell>
          <cell r="X60">
            <v>0</v>
          </cell>
          <cell r="Y60">
            <v>0</v>
          </cell>
          <cell r="Z60">
            <v>0</v>
          </cell>
          <cell r="AA60">
            <v>0</v>
          </cell>
          <cell r="AB60">
            <v>0</v>
          </cell>
          <cell r="AC60">
            <v>0</v>
          </cell>
          <cell r="AD60">
            <v>0</v>
          </cell>
          <cell r="AE60">
            <v>0</v>
          </cell>
          <cell r="AF60">
            <v>0</v>
          </cell>
        </row>
        <row r="61">
          <cell r="A61">
            <v>55</v>
          </cell>
          <cell r="B61" t="str">
            <v xml:space="preserve">BEP Amort. </v>
          </cell>
          <cell r="C61" t="str">
            <v>P&amp;I</v>
          </cell>
          <cell r="D61">
            <v>3526.62</v>
          </cell>
          <cell r="E61">
            <v>3526.62</v>
          </cell>
          <cell r="F61">
            <v>0</v>
          </cell>
          <cell r="G61">
            <v>0</v>
          </cell>
          <cell r="H61">
            <v>0</v>
          </cell>
          <cell r="J61">
            <v>0</v>
          </cell>
          <cell r="K61">
            <v>0</v>
          </cell>
          <cell r="L61">
            <v>0</v>
          </cell>
          <cell r="M61">
            <v>0</v>
          </cell>
          <cell r="N61">
            <v>0</v>
          </cell>
          <cell r="R61">
            <v>58</v>
          </cell>
          <cell r="S61" t="str">
            <v xml:space="preserve">BEP Amort. </v>
          </cell>
          <cell r="U61" t="str">
            <v>P&amp;I</v>
          </cell>
          <cell r="V61">
            <v>3526.62</v>
          </cell>
          <cell r="W61">
            <v>3526.62</v>
          </cell>
          <cell r="X61">
            <v>0</v>
          </cell>
          <cell r="Y61">
            <v>0</v>
          </cell>
          <cell r="Z61">
            <v>0</v>
          </cell>
          <cell r="AA61">
            <v>0</v>
          </cell>
          <cell r="AB61">
            <v>0</v>
          </cell>
          <cell r="AC61">
            <v>0</v>
          </cell>
          <cell r="AD61">
            <v>0</v>
          </cell>
          <cell r="AE61">
            <v>0</v>
          </cell>
          <cell r="AF61">
            <v>0</v>
          </cell>
        </row>
        <row r="62">
          <cell r="A62">
            <v>56</v>
          </cell>
          <cell r="B62" t="str">
            <v>Other Power Costs</v>
          </cell>
          <cell r="C62" t="str">
            <v>P&amp;I</v>
          </cell>
          <cell r="D62">
            <v>7862.6890975000024</v>
          </cell>
          <cell r="E62">
            <v>8674.2810000000027</v>
          </cell>
          <cell r="F62">
            <v>-1273.0686800000001</v>
          </cell>
          <cell r="G62">
            <v>461.47677750000031</v>
          </cell>
          <cell r="H62">
            <v>-811.59190249999983</v>
          </cell>
          <cell r="J62">
            <v>0</v>
          </cell>
          <cell r="K62">
            <v>0</v>
          </cell>
          <cell r="L62">
            <v>0</v>
          </cell>
          <cell r="M62">
            <v>0</v>
          </cell>
          <cell r="N62">
            <v>0</v>
          </cell>
          <cell r="R62">
            <v>59</v>
          </cell>
          <cell r="S62" t="str">
            <v>Other Power Costs</v>
          </cell>
          <cell r="U62" t="str">
            <v>P&amp;I</v>
          </cell>
          <cell r="V62">
            <v>7862.6890975000024</v>
          </cell>
          <cell r="W62">
            <v>7869.6750975000023</v>
          </cell>
          <cell r="X62">
            <v>-13.870711458333302</v>
          </cell>
          <cell r="Y62">
            <v>6.8847114583333022</v>
          </cell>
          <cell r="Z62">
            <v>-6.9859999999999998</v>
          </cell>
          <cell r="AA62">
            <v>0</v>
          </cell>
          <cell r="AB62">
            <v>0</v>
          </cell>
          <cell r="AC62">
            <v>0</v>
          </cell>
          <cell r="AD62">
            <v>0</v>
          </cell>
          <cell r="AE62">
            <v>0</v>
          </cell>
          <cell r="AF62">
            <v>0</v>
          </cell>
        </row>
        <row r="63">
          <cell r="A63">
            <v>57</v>
          </cell>
          <cell r="B63" t="str">
            <v>Other Power Costs Subtotal</v>
          </cell>
          <cell r="D63">
            <v>6493.0590975000023</v>
          </cell>
          <cell r="E63">
            <v>1515.050859750002</v>
          </cell>
          <cell r="F63">
            <v>4516.5314602500011</v>
          </cell>
          <cell r="G63">
            <v>461.47677750000031</v>
          </cell>
          <cell r="H63">
            <v>4978.0082377500021</v>
          </cell>
          <cell r="J63">
            <v>0</v>
          </cell>
          <cell r="K63">
            <v>0</v>
          </cell>
          <cell r="L63">
            <v>0</v>
          </cell>
          <cell r="M63">
            <v>0</v>
          </cell>
          <cell r="N63">
            <v>0</v>
          </cell>
          <cell r="R63">
            <v>60</v>
          </cell>
          <cell r="S63" t="str">
            <v>Other Power Costs Subtotal</v>
          </cell>
          <cell r="V63">
            <v>6493.0590975000023</v>
          </cell>
          <cell r="W63">
            <v>6500.0450975000022</v>
          </cell>
          <cell r="X63">
            <v>-13.870711458333302</v>
          </cell>
          <cell r="Y63">
            <v>6.8847114583333022</v>
          </cell>
          <cell r="Z63">
            <v>-6.9859999999999998</v>
          </cell>
          <cell r="AA63">
            <v>0</v>
          </cell>
          <cell r="AB63">
            <v>0</v>
          </cell>
          <cell r="AC63">
            <v>0</v>
          </cell>
          <cell r="AD63">
            <v>0</v>
          </cell>
          <cell r="AE63">
            <v>0</v>
          </cell>
          <cell r="AF63">
            <v>0</v>
          </cell>
        </row>
        <row r="64">
          <cell r="A64">
            <v>58</v>
          </cell>
          <cell r="R64">
            <v>61</v>
          </cell>
          <cell r="AA64">
            <v>0</v>
          </cell>
        </row>
        <row r="65">
          <cell r="A65">
            <v>59</v>
          </cell>
          <cell r="B65" t="str">
            <v>Premiums, HDD, etc</v>
          </cell>
          <cell r="C65" t="str">
            <v>OR</v>
          </cell>
          <cell r="D65">
            <v>0</v>
          </cell>
          <cell r="E65">
            <v>0</v>
          </cell>
          <cell r="F65">
            <v>0</v>
          </cell>
          <cell r="G65">
            <v>0</v>
          </cell>
          <cell r="H65">
            <v>0</v>
          </cell>
          <cell r="J65">
            <v>0</v>
          </cell>
          <cell r="K65">
            <v>0</v>
          </cell>
          <cell r="L65">
            <v>0</v>
          </cell>
          <cell r="M65">
            <v>0</v>
          </cell>
          <cell r="N65">
            <v>0</v>
          </cell>
          <cell r="R65">
            <v>62</v>
          </cell>
          <cell r="S65" t="str">
            <v>Premiums, HDD, etc</v>
          </cell>
          <cell r="U65" t="str">
            <v>OR</v>
          </cell>
          <cell r="V65">
            <v>0</v>
          </cell>
          <cell r="W65">
            <v>0</v>
          </cell>
          <cell r="X65">
            <v>0</v>
          </cell>
          <cell r="Y65">
            <v>0</v>
          </cell>
          <cell r="Z65">
            <v>0</v>
          </cell>
          <cell r="AA65">
            <v>0</v>
          </cell>
          <cell r="AB65">
            <v>0</v>
          </cell>
          <cell r="AC65">
            <v>0</v>
          </cell>
          <cell r="AD65">
            <v>0</v>
          </cell>
          <cell r="AE65">
            <v>0</v>
          </cell>
          <cell r="AF65">
            <v>0</v>
          </cell>
        </row>
        <row r="66">
          <cell r="A66">
            <v>60</v>
          </cell>
          <cell r="B66" t="str">
            <v>Total Power Costs</v>
          </cell>
          <cell r="D66">
            <v>898399.85833756009</v>
          </cell>
          <cell r="E66">
            <v>853044.13595983514</v>
          </cell>
          <cell r="F66">
            <v>65709.799528455202</v>
          </cell>
          <cell r="G66">
            <v>-20354.077150730223</v>
          </cell>
          <cell r="H66">
            <v>45355.722377724953</v>
          </cell>
          <cell r="J66">
            <v>22538289.704805966</v>
          </cell>
          <cell r="K66">
            <v>21882033</v>
          </cell>
          <cell r="L66">
            <v>697976.70480596996</v>
          </cell>
          <cell r="M66">
            <v>-41720.000000000568</v>
          </cell>
          <cell r="N66">
            <v>656256.70480596926</v>
          </cell>
          <cell r="R66">
            <v>63</v>
          </cell>
          <cell r="S66" t="str">
            <v>Total Power Costs</v>
          </cell>
          <cell r="V66">
            <v>898399.85833756009</v>
          </cell>
          <cell r="W66">
            <v>895731.10424768925</v>
          </cell>
          <cell r="X66">
            <v>5801.5797117809479</v>
          </cell>
          <cell r="Y66">
            <v>-3132.825621910164</v>
          </cell>
          <cell r="Z66">
            <v>2668.7540898708057</v>
          </cell>
          <cell r="AA66">
            <v>0</v>
          </cell>
          <cell r="AB66">
            <v>22538289.704805966</v>
          </cell>
          <cell r="AC66">
            <v>22568975.390805967</v>
          </cell>
          <cell r="AD66">
            <v>91557.313999999998</v>
          </cell>
          <cell r="AE66">
            <v>-122242.99999999983</v>
          </cell>
          <cell r="AF66">
            <v>-30685.685999999827</v>
          </cell>
        </row>
        <row r="67">
          <cell r="A67">
            <v>61</v>
          </cell>
          <cell r="N67">
            <v>0</v>
          </cell>
          <cell r="R67">
            <v>64</v>
          </cell>
          <cell r="AA67">
            <v>0</v>
          </cell>
        </row>
        <row r="68">
          <cell r="A68">
            <v>62</v>
          </cell>
          <cell r="B68" t="str">
            <v>By Account:</v>
          </cell>
          <cell r="R68">
            <v>65</v>
          </cell>
          <cell r="S68" t="str">
            <v>By Account:</v>
          </cell>
          <cell r="AA68">
            <v>0</v>
          </cell>
        </row>
        <row r="69">
          <cell r="A69">
            <v>63</v>
          </cell>
          <cell r="B69" t="str">
            <v>Fuel, 501 &amp; 547</v>
          </cell>
          <cell r="C69" t="str">
            <v>F</v>
          </cell>
          <cell r="D69">
            <v>97985.911688667227</v>
          </cell>
          <cell r="E69">
            <v>113558.68816205503</v>
          </cell>
          <cell r="F69">
            <v>-8402.4123656465345</v>
          </cell>
          <cell r="G69">
            <v>-7170.3641077412503</v>
          </cell>
          <cell r="H69">
            <v>-15572.776473387776</v>
          </cell>
          <cell r="J69">
            <v>5920990.9919999996</v>
          </cell>
          <cell r="K69">
            <v>6721497</v>
          </cell>
          <cell r="L69">
            <v>-682621.00799999991</v>
          </cell>
          <cell r="M69">
            <v>-117884.99999999996</v>
          </cell>
          <cell r="N69">
            <v>-800506.00799999991</v>
          </cell>
          <cell r="R69">
            <v>66</v>
          </cell>
          <cell r="S69" t="str">
            <v>Fuel, 501 &amp; 547</v>
          </cell>
          <cell r="U69" t="str">
            <v>F</v>
          </cell>
          <cell r="V69">
            <v>97985.911688667227</v>
          </cell>
          <cell r="W69">
            <v>96785.01551002948</v>
          </cell>
          <cell r="X69">
            <v>1005.6402577041148</v>
          </cell>
          <cell r="Y69">
            <v>195.25592093363127</v>
          </cell>
          <cell r="Z69">
            <v>1200.8961786377458</v>
          </cell>
          <cell r="AA69">
            <v>0</v>
          </cell>
          <cell r="AB69">
            <v>5920990.9919999996</v>
          </cell>
          <cell r="AC69">
            <v>5980093.898</v>
          </cell>
          <cell r="AD69">
            <v>17507.094000000001</v>
          </cell>
          <cell r="AE69">
            <v>-76609.999999999913</v>
          </cell>
          <cell r="AF69">
            <v>-59102.905999999908</v>
          </cell>
        </row>
        <row r="70">
          <cell r="A70">
            <v>64</v>
          </cell>
          <cell r="B70" t="str">
            <v>Purch. &amp; Interchange, 555</v>
          </cell>
          <cell r="C70" t="str">
            <v>P&amp;I</v>
          </cell>
          <cell r="D70">
            <v>860026.93413917162</v>
          </cell>
          <cell r="E70">
            <v>775123.17991758988</v>
          </cell>
          <cell r="F70">
            <v>62112.086628099991</v>
          </cell>
          <cell r="G70">
            <v>22791.667593481423</v>
          </cell>
          <cell r="H70">
            <v>84903.754221581403</v>
          </cell>
          <cell r="J70">
            <v>18865722.712805968</v>
          </cell>
          <cell r="K70">
            <v>16417469</v>
          </cell>
          <cell r="L70">
            <v>2016628.7128059699</v>
          </cell>
          <cell r="M70">
            <v>431624.99999999942</v>
          </cell>
          <cell r="N70">
            <v>2448253.7128059692</v>
          </cell>
          <cell r="R70">
            <v>67</v>
          </cell>
          <cell r="S70" t="str">
            <v>Purch &amp; Int, 555 &amp; 557</v>
          </cell>
          <cell r="U70" t="str">
            <v>P&amp;I</v>
          </cell>
          <cell r="V70">
            <v>860026.93413917162</v>
          </cell>
          <cell r="W70">
            <v>1001010.9473013183</v>
          </cell>
          <cell r="X70">
            <v>-9473.7426374032329</v>
          </cell>
          <cell r="Y70">
            <v>-131510.27052474351</v>
          </cell>
          <cell r="Z70">
            <v>-140984.01316214673</v>
          </cell>
          <cell r="AA70">
            <v>0</v>
          </cell>
          <cell r="AB70">
            <v>18865722.712805968</v>
          </cell>
          <cell r="AC70">
            <v>21166519.492805965</v>
          </cell>
          <cell r="AD70">
            <v>-231245.78</v>
          </cell>
          <cell r="AE70">
            <v>-2069551</v>
          </cell>
          <cell r="AF70">
            <v>-2300796.7799999998</v>
          </cell>
        </row>
        <row r="71">
          <cell r="A71">
            <v>65</v>
          </cell>
          <cell r="B71" t="str">
            <v>Sales for Resale, 447</v>
          </cell>
          <cell r="C71" t="str">
            <v>SS</v>
          </cell>
          <cell r="D71">
            <v>-95512.884999999995</v>
          </cell>
          <cell r="E71">
            <v>-86652.425000000003</v>
          </cell>
          <cell r="F71">
            <v>12384.731</v>
          </cell>
          <cell r="G71">
            <v>-21245.190999999999</v>
          </cell>
          <cell r="H71">
            <v>-8860.4599999999991</v>
          </cell>
          <cell r="J71">
            <v>-2248424</v>
          </cell>
          <cell r="K71">
            <v>-1256933</v>
          </cell>
          <cell r="L71">
            <v>-636031</v>
          </cell>
          <cell r="M71">
            <v>-355460</v>
          </cell>
          <cell r="N71">
            <v>-991491</v>
          </cell>
          <cell r="R71">
            <v>68</v>
          </cell>
          <cell r="S71" t="str">
            <v>Sales for Resale, 447</v>
          </cell>
          <cell r="U71" t="str">
            <v>SS</v>
          </cell>
          <cell r="V71">
            <v>-95512.884999999995</v>
          </cell>
          <cell r="W71">
            <v>-240480.18</v>
          </cell>
          <cell r="X71">
            <v>15791.39</v>
          </cell>
          <cell r="Y71">
            <v>129175.905</v>
          </cell>
          <cell r="Z71">
            <v>144967.29500000001</v>
          </cell>
          <cell r="AA71">
            <v>0</v>
          </cell>
          <cell r="AB71">
            <v>-2248424</v>
          </cell>
          <cell r="AC71">
            <v>-4577638</v>
          </cell>
          <cell r="AD71">
            <v>305296</v>
          </cell>
          <cell r="AE71">
            <v>2023918</v>
          </cell>
          <cell r="AF71">
            <v>2329214</v>
          </cell>
        </row>
        <row r="72">
          <cell r="A72">
            <v>66</v>
          </cell>
          <cell r="B72" t="str">
            <v>Wheeling 565</v>
          </cell>
          <cell r="C72" t="str">
            <v>W</v>
          </cell>
          <cell r="D72">
            <v>52696.8149997156</v>
          </cell>
          <cell r="E72">
            <v>55922.967880189994</v>
          </cell>
          <cell r="F72">
            <v>-2994.8699440039973</v>
          </cell>
          <cell r="G72">
            <v>-231.28293647039868</v>
          </cell>
          <cell r="H72">
            <v>-3226.1528804743962</v>
          </cell>
          <cell r="J72">
            <v>0</v>
          </cell>
          <cell r="K72">
            <v>0</v>
          </cell>
          <cell r="L72">
            <v>0</v>
          </cell>
          <cell r="M72">
            <v>0</v>
          </cell>
          <cell r="N72">
            <v>0</v>
          </cell>
          <cell r="R72">
            <v>69</v>
          </cell>
          <cell r="S72" t="str">
            <v>Wheeling 565</v>
          </cell>
          <cell r="U72" t="str">
            <v>W</v>
          </cell>
          <cell r="V72">
            <v>52696.8149997156</v>
          </cell>
          <cell r="W72">
            <v>52553.579726396551</v>
          </cell>
          <cell r="X72">
            <v>140.52629141932354</v>
          </cell>
          <cell r="Y72">
            <v>2.7089818997196855</v>
          </cell>
          <cell r="Z72">
            <v>143.23527331904322</v>
          </cell>
          <cell r="AA72">
            <v>0</v>
          </cell>
          <cell r="AB72">
            <v>0</v>
          </cell>
          <cell r="AC72">
            <v>0</v>
          </cell>
          <cell r="AD72">
            <v>0</v>
          </cell>
          <cell r="AE72">
            <v>0</v>
          </cell>
          <cell r="AF72">
            <v>0</v>
          </cell>
        </row>
        <row r="73">
          <cell r="A73">
            <v>67</v>
          </cell>
          <cell r="B73" t="str">
            <v>Other Op Income 456</v>
          </cell>
          <cell r="C73" t="str">
            <v>OR</v>
          </cell>
          <cell r="D73">
            <v>-16796.917489994295</v>
          </cell>
          <cell r="E73">
            <v>-4908.2749999999996</v>
          </cell>
          <cell r="F73">
            <v>2610.2642100057074</v>
          </cell>
          <cell r="G73">
            <v>-14498.9067</v>
          </cell>
          <cell r="H73">
            <v>-11888.642489994294</v>
          </cell>
          <cell r="J73">
            <v>0</v>
          </cell>
          <cell r="K73">
            <v>0</v>
          </cell>
          <cell r="L73">
            <v>0</v>
          </cell>
          <cell r="M73">
            <v>0</v>
          </cell>
          <cell r="N73">
            <v>0</v>
          </cell>
          <cell r="R73">
            <v>70</v>
          </cell>
          <cell r="S73" t="str">
            <v>Other Op Income 456</v>
          </cell>
          <cell r="U73" t="str">
            <v>OR</v>
          </cell>
          <cell r="V73">
            <v>-16796.917489994295</v>
          </cell>
          <cell r="W73">
            <v>-14138.258290055039</v>
          </cell>
          <cell r="X73">
            <v>-1662.2341999392575</v>
          </cell>
          <cell r="Y73">
            <v>-996.42499999999995</v>
          </cell>
          <cell r="Z73">
            <v>-2658.6591999392576</v>
          </cell>
          <cell r="AA73">
            <v>0</v>
          </cell>
          <cell r="AB73">
            <v>0</v>
          </cell>
          <cell r="AC73">
            <v>0</v>
          </cell>
          <cell r="AD73">
            <v>0</v>
          </cell>
          <cell r="AE73">
            <v>0</v>
          </cell>
          <cell r="AF73">
            <v>0</v>
          </cell>
        </row>
        <row r="74">
          <cell r="A74">
            <v>68</v>
          </cell>
          <cell r="B74" t="str">
            <v>Total Power Costs</v>
          </cell>
          <cell r="D74">
            <v>898399.8583375602</v>
          </cell>
          <cell r="E74">
            <v>853044.13595983479</v>
          </cell>
          <cell r="F74">
            <v>65709.799528455158</v>
          </cell>
          <cell r="G74">
            <v>-20354.077150730223</v>
          </cell>
          <cell r="H74">
            <v>45355.722377724946</v>
          </cell>
          <cell r="J74">
            <v>22538289.704805966</v>
          </cell>
          <cell r="K74">
            <v>21882033</v>
          </cell>
          <cell r="L74">
            <v>697976.70480596996</v>
          </cell>
          <cell r="M74">
            <v>-41720.000000000524</v>
          </cell>
          <cell r="N74">
            <v>656256.70480596926</v>
          </cell>
          <cell r="R74">
            <v>71</v>
          </cell>
          <cell r="S74" t="str">
            <v>Total Power Costs</v>
          </cell>
          <cell r="V74">
            <v>898399.8583375602</v>
          </cell>
          <cell r="W74">
            <v>895731.10424768936</v>
          </cell>
          <cell r="X74">
            <v>5801.5797117809479</v>
          </cell>
          <cell r="Y74">
            <v>-3132.8256219101713</v>
          </cell>
          <cell r="Z74">
            <v>2668.7540898708157</v>
          </cell>
          <cell r="AA74">
            <v>0</v>
          </cell>
          <cell r="AB74">
            <v>22538289.704805966</v>
          </cell>
          <cell r="AC74">
            <v>22568975.390805967</v>
          </cell>
          <cell r="AD74">
            <v>91557.314000000013</v>
          </cell>
          <cell r="AE74">
            <v>-122243</v>
          </cell>
          <cell r="AF74">
            <v>-30685.685999999754</v>
          </cell>
        </row>
        <row r="75">
          <cell r="R75">
            <v>72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Total</v>
          </cell>
          <cell r="BO1" t="str">
            <v>2008 data is not complete.</v>
          </cell>
        </row>
        <row r="2">
          <cell r="A2" t="str">
            <v>Name</v>
          </cell>
          <cell r="B2">
            <v>2006</v>
          </cell>
          <cell r="C2">
            <v>38718</v>
          </cell>
          <cell r="D2">
            <v>38749</v>
          </cell>
          <cell r="E2">
            <v>38777</v>
          </cell>
          <cell r="F2">
            <v>38808</v>
          </cell>
          <cell r="G2">
            <v>38838</v>
          </cell>
          <cell r="H2">
            <v>38869</v>
          </cell>
          <cell r="I2">
            <v>38899</v>
          </cell>
          <cell r="J2">
            <v>38930</v>
          </cell>
          <cell r="K2">
            <v>38961</v>
          </cell>
          <cell r="L2">
            <v>38991</v>
          </cell>
          <cell r="M2">
            <v>39022</v>
          </cell>
          <cell r="N2">
            <v>39052</v>
          </cell>
          <cell r="O2">
            <v>2007</v>
          </cell>
          <cell r="P2">
            <v>39083</v>
          </cell>
          <cell r="Q2">
            <v>39114</v>
          </cell>
          <cell r="R2">
            <v>39142</v>
          </cell>
          <cell r="S2">
            <v>39173</v>
          </cell>
          <cell r="T2">
            <v>39203</v>
          </cell>
          <cell r="U2">
            <v>39234</v>
          </cell>
          <cell r="V2">
            <v>39264</v>
          </cell>
          <cell r="W2">
            <v>39295</v>
          </cell>
          <cell r="X2">
            <v>39326</v>
          </cell>
          <cell r="Y2">
            <v>39356</v>
          </cell>
          <cell r="Z2">
            <v>39387</v>
          </cell>
          <cell r="AA2">
            <v>39417</v>
          </cell>
          <cell r="AB2">
            <v>2008</v>
          </cell>
          <cell r="AC2">
            <v>39448</v>
          </cell>
          <cell r="AD2">
            <v>39479</v>
          </cell>
          <cell r="AE2">
            <v>39508</v>
          </cell>
          <cell r="AF2">
            <v>39539</v>
          </cell>
          <cell r="AG2">
            <v>39569</v>
          </cell>
          <cell r="AH2">
            <v>39600</v>
          </cell>
          <cell r="AI2">
            <v>39630</v>
          </cell>
          <cell r="AJ2">
            <v>39661</v>
          </cell>
          <cell r="AK2">
            <v>39692</v>
          </cell>
          <cell r="AL2">
            <v>39722</v>
          </cell>
          <cell r="AM2">
            <v>39753</v>
          </cell>
          <cell r="AN2">
            <v>39783</v>
          </cell>
          <cell r="AO2">
            <v>2006</v>
          </cell>
          <cell r="AP2">
            <v>38718</v>
          </cell>
          <cell r="AQ2">
            <v>38749</v>
          </cell>
          <cell r="AR2">
            <v>38777</v>
          </cell>
          <cell r="AS2">
            <v>38808</v>
          </cell>
          <cell r="AT2">
            <v>38838</v>
          </cell>
          <cell r="AU2">
            <v>38869</v>
          </cell>
          <cell r="AV2">
            <v>38899</v>
          </cell>
          <cell r="AW2">
            <v>38930</v>
          </cell>
          <cell r="AX2">
            <v>38961</v>
          </cell>
          <cell r="AY2">
            <v>38991</v>
          </cell>
          <cell r="AZ2">
            <v>39022</v>
          </cell>
          <cell r="BA2">
            <v>39052</v>
          </cell>
          <cell r="BB2">
            <v>2007</v>
          </cell>
          <cell r="BC2">
            <v>39083</v>
          </cell>
          <cell r="BD2">
            <v>39114</v>
          </cell>
          <cell r="BE2">
            <v>39142</v>
          </cell>
          <cell r="BF2">
            <v>39173</v>
          </cell>
          <cell r="BG2">
            <v>39203</v>
          </cell>
          <cell r="BH2">
            <v>39234</v>
          </cell>
          <cell r="BI2">
            <v>39264</v>
          </cell>
          <cell r="BJ2">
            <v>39295</v>
          </cell>
          <cell r="BK2">
            <v>39326</v>
          </cell>
          <cell r="BL2">
            <v>39356</v>
          </cell>
          <cell r="BM2">
            <v>39387</v>
          </cell>
          <cell r="BN2">
            <v>39417</v>
          </cell>
          <cell r="BO2">
            <v>2008</v>
          </cell>
          <cell r="BP2">
            <v>39448</v>
          </cell>
          <cell r="BQ2">
            <v>39479</v>
          </cell>
          <cell r="BR2">
            <v>39508</v>
          </cell>
          <cell r="BS2">
            <v>39539</v>
          </cell>
          <cell r="BT2">
            <v>39569</v>
          </cell>
          <cell r="BU2">
            <v>39600</v>
          </cell>
          <cell r="BV2">
            <v>39630</v>
          </cell>
          <cell r="BW2">
            <v>39661</v>
          </cell>
          <cell r="BX2">
            <v>39692</v>
          </cell>
          <cell r="BY2">
            <v>39722</v>
          </cell>
          <cell r="BZ2">
            <v>39753</v>
          </cell>
          <cell r="CA2">
            <v>39783</v>
          </cell>
        </row>
        <row r="3">
          <cell r="B3" t="str">
            <v>MWh</v>
          </cell>
          <cell r="C3" t="str">
            <v>MWh</v>
          </cell>
          <cell r="D3" t="str">
            <v>MWh</v>
          </cell>
          <cell r="E3" t="str">
            <v>MWh</v>
          </cell>
          <cell r="F3" t="str">
            <v>MWh</v>
          </cell>
          <cell r="G3" t="str">
            <v>MWh</v>
          </cell>
          <cell r="H3" t="str">
            <v>MWh</v>
          </cell>
          <cell r="I3" t="str">
            <v>MWh</v>
          </cell>
          <cell r="J3" t="str">
            <v>MWh</v>
          </cell>
          <cell r="K3" t="str">
            <v>MWh</v>
          </cell>
          <cell r="L3" t="str">
            <v>MWh</v>
          </cell>
          <cell r="M3" t="str">
            <v>MWh</v>
          </cell>
          <cell r="N3" t="str">
            <v>MWh</v>
          </cell>
          <cell r="O3" t="str">
            <v>MWh</v>
          </cell>
          <cell r="P3" t="str">
            <v>MWh</v>
          </cell>
          <cell r="Q3" t="str">
            <v>MWh</v>
          </cell>
          <cell r="R3" t="str">
            <v>MWh</v>
          </cell>
          <cell r="S3" t="str">
            <v>MWh</v>
          </cell>
          <cell r="T3" t="str">
            <v>MWh</v>
          </cell>
          <cell r="U3" t="str">
            <v>MWh</v>
          </cell>
          <cell r="V3" t="str">
            <v>MWh</v>
          </cell>
          <cell r="W3" t="str">
            <v>MWh</v>
          </cell>
          <cell r="X3" t="str">
            <v>MWh</v>
          </cell>
          <cell r="Y3" t="str">
            <v>MWh</v>
          </cell>
          <cell r="Z3" t="str">
            <v>MWh</v>
          </cell>
          <cell r="AA3" t="str">
            <v>MWh</v>
          </cell>
          <cell r="AB3" t="str">
            <v>MWh</v>
          </cell>
          <cell r="AC3" t="str">
            <v>MWh</v>
          </cell>
          <cell r="AD3" t="str">
            <v>MWh</v>
          </cell>
          <cell r="AE3" t="str">
            <v>MWh</v>
          </cell>
          <cell r="AF3" t="str">
            <v>MWh</v>
          </cell>
          <cell r="AG3" t="str">
            <v>MWh</v>
          </cell>
          <cell r="AH3" t="str">
            <v>MWh</v>
          </cell>
          <cell r="AI3" t="str">
            <v>MWh</v>
          </cell>
          <cell r="AJ3" t="str">
            <v>MWh</v>
          </cell>
          <cell r="AK3" t="str">
            <v>MWh</v>
          </cell>
          <cell r="AL3" t="str">
            <v>MWh</v>
          </cell>
          <cell r="AM3" t="str">
            <v>MWh</v>
          </cell>
          <cell r="AN3" t="str">
            <v>MWh</v>
          </cell>
          <cell r="AO3" t="str">
            <v>Contracts</v>
          </cell>
          <cell r="AP3" t="str">
            <v>Contracts</v>
          </cell>
          <cell r="AQ3" t="str">
            <v>Contracts</v>
          </cell>
          <cell r="AR3" t="str">
            <v>Contracts</v>
          </cell>
          <cell r="AS3" t="str">
            <v>Contracts</v>
          </cell>
          <cell r="AT3" t="str">
            <v>Contracts</v>
          </cell>
          <cell r="AU3" t="str">
            <v>Contracts</v>
          </cell>
          <cell r="AV3" t="str">
            <v>Contracts</v>
          </cell>
          <cell r="AW3" t="str">
            <v>Contracts</v>
          </cell>
          <cell r="AX3" t="str">
            <v>Contracts</v>
          </cell>
          <cell r="AY3" t="str">
            <v>Contracts</v>
          </cell>
          <cell r="AZ3" t="str">
            <v>Contracts</v>
          </cell>
          <cell r="BA3" t="str">
            <v>Contracts</v>
          </cell>
          <cell r="BB3" t="str">
            <v>Contracts</v>
          </cell>
          <cell r="BC3" t="str">
            <v>Contracts</v>
          </cell>
          <cell r="BD3" t="str">
            <v>Contracts</v>
          </cell>
          <cell r="BE3" t="str">
            <v>Contracts</v>
          </cell>
          <cell r="BF3" t="str">
            <v>Contracts</v>
          </cell>
          <cell r="BG3" t="str">
            <v>Contracts</v>
          </cell>
          <cell r="BH3" t="str">
            <v>Contracts</v>
          </cell>
          <cell r="BI3" t="str">
            <v>Contracts</v>
          </cell>
          <cell r="BJ3" t="str">
            <v>Contracts</v>
          </cell>
          <cell r="BK3" t="str">
            <v>Contracts</v>
          </cell>
          <cell r="BL3" t="str">
            <v>Contracts</v>
          </cell>
          <cell r="BM3" t="str">
            <v>Contracts</v>
          </cell>
          <cell r="BN3" t="str">
            <v>Contracts</v>
          </cell>
          <cell r="BO3" t="str">
            <v>Contracts</v>
          </cell>
          <cell r="BP3" t="str">
            <v>Contracts</v>
          </cell>
          <cell r="BQ3" t="str">
            <v>Contracts</v>
          </cell>
          <cell r="BR3" t="str">
            <v>Contracts</v>
          </cell>
          <cell r="BS3" t="str">
            <v>Contracts</v>
          </cell>
          <cell r="BT3" t="str">
            <v>Contracts</v>
          </cell>
          <cell r="BU3" t="str">
            <v>Contracts</v>
          </cell>
          <cell r="BV3" t="str">
            <v>Contracts</v>
          </cell>
          <cell r="BW3" t="str">
            <v>Contracts</v>
          </cell>
          <cell r="BX3" t="str">
            <v>Contracts</v>
          </cell>
          <cell r="BY3" t="str">
            <v>Contracts</v>
          </cell>
          <cell r="BZ3" t="str">
            <v>Contracts</v>
          </cell>
          <cell r="CA3" t="str">
            <v>Contracts</v>
          </cell>
        </row>
        <row r="4">
          <cell r="A4" t="str">
            <v>Load</v>
          </cell>
          <cell r="B4">
            <v>-1024873</v>
          </cell>
          <cell r="C4">
            <v>0</v>
          </cell>
          <cell r="D4">
            <v>0</v>
          </cell>
          <cell r="E4">
            <v>0</v>
          </cell>
          <cell r="F4">
            <v>0</v>
          </cell>
          <cell r="G4">
            <v>0</v>
          </cell>
          <cell r="H4">
            <v>0</v>
          </cell>
          <cell r="I4">
            <v>0</v>
          </cell>
          <cell r="J4">
            <v>0</v>
          </cell>
          <cell r="K4">
            <v>0</v>
          </cell>
          <cell r="L4">
            <v>0</v>
          </cell>
          <cell r="M4">
            <v>0</v>
          </cell>
          <cell r="N4">
            <v>-1024873</v>
          </cell>
          <cell r="O4">
            <v>-21972348</v>
          </cell>
          <cell r="P4">
            <v>-2233503</v>
          </cell>
          <cell r="Q4">
            <v>-1943913</v>
          </cell>
          <cell r="R4">
            <v>-2000857</v>
          </cell>
          <cell r="S4">
            <v>-1744586</v>
          </cell>
          <cell r="T4">
            <v>-1666733</v>
          </cell>
          <cell r="U4">
            <v>-1558391</v>
          </cell>
          <cell r="V4">
            <v>-1604562</v>
          </cell>
          <cell r="W4">
            <v>-1617027</v>
          </cell>
          <cell r="X4">
            <v>-1561671</v>
          </cell>
          <cell r="Y4">
            <v>-1797594</v>
          </cell>
          <cell r="Z4">
            <v>-1976796</v>
          </cell>
          <cell r="AA4">
            <v>-2266717</v>
          </cell>
          <cell r="AB4">
            <v>-22051182</v>
          </cell>
          <cell r="AC4">
            <v>-2204110</v>
          </cell>
          <cell r="AD4">
            <v>-1930300</v>
          </cell>
          <cell r="AE4">
            <v>-2011526</v>
          </cell>
          <cell r="AF4">
            <v>-1793365</v>
          </cell>
          <cell r="AG4">
            <v>-1654216</v>
          </cell>
          <cell r="AH4">
            <v>-1590502</v>
          </cell>
          <cell r="AI4">
            <v>-1632498</v>
          </cell>
          <cell r="AJ4">
            <v>-1650172</v>
          </cell>
          <cell r="AK4">
            <v>-1609937</v>
          </cell>
          <cell r="AL4">
            <v>-1733809</v>
          </cell>
          <cell r="AM4">
            <v>-1993322</v>
          </cell>
          <cell r="AN4">
            <v>-2247425</v>
          </cell>
          <cell r="AO4">
            <v>70808500</v>
          </cell>
          <cell r="AP4">
            <v>0</v>
          </cell>
          <cell r="AQ4">
            <v>0</v>
          </cell>
          <cell r="AR4">
            <v>0</v>
          </cell>
          <cell r="AS4">
            <v>0</v>
          </cell>
          <cell r="AT4">
            <v>0</v>
          </cell>
          <cell r="AU4">
            <v>0</v>
          </cell>
          <cell r="AV4">
            <v>0</v>
          </cell>
          <cell r="AW4">
            <v>0</v>
          </cell>
          <cell r="AX4">
            <v>0</v>
          </cell>
          <cell r="AY4">
            <v>0</v>
          </cell>
          <cell r="AZ4">
            <v>0</v>
          </cell>
          <cell r="BA4">
            <v>70808500</v>
          </cell>
          <cell r="BB4">
            <v>1518069531</v>
          </cell>
          <cell r="BC4">
            <v>154312730</v>
          </cell>
          <cell r="BD4">
            <v>134304931</v>
          </cell>
          <cell r="BE4">
            <v>138239211</v>
          </cell>
          <cell r="BF4">
            <v>120533419</v>
          </cell>
          <cell r="BG4">
            <v>115154570</v>
          </cell>
          <cell r="BH4">
            <v>107669242</v>
          </cell>
          <cell r="BI4">
            <v>110859155</v>
          </cell>
          <cell r="BJ4">
            <v>111720367</v>
          </cell>
          <cell r="BK4">
            <v>107895831</v>
          </cell>
          <cell r="BL4">
            <v>124195788</v>
          </cell>
          <cell r="BM4">
            <v>136576816</v>
          </cell>
          <cell r="BN4">
            <v>156607470</v>
          </cell>
          <cell r="BO4">
            <v>1523516167</v>
          </cell>
          <cell r="BP4">
            <v>152281968</v>
          </cell>
          <cell r="BQ4">
            <v>133364433</v>
          </cell>
          <cell r="BR4">
            <v>138976313</v>
          </cell>
          <cell r="BS4">
            <v>123903597</v>
          </cell>
          <cell r="BT4">
            <v>114289785</v>
          </cell>
          <cell r="BU4">
            <v>109887815</v>
          </cell>
          <cell r="BV4">
            <v>112789277</v>
          </cell>
          <cell r="BW4">
            <v>114010409</v>
          </cell>
          <cell r="BX4">
            <v>111230539</v>
          </cell>
          <cell r="BY4">
            <v>119788836</v>
          </cell>
          <cell r="BZ4">
            <v>137718609</v>
          </cell>
          <cell r="CA4">
            <v>155274587</v>
          </cell>
        </row>
        <row r="5">
          <cell r="A5" t="str">
            <v>NO</v>
          </cell>
          <cell r="B5">
            <v>280773</v>
          </cell>
          <cell r="C5">
            <v>0</v>
          </cell>
          <cell r="D5">
            <v>0</v>
          </cell>
          <cell r="E5">
            <v>0</v>
          </cell>
          <cell r="F5">
            <v>0</v>
          </cell>
          <cell r="G5">
            <v>0</v>
          </cell>
          <cell r="H5">
            <v>0</v>
          </cell>
          <cell r="I5">
            <v>0</v>
          </cell>
          <cell r="J5">
            <v>0</v>
          </cell>
          <cell r="K5">
            <v>0</v>
          </cell>
          <cell r="L5">
            <v>0</v>
          </cell>
          <cell r="M5">
            <v>0</v>
          </cell>
          <cell r="N5">
            <v>280773</v>
          </cell>
          <cell r="O5">
            <v>7161110</v>
          </cell>
          <cell r="P5">
            <v>670945</v>
          </cell>
          <cell r="Q5">
            <v>577042</v>
          </cell>
          <cell r="R5">
            <v>590516</v>
          </cell>
          <cell r="S5">
            <v>595242</v>
          </cell>
          <cell r="T5">
            <v>646741</v>
          </cell>
          <cell r="U5">
            <v>727086</v>
          </cell>
          <cell r="V5">
            <v>726275</v>
          </cell>
          <cell r="W5">
            <v>661794</v>
          </cell>
          <cell r="X5">
            <v>432458</v>
          </cell>
          <cell r="Y5">
            <v>468749</v>
          </cell>
          <cell r="Z5">
            <v>464182</v>
          </cell>
          <cell r="AA5">
            <v>600082</v>
          </cell>
          <cell r="AB5">
            <v>7131875</v>
          </cell>
          <cell r="AC5">
            <v>681096</v>
          </cell>
          <cell r="AD5">
            <v>568352</v>
          </cell>
          <cell r="AE5">
            <v>559617</v>
          </cell>
          <cell r="AF5">
            <v>598295</v>
          </cell>
          <cell r="AG5">
            <v>647059</v>
          </cell>
          <cell r="AH5">
            <v>721652</v>
          </cell>
          <cell r="AI5">
            <v>723517</v>
          </cell>
          <cell r="AJ5">
            <v>654184</v>
          </cell>
          <cell r="AK5">
            <v>433087</v>
          </cell>
          <cell r="AL5">
            <v>466656</v>
          </cell>
          <cell r="AM5">
            <v>464644</v>
          </cell>
          <cell r="AN5">
            <v>613716</v>
          </cell>
          <cell r="AO5">
            <v>-327845</v>
          </cell>
          <cell r="AP5">
            <v>0</v>
          </cell>
          <cell r="AQ5">
            <v>0</v>
          </cell>
          <cell r="AR5">
            <v>0</v>
          </cell>
          <cell r="AS5">
            <v>0</v>
          </cell>
          <cell r="AT5">
            <v>0</v>
          </cell>
          <cell r="AU5">
            <v>0</v>
          </cell>
          <cell r="AV5">
            <v>0</v>
          </cell>
          <cell r="AW5">
            <v>0</v>
          </cell>
          <cell r="AX5">
            <v>0</v>
          </cell>
          <cell r="AY5">
            <v>0</v>
          </cell>
          <cell r="AZ5">
            <v>0</v>
          </cell>
          <cell r="BA5">
            <v>-327845</v>
          </cell>
          <cell r="BB5">
            <v>-8542905</v>
          </cell>
          <cell r="BC5">
            <v>-617391</v>
          </cell>
          <cell r="BD5">
            <v>-539596</v>
          </cell>
          <cell r="BE5">
            <v>-532556</v>
          </cell>
          <cell r="BF5">
            <v>-589104</v>
          </cell>
          <cell r="BG5">
            <v>-688453</v>
          </cell>
          <cell r="BH5">
            <v>-813418</v>
          </cell>
          <cell r="BI5">
            <v>-989016</v>
          </cell>
          <cell r="BJ5">
            <v>-957305</v>
          </cell>
          <cell r="BK5">
            <v>-755182</v>
          </cell>
          <cell r="BL5">
            <v>-557198</v>
          </cell>
          <cell r="BM5">
            <v>-740275</v>
          </cell>
          <cell r="BN5">
            <v>-763412</v>
          </cell>
          <cell r="BO5">
            <v>-9125763</v>
          </cell>
          <cell r="BP5">
            <v>-650679</v>
          </cell>
          <cell r="BQ5">
            <v>-589248</v>
          </cell>
          <cell r="BR5">
            <v>-557925</v>
          </cell>
          <cell r="BS5">
            <v>-624460</v>
          </cell>
          <cell r="BT5">
            <v>-725646</v>
          </cell>
          <cell r="BU5">
            <v>-849046</v>
          </cell>
          <cell r="BV5">
            <v>-1048725</v>
          </cell>
          <cell r="BW5">
            <v>-999389</v>
          </cell>
          <cell r="BX5">
            <v>-798424</v>
          </cell>
          <cell r="BY5">
            <v>-616735</v>
          </cell>
          <cell r="BZ5">
            <v>-816710</v>
          </cell>
          <cell r="CA5">
            <v>-848775</v>
          </cell>
        </row>
        <row r="6">
          <cell r="A6" t="str">
            <v>Electron</v>
          </cell>
          <cell r="B6">
            <v>5166</v>
          </cell>
          <cell r="C6">
            <v>0</v>
          </cell>
          <cell r="D6">
            <v>0</v>
          </cell>
          <cell r="E6">
            <v>0</v>
          </cell>
          <cell r="F6">
            <v>0</v>
          </cell>
          <cell r="G6">
            <v>0</v>
          </cell>
          <cell r="H6">
            <v>0</v>
          </cell>
          <cell r="I6">
            <v>0</v>
          </cell>
          <cell r="J6">
            <v>0</v>
          </cell>
          <cell r="K6">
            <v>0</v>
          </cell>
          <cell r="L6">
            <v>0</v>
          </cell>
          <cell r="M6">
            <v>0</v>
          </cell>
          <cell r="N6">
            <v>5166</v>
          </cell>
          <cell r="O6">
            <v>127250</v>
          </cell>
          <cell r="P6">
            <v>10806</v>
          </cell>
          <cell r="Q6">
            <v>9024</v>
          </cell>
          <cell r="R6">
            <v>9710</v>
          </cell>
          <cell r="S6">
            <v>11153</v>
          </cell>
          <cell r="T6">
            <v>13346</v>
          </cell>
          <cell r="U6">
            <v>227</v>
          </cell>
          <cell r="V6">
            <v>15259</v>
          </cell>
          <cell r="W6">
            <v>14380</v>
          </cell>
          <cell r="X6">
            <v>11315</v>
          </cell>
          <cell r="Y6">
            <v>9547</v>
          </cell>
          <cell r="Z6">
            <v>10706</v>
          </cell>
          <cell r="AA6">
            <v>11779</v>
          </cell>
          <cell r="AB6">
            <v>127552</v>
          </cell>
          <cell r="AC6">
            <v>10806</v>
          </cell>
          <cell r="AD6">
            <v>9335</v>
          </cell>
          <cell r="AE6">
            <v>9706</v>
          </cell>
          <cell r="AF6">
            <v>11149</v>
          </cell>
          <cell r="AG6">
            <v>13344</v>
          </cell>
          <cell r="AH6">
            <v>227</v>
          </cell>
          <cell r="AI6">
            <v>15259</v>
          </cell>
          <cell r="AJ6">
            <v>14380</v>
          </cell>
          <cell r="AK6">
            <v>11315</v>
          </cell>
          <cell r="AL6">
            <v>9547</v>
          </cell>
          <cell r="AM6">
            <v>10706</v>
          </cell>
          <cell r="AN6">
            <v>11779</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row>
        <row r="7">
          <cell r="A7" t="str">
            <v>LBaker</v>
          </cell>
          <cell r="B7">
            <v>17619</v>
          </cell>
          <cell r="C7">
            <v>0</v>
          </cell>
          <cell r="D7">
            <v>0</v>
          </cell>
          <cell r="E7">
            <v>0</v>
          </cell>
          <cell r="F7">
            <v>0</v>
          </cell>
          <cell r="G7">
            <v>0</v>
          </cell>
          <cell r="H7">
            <v>0</v>
          </cell>
          <cell r="I7">
            <v>0</v>
          </cell>
          <cell r="J7">
            <v>0</v>
          </cell>
          <cell r="K7">
            <v>0</v>
          </cell>
          <cell r="L7">
            <v>0</v>
          </cell>
          <cell r="M7">
            <v>0</v>
          </cell>
          <cell r="N7">
            <v>17619</v>
          </cell>
          <cell r="O7">
            <v>376525</v>
          </cell>
          <cell r="P7">
            <v>34106</v>
          </cell>
          <cell r="Q7">
            <v>30904</v>
          </cell>
          <cell r="R7">
            <v>29803</v>
          </cell>
          <cell r="S7">
            <v>13988</v>
          </cell>
          <cell r="T7">
            <v>15067</v>
          </cell>
          <cell r="U7">
            <v>42449</v>
          </cell>
          <cell r="V7">
            <v>46429</v>
          </cell>
          <cell r="W7">
            <v>46783</v>
          </cell>
          <cell r="X7">
            <v>22961</v>
          </cell>
          <cell r="Y7">
            <v>20980</v>
          </cell>
          <cell r="Z7">
            <v>32397</v>
          </cell>
          <cell r="AA7">
            <v>40658</v>
          </cell>
          <cell r="AB7">
            <v>373960</v>
          </cell>
          <cell r="AC7">
            <v>41052</v>
          </cell>
          <cell r="AD7">
            <v>26718</v>
          </cell>
          <cell r="AE7">
            <v>20117</v>
          </cell>
          <cell r="AF7">
            <v>14739</v>
          </cell>
          <cell r="AG7">
            <v>15541</v>
          </cell>
          <cell r="AH7">
            <v>42356</v>
          </cell>
          <cell r="AI7">
            <v>48071</v>
          </cell>
          <cell r="AJ7">
            <v>44792</v>
          </cell>
          <cell r="AK7">
            <v>22738</v>
          </cell>
          <cell r="AL7">
            <v>21934</v>
          </cell>
          <cell r="AM7">
            <v>32856</v>
          </cell>
          <cell r="AN7">
            <v>43044</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row>
        <row r="8">
          <cell r="A8" t="str">
            <v>Midc Hydro</v>
          </cell>
          <cell r="B8">
            <v>221326</v>
          </cell>
          <cell r="C8">
            <v>0</v>
          </cell>
          <cell r="D8">
            <v>0</v>
          </cell>
          <cell r="E8">
            <v>0</v>
          </cell>
          <cell r="F8">
            <v>0</v>
          </cell>
          <cell r="G8">
            <v>0</v>
          </cell>
          <cell r="H8">
            <v>0</v>
          </cell>
          <cell r="I8">
            <v>0</v>
          </cell>
          <cell r="J8">
            <v>0</v>
          </cell>
          <cell r="K8">
            <v>0</v>
          </cell>
          <cell r="L8">
            <v>0</v>
          </cell>
          <cell r="M8">
            <v>0</v>
          </cell>
          <cell r="N8">
            <v>221326</v>
          </cell>
          <cell r="O8">
            <v>5791467</v>
          </cell>
          <cell r="P8">
            <v>558936</v>
          </cell>
          <cell r="Q8">
            <v>477125</v>
          </cell>
          <cell r="R8">
            <v>484040</v>
          </cell>
          <cell r="S8">
            <v>504872</v>
          </cell>
          <cell r="T8">
            <v>542609</v>
          </cell>
          <cell r="U8">
            <v>579510</v>
          </cell>
          <cell r="V8">
            <v>570541</v>
          </cell>
          <cell r="W8">
            <v>535150</v>
          </cell>
          <cell r="X8">
            <v>330328</v>
          </cell>
          <cell r="Y8">
            <v>385406</v>
          </cell>
          <cell r="Z8">
            <v>354331</v>
          </cell>
          <cell r="AA8">
            <v>468620</v>
          </cell>
          <cell r="AB8">
            <v>5762802</v>
          </cell>
          <cell r="AC8">
            <v>555642</v>
          </cell>
          <cell r="AD8">
            <v>474550</v>
          </cell>
          <cell r="AE8">
            <v>470533</v>
          </cell>
          <cell r="AF8">
            <v>506403</v>
          </cell>
          <cell r="AG8">
            <v>542645</v>
          </cell>
          <cell r="AH8">
            <v>575136</v>
          </cell>
          <cell r="AI8">
            <v>565708</v>
          </cell>
          <cell r="AJ8">
            <v>530809</v>
          </cell>
          <cell r="AK8">
            <v>333003</v>
          </cell>
          <cell r="AL8">
            <v>380734</v>
          </cell>
          <cell r="AM8">
            <v>354636</v>
          </cell>
          <cell r="AN8">
            <v>473003</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row>
        <row r="9">
          <cell r="A9" t="str">
            <v>PR Disp Product</v>
          </cell>
          <cell r="B9">
            <v>8494</v>
          </cell>
          <cell r="C9">
            <v>0</v>
          </cell>
          <cell r="D9">
            <v>0</v>
          </cell>
          <cell r="E9">
            <v>0</v>
          </cell>
          <cell r="F9">
            <v>0</v>
          </cell>
          <cell r="G9">
            <v>0</v>
          </cell>
          <cell r="H9">
            <v>0</v>
          </cell>
          <cell r="I9">
            <v>0</v>
          </cell>
          <cell r="J9">
            <v>0</v>
          </cell>
          <cell r="K9">
            <v>0</v>
          </cell>
          <cell r="L9">
            <v>0</v>
          </cell>
          <cell r="M9">
            <v>0</v>
          </cell>
          <cell r="N9">
            <v>8494</v>
          </cell>
          <cell r="O9">
            <v>255396</v>
          </cell>
          <cell r="P9">
            <v>17078</v>
          </cell>
          <cell r="Q9">
            <v>15530</v>
          </cell>
          <cell r="R9">
            <v>17309</v>
          </cell>
          <cell r="S9">
            <v>24757</v>
          </cell>
          <cell r="T9">
            <v>31153</v>
          </cell>
          <cell r="U9">
            <v>29931</v>
          </cell>
          <cell r="V9">
            <v>27002</v>
          </cell>
          <cell r="W9">
            <v>19271</v>
          </cell>
          <cell r="X9">
            <v>17979</v>
          </cell>
          <cell r="Y9">
            <v>18372</v>
          </cell>
          <cell r="Z9">
            <v>18203</v>
          </cell>
          <cell r="AA9">
            <v>18809</v>
          </cell>
          <cell r="AB9">
            <v>255950</v>
          </cell>
          <cell r="AC9">
            <v>17079</v>
          </cell>
          <cell r="AD9">
            <v>16084</v>
          </cell>
          <cell r="AE9">
            <v>17309</v>
          </cell>
          <cell r="AF9">
            <v>24757</v>
          </cell>
          <cell r="AG9">
            <v>31153</v>
          </cell>
          <cell r="AH9">
            <v>29932</v>
          </cell>
          <cell r="AI9">
            <v>27002</v>
          </cell>
          <cell r="AJ9">
            <v>19271</v>
          </cell>
          <cell r="AK9">
            <v>17979</v>
          </cell>
          <cell r="AL9">
            <v>18372</v>
          </cell>
          <cell r="AM9">
            <v>18203</v>
          </cell>
          <cell r="AN9">
            <v>18809</v>
          </cell>
          <cell r="AO9">
            <v>-327845</v>
          </cell>
          <cell r="AP9">
            <v>0</v>
          </cell>
          <cell r="AQ9">
            <v>0</v>
          </cell>
          <cell r="AR9">
            <v>0</v>
          </cell>
          <cell r="AS9">
            <v>0</v>
          </cell>
          <cell r="AT9">
            <v>0</v>
          </cell>
          <cell r="AU9">
            <v>0</v>
          </cell>
          <cell r="AV9">
            <v>0</v>
          </cell>
          <cell r="AW9">
            <v>0</v>
          </cell>
          <cell r="AX9">
            <v>0</v>
          </cell>
          <cell r="AY9">
            <v>0</v>
          </cell>
          <cell r="AZ9">
            <v>0</v>
          </cell>
          <cell r="BA9">
            <v>-327845</v>
          </cell>
          <cell r="BB9">
            <v>-8542905</v>
          </cell>
          <cell r="BC9">
            <v>-617391</v>
          </cell>
          <cell r="BD9">
            <v>-539596</v>
          </cell>
          <cell r="BE9">
            <v>-532556</v>
          </cell>
          <cell r="BF9">
            <v>-589104</v>
          </cell>
          <cell r="BG9">
            <v>-688453</v>
          </cell>
          <cell r="BH9">
            <v>-813418</v>
          </cell>
          <cell r="BI9">
            <v>-989016</v>
          </cell>
          <cell r="BJ9">
            <v>-957305</v>
          </cell>
          <cell r="BK9">
            <v>-755182</v>
          </cell>
          <cell r="BL9">
            <v>-557198</v>
          </cell>
          <cell r="BM9">
            <v>-740275</v>
          </cell>
          <cell r="BN9">
            <v>-763412</v>
          </cell>
          <cell r="BO9">
            <v>-9125763</v>
          </cell>
          <cell r="BP9">
            <v>-650679</v>
          </cell>
          <cell r="BQ9">
            <v>-589248</v>
          </cell>
          <cell r="BR9">
            <v>-557925</v>
          </cell>
          <cell r="BS9">
            <v>-624460</v>
          </cell>
          <cell r="BT9">
            <v>-725646</v>
          </cell>
          <cell r="BU9">
            <v>-849046</v>
          </cell>
          <cell r="BV9">
            <v>-1048725</v>
          </cell>
          <cell r="BW9">
            <v>-999389</v>
          </cell>
          <cell r="BX9">
            <v>-798424</v>
          </cell>
          <cell r="BY9">
            <v>-616735</v>
          </cell>
          <cell r="BZ9">
            <v>-816710</v>
          </cell>
          <cell r="CA9">
            <v>-848775</v>
          </cell>
        </row>
        <row r="10">
          <cell r="A10" t="str">
            <v>Snoq</v>
          </cell>
          <cell r="B10">
            <v>11744</v>
          </cell>
          <cell r="C10">
            <v>0</v>
          </cell>
          <cell r="D10">
            <v>0</v>
          </cell>
          <cell r="E10">
            <v>0</v>
          </cell>
          <cell r="F10">
            <v>0</v>
          </cell>
          <cell r="G10">
            <v>0</v>
          </cell>
          <cell r="H10">
            <v>0</v>
          </cell>
          <cell r="I10">
            <v>0</v>
          </cell>
          <cell r="J10">
            <v>0</v>
          </cell>
          <cell r="K10">
            <v>0</v>
          </cell>
          <cell r="L10">
            <v>0</v>
          </cell>
          <cell r="M10">
            <v>0</v>
          </cell>
          <cell r="N10">
            <v>11744</v>
          </cell>
          <cell r="O10">
            <v>260999</v>
          </cell>
          <cell r="P10">
            <v>24577</v>
          </cell>
          <cell r="Q10">
            <v>21666</v>
          </cell>
          <cell r="R10">
            <v>26029</v>
          </cell>
          <cell r="S10">
            <v>28381</v>
          </cell>
          <cell r="T10">
            <v>29027</v>
          </cell>
          <cell r="U10">
            <v>25520</v>
          </cell>
          <cell r="V10">
            <v>20253</v>
          </cell>
          <cell r="W10">
            <v>9322</v>
          </cell>
          <cell r="X10">
            <v>9701</v>
          </cell>
          <cell r="Y10">
            <v>16510</v>
          </cell>
          <cell r="Z10">
            <v>23692</v>
          </cell>
          <cell r="AA10">
            <v>26319</v>
          </cell>
          <cell r="AB10">
            <v>261498</v>
          </cell>
          <cell r="AC10">
            <v>24442</v>
          </cell>
          <cell r="AD10">
            <v>22451</v>
          </cell>
          <cell r="AE10">
            <v>25996</v>
          </cell>
          <cell r="AF10">
            <v>28415</v>
          </cell>
          <cell r="AG10">
            <v>29026</v>
          </cell>
          <cell r="AH10">
            <v>25496</v>
          </cell>
          <cell r="AI10">
            <v>20173</v>
          </cell>
          <cell r="AJ10">
            <v>9261</v>
          </cell>
          <cell r="AK10">
            <v>9743</v>
          </cell>
          <cell r="AL10">
            <v>16517</v>
          </cell>
          <cell r="AM10">
            <v>23704</v>
          </cell>
          <cell r="AN10">
            <v>26273</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row>
        <row r="11">
          <cell r="A11" t="str">
            <v>UBaker</v>
          </cell>
          <cell r="B11">
            <v>16423</v>
          </cell>
          <cell r="C11">
            <v>0</v>
          </cell>
          <cell r="D11">
            <v>0</v>
          </cell>
          <cell r="E11">
            <v>0</v>
          </cell>
          <cell r="F11">
            <v>0</v>
          </cell>
          <cell r="G11">
            <v>0</v>
          </cell>
          <cell r="H11">
            <v>0</v>
          </cell>
          <cell r="I11">
            <v>0</v>
          </cell>
          <cell r="J11">
            <v>0</v>
          </cell>
          <cell r="K11">
            <v>0</v>
          </cell>
          <cell r="L11">
            <v>0</v>
          </cell>
          <cell r="M11">
            <v>0</v>
          </cell>
          <cell r="N11">
            <v>16423</v>
          </cell>
          <cell r="O11">
            <v>349472</v>
          </cell>
          <cell r="P11">
            <v>25443</v>
          </cell>
          <cell r="Q11">
            <v>22792</v>
          </cell>
          <cell r="R11">
            <v>23625</v>
          </cell>
          <cell r="S11">
            <v>12091</v>
          </cell>
          <cell r="T11">
            <v>15539</v>
          </cell>
          <cell r="U11">
            <v>49449</v>
          </cell>
          <cell r="V11">
            <v>46791</v>
          </cell>
          <cell r="W11">
            <v>36887</v>
          </cell>
          <cell r="X11">
            <v>40173</v>
          </cell>
          <cell r="Y11">
            <v>17933</v>
          </cell>
          <cell r="Z11">
            <v>24853</v>
          </cell>
          <cell r="AA11">
            <v>33896</v>
          </cell>
          <cell r="AB11">
            <v>350113</v>
          </cell>
          <cell r="AC11">
            <v>32075</v>
          </cell>
          <cell r="AD11">
            <v>19212</v>
          </cell>
          <cell r="AE11">
            <v>15955</v>
          </cell>
          <cell r="AF11">
            <v>12832</v>
          </cell>
          <cell r="AG11">
            <v>15351</v>
          </cell>
          <cell r="AH11">
            <v>48506</v>
          </cell>
          <cell r="AI11">
            <v>47305</v>
          </cell>
          <cell r="AJ11">
            <v>35672</v>
          </cell>
          <cell r="AK11">
            <v>38309</v>
          </cell>
          <cell r="AL11">
            <v>19552</v>
          </cell>
          <cell r="AM11">
            <v>24539</v>
          </cell>
          <cell r="AN11">
            <v>40807</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row>
        <row r="12">
          <cell r="A12" t="str">
            <v>NO</v>
          </cell>
          <cell r="B12">
            <v>3423</v>
          </cell>
          <cell r="C12">
            <v>0</v>
          </cell>
          <cell r="D12">
            <v>0</v>
          </cell>
          <cell r="E12">
            <v>0</v>
          </cell>
          <cell r="F12">
            <v>0</v>
          </cell>
          <cell r="G12">
            <v>0</v>
          </cell>
          <cell r="H12">
            <v>0</v>
          </cell>
          <cell r="I12">
            <v>0</v>
          </cell>
          <cell r="J12">
            <v>0</v>
          </cell>
          <cell r="K12">
            <v>0</v>
          </cell>
          <cell r="L12">
            <v>0</v>
          </cell>
          <cell r="M12">
            <v>0</v>
          </cell>
          <cell r="N12">
            <v>3423</v>
          </cell>
          <cell r="O12">
            <v>369582</v>
          </cell>
          <cell r="P12">
            <v>6386</v>
          </cell>
          <cell r="Q12">
            <v>7599</v>
          </cell>
          <cell r="R12">
            <v>8968</v>
          </cell>
          <cell r="S12">
            <v>4369</v>
          </cell>
          <cell r="T12">
            <v>1939</v>
          </cell>
          <cell r="U12">
            <v>1425</v>
          </cell>
          <cell r="V12">
            <v>60525</v>
          </cell>
          <cell r="W12">
            <v>89887</v>
          </cell>
          <cell r="X12">
            <v>65662</v>
          </cell>
          <cell r="Y12">
            <v>46747</v>
          </cell>
          <cell r="Z12">
            <v>32198</v>
          </cell>
          <cell r="AA12">
            <v>43876</v>
          </cell>
          <cell r="AB12">
            <v>574742</v>
          </cell>
          <cell r="AC12">
            <v>80188</v>
          </cell>
          <cell r="AD12">
            <v>50139</v>
          </cell>
          <cell r="AE12">
            <v>14521</v>
          </cell>
          <cell r="AF12">
            <v>6790</v>
          </cell>
          <cell r="AG12">
            <v>6370</v>
          </cell>
          <cell r="AH12">
            <v>24766</v>
          </cell>
          <cell r="AI12">
            <v>71415</v>
          </cell>
          <cell r="AJ12">
            <v>91684</v>
          </cell>
          <cell r="AK12">
            <v>66554</v>
          </cell>
          <cell r="AL12">
            <v>47718</v>
          </cell>
          <cell r="AM12">
            <v>46005</v>
          </cell>
          <cell r="AN12">
            <v>68592</v>
          </cell>
          <cell r="AO12">
            <v>-234012</v>
          </cell>
          <cell r="AP12">
            <v>0</v>
          </cell>
          <cell r="AQ12">
            <v>0</v>
          </cell>
          <cell r="AR12">
            <v>0</v>
          </cell>
          <cell r="AS12">
            <v>0</v>
          </cell>
          <cell r="AT12">
            <v>0</v>
          </cell>
          <cell r="AU12">
            <v>0</v>
          </cell>
          <cell r="AV12">
            <v>0</v>
          </cell>
          <cell r="AW12">
            <v>0</v>
          </cell>
          <cell r="AX12">
            <v>0</v>
          </cell>
          <cell r="AY12">
            <v>0</v>
          </cell>
          <cell r="AZ12">
            <v>0</v>
          </cell>
          <cell r="BA12">
            <v>-234012</v>
          </cell>
          <cell r="BB12">
            <v>-29049448</v>
          </cell>
          <cell r="BC12">
            <v>-458731</v>
          </cell>
          <cell r="BD12">
            <v>-571862</v>
          </cell>
          <cell r="BE12">
            <v>-706474</v>
          </cell>
          <cell r="BF12">
            <v>-311340</v>
          </cell>
          <cell r="BG12">
            <v>-121153</v>
          </cell>
          <cell r="BH12">
            <v>-90565</v>
          </cell>
          <cell r="BI12">
            <v>-4568090</v>
          </cell>
          <cell r="BJ12">
            <v>-6898721</v>
          </cell>
          <cell r="BK12">
            <v>-5083835</v>
          </cell>
          <cell r="BL12">
            <v>-3588754</v>
          </cell>
          <cell r="BM12">
            <v>-2693740</v>
          </cell>
          <cell r="BN12">
            <v>-3956184</v>
          </cell>
          <cell r="BO12">
            <v>-46316067</v>
          </cell>
          <cell r="BP12">
            <v>-7336623</v>
          </cell>
          <cell r="BQ12">
            <v>-4709092</v>
          </cell>
          <cell r="BR12">
            <v>-1220382</v>
          </cell>
          <cell r="BS12">
            <v>-454152</v>
          </cell>
          <cell r="BT12">
            <v>-400461</v>
          </cell>
          <cell r="BU12">
            <v>-1620150</v>
          </cell>
          <cell r="BV12">
            <v>-5184868</v>
          </cell>
          <cell r="BW12">
            <v>-7150173</v>
          </cell>
          <cell r="BX12">
            <v>-5243828</v>
          </cell>
          <cell r="BY12">
            <v>-3718118</v>
          </cell>
          <cell r="BZ12">
            <v>-3728725</v>
          </cell>
          <cell r="CA12">
            <v>-5549494</v>
          </cell>
        </row>
        <row r="13">
          <cell r="A13" t="str">
            <v>Crystal</v>
          </cell>
          <cell r="B13">
            <v>9</v>
          </cell>
          <cell r="C13">
            <v>0</v>
          </cell>
          <cell r="D13">
            <v>0</v>
          </cell>
          <cell r="E13">
            <v>0</v>
          </cell>
          <cell r="F13">
            <v>0</v>
          </cell>
          <cell r="G13">
            <v>0</v>
          </cell>
          <cell r="H13">
            <v>0</v>
          </cell>
          <cell r="I13">
            <v>0</v>
          </cell>
          <cell r="J13">
            <v>0</v>
          </cell>
          <cell r="K13">
            <v>0</v>
          </cell>
          <cell r="L13">
            <v>0</v>
          </cell>
          <cell r="M13">
            <v>0</v>
          </cell>
          <cell r="N13">
            <v>9</v>
          </cell>
          <cell r="O13">
            <v>1476</v>
          </cell>
          <cell r="P13">
            <v>35</v>
          </cell>
          <cell r="Q13">
            <v>38</v>
          </cell>
          <cell r="R13">
            <v>37</v>
          </cell>
          <cell r="S13">
            <v>19</v>
          </cell>
          <cell r="T13">
            <v>7</v>
          </cell>
          <cell r="U13">
            <v>3</v>
          </cell>
          <cell r="V13">
            <v>198</v>
          </cell>
          <cell r="W13">
            <v>285</v>
          </cell>
          <cell r="X13">
            <v>218</v>
          </cell>
          <cell r="Y13">
            <v>159</v>
          </cell>
          <cell r="Z13">
            <v>174</v>
          </cell>
          <cell r="AA13">
            <v>301</v>
          </cell>
          <cell r="AB13">
            <v>2510</v>
          </cell>
          <cell r="AC13">
            <v>414</v>
          </cell>
          <cell r="AD13">
            <v>273</v>
          </cell>
          <cell r="AE13">
            <v>125</v>
          </cell>
          <cell r="AF13">
            <v>25</v>
          </cell>
          <cell r="AG13">
            <v>25</v>
          </cell>
          <cell r="AH13">
            <v>90</v>
          </cell>
          <cell r="AI13">
            <v>247</v>
          </cell>
          <cell r="AJ13">
            <v>331</v>
          </cell>
          <cell r="AK13">
            <v>252</v>
          </cell>
          <cell r="AL13">
            <v>194</v>
          </cell>
          <cell r="AM13">
            <v>204</v>
          </cell>
          <cell r="AN13">
            <v>330</v>
          </cell>
          <cell r="AO13">
            <v>-783</v>
          </cell>
          <cell r="AP13">
            <v>0</v>
          </cell>
          <cell r="AQ13">
            <v>0</v>
          </cell>
          <cell r="AR13">
            <v>0</v>
          </cell>
          <cell r="AS13">
            <v>0</v>
          </cell>
          <cell r="AT13">
            <v>0</v>
          </cell>
          <cell r="AU13">
            <v>0</v>
          </cell>
          <cell r="AV13">
            <v>0</v>
          </cell>
          <cell r="AW13">
            <v>0</v>
          </cell>
          <cell r="AX13">
            <v>0</v>
          </cell>
          <cell r="AY13">
            <v>0</v>
          </cell>
          <cell r="AZ13">
            <v>0</v>
          </cell>
          <cell r="BA13">
            <v>-783</v>
          </cell>
          <cell r="BB13">
            <v>-125362</v>
          </cell>
          <cell r="BC13">
            <v>-3002</v>
          </cell>
          <cell r="BD13">
            <v>-3259</v>
          </cell>
          <cell r="BE13">
            <v>-3154</v>
          </cell>
          <cell r="BF13">
            <v>-1648</v>
          </cell>
          <cell r="BG13">
            <v>-580</v>
          </cell>
          <cell r="BH13">
            <v>-240</v>
          </cell>
          <cell r="BI13">
            <v>-16848</v>
          </cell>
          <cell r="BJ13">
            <v>-24236</v>
          </cell>
          <cell r="BK13">
            <v>-18539</v>
          </cell>
          <cell r="BL13">
            <v>-13482</v>
          </cell>
          <cell r="BM13">
            <v>-14795</v>
          </cell>
          <cell r="BN13">
            <v>-25579</v>
          </cell>
          <cell r="BO13">
            <v>-213220</v>
          </cell>
          <cell r="BP13">
            <v>-35191</v>
          </cell>
          <cell r="BQ13">
            <v>-23189</v>
          </cell>
          <cell r="BR13">
            <v>-10625</v>
          </cell>
          <cell r="BS13">
            <v>-2105</v>
          </cell>
          <cell r="BT13">
            <v>-2141</v>
          </cell>
          <cell r="BU13">
            <v>-7657</v>
          </cell>
          <cell r="BV13">
            <v>-20974</v>
          </cell>
          <cell r="BW13">
            <v>-28122</v>
          </cell>
          <cell r="BX13">
            <v>-21410</v>
          </cell>
          <cell r="BY13">
            <v>-16510</v>
          </cell>
          <cell r="BZ13">
            <v>-17304</v>
          </cell>
          <cell r="CA13">
            <v>-27991</v>
          </cell>
        </row>
        <row r="14">
          <cell r="A14" t="str">
            <v>Frederickson</v>
          </cell>
          <cell r="B14">
            <v>153</v>
          </cell>
          <cell r="C14">
            <v>0</v>
          </cell>
          <cell r="D14">
            <v>0</v>
          </cell>
          <cell r="E14">
            <v>0</v>
          </cell>
          <cell r="F14">
            <v>0</v>
          </cell>
          <cell r="G14">
            <v>0</v>
          </cell>
          <cell r="H14">
            <v>0</v>
          </cell>
          <cell r="I14">
            <v>0</v>
          </cell>
          <cell r="J14">
            <v>0</v>
          </cell>
          <cell r="K14">
            <v>0</v>
          </cell>
          <cell r="L14">
            <v>0</v>
          </cell>
          <cell r="M14">
            <v>0</v>
          </cell>
          <cell r="N14">
            <v>153</v>
          </cell>
          <cell r="O14">
            <v>37037</v>
          </cell>
          <cell r="P14">
            <v>341</v>
          </cell>
          <cell r="Q14">
            <v>341</v>
          </cell>
          <cell r="R14">
            <v>358</v>
          </cell>
          <cell r="S14">
            <v>501</v>
          </cell>
          <cell r="T14">
            <v>221</v>
          </cell>
          <cell r="U14">
            <v>129</v>
          </cell>
          <cell r="V14">
            <v>6479</v>
          </cell>
          <cell r="W14">
            <v>9848</v>
          </cell>
          <cell r="X14">
            <v>7005</v>
          </cell>
          <cell r="Y14">
            <v>4899</v>
          </cell>
          <cell r="Z14">
            <v>3054</v>
          </cell>
          <cell r="AA14">
            <v>3863</v>
          </cell>
          <cell r="AB14">
            <v>59954</v>
          </cell>
          <cell r="AC14">
            <v>8060</v>
          </cell>
          <cell r="AD14">
            <v>4912</v>
          </cell>
          <cell r="AE14">
            <v>779</v>
          </cell>
          <cell r="AF14">
            <v>871</v>
          </cell>
          <cell r="AG14">
            <v>785</v>
          </cell>
          <cell r="AH14">
            <v>2535</v>
          </cell>
          <cell r="AI14">
            <v>7967</v>
          </cell>
          <cell r="AJ14">
            <v>10347</v>
          </cell>
          <cell r="AK14">
            <v>7132</v>
          </cell>
          <cell r="AL14">
            <v>4889</v>
          </cell>
          <cell r="AM14">
            <v>4700</v>
          </cell>
          <cell r="AN14">
            <v>6977</v>
          </cell>
          <cell r="AO14">
            <v>-10448</v>
          </cell>
          <cell r="AP14">
            <v>0</v>
          </cell>
          <cell r="AQ14">
            <v>0</v>
          </cell>
          <cell r="AR14">
            <v>0</v>
          </cell>
          <cell r="AS14">
            <v>0</v>
          </cell>
          <cell r="AT14">
            <v>0</v>
          </cell>
          <cell r="AU14">
            <v>0</v>
          </cell>
          <cell r="AV14">
            <v>0</v>
          </cell>
          <cell r="AW14">
            <v>0</v>
          </cell>
          <cell r="AX14">
            <v>0</v>
          </cell>
          <cell r="AY14">
            <v>0</v>
          </cell>
          <cell r="AZ14">
            <v>0</v>
          </cell>
          <cell r="BA14">
            <v>-10448</v>
          </cell>
          <cell r="BB14">
            <v>-3029645</v>
          </cell>
          <cell r="BC14">
            <v>-26322</v>
          </cell>
          <cell r="BD14">
            <v>-29752</v>
          </cell>
          <cell r="BE14">
            <v>-31823</v>
          </cell>
          <cell r="BF14">
            <v>-36513</v>
          </cell>
          <cell r="BG14">
            <v>-14908</v>
          </cell>
          <cell r="BH14">
            <v>-8841</v>
          </cell>
          <cell r="BI14">
            <v>-508300</v>
          </cell>
          <cell r="BJ14">
            <v>-789615</v>
          </cell>
          <cell r="BK14">
            <v>-569079</v>
          </cell>
          <cell r="BL14">
            <v>-394028</v>
          </cell>
          <cell r="BM14">
            <v>-262638</v>
          </cell>
          <cell r="BN14">
            <v>-357826</v>
          </cell>
          <cell r="BO14">
            <v>-4979821</v>
          </cell>
          <cell r="BP14">
            <v>-764547</v>
          </cell>
          <cell r="BQ14">
            <v>-489720</v>
          </cell>
          <cell r="BR14">
            <v>-65380</v>
          </cell>
          <cell r="BS14">
            <v>-60377</v>
          </cell>
          <cell r="BT14">
            <v>-52151</v>
          </cell>
          <cell r="BU14">
            <v>-172399</v>
          </cell>
          <cell r="BV14">
            <v>-587786</v>
          </cell>
          <cell r="BW14">
            <v>-820441</v>
          </cell>
          <cell r="BX14">
            <v>-582822</v>
          </cell>
          <cell r="BY14">
            <v>-402009</v>
          </cell>
          <cell r="BZ14">
            <v>-399157</v>
          </cell>
          <cell r="CA14">
            <v>-583033</v>
          </cell>
        </row>
        <row r="15">
          <cell r="A15" t="str">
            <v>Frederickson</v>
          </cell>
          <cell r="B15">
            <v>153</v>
          </cell>
          <cell r="C15">
            <v>0</v>
          </cell>
          <cell r="D15">
            <v>0</v>
          </cell>
          <cell r="E15">
            <v>0</v>
          </cell>
          <cell r="F15">
            <v>0</v>
          </cell>
          <cell r="G15">
            <v>0</v>
          </cell>
          <cell r="H15">
            <v>0</v>
          </cell>
          <cell r="I15">
            <v>0</v>
          </cell>
          <cell r="J15">
            <v>0</v>
          </cell>
          <cell r="K15">
            <v>0</v>
          </cell>
          <cell r="L15">
            <v>0</v>
          </cell>
          <cell r="M15">
            <v>0</v>
          </cell>
          <cell r="N15">
            <v>153</v>
          </cell>
          <cell r="O15">
            <v>37053</v>
          </cell>
          <cell r="P15">
            <v>341</v>
          </cell>
          <cell r="Q15">
            <v>341</v>
          </cell>
          <cell r="R15">
            <v>523</v>
          </cell>
          <cell r="S15">
            <v>346</v>
          </cell>
          <cell r="T15">
            <v>221</v>
          </cell>
          <cell r="U15">
            <v>129</v>
          </cell>
          <cell r="V15">
            <v>6485</v>
          </cell>
          <cell r="W15">
            <v>9845</v>
          </cell>
          <cell r="X15">
            <v>6992</v>
          </cell>
          <cell r="Y15">
            <v>4938</v>
          </cell>
          <cell r="Z15">
            <v>3048</v>
          </cell>
          <cell r="AA15">
            <v>3845</v>
          </cell>
          <cell r="AB15">
            <v>60296</v>
          </cell>
          <cell r="AC15">
            <v>8084</v>
          </cell>
          <cell r="AD15">
            <v>4862</v>
          </cell>
          <cell r="AE15">
            <v>1245</v>
          </cell>
          <cell r="AF15">
            <v>792</v>
          </cell>
          <cell r="AG15">
            <v>795</v>
          </cell>
          <cell r="AH15">
            <v>2558</v>
          </cell>
          <cell r="AI15">
            <v>7953</v>
          </cell>
          <cell r="AJ15">
            <v>10300</v>
          </cell>
          <cell r="AK15">
            <v>7116</v>
          </cell>
          <cell r="AL15">
            <v>4880</v>
          </cell>
          <cell r="AM15">
            <v>4706</v>
          </cell>
          <cell r="AN15">
            <v>7007</v>
          </cell>
          <cell r="AO15">
            <v>-10448</v>
          </cell>
          <cell r="AP15">
            <v>0</v>
          </cell>
          <cell r="AQ15">
            <v>0</v>
          </cell>
          <cell r="AR15">
            <v>0</v>
          </cell>
          <cell r="AS15">
            <v>0</v>
          </cell>
          <cell r="AT15">
            <v>0</v>
          </cell>
          <cell r="AU15">
            <v>0</v>
          </cell>
          <cell r="AV15">
            <v>0</v>
          </cell>
          <cell r="AW15">
            <v>0</v>
          </cell>
          <cell r="AX15">
            <v>0</v>
          </cell>
          <cell r="AY15">
            <v>0</v>
          </cell>
          <cell r="AZ15">
            <v>0</v>
          </cell>
          <cell r="BA15">
            <v>-10448</v>
          </cell>
          <cell r="BB15">
            <v>-3027485</v>
          </cell>
          <cell r="BC15">
            <v>-26322</v>
          </cell>
          <cell r="BD15">
            <v>-29752</v>
          </cell>
          <cell r="BE15">
            <v>-45885</v>
          </cell>
          <cell r="BF15">
            <v>-22446</v>
          </cell>
          <cell r="BG15">
            <v>-14908</v>
          </cell>
          <cell r="BH15">
            <v>-8841</v>
          </cell>
          <cell r="BI15">
            <v>-509145</v>
          </cell>
          <cell r="BJ15">
            <v>-788550</v>
          </cell>
          <cell r="BK15">
            <v>-566084</v>
          </cell>
          <cell r="BL15">
            <v>-397029</v>
          </cell>
          <cell r="BM15">
            <v>-262198</v>
          </cell>
          <cell r="BN15">
            <v>-356326</v>
          </cell>
          <cell r="BO15">
            <v>-5009262</v>
          </cell>
          <cell r="BP15">
            <v>-763665</v>
          </cell>
          <cell r="BQ15">
            <v>-485396</v>
          </cell>
          <cell r="BR15">
            <v>-110359</v>
          </cell>
          <cell r="BS15">
            <v>-53130</v>
          </cell>
          <cell r="BT15">
            <v>-52635</v>
          </cell>
          <cell r="BU15">
            <v>-173627</v>
          </cell>
          <cell r="BV15">
            <v>-586503</v>
          </cell>
          <cell r="BW15">
            <v>-816068</v>
          </cell>
          <cell r="BX15">
            <v>-582343</v>
          </cell>
          <cell r="BY15">
            <v>-400929</v>
          </cell>
          <cell r="BZ15">
            <v>-398869</v>
          </cell>
          <cell r="CA15">
            <v>-585739</v>
          </cell>
        </row>
        <row r="16">
          <cell r="A16" t="str">
            <v>Fredonia 12</v>
          </cell>
          <cell r="B16">
            <v>452</v>
          </cell>
          <cell r="C16">
            <v>0</v>
          </cell>
          <cell r="D16">
            <v>0</v>
          </cell>
          <cell r="E16">
            <v>0</v>
          </cell>
          <cell r="F16">
            <v>0</v>
          </cell>
          <cell r="G16">
            <v>0</v>
          </cell>
          <cell r="H16">
            <v>0</v>
          </cell>
          <cell r="I16">
            <v>0</v>
          </cell>
          <cell r="J16">
            <v>0</v>
          </cell>
          <cell r="K16">
            <v>0</v>
          </cell>
          <cell r="L16">
            <v>0</v>
          </cell>
          <cell r="M16">
            <v>0</v>
          </cell>
          <cell r="N16">
            <v>452</v>
          </cell>
          <cell r="O16">
            <v>53378</v>
          </cell>
          <cell r="P16">
            <v>832</v>
          </cell>
          <cell r="Q16">
            <v>1055</v>
          </cell>
          <cell r="R16">
            <v>1288</v>
          </cell>
          <cell r="S16">
            <v>723</v>
          </cell>
          <cell r="T16">
            <v>297</v>
          </cell>
          <cell r="U16">
            <v>170</v>
          </cell>
          <cell r="V16">
            <v>8594</v>
          </cell>
          <cell r="W16">
            <v>13378</v>
          </cell>
          <cell r="X16">
            <v>9249</v>
          </cell>
          <cell r="Y16">
            <v>6589</v>
          </cell>
          <cell r="Z16">
            <v>4865</v>
          </cell>
          <cell r="AA16">
            <v>6339</v>
          </cell>
          <cell r="AB16">
            <v>86031</v>
          </cell>
          <cell r="AC16">
            <v>12926</v>
          </cell>
          <cell r="AD16">
            <v>7638</v>
          </cell>
          <cell r="AE16">
            <v>2278</v>
          </cell>
          <cell r="AF16">
            <v>993</v>
          </cell>
          <cell r="AG16">
            <v>785</v>
          </cell>
          <cell r="AH16">
            <v>3471</v>
          </cell>
          <cell r="AI16">
            <v>10526</v>
          </cell>
          <cell r="AJ16">
            <v>13593</v>
          </cell>
          <cell r="AK16">
            <v>9674</v>
          </cell>
          <cell r="AL16">
            <v>6563</v>
          </cell>
          <cell r="AM16">
            <v>7199</v>
          </cell>
          <cell r="AN16">
            <v>10386</v>
          </cell>
          <cell r="AO16">
            <v>-30830</v>
          </cell>
          <cell r="AP16">
            <v>0</v>
          </cell>
          <cell r="AQ16">
            <v>0</v>
          </cell>
          <cell r="AR16">
            <v>0</v>
          </cell>
          <cell r="AS16">
            <v>0</v>
          </cell>
          <cell r="AT16">
            <v>0</v>
          </cell>
          <cell r="AU16">
            <v>0</v>
          </cell>
          <cell r="AV16">
            <v>0</v>
          </cell>
          <cell r="AW16">
            <v>0</v>
          </cell>
          <cell r="AX16">
            <v>0</v>
          </cell>
          <cell r="AY16">
            <v>0</v>
          </cell>
          <cell r="AZ16">
            <v>0</v>
          </cell>
          <cell r="BA16">
            <v>-30830</v>
          </cell>
          <cell r="BB16">
            <v>-4312523</v>
          </cell>
          <cell r="BC16">
            <v>-61992</v>
          </cell>
          <cell r="BD16">
            <v>-87216</v>
          </cell>
          <cell r="BE16">
            <v>-116514</v>
          </cell>
          <cell r="BF16">
            <v>-55713</v>
          </cell>
          <cell r="BG16">
            <v>-19205</v>
          </cell>
          <cell r="BH16">
            <v>-11144</v>
          </cell>
          <cell r="BI16">
            <v>-668895</v>
          </cell>
          <cell r="BJ16">
            <v>-1033047</v>
          </cell>
          <cell r="BK16">
            <v>-731988</v>
          </cell>
          <cell r="BL16">
            <v>-530137</v>
          </cell>
          <cell r="BM16">
            <v>-416089</v>
          </cell>
          <cell r="BN16">
            <v>-580582</v>
          </cell>
          <cell r="BO16">
            <v>-7046265</v>
          </cell>
          <cell r="BP16">
            <v>-1207639</v>
          </cell>
          <cell r="BQ16">
            <v>-736032</v>
          </cell>
          <cell r="BR16">
            <v>-191095</v>
          </cell>
          <cell r="BS16">
            <v>-66920</v>
          </cell>
          <cell r="BT16">
            <v>-50363</v>
          </cell>
          <cell r="BU16">
            <v>-231816</v>
          </cell>
          <cell r="BV16">
            <v>-769637</v>
          </cell>
          <cell r="BW16">
            <v>-1068876</v>
          </cell>
          <cell r="BX16">
            <v>-780184</v>
          </cell>
          <cell r="BY16">
            <v>-522139</v>
          </cell>
          <cell r="BZ16">
            <v>-590017</v>
          </cell>
          <cell r="CA16">
            <v>-831548</v>
          </cell>
        </row>
        <row r="17">
          <cell r="A17" t="str">
            <v>Fredonia 12</v>
          </cell>
          <cell r="B17">
            <v>468</v>
          </cell>
          <cell r="C17">
            <v>0</v>
          </cell>
          <cell r="D17">
            <v>0</v>
          </cell>
          <cell r="E17">
            <v>0</v>
          </cell>
          <cell r="F17">
            <v>0</v>
          </cell>
          <cell r="G17">
            <v>0</v>
          </cell>
          <cell r="H17">
            <v>0</v>
          </cell>
          <cell r="I17">
            <v>0</v>
          </cell>
          <cell r="J17">
            <v>0</v>
          </cell>
          <cell r="K17">
            <v>0</v>
          </cell>
          <cell r="L17">
            <v>0</v>
          </cell>
          <cell r="M17">
            <v>0</v>
          </cell>
          <cell r="N17">
            <v>468</v>
          </cell>
          <cell r="O17">
            <v>53103</v>
          </cell>
          <cell r="P17">
            <v>860</v>
          </cell>
          <cell r="Q17">
            <v>1010</v>
          </cell>
          <cell r="R17">
            <v>1291</v>
          </cell>
          <cell r="S17">
            <v>731</v>
          </cell>
          <cell r="T17">
            <v>140</v>
          </cell>
          <cell r="U17">
            <v>174</v>
          </cell>
          <cell r="V17">
            <v>8590</v>
          </cell>
          <cell r="W17">
            <v>13314</v>
          </cell>
          <cell r="X17">
            <v>9355</v>
          </cell>
          <cell r="Y17">
            <v>6541</v>
          </cell>
          <cell r="Z17">
            <v>4889</v>
          </cell>
          <cell r="AA17">
            <v>6208</v>
          </cell>
          <cell r="AB17">
            <v>85928</v>
          </cell>
          <cell r="AC17">
            <v>12870</v>
          </cell>
          <cell r="AD17">
            <v>7599</v>
          </cell>
          <cell r="AE17">
            <v>2335</v>
          </cell>
          <cell r="AF17">
            <v>1117</v>
          </cell>
          <cell r="AG17">
            <v>670</v>
          </cell>
          <cell r="AH17">
            <v>3424</v>
          </cell>
          <cell r="AI17">
            <v>10495</v>
          </cell>
          <cell r="AJ17">
            <v>13556</v>
          </cell>
          <cell r="AK17">
            <v>9621</v>
          </cell>
          <cell r="AL17">
            <v>6606</v>
          </cell>
          <cell r="AM17">
            <v>7129</v>
          </cell>
          <cell r="AN17">
            <v>10505</v>
          </cell>
          <cell r="AO17">
            <v>-31975</v>
          </cell>
          <cell r="AP17">
            <v>0</v>
          </cell>
          <cell r="AQ17">
            <v>0</v>
          </cell>
          <cell r="AR17">
            <v>0</v>
          </cell>
          <cell r="AS17">
            <v>0</v>
          </cell>
          <cell r="AT17">
            <v>0</v>
          </cell>
          <cell r="AU17">
            <v>0</v>
          </cell>
          <cell r="AV17">
            <v>0</v>
          </cell>
          <cell r="AW17">
            <v>0</v>
          </cell>
          <cell r="AX17">
            <v>0</v>
          </cell>
          <cell r="AY17">
            <v>0</v>
          </cell>
          <cell r="AZ17">
            <v>0</v>
          </cell>
          <cell r="BA17">
            <v>-31975</v>
          </cell>
          <cell r="BB17">
            <v>-4292907</v>
          </cell>
          <cell r="BC17">
            <v>-64133</v>
          </cell>
          <cell r="BD17">
            <v>-83497</v>
          </cell>
          <cell r="BE17">
            <v>-116847</v>
          </cell>
          <cell r="BF17">
            <v>-56173</v>
          </cell>
          <cell r="BG17">
            <v>-9247</v>
          </cell>
          <cell r="BH17">
            <v>-11368</v>
          </cell>
          <cell r="BI17">
            <v>-666500</v>
          </cell>
          <cell r="BJ17">
            <v>-1028280</v>
          </cell>
          <cell r="BK17">
            <v>-742888</v>
          </cell>
          <cell r="BL17">
            <v>-525227</v>
          </cell>
          <cell r="BM17">
            <v>-418353</v>
          </cell>
          <cell r="BN17">
            <v>-570395</v>
          </cell>
          <cell r="BO17">
            <v>-7039042</v>
          </cell>
          <cell r="BP17">
            <v>-1200948</v>
          </cell>
          <cell r="BQ17">
            <v>-733697</v>
          </cell>
          <cell r="BR17">
            <v>-195016</v>
          </cell>
          <cell r="BS17">
            <v>-74133</v>
          </cell>
          <cell r="BT17">
            <v>-42111</v>
          </cell>
          <cell r="BU17">
            <v>-227604</v>
          </cell>
          <cell r="BV17">
            <v>-769677</v>
          </cell>
          <cell r="BW17">
            <v>-1066312</v>
          </cell>
          <cell r="BX17">
            <v>-776275</v>
          </cell>
          <cell r="BY17">
            <v>-525897</v>
          </cell>
          <cell r="BZ17">
            <v>-585729</v>
          </cell>
          <cell r="CA17">
            <v>-841643</v>
          </cell>
        </row>
        <row r="18">
          <cell r="A18" t="str">
            <v>Fredonia 34</v>
          </cell>
          <cell r="B18">
            <v>1065</v>
          </cell>
          <cell r="C18">
            <v>0</v>
          </cell>
          <cell r="D18">
            <v>0</v>
          </cell>
          <cell r="E18">
            <v>0</v>
          </cell>
          <cell r="F18">
            <v>0</v>
          </cell>
          <cell r="G18">
            <v>0</v>
          </cell>
          <cell r="H18">
            <v>0</v>
          </cell>
          <cell r="I18">
            <v>0</v>
          </cell>
          <cell r="J18">
            <v>0</v>
          </cell>
          <cell r="K18">
            <v>0</v>
          </cell>
          <cell r="L18">
            <v>0</v>
          </cell>
          <cell r="M18">
            <v>0</v>
          </cell>
          <cell r="N18">
            <v>1065</v>
          </cell>
          <cell r="O18">
            <v>64772</v>
          </cell>
          <cell r="P18">
            <v>1891</v>
          </cell>
          <cell r="Q18">
            <v>2228</v>
          </cell>
          <cell r="R18">
            <v>2454</v>
          </cell>
          <cell r="S18">
            <v>615</v>
          </cell>
          <cell r="T18">
            <v>437</v>
          </cell>
          <cell r="U18">
            <v>308</v>
          </cell>
          <cell r="V18">
            <v>10031</v>
          </cell>
          <cell r="W18">
            <v>13840</v>
          </cell>
          <cell r="X18">
            <v>10671</v>
          </cell>
          <cell r="Y18">
            <v>7992</v>
          </cell>
          <cell r="Z18">
            <v>5648</v>
          </cell>
          <cell r="AA18">
            <v>8658</v>
          </cell>
          <cell r="AB18">
            <v>92027</v>
          </cell>
          <cell r="AC18">
            <v>12701</v>
          </cell>
          <cell r="AD18">
            <v>8677</v>
          </cell>
          <cell r="AE18">
            <v>2607</v>
          </cell>
          <cell r="AF18">
            <v>812</v>
          </cell>
          <cell r="AG18">
            <v>1161</v>
          </cell>
          <cell r="AH18">
            <v>4501</v>
          </cell>
          <cell r="AI18">
            <v>10894</v>
          </cell>
          <cell r="AJ18">
            <v>13363</v>
          </cell>
          <cell r="AK18">
            <v>10561</v>
          </cell>
          <cell r="AL18">
            <v>8144</v>
          </cell>
          <cell r="AM18">
            <v>7246</v>
          </cell>
          <cell r="AN18">
            <v>11361</v>
          </cell>
          <cell r="AO18">
            <v>-72403</v>
          </cell>
          <cell r="AP18">
            <v>0</v>
          </cell>
          <cell r="AQ18">
            <v>0</v>
          </cell>
          <cell r="AR18">
            <v>0</v>
          </cell>
          <cell r="AS18">
            <v>0</v>
          </cell>
          <cell r="AT18">
            <v>0</v>
          </cell>
          <cell r="AU18">
            <v>0</v>
          </cell>
          <cell r="AV18">
            <v>0</v>
          </cell>
          <cell r="AW18">
            <v>0</v>
          </cell>
          <cell r="AX18">
            <v>0</v>
          </cell>
          <cell r="AY18">
            <v>0</v>
          </cell>
          <cell r="AZ18">
            <v>0</v>
          </cell>
          <cell r="BA18">
            <v>-72403</v>
          </cell>
          <cell r="BB18">
            <v>-4650447</v>
          </cell>
          <cell r="BC18">
            <v>-130016</v>
          </cell>
          <cell r="BD18">
            <v>-152382</v>
          </cell>
          <cell r="BE18">
            <v>-169068</v>
          </cell>
          <cell r="BF18">
            <v>-37727</v>
          </cell>
          <cell r="BG18">
            <v>-24636</v>
          </cell>
          <cell r="BH18">
            <v>-17853</v>
          </cell>
          <cell r="BI18">
            <v>-684406</v>
          </cell>
          <cell r="BJ18">
            <v>-959297</v>
          </cell>
          <cell r="BK18">
            <v>-740920</v>
          </cell>
          <cell r="BL18">
            <v>-543694</v>
          </cell>
          <cell r="BM18">
            <v>-444705</v>
          </cell>
          <cell r="BN18">
            <v>-745744</v>
          </cell>
          <cell r="BO18">
            <v>-6825855</v>
          </cell>
          <cell r="BP18">
            <v>-1066415</v>
          </cell>
          <cell r="BQ18">
            <v>-732774</v>
          </cell>
          <cell r="BR18">
            <v>-210485</v>
          </cell>
          <cell r="BS18">
            <v>-46730</v>
          </cell>
          <cell r="BT18">
            <v>-66601</v>
          </cell>
          <cell r="BU18">
            <v>-274590</v>
          </cell>
          <cell r="BV18">
            <v>-739988</v>
          </cell>
          <cell r="BW18">
            <v>-978850</v>
          </cell>
          <cell r="BX18">
            <v>-750901</v>
          </cell>
          <cell r="BY18">
            <v>-569470</v>
          </cell>
          <cell r="BZ18">
            <v>-530187</v>
          </cell>
          <cell r="CA18">
            <v>-858865</v>
          </cell>
        </row>
        <row r="19">
          <cell r="A19" t="str">
            <v>Fredonia 34</v>
          </cell>
          <cell r="B19">
            <v>1079</v>
          </cell>
          <cell r="C19">
            <v>0</v>
          </cell>
          <cell r="D19">
            <v>0</v>
          </cell>
          <cell r="E19">
            <v>0</v>
          </cell>
          <cell r="F19">
            <v>0</v>
          </cell>
          <cell r="G19">
            <v>0</v>
          </cell>
          <cell r="H19">
            <v>0</v>
          </cell>
          <cell r="I19">
            <v>0</v>
          </cell>
          <cell r="J19">
            <v>0</v>
          </cell>
          <cell r="K19">
            <v>0</v>
          </cell>
          <cell r="L19">
            <v>0</v>
          </cell>
          <cell r="M19">
            <v>0</v>
          </cell>
          <cell r="N19">
            <v>1079</v>
          </cell>
          <cell r="O19">
            <v>65117</v>
          </cell>
          <cell r="P19">
            <v>1901</v>
          </cell>
          <cell r="Q19">
            <v>2188</v>
          </cell>
          <cell r="R19">
            <v>2447</v>
          </cell>
          <cell r="S19">
            <v>905</v>
          </cell>
          <cell r="T19">
            <v>421</v>
          </cell>
          <cell r="U19">
            <v>310</v>
          </cell>
          <cell r="V19">
            <v>10071</v>
          </cell>
          <cell r="W19">
            <v>13825</v>
          </cell>
          <cell r="X19">
            <v>10667</v>
          </cell>
          <cell r="Y19">
            <v>8049</v>
          </cell>
          <cell r="Z19">
            <v>5678</v>
          </cell>
          <cell r="AA19">
            <v>8656</v>
          </cell>
          <cell r="AB19">
            <v>92080</v>
          </cell>
          <cell r="AC19">
            <v>12759</v>
          </cell>
          <cell r="AD19">
            <v>8638</v>
          </cell>
          <cell r="AE19">
            <v>2660</v>
          </cell>
          <cell r="AF19">
            <v>749</v>
          </cell>
          <cell r="AG19">
            <v>1152</v>
          </cell>
          <cell r="AH19">
            <v>4511</v>
          </cell>
          <cell r="AI19">
            <v>10817</v>
          </cell>
          <cell r="AJ19">
            <v>13448</v>
          </cell>
          <cell r="AK19">
            <v>10529</v>
          </cell>
          <cell r="AL19">
            <v>8191</v>
          </cell>
          <cell r="AM19">
            <v>7249</v>
          </cell>
          <cell r="AN19">
            <v>11378</v>
          </cell>
          <cell r="AO19">
            <v>-73305</v>
          </cell>
          <cell r="AP19">
            <v>0</v>
          </cell>
          <cell r="AQ19">
            <v>0</v>
          </cell>
          <cell r="AR19">
            <v>0</v>
          </cell>
          <cell r="AS19">
            <v>0</v>
          </cell>
          <cell r="AT19">
            <v>0</v>
          </cell>
          <cell r="AU19">
            <v>0</v>
          </cell>
          <cell r="AV19">
            <v>0</v>
          </cell>
          <cell r="AW19">
            <v>0</v>
          </cell>
          <cell r="AX19">
            <v>0</v>
          </cell>
          <cell r="AY19">
            <v>0</v>
          </cell>
          <cell r="AZ19">
            <v>0</v>
          </cell>
          <cell r="BA19">
            <v>-73305</v>
          </cell>
          <cell r="BB19">
            <v>-4683332</v>
          </cell>
          <cell r="BC19">
            <v>-130959</v>
          </cell>
          <cell r="BD19">
            <v>-150367</v>
          </cell>
          <cell r="BE19">
            <v>-168797</v>
          </cell>
          <cell r="BF19">
            <v>-63214</v>
          </cell>
          <cell r="BG19">
            <v>-23641</v>
          </cell>
          <cell r="BH19">
            <v>-17921</v>
          </cell>
          <cell r="BI19">
            <v>-689187</v>
          </cell>
          <cell r="BJ19">
            <v>-958673</v>
          </cell>
          <cell r="BK19">
            <v>-739930</v>
          </cell>
          <cell r="BL19">
            <v>-547457</v>
          </cell>
          <cell r="BM19">
            <v>-448136</v>
          </cell>
          <cell r="BN19">
            <v>-745051</v>
          </cell>
          <cell r="BO19">
            <v>-6829172</v>
          </cell>
          <cell r="BP19">
            <v>-1069749</v>
          </cell>
          <cell r="BQ19">
            <v>-731099</v>
          </cell>
          <cell r="BR19">
            <v>-213213</v>
          </cell>
          <cell r="BS19">
            <v>-45433</v>
          </cell>
          <cell r="BT19">
            <v>-66160</v>
          </cell>
          <cell r="BU19">
            <v>-275360</v>
          </cell>
          <cell r="BV19">
            <v>-736118</v>
          </cell>
          <cell r="BW19">
            <v>-984356</v>
          </cell>
          <cell r="BX19">
            <v>-747061</v>
          </cell>
          <cell r="BY19">
            <v>-571175</v>
          </cell>
          <cell r="BZ19">
            <v>-530713</v>
          </cell>
          <cell r="CA19">
            <v>-858734</v>
          </cell>
        </row>
        <row r="20">
          <cell r="A20" t="str">
            <v>Whitehorn 23</v>
          </cell>
          <cell r="B20">
            <v>0</v>
          </cell>
          <cell r="C20">
            <v>0</v>
          </cell>
          <cell r="D20">
            <v>0</v>
          </cell>
          <cell r="E20">
            <v>0</v>
          </cell>
          <cell r="F20">
            <v>0</v>
          </cell>
          <cell r="G20">
            <v>0</v>
          </cell>
          <cell r="H20">
            <v>0</v>
          </cell>
          <cell r="I20">
            <v>0</v>
          </cell>
          <cell r="J20">
            <v>0</v>
          </cell>
          <cell r="K20">
            <v>0</v>
          </cell>
          <cell r="L20">
            <v>0</v>
          </cell>
          <cell r="M20">
            <v>0</v>
          </cell>
          <cell r="N20">
            <v>0</v>
          </cell>
          <cell r="O20">
            <v>28829</v>
          </cell>
          <cell r="P20">
            <v>93</v>
          </cell>
          <cell r="Q20">
            <v>196</v>
          </cell>
          <cell r="R20">
            <v>285</v>
          </cell>
          <cell r="S20">
            <v>275</v>
          </cell>
          <cell r="T20">
            <v>79</v>
          </cell>
          <cell r="U20">
            <v>102</v>
          </cell>
          <cell r="V20">
            <v>5015</v>
          </cell>
          <cell r="W20">
            <v>7784</v>
          </cell>
          <cell r="X20">
            <v>5804</v>
          </cell>
          <cell r="Y20">
            <v>3789</v>
          </cell>
          <cell r="Z20">
            <v>2415</v>
          </cell>
          <cell r="AA20">
            <v>2994</v>
          </cell>
          <cell r="AB20">
            <v>47991</v>
          </cell>
          <cell r="AC20">
            <v>6164</v>
          </cell>
          <cell r="AD20">
            <v>3720</v>
          </cell>
          <cell r="AE20">
            <v>1236</v>
          </cell>
          <cell r="AF20">
            <v>727</v>
          </cell>
          <cell r="AG20">
            <v>399</v>
          </cell>
          <cell r="AH20">
            <v>2134</v>
          </cell>
          <cell r="AI20">
            <v>6223</v>
          </cell>
          <cell r="AJ20">
            <v>8338</v>
          </cell>
          <cell r="AK20">
            <v>5810</v>
          </cell>
          <cell r="AL20">
            <v>4108</v>
          </cell>
          <cell r="AM20">
            <v>3785</v>
          </cell>
          <cell r="AN20">
            <v>5347</v>
          </cell>
          <cell r="AO20">
            <v>0</v>
          </cell>
          <cell r="AP20">
            <v>0</v>
          </cell>
          <cell r="AQ20">
            <v>0</v>
          </cell>
          <cell r="AR20">
            <v>0</v>
          </cell>
          <cell r="AS20">
            <v>0</v>
          </cell>
          <cell r="AT20">
            <v>0</v>
          </cell>
          <cell r="AU20">
            <v>0</v>
          </cell>
          <cell r="AV20">
            <v>0</v>
          </cell>
          <cell r="AW20">
            <v>0</v>
          </cell>
          <cell r="AX20">
            <v>0</v>
          </cell>
          <cell r="AY20">
            <v>0</v>
          </cell>
          <cell r="AZ20">
            <v>0</v>
          </cell>
          <cell r="BA20">
            <v>0</v>
          </cell>
          <cell r="BB20">
            <v>-2461340</v>
          </cell>
          <cell r="BC20">
            <v>-8031</v>
          </cell>
          <cell r="BD20">
            <v>-17431</v>
          </cell>
          <cell r="BE20">
            <v>-27225</v>
          </cell>
          <cell r="BF20">
            <v>-19608</v>
          </cell>
          <cell r="BG20">
            <v>-5678</v>
          </cell>
          <cell r="BH20">
            <v>-7179</v>
          </cell>
          <cell r="BI20">
            <v>-409774</v>
          </cell>
          <cell r="BJ20">
            <v>-657157</v>
          </cell>
          <cell r="BK20">
            <v>-491024</v>
          </cell>
          <cell r="BL20">
            <v>-318746</v>
          </cell>
          <cell r="BM20">
            <v>-213018</v>
          </cell>
          <cell r="BN20">
            <v>-286471</v>
          </cell>
          <cell r="BO20">
            <v>-4183977</v>
          </cell>
          <cell r="BP20">
            <v>-612737</v>
          </cell>
          <cell r="BQ20">
            <v>-383866</v>
          </cell>
          <cell r="BR20">
            <v>-111080</v>
          </cell>
          <cell r="BS20">
            <v>-53593</v>
          </cell>
          <cell r="BT20">
            <v>-27119</v>
          </cell>
          <cell r="BU20">
            <v>-148133</v>
          </cell>
          <cell r="BV20">
            <v>-485723</v>
          </cell>
          <cell r="BW20">
            <v>-689726</v>
          </cell>
          <cell r="BX20">
            <v>-498556</v>
          </cell>
          <cell r="BY20">
            <v>-353214</v>
          </cell>
          <cell r="BZ20">
            <v>-337082</v>
          </cell>
          <cell r="CA20">
            <v>-483147</v>
          </cell>
        </row>
        <row r="21">
          <cell r="A21" t="str">
            <v>Whitehorn 23</v>
          </cell>
          <cell r="B21">
            <v>44</v>
          </cell>
          <cell r="C21">
            <v>0</v>
          </cell>
          <cell r="D21">
            <v>0</v>
          </cell>
          <cell r="E21">
            <v>0</v>
          </cell>
          <cell r="F21">
            <v>0</v>
          </cell>
          <cell r="G21">
            <v>0</v>
          </cell>
          <cell r="H21">
            <v>0</v>
          </cell>
          <cell r="I21">
            <v>0</v>
          </cell>
          <cell r="J21">
            <v>0</v>
          </cell>
          <cell r="K21">
            <v>0</v>
          </cell>
          <cell r="L21">
            <v>0</v>
          </cell>
          <cell r="M21">
            <v>0</v>
          </cell>
          <cell r="N21">
            <v>44</v>
          </cell>
          <cell r="O21">
            <v>28816</v>
          </cell>
          <cell r="P21">
            <v>92</v>
          </cell>
          <cell r="Q21">
            <v>204</v>
          </cell>
          <cell r="R21">
            <v>284</v>
          </cell>
          <cell r="S21">
            <v>254</v>
          </cell>
          <cell r="T21">
            <v>118</v>
          </cell>
          <cell r="U21">
            <v>102</v>
          </cell>
          <cell r="V21">
            <v>5063</v>
          </cell>
          <cell r="W21">
            <v>7767</v>
          </cell>
          <cell r="X21">
            <v>5702</v>
          </cell>
          <cell r="Y21">
            <v>3791</v>
          </cell>
          <cell r="Z21">
            <v>2427</v>
          </cell>
          <cell r="AA21">
            <v>3013</v>
          </cell>
          <cell r="AB21">
            <v>47925</v>
          </cell>
          <cell r="AC21">
            <v>6210</v>
          </cell>
          <cell r="AD21">
            <v>3819</v>
          </cell>
          <cell r="AE21">
            <v>1257</v>
          </cell>
          <cell r="AF21">
            <v>704</v>
          </cell>
          <cell r="AG21">
            <v>598</v>
          </cell>
          <cell r="AH21">
            <v>1543</v>
          </cell>
          <cell r="AI21">
            <v>6293</v>
          </cell>
          <cell r="AJ21">
            <v>8408</v>
          </cell>
          <cell r="AK21">
            <v>5860</v>
          </cell>
          <cell r="AL21">
            <v>4143</v>
          </cell>
          <cell r="AM21">
            <v>3786</v>
          </cell>
          <cell r="AN21">
            <v>5303</v>
          </cell>
          <cell r="AO21">
            <v>-3820</v>
          </cell>
          <cell r="AP21">
            <v>0</v>
          </cell>
          <cell r="AQ21">
            <v>0</v>
          </cell>
          <cell r="AR21">
            <v>0</v>
          </cell>
          <cell r="AS21">
            <v>0</v>
          </cell>
          <cell r="AT21">
            <v>0</v>
          </cell>
          <cell r="AU21">
            <v>0</v>
          </cell>
          <cell r="AV21">
            <v>0</v>
          </cell>
          <cell r="AW21">
            <v>0</v>
          </cell>
          <cell r="AX21">
            <v>0</v>
          </cell>
          <cell r="AY21">
            <v>0</v>
          </cell>
          <cell r="AZ21">
            <v>0</v>
          </cell>
          <cell r="BA21">
            <v>-3820</v>
          </cell>
          <cell r="BB21">
            <v>-2466406</v>
          </cell>
          <cell r="BC21">
            <v>-7955</v>
          </cell>
          <cell r="BD21">
            <v>-18208</v>
          </cell>
          <cell r="BE21">
            <v>-27162</v>
          </cell>
          <cell r="BF21">
            <v>-18298</v>
          </cell>
          <cell r="BG21">
            <v>-8351</v>
          </cell>
          <cell r="BH21">
            <v>-7179</v>
          </cell>
          <cell r="BI21">
            <v>-415034</v>
          </cell>
          <cell r="BJ21">
            <v>-659865</v>
          </cell>
          <cell r="BK21">
            <v>-483381</v>
          </cell>
          <cell r="BL21">
            <v>-318954</v>
          </cell>
          <cell r="BM21">
            <v>-213809</v>
          </cell>
          <cell r="BN21">
            <v>-288210</v>
          </cell>
          <cell r="BO21">
            <v>-4189453</v>
          </cell>
          <cell r="BP21">
            <v>-615732</v>
          </cell>
          <cell r="BQ21">
            <v>-393320</v>
          </cell>
          <cell r="BR21">
            <v>-113130</v>
          </cell>
          <cell r="BS21">
            <v>-51731</v>
          </cell>
          <cell r="BT21">
            <v>-41181</v>
          </cell>
          <cell r="BU21">
            <v>-108963</v>
          </cell>
          <cell r="BV21">
            <v>-488462</v>
          </cell>
          <cell r="BW21">
            <v>-697423</v>
          </cell>
          <cell r="BX21">
            <v>-504278</v>
          </cell>
          <cell r="BY21">
            <v>-356775</v>
          </cell>
          <cell r="BZ21">
            <v>-339666</v>
          </cell>
          <cell r="CA21">
            <v>-478794</v>
          </cell>
        </row>
        <row r="22">
          <cell r="A22" t="str">
            <v>NO</v>
          </cell>
          <cell r="B22">
            <v>136991</v>
          </cell>
          <cell r="C22">
            <v>0</v>
          </cell>
          <cell r="D22">
            <v>0</v>
          </cell>
          <cell r="E22">
            <v>0</v>
          </cell>
          <cell r="F22">
            <v>0</v>
          </cell>
          <cell r="G22">
            <v>0</v>
          </cell>
          <cell r="H22">
            <v>0</v>
          </cell>
          <cell r="I22">
            <v>0</v>
          </cell>
          <cell r="J22">
            <v>0</v>
          </cell>
          <cell r="K22">
            <v>0</v>
          </cell>
          <cell r="L22">
            <v>0</v>
          </cell>
          <cell r="M22">
            <v>0</v>
          </cell>
          <cell r="N22">
            <v>136991</v>
          </cell>
          <cell r="O22">
            <v>3270391</v>
          </cell>
          <cell r="P22">
            <v>291620</v>
          </cell>
          <cell r="Q22">
            <v>265839</v>
          </cell>
          <cell r="R22">
            <v>284737</v>
          </cell>
          <cell r="S22">
            <v>224074</v>
          </cell>
          <cell r="T22">
            <v>152706</v>
          </cell>
          <cell r="U22">
            <v>173747</v>
          </cell>
          <cell r="V22">
            <v>332669</v>
          </cell>
          <cell r="W22">
            <v>345171</v>
          </cell>
          <cell r="X22">
            <v>312223</v>
          </cell>
          <cell r="Y22">
            <v>299192</v>
          </cell>
          <cell r="Z22">
            <v>280892</v>
          </cell>
          <cell r="AA22">
            <v>307522</v>
          </cell>
          <cell r="AB22">
            <v>3245761</v>
          </cell>
          <cell r="AC22">
            <v>333873</v>
          </cell>
          <cell r="AD22">
            <v>283677</v>
          </cell>
          <cell r="AE22">
            <v>228987</v>
          </cell>
          <cell r="AF22">
            <v>183135</v>
          </cell>
          <cell r="AG22">
            <v>155638</v>
          </cell>
          <cell r="AH22">
            <v>250190</v>
          </cell>
          <cell r="AI22">
            <v>322557</v>
          </cell>
          <cell r="AJ22">
            <v>328101</v>
          </cell>
          <cell r="AK22">
            <v>294648</v>
          </cell>
          <cell r="AL22">
            <v>279088</v>
          </cell>
          <cell r="AM22">
            <v>276880</v>
          </cell>
          <cell r="AN22">
            <v>308986</v>
          </cell>
          <cell r="AO22">
            <v>-13066040</v>
          </cell>
          <cell r="AP22">
            <v>0</v>
          </cell>
          <cell r="AQ22">
            <v>0</v>
          </cell>
          <cell r="AR22">
            <v>0</v>
          </cell>
          <cell r="AS22">
            <v>0</v>
          </cell>
          <cell r="AT22">
            <v>0</v>
          </cell>
          <cell r="AU22">
            <v>0</v>
          </cell>
          <cell r="AV22">
            <v>0</v>
          </cell>
          <cell r="AW22">
            <v>0</v>
          </cell>
          <cell r="AX22">
            <v>0</v>
          </cell>
          <cell r="AY22">
            <v>0</v>
          </cell>
          <cell r="AZ22">
            <v>0</v>
          </cell>
          <cell r="BA22">
            <v>-13066040</v>
          </cell>
          <cell r="BB22">
            <v>-281297886</v>
          </cell>
          <cell r="BC22">
            <v>-26956388</v>
          </cell>
          <cell r="BD22">
            <v>-24394860</v>
          </cell>
          <cell r="BE22">
            <v>-26452127</v>
          </cell>
          <cell r="BF22">
            <v>-19251468</v>
          </cell>
          <cell r="BG22">
            <v>-8421609</v>
          </cell>
          <cell r="BH22">
            <v>-18031311</v>
          </cell>
          <cell r="BI22">
            <v>-24212112</v>
          </cell>
          <cell r="BJ22">
            <v>-24666925</v>
          </cell>
          <cell r="BK22">
            <v>-27170003</v>
          </cell>
          <cell r="BL22">
            <v>-26696120</v>
          </cell>
          <cell r="BM22">
            <v>-26419065</v>
          </cell>
          <cell r="BN22">
            <v>-28625898</v>
          </cell>
          <cell r="BO22">
            <v>-284164871</v>
          </cell>
          <cell r="BP22">
            <v>-30037183</v>
          </cell>
          <cell r="BQ22">
            <v>-26477313</v>
          </cell>
          <cell r="BR22">
            <v>-24715078</v>
          </cell>
          <cell r="BS22">
            <v>-18036639</v>
          </cell>
          <cell r="BT22">
            <v>-8779929</v>
          </cell>
          <cell r="BU22">
            <v>-20586107</v>
          </cell>
          <cell r="BV22">
            <v>-23910884</v>
          </cell>
          <cell r="BW22">
            <v>-24164984</v>
          </cell>
          <cell r="BX22">
            <v>-26719420</v>
          </cell>
          <cell r="BY22">
            <v>-26030625</v>
          </cell>
          <cell r="BZ22">
            <v>-26325609</v>
          </cell>
          <cell r="CA22">
            <v>-28381100</v>
          </cell>
        </row>
        <row r="23">
          <cell r="A23" t="str">
            <v>QF KomaK</v>
          </cell>
          <cell r="B23">
            <v>1302</v>
          </cell>
          <cell r="C23">
            <v>0</v>
          </cell>
          <cell r="D23">
            <v>0</v>
          </cell>
          <cell r="E23">
            <v>0</v>
          </cell>
          <cell r="F23">
            <v>0</v>
          </cell>
          <cell r="G23">
            <v>0</v>
          </cell>
          <cell r="H23">
            <v>0</v>
          </cell>
          <cell r="I23">
            <v>0</v>
          </cell>
          <cell r="J23">
            <v>0</v>
          </cell>
          <cell r="K23">
            <v>0</v>
          </cell>
          <cell r="L23">
            <v>0</v>
          </cell>
          <cell r="M23">
            <v>0</v>
          </cell>
          <cell r="N23">
            <v>1302</v>
          </cell>
          <cell r="O23">
            <v>42304</v>
          </cell>
          <cell r="P23">
            <v>2712</v>
          </cell>
          <cell r="Q23">
            <v>1934</v>
          </cell>
          <cell r="R23">
            <v>1818</v>
          </cell>
          <cell r="S23">
            <v>3093</v>
          </cell>
          <cell r="T23">
            <v>6289</v>
          </cell>
          <cell r="U23">
            <v>7397</v>
          </cell>
          <cell r="V23">
            <v>5928</v>
          </cell>
          <cell r="W23">
            <v>2540</v>
          </cell>
          <cell r="X23">
            <v>1346</v>
          </cell>
          <cell r="Y23">
            <v>2655</v>
          </cell>
          <cell r="Z23">
            <v>3289</v>
          </cell>
          <cell r="AA23">
            <v>3303</v>
          </cell>
          <cell r="AB23">
            <v>42371</v>
          </cell>
          <cell r="AC23">
            <v>2712</v>
          </cell>
          <cell r="AD23">
            <v>2001</v>
          </cell>
          <cell r="AE23">
            <v>1818</v>
          </cell>
          <cell r="AF23">
            <v>3093</v>
          </cell>
          <cell r="AG23">
            <v>6284</v>
          </cell>
          <cell r="AH23">
            <v>7403</v>
          </cell>
          <cell r="AI23">
            <v>5928</v>
          </cell>
          <cell r="AJ23">
            <v>2540</v>
          </cell>
          <cell r="AK23">
            <v>1346</v>
          </cell>
          <cell r="AL23">
            <v>2656</v>
          </cell>
          <cell r="AM23">
            <v>3289</v>
          </cell>
          <cell r="AN23">
            <v>3303</v>
          </cell>
          <cell r="AO23">
            <v>-98849</v>
          </cell>
          <cell r="AP23">
            <v>0</v>
          </cell>
          <cell r="AQ23">
            <v>0</v>
          </cell>
          <cell r="AR23">
            <v>0</v>
          </cell>
          <cell r="AS23">
            <v>0</v>
          </cell>
          <cell r="AT23">
            <v>0</v>
          </cell>
          <cell r="AU23">
            <v>0</v>
          </cell>
          <cell r="AV23">
            <v>0</v>
          </cell>
          <cell r="AW23">
            <v>0</v>
          </cell>
          <cell r="AX23">
            <v>0</v>
          </cell>
          <cell r="AY23">
            <v>0</v>
          </cell>
          <cell r="AZ23">
            <v>0</v>
          </cell>
          <cell r="BA23">
            <v>-98849</v>
          </cell>
          <cell r="BB23">
            <v>-3221928</v>
          </cell>
          <cell r="BC23">
            <v>-205891</v>
          </cell>
          <cell r="BD23">
            <v>-146778</v>
          </cell>
          <cell r="BE23">
            <v>-137974</v>
          </cell>
          <cell r="BF23">
            <v>-234792</v>
          </cell>
          <cell r="BG23">
            <v>-477408</v>
          </cell>
          <cell r="BH23">
            <v>-561471</v>
          </cell>
          <cell r="BI23">
            <v>-453315</v>
          </cell>
          <cell r="BJ23">
            <v>-194251</v>
          </cell>
          <cell r="BK23">
            <v>-102919</v>
          </cell>
          <cell r="BL23">
            <v>-203062</v>
          </cell>
          <cell r="BM23">
            <v>-251499</v>
          </cell>
          <cell r="BN23">
            <v>-252569</v>
          </cell>
          <cell r="BO23">
            <v>-3244689</v>
          </cell>
          <cell r="BP23">
            <v>-207419</v>
          </cell>
          <cell r="BQ23">
            <v>-152984</v>
          </cell>
          <cell r="BR23">
            <v>-138998</v>
          </cell>
          <cell r="BS23">
            <v>-236501</v>
          </cell>
          <cell r="BT23">
            <v>-480520</v>
          </cell>
          <cell r="BU23">
            <v>-566070</v>
          </cell>
          <cell r="BV23">
            <v>-454738</v>
          </cell>
          <cell r="BW23">
            <v>-194860</v>
          </cell>
          <cell r="BX23">
            <v>-103242</v>
          </cell>
          <cell r="BY23">
            <v>-203708</v>
          </cell>
          <cell r="BZ23">
            <v>-252288</v>
          </cell>
          <cell r="CA23">
            <v>-253361</v>
          </cell>
        </row>
        <row r="24">
          <cell r="A24" t="str">
            <v>March Point 1</v>
          </cell>
          <cell r="B24">
            <v>26811</v>
          </cell>
          <cell r="C24">
            <v>0</v>
          </cell>
          <cell r="D24">
            <v>0</v>
          </cell>
          <cell r="E24">
            <v>0</v>
          </cell>
          <cell r="F24">
            <v>0</v>
          </cell>
          <cell r="G24">
            <v>0</v>
          </cell>
          <cell r="H24">
            <v>0</v>
          </cell>
          <cell r="I24">
            <v>0</v>
          </cell>
          <cell r="J24">
            <v>0</v>
          </cell>
          <cell r="K24">
            <v>0</v>
          </cell>
          <cell r="L24">
            <v>0</v>
          </cell>
          <cell r="M24">
            <v>0</v>
          </cell>
          <cell r="N24">
            <v>26811</v>
          </cell>
          <cell r="O24">
            <v>698894</v>
          </cell>
          <cell r="P24">
            <v>59431</v>
          </cell>
          <cell r="Q24">
            <v>53612</v>
          </cell>
          <cell r="R24">
            <v>59335</v>
          </cell>
          <cell r="S24">
            <v>57422</v>
          </cell>
          <cell r="T24">
            <v>59348</v>
          </cell>
          <cell r="U24">
            <v>57490</v>
          </cell>
          <cell r="V24">
            <v>59355</v>
          </cell>
          <cell r="W24">
            <v>59371</v>
          </cell>
          <cell r="X24">
            <v>57446</v>
          </cell>
          <cell r="Y24">
            <v>59425</v>
          </cell>
          <cell r="Z24">
            <v>57351</v>
          </cell>
          <cell r="AA24">
            <v>59308</v>
          </cell>
          <cell r="AB24">
            <v>700703</v>
          </cell>
          <cell r="AC24">
            <v>59406</v>
          </cell>
          <cell r="AD24">
            <v>55585</v>
          </cell>
          <cell r="AE24">
            <v>59351</v>
          </cell>
          <cell r="AF24">
            <v>57351</v>
          </cell>
          <cell r="AG24">
            <v>59337</v>
          </cell>
          <cell r="AH24">
            <v>57359</v>
          </cell>
          <cell r="AI24">
            <v>59283</v>
          </cell>
          <cell r="AJ24">
            <v>59406</v>
          </cell>
          <cell r="AK24">
            <v>57459</v>
          </cell>
          <cell r="AL24">
            <v>59461</v>
          </cell>
          <cell r="AM24">
            <v>57486</v>
          </cell>
          <cell r="AN24">
            <v>59218</v>
          </cell>
          <cell r="AO24">
            <v>-1659077</v>
          </cell>
          <cell r="AP24">
            <v>0</v>
          </cell>
          <cell r="AQ24">
            <v>0</v>
          </cell>
          <cell r="AR24">
            <v>0</v>
          </cell>
          <cell r="AS24">
            <v>0</v>
          </cell>
          <cell r="AT24">
            <v>0</v>
          </cell>
          <cell r="AU24">
            <v>0</v>
          </cell>
          <cell r="AV24">
            <v>0</v>
          </cell>
          <cell r="AW24">
            <v>0</v>
          </cell>
          <cell r="AX24">
            <v>0</v>
          </cell>
          <cell r="AY24">
            <v>0</v>
          </cell>
          <cell r="AZ24">
            <v>0</v>
          </cell>
          <cell r="BA24">
            <v>-1659077</v>
          </cell>
          <cell r="BB24">
            <v>-38352301</v>
          </cell>
          <cell r="BC24">
            <v>-3694838</v>
          </cell>
          <cell r="BD24">
            <v>-3333058</v>
          </cell>
          <cell r="BE24">
            <v>-3688869</v>
          </cell>
          <cell r="BF24">
            <v>-2570801</v>
          </cell>
          <cell r="BG24">
            <v>-2657010</v>
          </cell>
          <cell r="BH24">
            <v>-2573809</v>
          </cell>
          <cell r="BI24">
            <v>-2657332</v>
          </cell>
          <cell r="BJ24">
            <v>-2658049</v>
          </cell>
          <cell r="BK24">
            <v>-3571393</v>
          </cell>
          <cell r="BL24">
            <v>-3694440</v>
          </cell>
          <cell r="BM24">
            <v>-3565524</v>
          </cell>
          <cell r="BN24">
            <v>-3687178</v>
          </cell>
          <cell r="BO24">
            <v>-38672302</v>
          </cell>
          <cell r="BP24">
            <v>-3710524</v>
          </cell>
          <cell r="BQ24">
            <v>-3471827</v>
          </cell>
          <cell r="BR24">
            <v>-3707076</v>
          </cell>
          <cell r="BS24">
            <v>-2584245</v>
          </cell>
          <cell r="BT24">
            <v>-2673716</v>
          </cell>
          <cell r="BU24">
            <v>-2584606</v>
          </cell>
          <cell r="BV24">
            <v>-2671301</v>
          </cell>
          <cell r="BW24">
            <v>-2676852</v>
          </cell>
          <cell r="BX24">
            <v>-3588902</v>
          </cell>
          <cell r="BY24">
            <v>-3713922</v>
          </cell>
          <cell r="BZ24">
            <v>-3590601</v>
          </cell>
          <cell r="CA24">
            <v>-3698731</v>
          </cell>
        </row>
        <row r="25">
          <cell r="A25" t="str">
            <v>March Point 2</v>
          </cell>
          <cell r="B25">
            <v>18361</v>
          </cell>
          <cell r="C25">
            <v>0</v>
          </cell>
          <cell r="D25">
            <v>0</v>
          </cell>
          <cell r="E25">
            <v>0</v>
          </cell>
          <cell r="F25">
            <v>0</v>
          </cell>
          <cell r="G25">
            <v>0</v>
          </cell>
          <cell r="H25">
            <v>0</v>
          </cell>
          <cell r="I25">
            <v>0</v>
          </cell>
          <cell r="J25">
            <v>0</v>
          </cell>
          <cell r="K25">
            <v>0</v>
          </cell>
          <cell r="L25">
            <v>0</v>
          </cell>
          <cell r="M25">
            <v>0</v>
          </cell>
          <cell r="N25">
            <v>18361</v>
          </cell>
          <cell r="O25">
            <v>406151</v>
          </cell>
          <cell r="P25">
            <v>38086</v>
          </cell>
          <cell r="Q25">
            <v>32953</v>
          </cell>
          <cell r="R25">
            <v>35112</v>
          </cell>
          <cell r="S25">
            <v>31137</v>
          </cell>
          <cell r="T25">
            <v>13839</v>
          </cell>
          <cell r="U25">
            <v>29451</v>
          </cell>
          <cell r="V25">
            <v>37514</v>
          </cell>
          <cell r="W25">
            <v>39417</v>
          </cell>
          <cell r="X25">
            <v>36812</v>
          </cell>
          <cell r="Y25">
            <v>38262</v>
          </cell>
          <cell r="Z25">
            <v>36110</v>
          </cell>
          <cell r="AA25">
            <v>37457</v>
          </cell>
          <cell r="AB25">
            <v>403534</v>
          </cell>
          <cell r="AC25">
            <v>37692</v>
          </cell>
          <cell r="AD25">
            <v>33556</v>
          </cell>
          <cell r="AE25">
            <v>32005</v>
          </cell>
          <cell r="AF25">
            <v>29580</v>
          </cell>
          <cell r="AG25">
            <v>14798</v>
          </cell>
          <cell r="AH25">
            <v>33584</v>
          </cell>
          <cell r="AI25">
            <v>37484</v>
          </cell>
          <cell r="AJ25">
            <v>38521</v>
          </cell>
          <cell r="AK25">
            <v>36248</v>
          </cell>
          <cell r="AL25">
            <v>36559</v>
          </cell>
          <cell r="AM25">
            <v>35599</v>
          </cell>
          <cell r="AN25">
            <v>37910</v>
          </cell>
          <cell r="AO25">
            <v>-1312395</v>
          </cell>
          <cell r="AP25">
            <v>0</v>
          </cell>
          <cell r="AQ25">
            <v>0</v>
          </cell>
          <cell r="AR25">
            <v>0</v>
          </cell>
          <cell r="AS25">
            <v>0</v>
          </cell>
          <cell r="AT25">
            <v>0</v>
          </cell>
          <cell r="AU25">
            <v>0</v>
          </cell>
          <cell r="AV25">
            <v>0</v>
          </cell>
          <cell r="AW25">
            <v>0</v>
          </cell>
          <cell r="AX25">
            <v>0</v>
          </cell>
          <cell r="AY25">
            <v>0</v>
          </cell>
          <cell r="AZ25">
            <v>0</v>
          </cell>
          <cell r="BA25">
            <v>-1312395</v>
          </cell>
          <cell r="BB25">
            <v>-27898139</v>
          </cell>
          <cell r="BC25">
            <v>-2787887</v>
          </cell>
          <cell r="BD25">
            <v>-2412598</v>
          </cell>
          <cell r="BE25">
            <v>-2604610</v>
          </cell>
          <cell r="BF25">
            <v>-2002544</v>
          </cell>
          <cell r="BG25">
            <v>-871844</v>
          </cell>
          <cell r="BH25">
            <v>-1975360</v>
          </cell>
          <cell r="BI25">
            <v>-2258262</v>
          </cell>
          <cell r="BJ25">
            <v>-2356863</v>
          </cell>
          <cell r="BK25">
            <v>-2659266</v>
          </cell>
          <cell r="BL25">
            <v>-2762197</v>
          </cell>
          <cell r="BM25">
            <v>-2587916</v>
          </cell>
          <cell r="BN25">
            <v>-2618793</v>
          </cell>
          <cell r="BO25">
            <v>-27451294</v>
          </cell>
          <cell r="BP25">
            <v>-2578179</v>
          </cell>
          <cell r="BQ25">
            <v>-2329130</v>
          </cell>
          <cell r="BR25">
            <v>-2348233</v>
          </cell>
          <cell r="BS25">
            <v>-1978810</v>
          </cell>
          <cell r="BT25">
            <v>-1014893</v>
          </cell>
          <cell r="BU25">
            <v>-2135866</v>
          </cell>
          <cell r="BV25">
            <v>-2298868</v>
          </cell>
          <cell r="BW25">
            <v>-2342707</v>
          </cell>
          <cell r="BX25">
            <v>-2601294</v>
          </cell>
          <cell r="BY25">
            <v>-2631044</v>
          </cell>
          <cell r="BZ25">
            <v>-2554085</v>
          </cell>
          <cell r="CA25">
            <v>-2638186</v>
          </cell>
        </row>
        <row r="26">
          <cell r="A26" t="str">
            <v>QF Nooksack</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row>
        <row r="27">
          <cell r="A27" t="str">
            <v>QF PERC</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row>
        <row r="28">
          <cell r="A28" t="str">
            <v>QF Pt Townsend</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row>
        <row r="29">
          <cell r="A29" t="str">
            <v>QF Spokane MSW</v>
          </cell>
          <cell r="B29">
            <v>4687</v>
          </cell>
          <cell r="C29">
            <v>0</v>
          </cell>
          <cell r="D29">
            <v>0</v>
          </cell>
          <cell r="E29">
            <v>0</v>
          </cell>
          <cell r="F29">
            <v>0</v>
          </cell>
          <cell r="G29">
            <v>0</v>
          </cell>
          <cell r="H29">
            <v>0</v>
          </cell>
          <cell r="I29">
            <v>0</v>
          </cell>
          <cell r="J29">
            <v>0</v>
          </cell>
          <cell r="K29">
            <v>0</v>
          </cell>
          <cell r="L29">
            <v>0</v>
          </cell>
          <cell r="M29">
            <v>0</v>
          </cell>
          <cell r="N29">
            <v>4687</v>
          </cell>
          <cell r="O29">
            <v>135499</v>
          </cell>
          <cell r="P29">
            <v>9639</v>
          </cell>
          <cell r="Q29">
            <v>10053</v>
          </cell>
          <cell r="R29">
            <v>12604</v>
          </cell>
          <cell r="S29">
            <v>12181</v>
          </cell>
          <cell r="T29">
            <v>12608</v>
          </cell>
          <cell r="U29">
            <v>12194</v>
          </cell>
          <cell r="V29">
            <v>12594</v>
          </cell>
          <cell r="W29">
            <v>12600</v>
          </cell>
          <cell r="X29">
            <v>12198</v>
          </cell>
          <cell r="Y29">
            <v>6247</v>
          </cell>
          <cell r="Z29">
            <v>12207</v>
          </cell>
          <cell r="AA29">
            <v>10376</v>
          </cell>
          <cell r="AB29">
            <v>135782</v>
          </cell>
          <cell r="AC29">
            <v>9634</v>
          </cell>
          <cell r="AD29">
            <v>10404</v>
          </cell>
          <cell r="AE29">
            <v>12596</v>
          </cell>
          <cell r="AF29">
            <v>12163</v>
          </cell>
          <cell r="AG29">
            <v>12590</v>
          </cell>
          <cell r="AH29">
            <v>12178</v>
          </cell>
          <cell r="AI29">
            <v>12591</v>
          </cell>
          <cell r="AJ29">
            <v>12611</v>
          </cell>
          <cell r="AK29">
            <v>12200</v>
          </cell>
          <cell r="AL29">
            <v>6249</v>
          </cell>
          <cell r="AM29">
            <v>12189</v>
          </cell>
          <cell r="AN29">
            <v>10376</v>
          </cell>
          <cell r="AO29">
            <v>-506499</v>
          </cell>
          <cell r="AP29">
            <v>0</v>
          </cell>
          <cell r="AQ29">
            <v>0</v>
          </cell>
          <cell r="AR29">
            <v>0</v>
          </cell>
          <cell r="AS29">
            <v>0</v>
          </cell>
          <cell r="AT29">
            <v>0</v>
          </cell>
          <cell r="AU29">
            <v>0</v>
          </cell>
          <cell r="AV29">
            <v>0</v>
          </cell>
          <cell r="AW29">
            <v>0</v>
          </cell>
          <cell r="AX29">
            <v>0</v>
          </cell>
          <cell r="AY29">
            <v>0</v>
          </cell>
          <cell r="AZ29">
            <v>0</v>
          </cell>
          <cell r="BA29">
            <v>-506499</v>
          </cell>
          <cell r="BB29">
            <v>-11971843</v>
          </cell>
          <cell r="BC29">
            <v>-1044508</v>
          </cell>
          <cell r="BD29">
            <v>-1089343</v>
          </cell>
          <cell r="BE29">
            <v>-1365785</v>
          </cell>
          <cell r="BF29">
            <v>-788831</v>
          </cell>
          <cell r="BG29">
            <v>-816464</v>
          </cell>
          <cell r="BH29">
            <v>-789679</v>
          </cell>
          <cell r="BI29">
            <v>-815584</v>
          </cell>
          <cell r="BJ29">
            <v>-815969</v>
          </cell>
          <cell r="BK29">
            <v>-1321721</v>
          </cell>
          <cell r="BL29">
            <v>-676878</v>
          </cell>
          <cell r="BM29">
            <v>-1322697</v>
          </cell>
          <cell r="BN29">
            <v>-1124385</v>
          </cell>
          <cell r="BO29">
            <v>-12045010</v>
          </cell>
          <cell r="BP29">
            <v>-1046807</v>
          </cell>
          <cell r="BQ29">
            <v>-1130531</v>
          </cell>
          <cell r="BR29">
            <v>-1368716</v>
          </cell>
          <cell r="BS29">
            <v>-791346</v>
          </cell>
          <cell r="BT29">
            <v>-819074</v>
          </cell>
          <cell r="BU29">
            <v>-792297</v>
          </cell>
          <cell r="BV29">
            <v>-819196</v>
          </cell>
          <cell r="BW29">
            <v>-820490</v>
          </cell>
          <cell r="BX29">
            <v>-1325657</v>
          </cell>
          <cell r="BY29">
            <v>-679024</v>
          </cell>
          <cell r="BZ29">
            <v>-1324420</v>
          </cell>
          <cell r="CA29">
            <v>-1127452</v>
          </cell>
        </row>
        <row r="30">
          <cell r="A30" t="str">
            <v>QF Sygitowicz</v>
          </cell>
          <cell r="B30">
            <v>67</v>
          </cell>
          <cell r="C30">
            <v>0</v>
          </cell>
          <cell r="D30">
            <v>0</v>
          </cell>
          <cell r="E30">
            <v>0</v>
          </cell>
          <cell r="F30">
            <v>0</v>
          </cell>
          <cell r="G30">
            <v>0</v>
          </cell>
          <cell r="H30">
            <v>0</v>
          </cell>
          <cell r="I30">
            <v>0</v>
          </cell>
          <cell r="J30">
            <v>0</v>
          </cell>
          <cell r="K30">
            <v>0</v>
          </cell>
          <cell r="L30">
            <v>0</v>
          </cell>
          <cell r="M30">
            <v>0</v>
          </cell>
          <cell r="N30">
            <v>67</v>
          </cell>
          <cell r="O30">
            <v>1529</v>
          </cell>
          <cell r="P30">
            <v>223</v>
          </cell>
          <cell r="Q30">
            <v>202</v>
          </cell>
          <cell r="R30">
            <v>223</v>
          </cell>
          <cell r="S30">
            <v>216</v>
          </cell>
          <cell r="T30">
            <v>220</v>
          </cell>
          <cell r="U30">
            <v>4</v>
          </cell>
          <cell r="V30">
            <v>0</v>
          </cell>
          <cell r="W30">
            <v>0</v>
          </cell>
          <cell r="X30">
            <v>0</v>
          </cell>
          <cell r="Y30">
            <v>149</v>
          </cell>
          <cell r="Z30">
            <v>144</v>
          </cell>
          <cell r="AA30">
            <v>149</v>
          </cell>
          <cell r="AB30">
            <v>1536</v>
          </cell>
          <cell r="AC30">
            <v>223</v>
          </cell>
          <cell r="AD30">
            <v>209</v>
          </cell>
          <cell r="AE30">
            <v>223</v>
          </cell>
          <cell r="AF30">
            <v>216</v>
          </cell>
          <cell r="AG30">
            <v>220</v>
          </cell>
          <cell r="AH30">
            <v>4</v>
          </cell>
          <cell r="AI30">
            <v>0</v>
          </cell>
          <cell r="AJ30">
            <v>0</v>
          </cell>
          <cell r="AK30">
            <v>0</v>
          </cell>
          <cell r="AL30">
            <v>149</v>
          </cell>
          <cell r="AM30">
            <v>144</v>
          </cell>
          <cell r="AN30">
            <v>149</v>
          </cell>
          <cell r="AO30">
            <v>-3949</v>
          </cell>
          <cell r="AP30">
            <v>0</v>
          </cell>
          <cell r="AQ30">
            <v>0</v>
          </cell>
          <cell r="AR30">
            <v>0</v>
          </cell>
          <cell r="AS30">
            <v>0</v>
          </cell>
          <cell r="AT30">
            <v>0</v>
          </cell>
          <cell r="AU30">
            <v>0</v>
          </cell>
          <cell r="AV30">
            <v>0</v>
          </cell>
          <cell r="AW30">
            <v>0</v>
          </cell>
          <cell r="AX30">
            <v>0</v>
          </cell>
          <cell r="AY30">
            <v>0</v>
          </cell>
          <cell r="AZ30">
            <v>0</v>
          </cell>
          <cell r="BA30">
            <v>-3949</v>
          </cell>
          <cell r="BB30">
            <v>-94137</v>
          </cell>
          <cell r="BC30">
            <v>-13745</v>
          </cell>
          <cell r="BD30">
            <v>-12415</v>
          </cell>
          <cell r="BE30">
            <v>-13745</v>
          </cell>
          <cell r="BF30">
            <v>-13283</v>
          </cell>
          <cell r="BG30">
            <v>-13523</v>
          </cell>
          <cell r="BH30">
            <v>-222</v>
          </cell>
          <cell r="BI30">
            <v>0</v>
          </cell>
          <cell r="BJ30">
            <v>0</v>
          </cell>
          <cell r="BK30">
            <v>0</v>
          </cell>
          <cell r="BL30">
            <v>-9175</v>
          </cell>
          <cell r="BM30">
            <v>-8868</v>
          </cell>
          <cell r="BN30">
            <v>-9163</v>
          </cell>
          <cell r="BO30">
            <v>-99127</v>
          </cell>
          <cell r="BP30">
            <v>-14405</v>
          </cell>
          <cell r="BQ30">
            <v>-13476</v>
          </cell>
          <cell r="BR30">
            <v>-14405</v>
          </cell>
          <cell r="BS30">
            <v>-13921</v>
          </cell>
          <cell r="BT30">
            <v>-14173</v>
          </cell>
          <cell r="BU30">
            <v>-232</v>
          </cell>
          <cell r="BV30">
            <v>0</v>
          </cell>
          <cell r="BW30">
            <v>0</v>
          </cell>
          <cell r="BX30">
            <v>0</v>
          </cell>
          <cell r="BY30">
            <v>-9616</v>
          </cell>
          <cell r="BZ30">
            <v>-9294</v>
          </cell>
          <cell r="CA30">
            <v>-9604</v>
          </cell>
        </row>
        <row r="31">
          <cell r="A31" t="str">
            <v>Sumas</v>
          </cell>
          <cell r="B31">
            <v>43510</v>
          </cell>
          <cell r="C31">
            <v>0</v>
          </cell>
          <cell r="D31">
            <v>0</v>
          </cell>
          <cell r="E31">
            <v>0</v>
          </cell>
          <cell r="F31">
            <v>0</v>
          </cell>
          <cell r="G31">
            <v>0</v>
          </cell>
          <cell r="H31">
            <v>0</v>
          </cell>
          <cell r="I31">
            <v>0</v>
          </cell>
          <cell r="J31">
            <v>0</v>
          </cell>
          <cell r="K31">
            <v>0</v>
          </cell>
          <cell r="L31">
            <v>0</v>
          </cell>
          <cell r="M31">
            <v>0</v>
          </cell>
          <cell r="N31">
            <v>43510</v>
          </cell>
          <cell r="O31">
            <v>973291</v>
          </cell>
          <cell r="P31">
            <v>96124</v>
          </cell>
          <cell r="Q31">
            <v>86598</v>
          </cell>
          <cell r="R31">
            <v>91926</v>
          </cell>
          <cell r="S31">
            <v>69651</v>
          </cell>
          <cell r="T31">
            <v>46159</v>
          </cell>
          <cell r="U31">
            <v>42803</v>
          </cell>
          <cell r="V31">
            <v>95611</v>
          </cell>
          <cell r="W31">
            <v>96715</v>
          </cell>
          <cell r="X31">
            <v>90780</v>
          </cell>
          <cell r="Y31">
            <v>88075</v>
          </cell>
          <cell r="Z31">
            <v>81532</v>
          </cell>
          <cell r="AA31">
            <v>87317</v>
          </cell>
          <cell r="AB31">
            <v>934284</v>
          </cell>
          <cell r="AC31">
            <v>94334</v>
          </cell>
          <cell r="AD31">
            <v>82789</v>
          </cell>
          <cell r="AE31">
            <v>67365</v>
          </cell>
          <cell r="AF31">
            <v>47855</v>
          </cell>
          <cell r="AG31">
            <v>48166</v>
          </cell>
          <cell r="AH31">
            <v>66946</v>
          </cell>
          <cell r="AI31">
            <v>91516</v>
          </cell>
          <cell r="AJ31">
            <v>93277</v>
          </cell>
          <cell r="AK31">
            <v>86398</v>
          </cell>
          <cell r="AL31">
            <v>83794</v>
          </cell>
          <cell r="AM31">
            <v>81776</v>
          </cell>
          <cell r="AN31">
            <v>90069</v>
          </cell>
          <cell r="AO31">
            <v>-3813959</v>
          </cell>
          <cell r="AP31">
            <v>0</v>
          </cell>
          <cell r="AQ31">
            <v>0</v>
          </cell>
          <cell r="AR31">
            <v>0</v>
          </cell>
          <cell r="AS31">
            <v>0</v>
          </cell>
          <cell r="AT31">
            <v>0</v>
          </cell>
          <cell r="AU31">
            <v>0</v>
          </cell>
          <cell r="AV31">
            <v>0</v>
          </cell>
          <cell r="AW31">
            <v>0</v>
          </cell>
          <cell r="AX31">
            <v>0</v>
          </cell>
          <cell r="AY31">
            <v>0</v>
          </cell>
          <cell r="AZ31">
            <v>0</v>
          </cell>
          <cell r="BA31">
            <v>-3813959</v>
          </cell>
          <cell r="BB31">
            <v>-64487338</v>
          </cell>
          <cell r="BC31">
            <v>-7177928</v>
          </cell>
          <cell r="BD31">
            <v>-6442857</v>
          </cell>
          <cell r="BE31">
            <v>-6882026</v>
          </cell>
          <cell r="BF31">
            <v>-3405232</v>
          </cell>
          <cell r="BG31">
            <v>-2517106</v>
          </cell>
          <cell r="BH31">
            <v>-2330282</v>
          </cell>
          <cell r="BI31">
            <v>-4694142</v>
          </cell>
          <cell r="BJ31">
            <v>-4726195</v>
          </cell>
          <cell r="BK31">
            <v>-6842176</v>
          </cell>
          <cell r="BL31">
            <v>-6783128</v>
          </cell>
          <cell r="BM31">
            <v>-6192822</v>
          </cell>
          <cell r="BN31">
            <v>-6493444</v>
          </cell>
          <cell r="BO31">
            <v>-63056669</v>
          </cell>
          <cell r="BP31">
            <v>-7163603</v>
          </cell>
          <cell r="BQ31">
            <v>-6302655</v>
          </cell>
          <cell r="BR31">
            <v>-5608074</v>
          </cell>
          <cell r="BS31">
            <v>-2635526</v>
          </cell>
          <cell r="BT31">
            <v>-2709207</v>
          </cell>
          <cell r="BU31">
            <v>-3270755</v>
          </cell>
          <cell r="BV31">
            <v>-4467885</v>
          </cell>
          <cell r="BW31">
            <v>-4568234</v>
          </cell>
          <cell r="BX31">
            <v>-6659654</v>
          </cell>
          <cell r="BY31">
            <v>-6557277</v>
          </cell>
          <cell r="BZ31">
            <v>-6322320</v>
          </cell>
          <cell r="CA31">
            <v>-6791479</v>
          </cell>
        </row>
        <row r="32">
          <cell r="A32" t="str">
            <v>Tenaska</v>
          </cell>
          <cell r="B32">
            <v>37929</v>
          </cell>
          <cell r="C32">
            <v>0</v>
          </cell>
          <cell r="D32">
            <v>0</v>
          </cell>
          <cell r="E32">
            <v>0</v>
          </cell>
          <cell r="F32">
            <v>0</v>
          </cell>
          <cell r="G32">
            <v>0</v>
          </cell>
          <cell r="H32">
            <v>0</v>
          </cell>
          <cell r="I32">
            <v>0</v>
          </cell>
          <cell r="J32">
            <v>0</v>
          </cell>
          <cell r="K32">
            <v>0</v>
          </cell>
          <cell r="L32">
            <v>0</v>
          </cell>
          <cell r="M32">
            <v>0</v>
          </cell>
          <cell r="N32">
            <v>37929</v>
          </cell>
          <cell r="O32">
            <v>921491</v>
          </cell>
          <cell r="P32">
            <v>76232</v>
          </cell>
          <cell r="Q32">
            <v>72944</v>
          </cell>
          <cell r="R32">
            <v>75514</v>
          </cell>
          <cell r="S32">
            <v>39776</v>
          </cell>
          <cell r="T32">
            <v>0</v>
          </cell>
          <cell r="U32">
            <v>12645</v>
          </cell>
          <cell r="V32">
            <v>116766</v>
          </cell>
          <cell r="W32">
            <v>133641</v>
          </cell>
          <cell r="X32">
            <v>112342</v>
          </cell>
          <cell r="Y32">
            <v>100230</v>
          </cell>
          <cell r="Z32">
            <v>81756</v>
          </cell>
          <cell r="AA32">
            <v>99646</v>
          </cell>
          <cell r="AB32">
            <v>936061</v>
          </cell>
          <cell r="AC32">
            <v>120699</v>
          </cell>
          <cell r="AD32">
            <v>91327</v>
          </cell>
          <cell r="AE32">
            <v>47424</v>
          </cell>
          <cell r="AF32">
            <v>22280</v>
          </cell>
          <cell r="AG32">
            <v>0</v>
          </cell>
          <cell r="AH32">
            <v>60955</v>
          </cell>
          <cell r="AI32">
            <v>110854</v>
          </cell>
          <cell r="AJ32">
            <v>120859</v>
          </cell>
          <cell r="AK32">
            <v>99698</v>
          </cell>
          <cell r="AL32">
            <v>86073</v>
          </cell>
          <cell r="AM32">
            <v>77894</v>
          </cell>
          <cell r="AN32">
            <v>97996</v>
          </cell>
          <cell r="AO32">
            <v>-5347049</v>
          </cell>
          <cell r="AP32">
            <v>0</v>
          </cell>
          <cell r="AQ32">
            <v>0</v>
          </cell>
          <cell r="AR32">
            <v>0</v>
          </cell>
          <cell r="AS32">
            <v>0</v>
          </cell>
          <cell r="AT32">
            <v>0</v>
          </cell>
          <cell r="AU32">
            <v>0</v>
          </cell>
          <cell r="AV32">
            <v>0</v>
          </cell>
          <cell r="AW32">
            <v>0</v>
          </cell>
          <cell r="AX32">
            <v>0</v>
          </cell>
          <cell r="AY32">
            <v>0</v>
          </cell>
          <cell r="AZ32">
            <v>0</v>
          </cell>
          <cell r="BA32">
            <v>-5347049</v>
          </cell>
          <cell r="BB32">
            <v>-128429941</v>
          </cell>
          <cell r="BC32">
            <v>-11343686</v>
          </cell>
          <cell r="BD32">
            <v>-10391954</v>
          </cell>
          <cell r="BE32">
            <v>-11143695</v>
          </cell>
          <cell r="BF32">
            <v>-9441143</v>
          </cell>
          <cell r="BG32">
            <v>0</v>
          </cell>
          <cell r="BH32">
            <v>-8918253</v>
          </cell>
          <cell r="BI32">
            <v>-12965976</v>
          </cell>
          <cell r="BJ32">
            <v>-13849141</v>
          </cell>
          <cell r="BK32">
            <v>-12575089</v>
          </cell>
          <cell r="BL32">
            <v>-12256077</v>
          </cell>
          <cell r="BM32">
            <v>-11851990</v>
          </cell>
          <cell r="BN32">
            <v>-13692938</v>
          </cell>
          <cell r="BO32">
            <v>-132733985</v>
          </cell>
          <cell r="BP32">
            <v>-14628340</v>
          </cell>
          <cell r="BQ32">
            <v>-12491213</v>
          </cell>
          <cell r="BR32">
            <v>-10914151</v>
          </cell>
          <cell r="BS32">
            <v>-9001504</v>
          </cell>
          <cell r="BT32">
            <v>0</v>
          </cell>
          <cell r="BU32">
            <v>-10354136</v>
          </cell>
          <cell r="BV32">
            <v>-12831395</v>
          </cell>
          <cell r="BW32">
            <v>-13495381</v>
          </cell>
          <cell r="BX32">
            <v>-12343232</v>
          </cell>
          <cell r="BY32">
            <v>-11924919</v>
          </cell>
          <cell r="BZ32">
            <v>-11634853</v>
          </cell>
          <cell r="CA32">
            <v>-13114860</v>
          </cell>
        </row>
        <row r="33">
          <cell r="A33" t="str">
            <v>QF Twin</v>
          </cell>
          <cell r="B33">
            <v>3702</v>
          </cell>
          <cell r="C33">
            <v>0</v>
          </cell>
          <cell r="D33">
            <v>0</v>
          </cell>
          <cell r="E33">
            <v>0</v>
          </cell>
          <cell r="F33">
            <v>0</v>
          </cell>
          <cell r="G33">
            <v>0</v>
          </cell>
          <cell r="H33">
            <v>0</v>
          </cell>
          <cell r="I33">
            <v>0</v>
          </cell>
          <cell r="J33">
            <v>0</v>
          </cell>
          <cell r="K33">
            <v>0</v>
          </cell>
          <cell r="L33">
            <v>0</v>
          </cell>
          <cell r="M33">
            <v>0</v>
          </cell>
          <cell r="N33">
            <v>3702</v>
          </cell>
          <cell r="O33">
            <v>78081</v>
          </cell>
          <cell r="P33">
            <v>7874</v>
          </cell>
          <cell r="Q33">
            <v>6475</v>
          </cell>
          <cell r="R33">
            <v>7032</v>
          </cell>
          <cell r="S33">
            <v>8996</v>
          </cell>
          <cell r="T33">
            <v>12077</v>
          </cell>
          <cell r="U33">
            <v>10001</v>
          </cell>
          <cell r="V33">
            <v>4248</v>
          </cell>
          <cell r="W33">
            <v>814</v>
          </cell>
          <cell r="X33">
            <v>1145</v>
          </cell>
          <cell r="Y33">
            <v>3592</v>
          </cell>
          <cell r="Z33">
            <v>7293</v>
          </cell>
          <cell r="AA33">
            <v>8535</v>
          </cell>
          <cell r="AB33">
            <v>78304</v>
          </cell>
          <cell r="AC33">
            <v>7874</v>
          </cell>
          <cell r="AD33">
            <v>6699</v>
          </cell>
          <cell r="AE33">
            <v>7032</v>
          </cell>
          <cell r="AF33">
            <v>8995</v>
          </cell>
          <cell r="AG33">
            <v>12077</v>
          </cell>
          <cell r="AH33">
            <v>10001</v>
          </cell>
          <cell r="AI33">
            <v>4248</v>
          </cell>
          <cell r="AJ33">
            <v>814</v>
          </cell>
          <cell r="AK33">
            <v>1145</v>
          </cell>
          <cell r="AL33">
            <v>3591</v>
          </cell>
          <cell r="AM33">
            <v>7293</v>
          </cell>
          <cell r="AN33">
            <v>8535</v>
          </cell>
          <cell r="AO33">
            <v>-277642</v>
          </cell>
          <cell r="AP33">
            <v>0</v>
          </cell>
          <cell r="AQ33">
            <v>0</v>
          </cell>
          <cell r="AR33">
            <v>0</v>
          </cell>
          <cell r="AS33">
            <v>0</v>
          </cell>
          <cell r="AT33">
            <v>0</v>
          </cell>
          <cell r="AU33">
            <v>0</v>
          </cell>
          <cell r="AV33">
            <v>0</v>
          </cell>
          <cell r="AW33">
            <v>0</v>
          </cell>
          <cell r="AX33">
            <v>0</v>
          </cell>
          <cell r="AY33">
            <v>0</v>
          </cell>
          <cell r="AZ33">
            <v>0</v>
          </cell>
          <cell r="BA33">
            <v>-277642</v>
          </cell>
          <cell r="BB33">
            <v>-5856050</v>
          </cell>
          <cell r="BC33">
            <v>-590561</v>
          </cell>
          <cell r="BD33">
            <v>-485617</v>
          </cell>
          <cell r="BE33">
            <v>-527421</v>
          </cell>
          <cell r="BF33">
            <v>-674672</v>
          </cell>
          <cell r="BG33">
            <v>-905783</v>
          </cell>
          <cell r="BH33">
            <v>-750055</v>
          </cell>
          <cell r="BI33">
            <v>-318565</v>
          </cell>
          <cell r="BJ33">
            <v>-61026</v>
          </cell>
          <cell r="BK33">
            <v>-85874</v>
          </cell>
          <cell r="BL33">
            <v>-269396</v>
          </cell>
          <cell r="BM33">
            <v>-546970</v>
          </cell>
          <cell r="BN33">
            <v>-640111</v>
          </cell>
          <cell r="BO33">
            <v>-5872812</v>
          </cell>
          <cell r="BP33">
            <v>-590561</v>
          </cell>
          <cell r="BQ33">
            <v>-502462</v>
          </cell>
          <cell r="BR33">
            <v>-527421</v>
          </cell>
          <cell r="BS33">
            <v>-674627</v>
          </cell>
          <cell r="BT33">
            <v>-905785</v>
          </cell>
          <cell r="BU33">
            <v>-750052</v>
          </cell>
          <cell r="BV33">
            <v>-318565</v>
          </cell>
          <cell r="BW33">
            <v>-61026</v>
          </cell>
          <cell r="BX33">
            <v>-85874</v>
          </cell>
          <cell r="BY33">
            <v>-269356</v>
          </cell>
          <cell r="BZ33">
            <v>-546970</v>
          </cell>
          <cell r="CA33">
            <v>-640111</v>
          </cell>
        </row>
        <row r="34">
          <cell r="A34" t="str">
            <v>QF Weeks</v>
          </cell>
          <cell r="B34">
            <v>622</v>
          </cell>
          <cell r="C34">
            <v>0</v>
          </cell>
          <cell r="D34">
            <v>0</v>
          </cell>
          <cell r="E34">
            <v>0</v>
          </cell>
          <cell r="F34">
            <v>0</v>
          </cell>
          <cell r="G34">
            <v>0</v>
          </cell>
          <cell r="H34">
            <v>0</v>
          </cell>
          <cell r="I34">
            <v>0</v>
          </cell>
          <cell r="J34">
            <v>0</v>
          </cell>
          <cell r="K34">
            <v>0</v>
          </cell>
          <cell r="L34">
            <v>0</v>
          </cell>
          <cell r="M34">
            <v>0</v>
          </cell>
          <cell r="N34">
            <v>622</v>
          </cell>
          <cell r="O34">
            <v>13149</v>
          </cell>
          <cell r="P34">
            <v>1298</v>
          </cell>
          <cell r="Q34">
            <v>1070</v>
          </cell>
          <cell r="R34">
            <v>1173</v>
          </cell>
          <cell r="S34">
            <v>1602</v>
          </cell>
          <cell r="T34">
            <v>2166</v>
          </cell>
          <cell r="U34">
            <v>1762</v>
          </cell>
          <cell r="V34">
            <v>652</v>
          </cell>
          <cell r="W34">
            <v>72</v>
          </cell>
          <cell r="X34">
            <v>154</v>
          </cell>
          <cell r="Y34">
            <v>557</v>
          </cell>
          <cell r="Z34">
            <v>1210</v>
          </cell>
          <cell r="AA34">
            <v>1431</v>
          </cell>
          <cell r="AB34">
            <v>13186</v>
          </cell>
          <cell r="AC34">
            <v>1298</v>
          </cell>
          <cell r="AD34">
            <v>1107</v>
          </cell>
          <cell r="AE34">
            <v>1173</v>
          </cell>
          <cell r="AF34">
            <v>1602</v>
          </cell>
          <cell r="AG34">
            <v>2167</v>
          </cell>
          <cell r="AH34">
            <v>1761</v>
          </cell>
          <cell r="AI34">
            <v>652</v>
          </cell>
          <cell r="AJ34">
            <v>72</v>
          </cell>
          <cell r="AK34">
            <v>154</v>
          </cell>
          <cell r="AL34">
            <v>557</v>
          </cell>
          <cell r="AM34">
            <v>1210</v>
          </cell>
          <cell r="AN34">
            <v>1431</v>
          </cell>
          <cell r="AO34">
            <v>-46621</v>
          </cell>
          <cell r="AP34">
            <v>0</v>
          </cell>
          <cell r="AQ34">
            <v>0</v>
          </cell>
          <cell r="AR34">
            <v>0</v>
          </cell>
          <cell r="AS34">
            <v>0</v>
          </cell>
          <cell r="AT34">
            <v>0</v>
          </cell>
          <cell r="AU34">
            <v>0</v>
          </cell>
          <cell r="AV34">
            <v>0</v>
          </cell>
          <cell r="AW34">
            <v>0</v>
          </cell>
          <cell r="AX34">
            <v>0</v>
          </cell>
          <cell r="AY34">
            <v>0</v>
          </cell>
          <cell r="AZ34">
            <v>0</v>
          </cell>
          <cell r="BA34">
            <v>-46621</v>
          </cell>
          <cell r="BB34">
            <v>-986207</v>
          </cell>
          <cell r="BC34">
            <v>-97345</v>
          </cell>
          <cell r="BD34">
            <v>-80241</v>
          </cell>
          <cell r="BE34">
            <v>-88003</v>
          </cell>
          <cell r="BF34">
            <v>-120170</v>
          </cell>
          <cell r="BG34">
            <v>-162472</v>
          </cell>
          <cell r="BH34">
            <v>-132181</v>
          </cell>
          <cell r="BI34">
            <v>-48936</v>
          </cell>
          <cell r="BJ34">
            <v>-5433</v>
          </cell>
          <cell r="BK34">
            <v>-11564</v>
          </cell>
          <cell r="BL34">
            <v>-41767</v>
          </cell>
          <cell r="BM34">
            <v>-90779</v>
          </cell>
          <cell r="BN34">
            <v>-107316</v>
          </cell>
          <cell r="BO34">
            <v>-988983</v>
          </cell>
          <cell r="BP34">
            <v>-97345</v>
          </cell>
          <cell r="BQ34">
            <v>-83035</v>
          </cell>
          <cell r="BR34">
            <v>-88003</v>
          </cell>
          <cell r="BS34">
            <v>-120159</v>
          </cell>
          <cell r="BT34">
            <v>-162561</v>
          </cell>
          <cell r="BU34">
            <v>-132092</v>
          </cell>
          <cell r="BV34">
            <v>-48936</v>
          </cell>
          <cell r="BW34">
            <v>-5433</v>
          </cell>
          <cell r="BX34">
            <v>-11564</v>
          </cell>
          <cell r="BY34">
            <v>-41760</v>
          </cell>
          <cell r="BZ34">
            <v>-90779</v>
          </cell>
          <cell r="CA34">
            <v>-107316</v>
          </cell>
        </row>
        <row r="35">
          <cell r="A35" t="str">
            <v>NO</v>
          </cell>
          <cell r="B35">
            <v>38570</v>
          </cell>
          <cell r="C35">
            <v>0</v>
          </cell>
          <cell r="D35">
            <v>0</v>
          </cell>
          <cell r="E35">
            <v>0</v>
          </cell>
          <cell r="F35">
            <v>0</v>
          </cell>
          <cell r="G35">
            <v>0</v>
          </cell>
          <cell r="H35">
            <v>0</v>
          </cell>
          <cell r="I35">
            <v>0</v>
          </cell>
          <cell r="J35">
            <v>0</v>
          </cell>
          <cell r="K35">
            <v>0</v>
          </cell>
          <cell r="L35">
            <v>0</v>
          </cell>
          <cell r="M35">
            <v>0</v>
          </cell>
          <cell r="N35">
            <v>38570</v>
          </cell>
          <cell r="O35">
            <v>976464</v>
          </cell>
          <cell r="P35">
            <v>75723</v>
          </cell>
          <cell r="Q35">
            <v>70388</v>
          </cell>
          <cell r="R35">
            <v>73119</v>
          </cell>
          <cell r="S35">
            <v>42707</v>
          </cell>
          <cell r="T35">
            <v>18127</v>
          </cell>
          <cell r="U35">
            <v>8529</v>
          </cell>
          <cell r="V35">
            <v>123977</v>
          </cell>
          <cell r="W35">
            <v>144750</v>
          </cell>
          <cell r="X35">
            <v>121529</v>
          </cell>
          <cell r="Y35">
            <v>105949</v>
          </cell>
          <cell r="Z35">
            <v>86817</v>
          </cell>
          <cell r="AA35">
            <v>104849</v>
          </cell>
          <cell r="AB35">
            <v>1034189</v>
          </cell>
          <cell r="AC35">
            <v>129754</v>
          </cell>
          <cell r="AD35">
            <v>98870</v>
          </cell>
          <cell r="AE35">
            <v>50626</v>
          </cell>
          <cell r="AF35">
            <v>25573</v>
          </cell>
          <cell r="AG35">
            <v>23568</v>
          </cell>
          <cell r="AH35">
            <v>46880</v>
          </cell>
          <cell r="AI35">
            <v>121092</v>
          </cell>
          <cell r="AJ35">
            <v>134640</v>
          </cell>
          <cell r="AK35">
            <v>111330</v>
          </cell>
          <cell r="AL35">
            <v>93589</v>
          </cell>
          <cell r="AM35">
            <v>86730</v>
          </cell>
          <cell r="AN35">
            <v>111536</v>
          </cell>
          <cell r="AO35">
            <v>-2183453</v>
          </cell>
          <cell r="AP35">
            <v>0</v>
          </cell>
          <cell r="AQ35">
            <v>0</v>
          </cell>
          <cell r="AR35">
            <v>0</v>
          </cell>
          <cell r="AS35">
            <v>0</v>
          </cell>
          <cell r="AT35">
            <v>0</v>
          </cell>
          <cell r="AU35">
            <v>0</v>
          </cell>
          <cell r="AV35">
            <v>0</v>
          </cell>
          <cell r="AW35">
            <v>0</v>
          </cell>
          <cell r="AX35">
            <v>0</v>
          </cell>
          <cell r="AY35">
            <v>0</v>
          </cell>
          <cell r="AZ35">
            <v>0</v>
          </cell>
          <cell r="BA35">
            <v>-2183453</v>
          </cell>
          <cell r="BB35">
            <v>-55677537</v>
          </cell>
          <cell r="BC35">
            <v>-4304194</v>
          </cell>
          <cell r="BD35">
            <v>-3932460</v>
          </cell>
          <cell r="BE35">
            <v>-3924783</v>
          </cell>
          <cell r="BF35">
            <v>-2338084</v>
          </cell>
          <cell r="BG35">
            <v>-1105058</v>
          </cell>
          <cell r="BH35">
            <v>-652604</v>
          </cell>
          <cell r="BI35">
            <v>-6769897</v>
          </cell>
          <cell r="BJ35">
            <v>-8127599</v>
          </cell>
          <cell r="BK35">
            <v>-6704514</v>
          </cell>
          <cell r="BL35">
            <v>-5724960</v>
          </cell>
          <cell r="BM35">
            <v>-5164863</v>
          </cell>
          <cell r="BN35">
            <v>-6928522</v>
          </cell>
          <cell r="BO35">
            <v>-62578001</v>
          </cell>
          <cell r="BP35">
            <v>-8638125</v>
          </cell>
          <cell r="BQ35">
            <v>-6548151</v>
          </cell>
          <cell r="BR35">
            <v>-3286684</v>
          </cell>
          <cell r="BS35">
            <v>-1452054</v>
          </cell>
          <cell r="BT35">
            <v>-1311089</v>
          </cell>
          <cell r="BU35">
            <v>-2660738</v>
          </cell>
          <cell r="BV35">
            <v>-6748577</v>
          </cell>
          <cell r="BW35">
            <v>-7767978</v>
          </cell>
          <cell r="BX35">
            <v>-6474813</v>
          </cell>
          <cell r="BY35">
            <v>-5349163</v>
          </cell>
          <cell r="BZ35">
            <v>-5234343</v>
          </cell>
          <cell r="CA35">
            <v>-7106286</v>
          </cell>
        </row>
        <row r="36">
          <cell r="A36" t="str">
            <v>Encogen</v>
          </cell>
          <cell r="B36">
            <v>13024</v>
          </cell>
          <cell r="C36">
            <v>0</v>
          </cell>
          <cell r="D36">
            <v>0</v>
          </cell>
          <cell r="E36">
            <v>0</v>
          </cell>
          <cell r="F36">
            <v>0</v>
          </cell>
          <cell r="G36">
            <v>0</v>
          </cell>
          <cell r="H36">
            <v>0</v>
          </cell>
          <cell r="I36">
            <v>0</v>
          </cell>
          <cell r="J36">
            <v>0</v>
          </cell>
          <cell r="K36">
            <v>0</v>
          </cell>
          <cell r="L36">
            <v>0</v>
          </cell>
          <cell r="M36">
            <v>0</v>
          </cell>
          <cell r="N36">
            <v>13024</v>
          </cell>
          <cell r="O36">
            <v>398022</v>
          </cell>
          <cell r="P36">
            <v>23765</v>
          </cell>
          <cell r="Q36">
            <v>23280</v>
          </cell>
          <cell r="R36">
            <v>23493</v>
          </cell>
          <cell r="S36">
            <v>13244</v>
          </cell>
          <cell r="T36">
            <v>5479</v>
          </cell>
          <cell r="U36">
            <v>3675</v>
          </cell>
          <cell r="V36">
            <v>56911</v>
          </cell>
          <cell r="W36">
            <v>69524</v>
          </cell>
          <cell r="X36">
            <v>54627</v>
          </cell>
          <cell r="Y36">
            <v>44025</v>
          </cell>
          <cell r="Z36">
            <v>35275</v>
          </cell>
          <cell r="AA36">
            <v>44722</v>
          </cell>
          <cell r="AB36">
            <v>461386</v>
          </cell>
          <cell r="AC36">
            <v>60066</v>
          </cell>
          <cell r="AD36">
            <v>44133</v>
          </cell>
          <cell r="AE36">
            <v>18024</v>
          </cell>
          <cell r="AF36">
            <v>7669</v>
          </cell>
          <cell r="AG36">
            <v>8201</v>
          </cell>
          <cell r="AH36">
            <v>27673</v>
          </cell>
          <cell r="AI36">
            <v>55133</v>
          </cell>
          <cell r="AJ36">
            <v>63869</v>
          </cell>
          <cell r="AK36">
            <v>50310</v>
          </cell>
          <cell r="AL36">
            <v>40130</v>
          </cell>
          <cell r="AM36">
            <v>37084</v>
          </cell>
          <cell r="AN36">
            <v>49095</v>
          </cell>
          <cell r="AO36">
            <v>-777887</v>
          </cell>
          <cell r="AP36">
            <v>0</v>
          </cell>
          <cell r="AQ36">
            <v>0</v>
          </cell>
          <cell r="AR36">
            <v>0</v>
          </cell>
          <cell r="AS36">
            <v>0</v>
          </cell>
          <cell r="AT36">
            <v>0</v>
          </cell>
          <cell r="AU36">
            <v>0</v>
          </cell>
          <cell r="AV36">
            <v>0</v>
          </cell>
          <cell r="AW36">
            <v>0</v>
          </cell>
          <cell r="AX36">
            <v>0</v>
          </cell>
          <cell r="AY36">
            <v>0</v>
          </cell>
          <cell r="AZ36">
            <v>0</v>
          </cell>
          <cell r="BA36">
            <v>-777887</v>
          </cell>
          <cell r="BB36">
            <v>-23944025</v>
          </cell>
          <cell r="BC36">
            <v>-1449106</v>
          </cell>
          <cell r="BD36">
            <v>-1385680</v>
          </cell>
          <cell r="BE36">
            <v>-1327146</v>
          </cell>
          <cell r="BF36">
            <v>-735880</v>
          </cell>
          <cell r="BG36">
            <v>-288681</v>
          </cell>
          <cell r="BH36">
            <v>-187296</v>
          </cell>
          <cell r="BI36">
            <v>-3292729</v>
          </cell>
          <cell r="BJ36">
            <v>-4110686</v>
          </cell>
          <cell r="BK36">
            <v>-3189529</v>
          </cell>
          <cell r="BL36">
            <v>-2528792</v>
          </cell>
          <cell r="BM36">
            <v>-2259760</v>
          </cell>
          <cell r="BN36">
            <v>-3188740</v>
          </cell>
          <cell r="BO36">
            <v>-29158057</v>
          </cell>
          <cell r="BP36">
            <v>-4244087</v>
          </cell>
          <cell r="BQ36">
            <v>-3130480</v>
          </cell>
          <cell r="BR36">
            <v>-1244316</v>
          </cell>
          <cell r="BS36">
            <v>-418879</v>
          </cell>
          <cell r="BT36">
            <v>-424599</v>
          </cell>
          <cell r="BU36">
            <v>-1520294</v>
          </cell>
          <cell r="BV36">
            <v>-3238939</v>
          </cell>
          <cell r="BW36">
            <v>-3887888</v>
          </cell>
          <cell r="BX36">
            <v>-3097757</v>
          </cell>
          <cell r="BY36">
            <v>-2381743</v>
          </cell>
          <cell r="BZ36">
            <v>-2330479</v>
          </cell>
          <cell r="CA36">
            <v>-3238598</v>
          </cell>
        </row>
        <row r="37">
          <cell r="A37" t="str">
            <v>Fred1</v>
          </cell>
          <cell r="B37">
            <v>25129</v>
          </cell>
          <cell r="C37">
            <v>0</v>
          </cell>
          <cell r="D37">
            <v>0</v>
          </cell>
          <cell r="E37">
            <v>0</v>
          </cell>
          <cell r="F37">
            <v>0</v>
          </cell>
          <cell r="G37">
            <v>0</v>
          </cell>
          <cell r="H37">
            <v>0</v>
          </cell>
          <cell r="I37">
            <v>0</v>
          </cell>
          <cell r="J37">
            <v>0</v>
          </cell>
          <cell r="K37">
            <v>0</v>
          </cell>
          <cell r="L37">
            <v>0</v>
          </cell>
          <cell r="M37">
            <v>0</v>
          </cell>
          <cell r="N37">
            <v>25129</v>
          </cell>
          <cell r="O37">
            <v>559374</v>
          </cell>
          <cell r="P37">
            <v>51188</v>
          </cell>
          <cell r="Q37">
            <v>46314</v>
          </cell>
          <cell r="R37">
            <v>48653</v>
          </cell>
          <cell r="S37">
            <v>28943</v>
          </cell>
          <cell r="T37">
            <v>12472</v>
          </cell>
          <cell r="U37">
            <v>4775</v>
          </cell>
          <cell r="V37">
            <v>64096</v>
          </cell>
          <cell r="W37">
            <v>71290</v>
          </cell>
          <cell r="X37">
            <v>64026</v>
          </cell>
          <cell r="Y37">
            <v>59819</v>
          </cell>
          <cell r="Z37">
            <v>49844</v>
          </cell>
          <cell r="AA37">
            <v>57954</v>
          </cell>
          <cell r="AB37">
            <v>549287</v>
          </cell>
          <cell r="AC37">
            <v>66570</v>
          </cell>
          <cell r="AD37">
            <v>52565</v>
          </cell>
          <cell r="AE37">
            <v>31804</v>
          </cell>
          <cell r="AF37">
            <v>17516</v>
          </cell>
          <cell r="AG37">
            <v>14980</v>
          </cell>
          <cell r="AH37">
            <v>18577</v>
          </cell>
          <cell r="AI37">
            <v>62994</v>
          </cell>
          <cell r="AJ37">
            <v>67331</v>
          </cell>
          <cell r="AK37">
            <v>58292</v>
          </cell>
          <cell r="AL37">
            <v>51308</v>
          </cell>
          <cell r="AM37">
            <v>47670</v>
          </cell>
          <cell r="AN37">
            <v>59680</v>
          </cell>
          <cell r="AO37">
            <v>-1378126</v>
          </cell>
          <cell r="AP37">
            <v>0</v>
          </cell>
          <cell r="AQ37">
            <v>0</v>
          </cell>
          <cell r="AR37">
            <v>0</v>
          </cell>
          <cell r="AS37">
            <v>0</v>
          </cell>
          <cell r="AT37">
            <v>0</v>
          </cell>
          <cell r="AU37">
            <v>0</v>
          </cell>
          <cell r="AV37">
            <v>0</v>
          </cell>
          <cell r="AW37">
            <v>0</v>
          </cell>
          <cell r="AX37">
            <v>0</v>
          </cell>
          <cell r="AY37">
            <v>0</v>
          </cell>
          <cell r="AZ37">
            <v>0</v>
          </cell>
          <cell r="BA37">
            <v>-1378126</v>
          </cell>
          <cell r="BB37">
            <v>-30494083</v>
          </cell>
          <cell r="BC37">
            <v>-2803900</v>
          </cell>
          <cell r="BD37">
            <v>-2498611</v>
          </cell>
          <cell r="BE37">
            <v>-2540194</v>
          </cell>
          <cell r="BF37">
            <v>-1571841</v>
          </cell>
          <cell r="BG37">
            <v>-806952</v>
          </cell>
          <cell r="BH37">
            <v>-460916</v>
          </cell>
          <cell r="BI37">
            <v>-3293500</v>
          </cell>
          <cell r="BJ37">
            <v>-3768142</v>
          </cell>
          <cell r="BK37">
            <v>-3333774</v>
          </cell>
          <cell r="BL37">
            <v>-3062955</v>
          </cell>
          <cell r="BM37">
            <v>-2785024</v>
          </cell>
          <cell r="BN37">
            <v>-3568274</v>
          </cell>
          <cell r="BO37">
            <v>-31810854</v>
          </cell>
          <cell r="BP37">
            <v>-4151520</v>
          </cell>
          <cell r="BQ37">
            <v>-3247989</v>
          </cell>
          <cell r="BR37">
            <v>-1982708</v>
          </cell>
          <cell r="BS37">
            <v>-1010355</v>
          </cell>
          <cell r="BT37">
            <v>-866211</v>
          </cell>
          <cell r="BU37">
            <v>-1104606</v>
          </cell>
          <cell r="BV37">
            <v>-3324184</v>
          </cell>
          <cell r="BW37">
            <v>-3656374</v>
          </cell>
          <cell r="BX37">
            <v>-3199256</v>
          </cell>
          <cell r="BY37">
            <v>-2827333</v>
          </cell>
          <cell r="BZ37">
            <v>-2771504</v>
          </cell>
          <cell r="CA37">
            <v>-3668814</v>
          </cell>
        </row>
        <row r="38">
          <cell r="A38" t="str">
            <v>Fred1 DF</v>
          </cell>
          <cell r="B38">
            <v>417</v>
          </cell>
          <cell r="C38">
            <v>0</v>
          </cell>
          <cell r="D38">
            <v>0</v>
          </cell>
          <cell r="E38">
            <v>0</v>
          </cell>
          <cell r="F38">
            <v>0</v>
          </cell>
          <cell r="G38">
            <v>0</v>
          </cell>
          <cell r="H38">
            <v>0</v>
          </cell>
          <cell r="I38">
            <v>0</v>
          </cell>
          <cell r="J38">
            <v>0</v>
          </cell>
          <cell r="K38">
            <v>0</v>
          </cell>
          <cell r="L38">
            <v>0</v>
          </cell>
          <cell r="M38">
            <v>0</v>
          </cell>
          <cell r="N38">
            <v>417</v>
          </cell>
          <cell r="O38">
            <v>19068</v>
          </cell>
          <cell r="P38">
            <v>770</v>
          </cell>
          <cell r="Q38">
            <v>794</v>
          </cell>
          <cell r="R38">
            <v>973</v>
          </cell>
          <cell r="S38">
            <v>519</v>
          </cell>
          <cell r="T38">
            <v>176</v>
          </cell>
          <cell r="U38">
            <v>78</v>
          </cell>
          <cell r="V38">
            <v>2969</v>
          </cell>
          <cell r="W38">
            <v>3937</v>
          </cell>
          <cell r="X38">
            <v>2875</v>
          </cell>
          <cell r="Y38">
            <v>2105</v>
          </cell>
          <cell r="Z38">
            <v>1698</v>
          </cell>
          <cell r="AA38">
            <v>2173</v>
          </cell>
          <cell r="AB38">
            <v>23516</v>
          </cell>
          <cell r="AC38">
            <v>3118</v>
          </cell>
          <cell r="AD38">
            <v>2172</v>
          </cell>
          <cell r="AE38">
            <v>798</v>
          </cell>
          <cell r="AF38">
            <v>388</v>
          </cell>
          <cell r="AG38">
            <v>386</v>
          </cell>
          <cell r="AH38">
            <v>629</v>
          </cell>
          <cell r="AI38">
            <v>2966</v>
          </cell>
          <cell r="AJ38">
            <v>3440</v>
          </cell>
          <cell r="AK38">
            <v>2729</v>
          </cell>
          <cell r="AL38">
            <v>2151</v>
          </cell>
          <cell r="AM38">
            <v>1976</v>
          </cell>
          <cell r="AN38">
            <v>2762</v>
          </cell>
          <cell r="AO38">
            <v>-27440</v>
          </cell>
          <cell r="AP38">
            <v>0</v>
          </cell>
          <cell r="AQ38">
            <v>0</v>
          </cell>
          <cell r="AR38">
            <v>0</v>
          </cell>
          <cell r="AS38">
            <v>0</v>
          </cell>
          <cell r="AT38">
            <v>0</v>
          </cell>
          <cell r="AU38">
            <v>0</v>
          </cell>
          <cell r="AV38">
            <v>0</v>
          </cell>
          <cell r="AW38">
            <v>0</v>
          </cell>
          <cell r="AX38">
            <v>0</v>
          </cell>
          <cell r="AY38">
            <v>0</v>
          </cell>
          <cell r="AZ38">
            <v>0</v>
          </cell>
          <cell r="BA38">
            <v>-27440</v>
          </cell>
          <cell r="BB38">
            <v>-1239428</v>
          </cell>
          <cell r="BC38">
            <v>-51189</v>
          </cell>
          <cell r="BD38">
            <v>-48168</v>
          </cell>
          <cell r="BE38">
            <v>-57443</v>
          </cell>
          <cell r="BF38">
            <v>-30363</v>
          </cell>
          <cell r="BG38">
            <v>-9425</v>
          </cell>
          <cell r="BH38">
            <v>-4392</v>
          </cell>
          <cell r="BI38">
            <v>-183668</v>
          </cell>
          <cell r="BJ38">
            <v>-248772</v>
          </cell>
          <cell r="BK38">
            <v>-181210</v>
          </cell>
          <cell r="BL38">
            <v>-133213</v>
          </cell>
          <cell r="BM38">
            <v>-120079</v>
          </cell>
          <cell r="BN38">
            <v>-171508</v>
          </cell>
          <cell r="BO38">
            <v>-1609090</v>
          </cell>
          <cell r="BP38">
            <v>-242518</v>
          </cell>
          <cell r="BQ38">
            <v>-169682</v>
          </cell>
          <cell r="BR38">
            <v>-59660</v>
          </cell>
          <cell r="BS38">
            <v>-22820</v>
          </cell>
          <cell r="BT38">
            <v>-20280</v>
          </cell>
          <cell r="BU38">
            <v>-35839</v>
          </cell>
          <cell r="BV38">
            <v>-185454</v>
          </cell>
          <cell r="BW38">
            <v>-223716</v>
          </cell>
          <cell r="BX38">
            <v>-177801</v>
          </cell>
          <cell r="BY38">
            <v>-140088</v>
          </cell>
          <cell r="BZ38">
            <v>-132360</v>
          </cell>
          <cell r="CA38">
            <v>-198873</v>
          </cell>
        </row>
        <row r="39">
          <cell r="A39" t="str">
            <v>NO</v>
          </cell>
          <cell r="B39">
            <v>198464</v>
          </cell>
          <cell r="C39">
            <v>0</v>
          </cell>
          <cell r="D39">
            <v>0</v>
          </cell>
          <cell r="E39">
            <v>0</v>
          </cell>
          <cell r="F39">
            <v>0</v>
          </cell>
          <cell r="G39">
            <v>0</v>
          </cell>
          <cell r="H39">
            <v>0</v>
          </cell>
          <cell r="I39">
            <v>0</v>
          </cell>
          <cell r="J39">
            <v>0</v>
          </cell>
          <cell r="K39">
            <v>0</v>
          </cell>
          <cell r="L39">
            <v>0</v>
          </cell>
          <cell r="M39">
            <v>0</v>
          </cell>
          <cell r="N39">
            <v>198464</v>
          </cell>
          <cell r="O39">
            <v>4929930</v>
          </cell>
          <cell r="P39">
            <v>436564</v>
          </cell>
          <cell r="Q39">
            <v>396580</v>
          </cell>
          <cell r="R39">
            <v>439115</v>
          </cell>
          <cell r="S39">
            <v>388892</v>
          </cell>
          <cell r="T39">
            <v>336329</v>
          </cell>
          <cell r="U39">
            <v>331365</v>
          </cell>
          <cell r="V39">
            <v>438615</v>
          </cell>
          <cell r="W39">
            <v>440652</v>
          </cell>
          <cell r="X39">
            <v>421480</v>
          </cell>
          <cell r="Y39">
            <v>438909</v>
          </cell>
          <cell r="Z39">
            <v>423149</v>
          </cell>
          <cell r="AA39">
            <v>438279</v>
          </cell>
          <cell r="AB39">
            <v>5036752</v>
          </cell>
          <cell r="AC39">
            <v>439482</v>
          </cell>
          <cell r="AD39">
            <v>413226</v>
          </cell>
          <cell r="AE39">
            <v>441270</v>
          </cell>
          <cell r="AF39">
            <v>421592</v>
          </cell>
          <cell r="AG39">
            <v>342279</v>
          </cell>
          <cell r="AH39">
            <v>354886</v>
          </cell>
          <cell r="AI39">
            <v>442053</v>
          </cell>
          <cell r="AJ39">
            <v>441711</v>
          </cell>
          <cell r="AK39">
            <v>431786</v>
          </cell>
          <cell r="AL39">
            <v>441927</v>
          </cell>
          <cell r="AM39">
            <v>425698</v>
          </cell>
          <cell r="AN39">
            <v>440842</v>
          </cell>
          <cell r="AO39">
            <v>-1636326</v>
          </cell>
          <cell r="AP39">
            <v>0</v>
          </cell>
          <cell r="AQ39">
            <v>0</v>
          </cell>
          <cell r="AR39">
            <v>0</v>
          </cell>
          <cell r="AS39">
            <v>0</v>
          </cell>
          <cell r="AT39">
            <v>0</v>
          </cell>
          <cell r="AU39">
            <v>0</v>
          </cell>
          <cell r="AV39">
            <v>0</v>
          </cell>
          <cell r="AW39">
            <v>0</v>
          </cell>
          <cell r="AX39">
            <v>0</v>
          </cell>
          <cell r="AY39">
            <v>0</v>
          </cell>
          <cell r="AZ39">
            <v>0</v>
          </cell>
          <cell r="BA39">
            <v>-1636326</v>
          </cell>
          <cell r="BB39">
            <v>-43866095</v>
          </cell>
          <cell r="BC39">
            <v>-3786754</v>
          </cell>
          <cell r="BD39">
            <v>-3447766</v>
          </cell>
          <cell r="BE39">
            <v>-3887828</v>
          </cell>
          <cell r="BF39">
            <v>-3430944</v>
          </cell>
          <cell r="BG39">
            <v>-2998303</v>
          </cell>
          <cell r="BH39">
            <v>-2952344</v>
          </cell>
          <cell r="BI39">
            <v>-3883465</v>
          </cell>
          <cell r="BJ39">
            <v>-3914397</v>
          </cell>
          <cell r="BK39">
            <v>-3810992</v>
          </cell>
          <cell r="BL39">
            <v>-3967504</v>
          </cell>
          <cell r="BM39">
            <v>-3824286</v>
          </cell>
          <cell r="BN39">
            <v>-3961512</v>
          </cell>
          <cell r="BO39">
            <v>-45288738</v>
          </cell>
          <cell r="BP39">
            <v>-3972451</v>
          </cell>
          <cell r="BQ39">
            <v>-3734368</v>
          </cell>
          <cell r="BR39">
            <v>-3988798</v>
          </cell>
          <cell r="BS39">
            <v>-3810178</v>
          </cell>
          <cell r="BT39">
            <v>-3039322</v>
          </cell>
          <cell r="BU39">
            <v>-3165377</v>
          </cell>
          <cell r="BV39">
            <v>-3971983</v>
          </cell>
          <cell r="BW39">
            <v>-3969381</v>
          </cell>
          <cell r="BX39">
            <v>-3880200</v>
          </cell>
          <cell r="BY39">
            <v>-3970596</v>
          </cell>
          <cell r="BZ39">
            <v>-3825037</v>
          </cell>
          <cell r="CA39">
            <v>-3961047</v>
          </cell>
        </row>
        <row r="40">
          <cell r="A40" t="str">
            <v>Colstrip 12</v>
          </cell>
          <cell r="B40">
            <v>46573</v>
          </cell>
          <cell r="C40">
            <v>0</v>
          </cell>
          <cell r="D40">
            <v>0</v>
          </cell>
          <cell r="E40">
            <v>0</v>
          </cell>
          <cell r="F40">
            <v>0</v>
          </cell>
          <cell r="G40">
            <v>0</v>
          </cell>
          <cell r="H40">
            <v>0</v>
          </cell>
          <cell r="I40">
            <v>0</v>
          </cell>
          <cell r="J40">
            <v>0</v>
          </cell>
          <cell r="K40">
            <v>0</v>
          </cell>
          <cell r="L40">
            <v>0</v>
          </cell>
          <cell r="M40">
            <v>0</v>
          </cell>
          <cell r="N40">
            <v>46573</v>
          </cell>
          <cell r="O40">
            <v>1207305</v>
          </cell>
          <cell r="P40">
            <v>103612</v>
          </cell>
          <cell r="Q40">
            <v>93260</v>
          </cell>
          <cell r="R40">
            <v>103766</v>
          </cell>
          <cell r="S40">
            <v>94726</v>
          </cell>
          <cell r="T40">
            <v>102480</v>
          </cell>
          <cell r="U40">
            <v>99343</v>
          </cell>
          <cell r="V40">
            <v>102396</v>
          </cell>
          <cell r="W40">
            <v>102779</v>
          </cell>
          <cell r="X40">
            <v>99235</v>
          </cell>
          <cell r="Y40">
            <v>103544</v>
          </cell>
          <cell r="Z40">
            <v>99515</v>
          </cell>
          <cell r="AA40">
            <v>102649</v>
          </cell>
          <cell r="AB40">
            <v>1215140</v>
          </cell>
          <cell r="AC40">
            <v>102770</v>
          </cell>
          <cell r="AD40">
            <v>96347</v>
          </cell>
          <cell r="AE40">
            <v>103027</v>
          </cell>
          <cell r="AF40">
            <v>98191</v>
          </cell>
          <cell r="AG40">
            <v>101709</v>
          </cell>
          <cell r="AH40">
            <v>99166</v>
          </cell>
          <cell r="AI40">
            <v>102738</v>
          </cell>
          <cell r="AJ40">
            <v>103001</v>
          </cell>
          <cell r="AK40">
            <v>101339</v>
          </cell>
          <cell r="AL40">
            <v>103470</v>
          </cell>
          <cell r="AM40">
            <v>99760</v>
          </cell>
          <cell r="AN40">
            <v>103622</v>
          </cell>
          <cell r="AO40">
            <v>-400569</v>
          </cell>
          <cell r="AP40">
            <v>0</v>
          </cell>
          <cell r="AQ40">
            <v>0</v>
          </cell>
          <cell r="AR40">
            <v>0</v>
          </cell>
          <cell r="AS40">
            <v>0</v>
          </cell>
          <cell r="AT40">
            <v>0</v>
          </cell>
          <cell r="AU40">
            <v>0</v>
          </cell>
          <cell r="AV40">
            <v>0</v>
          </cell>
          <cell r="AW40">
            <v>0</v>
          </cell>
          <cell r="AX40">
            <v>0</v>
          </cell>
          <cell r="AY40">
            <v>0</v>
          </cell>
          <cell r="AZ40">
            <v>0</v>
          </cell>
          <cell r="BA40">
            <v>-400569</v>
          </cell>
          <cell r="BB40">
            <v>-10939924</v>
          </cell>
          <cell r="BC40">
            <v>-891164</v>
          </cell>
          <cell r="BD40">
            <v>-806013</v>
          </cell>
          <cell r="BE40">
            <v>-931992</v>
          </cell>
          <cell r="BF40">
            <v>-850798</v>
          </cell>
          <cell r="BG40">
            <v>-920445</v>
          </cell>
          <cell r="BH40">
            <v>-892268</v>
          </cell>
          <cell r="BI40">
            <v>-919692</v>
          </cell>
          <cell r="BJ40">
            <v>-929684</v>
          </cell>
          <cell r="BK40">
            <v>-930706</v>
          </cell>
          <cell r="BL40">
            <v>-971113</v>
          </cell>
          <cell r="BM40">
            <v>-933328</v>
          </cell>
          <cell r="BN40">
            <v>-962722</v>
          </cell>
          <cell r="BO40">
            <v>-11396537</v>
          </cell>
          <cell r="BP40">
            <v>-963857</v>
          </cell>
          <cell r="BQ40">
            <v>-903617</v>
          </cell>
          <cell r="BR40">
            <v>-966264</v>
          </cell>
          <cell r="BS40">
            <v>-920915</v>
          </cell>
          <cell r="BT40">
            <v>-953908</v>
          </cell>
          <cell r="BU40">
            <v>-930052</v>
          </cell>
          <cell r="BV40">
            <v>-963556</v>
          </cell>
          <cell r="BW40">
            <v>-966027</v>
          </cell>
          <cell r="BX40">
            <v>-950439</v>
          </cell>
          <cell r="BY40">
            <v>-970423</v>
          </cell>
          <cell r="BZ40">
            <v>-935626</v>
          </cell>
          <cell r="CA40">
            <v>-971853</v>
          </cell>
        </row>
        <row r="41">
          <cell r="A41" t="str">
            <v>Colstrip 12</v>
          </cell>
          <cell r="B41">
            <v>44818</v>
          </cell>
          <cell r="C41">
            <v>0</v>
          </cell>
          <cell r="D41">
            <v>0</v>
          </cell>
          <cell r="E41">
            <v>0</v>
          </cell>
          <cell r="F41">
            <v>0</v>
          </cell>
          <cell r="G41">
            <v>0</v>
          </cell>
          <cell r="H41">
            <v>0</v>
          </cell>
          <cell r="I41">
            <v>0</v>
          </cell>
          <cell r="J41">
            <v>0</v>
          </cell>
          <cell r="K41">
            <v>0</v>
          </cell>
          <cell r="L41">
            <v>0</v>
          </cell>
          <cell r="M41">
            <v>0</v>
          </cell>
          <cell r="N41">
            <v>44818</v>
          </cell>
          <cell r="O41">
            <v>1146738</v>
          </cell>
          <cell r="P41">
            <v>99126</v>
          </cell>
          <cell r="Q41">
            <v>90730</v>
          </cell>
          <cell r="R41">
            <v>100527</v>
          </cell>
          <cell r="S41">
            <v>66021</v>
          </cell>
          <cell r="T41">
            <v>99190</v>
          </cell>
          <cell r="U41">
            <v>95711</v>
          </cell>
          <cell r="V41">
            <v>101260</v>
          </cell>
          <cell r="W41">
            <v>101055</v>
          </cell>
          <cell r="X41">
            <v>97214</v>
          </cell>
          <cell r="Y41">
            <v>99973</v>
          </cell>
          <cell r="Z41">
            <v>95845</v>
          </cell>
          <cell r="AA41">
            <v>100086</v>
          </cell>
          <cell r="AB41">
            <v>1032894</v>
          </cell>
          <cell r="AC41">
            <v>100548</v>
          </cell>
          <cell r="AD41">
            <v>93986</v>
          </cell>
          <cell r="AE41">
            <v>101274</v>
          </cell>
          <cell r="AF41">
            <v>96178</v>
          </cell>
          <cell r="AG41">
            <v>6424</v>
          </cell>
          <cell r="AH41">
            <v>25777</v>
          </cell>
          <cell r="AI41">
            <v>103082</v>
          </cell>
          <cell r="AJ41">
            <v>103309</v>
          </cell>
          <cell r="AK41">
            <v>100340</v>
          </cell>
          <cell r="AL41">
            <v>101952</v>
          </cell>
          <cell r="AM41">
            <v>98465</v>
          </cell>
          <cell r="AN41">
            <v>101559</v>
          </cell>
          <cell r="AO41">
            <v>-395508</v>
          </cell>
          <cell r="AP41">
            <v>0</v>
          </cell>
          <cell r="AQ41">
            <v>0</v>
          </cell>
          <cell r="AR41">
            <v>0</v>
          </cell>
          <cell r="AS41">
            <v>0</v>
          </cell>
          <cell r="AT41">
            <v>0</v>
          </cell>
          <cell r="AU41">
            <v>0</v>
          </cell>
          <cell r="AV41">
            <v>0</v>
          </cell>
          <cell r="AW41">
            <v>0</v>
          </cell>
          <cell r="AX41">
            <v>0</v>
          </cell>
          <cell r="AY41">
            <v>0</v>
          </cell>
          <cell r="AZ41">
            <v>0</v>
          </cell>
          <cell r="BA41">
            <v>-395508</v>
          </cell>
          <cell r="BB41">
            <v>-10664129</v>
          </cell>
          <cell r="BC41">
            <v>-874757</v>
          </cell>
          <cell r="BD41">
            <v>-804448</v>
          </cell>
          <cell r="BE41">
            <v>-926388</v>
          </cell>
          <cell r="BF41">
            <v>-608406</v>
          </cell>
          <cell r="BG41">
            <v>-914074</v>
          </cell>
          <cell r="BH41">
            <v>-882010</v>
          </cell>
          <cell r="BI41">
            <v>-933144</v>
          </cell>
          <cell r="BJ41">
            <v>-938020</v>
          </cell>
          <cell r="BK41">
            <v>-935464</v>
          </cell>
          <cell r="BL41">
            <v>-962014</v>
          </cell>
          <cell r="BM41">
            <v>-922297</v>
          </cell>
          <cell r="BN41">
            <v>-963106</v>
          </cell>
          <cell r="BO41">
            <v>-9790786</v>
          </cell>
          <cell r="BP41">
            <v>-967545</v>
          </cell>
          <cell r="BQ41">
            <v>-904403</v>
          </cell>
          <cell r="BR41">
            <v>-974535</v>
          </cell>
          <cell r="BS41">
            <v>-925501</v>
          </cell>
          <cell r="BT41">
            <v>-61813</v>
          </cell>
          <cell r="BU41">
            <v>-248042</v>
          </cell>
          <cell r="BV41">
            <v>-966788</v>
          </cell>
          <cell r="BW41">
            <v>-968914</v>
          </cell>
          <cell r="BX41">
            <v>-941072</v>
          </cell>
          <cell r="BY41">
            <v>-956185</v>
          </cell>
          <cell r="BZ41">
            <v>-923487</v>
          </cell>
          <cell r="CA41">
            <v>-952500</v>
          </cell>
        </row>
        <row r="42">
          <cell r="A42" t="str">
            <v>Colstrip 34</v>
          </cell>
          <cell r="B42">
            <v>53895</v>
          </cell>
          <cell r="C42">
            <v>0</v>
          </cell>
          <cell r="D42">
            <v>0</v>
          </cell>
          <cell r="E42">
            <v>0</v>
          </cell>
          <cell r="F42">
            <v>0</v>
          </cell>
          <cell r="G42">
            <v>0</v>
          </cell>
          <cell r="H42">
            <v>0</v>
          </cell>
          <cell r="I42">
            <v>0</v>
          </cell>
          <cell r="J42">
            <v>0</v>
          </cell>
          <cell r="K42">
            <v>0</v>
          </cell>
          <cell r="L42">
            <v>0</v>
          </cell>
          <cell r="M42">
            <v>0</v>
          </cell>
          <cell r="N42">
            <v>53895</v>
          </cell>
          <cell r="O42">
            <v>1187841</v>
          </cell>
          <cell r="P42">
            <v>117540</v>
          </cell>
          <cell r="Q42">
            <v>105274</v>
          </cell>
          <cell r="R42">
            <v>117166</v>
          </cell>
          <cell r="S42">
            <v>114170</v>
          </cell>
          <cell r="T42">
            <v>15273</v>
          </cell>
          <cell r="U42">
            <v>22608</v>
          </cell>
          <cell r="V42">
            <v>117250</v>
          </cell>
          <cell r="W42">
            <v>117504</v>
          </cell>
          <cell r="X42">
            <v>111618</v>
          </cell>
          <cell r="Y42">
            <v>117968</v>
          </cell>
          <cell r="Z42">
            <v>114413</v>
          </cell>
          <cell r="AA42">
            <v>117058</v>
          </cell>
          <cell r="AB42">
            <v>1395005</v>
          </cell>
          <cell r="AC42">
            <v>119064</v>
          </cell>
          <cell r="AD42">
            <v>110742</v>
          </cell>
          <cell r="AE42">
            <v>119509</v>
          </cell>
          <cell r="AF42">
            <v>115353</v>
          </cell>
          <cell r="AG42">
            <v>117471</v>
          </cell>
          <cell r="AH42">
            <v>114842</v>
          </cell>
          <cell r="AI42">
            <v>117263</v>
          </cell>
          <cell r="AJ42">
            <v>118211</v>
          </cell>
          <cell r="AK42">
            <v>114386</v>
          </cell>
          <cell r="AL42">
            <v>118942</v>
          </cell>
          <cell r="AM42">
            <v>112448</v>
          </cell>
          <cell r="AN42">
            <v>116775</v>
          </cell>
          <cell r="AO42">
            <v>-422934</v>
          </cell>
          <cell r="AP42">
            <v>0</v>
          </cell>
          <cell r="AQ42">
            <v>0</v>
          </cell>
          <cell r="AR42">
            <v>0</v>
          </cell>
          <cell r="AS42">
            <v>0</v>
          </cell>
          <cell r="AT42">
            <v>0</v>
          </cell>
          <cell r="AU42">
            <v>0</v>
          </cell>
          <cell r="AV42">
            <v>0</v>
          </cell>
          <cell r="AW42">
            <v>0</v>
          </cell>
          <cell r="AX42">
            <v>0</v>
          </cell>
          <cell r="AY42">
            <v>0</v>
          </cell>
          <cell r="AZ42">
            <v>0</v>
          </cell>
          <cell r="BA42">
            <v>-422934</v>
          </cell>
          <cell r="BB42">
            <v>-10265889</v>
          </cell>
          <cell r="BC42">
            <v>-1015836</v>
          </cell>
          <cell r="BD42">
            <v>-909828</v>
          </cell>
          <cell r="BE42">
            <v>-1012601</v>
          </cell>
          <cell r="BF42">
            <v>-986710</v>
          </cell>
          <cell r="BG42">
            <v>-131993</v>
          </cell>
          <cell r="BH42">
            <v>-195392</v>
          </cell>
          <cell r="BI42">
            <v>-1013332</v>
          </cell>
          <cell r="BJ42">
            <v>-1015525</v>
          </cell>
          <cell r="BK42">
            <v>-964659</v>
          </cell>
          <cell r="BL42">
            <v>-1019537</v>
          </cell>
          <cell r="BM42">
            <v>-988809</v>
          </cell>
          <cell r="BN42">
            <v>-1011668</v>
          </cell>
          <cell r="BO42">
            <v>-12056294</v>
          </cell>
          <cell r="BP42">
            <v>-1029007</v>
          </cell>
          <cell r="BQ42">
            <v>-957086</v>
          </cell>
          <cell r="BR42">
            <v>-1032856</v>
          </cell>
          <cell r="BS42">
            <v>-996934</v>
          </cell>
          <cell r="BT42">
            <v>-1015237</v>
          </cell>
          <cell r="BU42">
            <v>-992518</v>
          </cell>
          <cell r="BV42">
            <v>-1013441</v>
          </cell>
          <cell r="BW42">
            <v>-1021636</v>
          </cell>
          <cell r="BX42">
            <v>-988576</v>
          </cell>
          <cell r="BY42">
            <v>-1027950</v>
          </cell>
          <cell r="BZ42">
            <v>-971828</v>
          </cell>
          <cell r="CA42">
            <v>-1009227</v>
          </cell>
        </row>
        <row r="43">
          <cell r="A43" t="str">
            <v>Colstrip 34</v>
          </cell>
          <cell r="B43">
            <v>53179</v>
          </cell>
          <cell r="C43">
            <v>0</v>
          </cell>
          <cell r="D43">
            <v>0</v>
          </cell>
          <cell r="E43">
            <v>0</v>
          </cell>
          <cell r="F43">
            <v>0</v>
          </cell>
          <cell r="G43">
            <v>0</v>
          </cell>
          <cell r="H43">
            <v>0</v>
          </cell>
          <cell r="I43">
            <v>0</v>
          </cell>
          <cell r="J43">
            <v>0</v>
          </cell>
          <cell r="K43">
            <v>0</v>
          </cell>
          <cell r="L43">
            <v>0</v>
          </cell>
          <cell r="M43">
            <v>0</v>
          </cell>
          <cell r="N43">
            <v>53179</v>
          </cell>
          <cell r="O43">
            <v>1388046</v>
          </cell>
          <cell r="P43">
            <v>116286</v>
          </cell>
          <cell r="Q43">
            <v>107316</v>
          </cell>
          <cell r="R43">
            <v>117657</v>
          </cell>
          <cell r="S43">
            <v>113975</v>
          </cell>
          <cell r="T43">
            <v>119386</v>
          </cell>
          <cell r="U43">
            <v>113703</v>
          </cell>
          <cell r="V43">
            <v>117709</v>
          </cell>
          <cell r="W43">
            <v>119314</v>
          </cell>
          <cell r="X43">
            <v>113412</v>
          </cell>
          <cell r="Y43">
            <v>117425</v>
          </cell>
          <cell r="Z43">
            <v>113376</v>
          </cell>
          <cell r="AA43">
            <v>118486</v>
          </cell>
          <cell r="AB43">
            <v>1393712</v>
          </cell>
          <cell r="AC43">
            <v>117101</v>
          </cell>
          <cell r="AD43">
            <v>112151</v>
          </cell>
          <cell r="AE43">
            <v>117460</v>
          </cell>
          <cell r="AF43">
            <v>111869</v>
          </cell>
          <cell r="AG43">
            <v>116675</v>
          </cell>
          <cell r="AH43">
            <v>115102</v>
          </cell>
          <cell r="AI43">
            <v>118970</v>
          </cell>
          <cell r="AJ43">
            <v>117189</v>
          </cell>
          <cell r="AK43">
            <v>115721</v>
          </cell>
          <cell r="AL43">
            <v>117563</v>
          </cell>
          <cell r="AM43">
            <v>115024</v>
          </cell>
          <cell r="AN43">
            <v>118886</v>
          </cell>
          <cell r="AO43">
            <v>-417315</v>
          </cell>
          <cell r="AP43">
            <v>0</v>
          </cell>
          <cell r="AQ43">
            <v>0</v>
          </cell>
          <cell r="AR43">
            <v>0</v>
          </cell>
          <cell r="AS43">
            <v>0</v>
          </cell>
          <cell r="AT43">
            <v>0</v>
          </cell>
          <cell r="AU43">
            <v>0</v>
          </cell>
          <cell r="AV43">
            <v>0</v>
          </cell>
          <cell r="AW43">
            <v>0</v>
          </cell>
          <cell r="AX43">
            <v>0</v>
          </cell>
          <cell r="AY43">
            <v>0</v>
          </cell>
          <cell r="AZ43">
            <v>0</v>
          </cell>
          <cell r="BA43">
            <v>-417315</v>
          </cell>
          <cell r="BB43">
            <v>-11996153</v>
          </cell>
          <cell r="BC43">
            <v>-1004997</v>
          </cell>
          <cell r="BD43">
            <v>-927478</v>
          </cell>
          <cell r="BE43">
            <v>-1016846</v>
          </cell>
          <cell r="BF43">
            <v>-985030</v>
          </cell>
          <cell r="BG43">
            <v>-1031791</v>
          </cell>
          <cell r="BH43">
            <v>-982674</v>
          </cell>
          <cell r="BI43">
            <v>-1017297</v>
          </cell>
          <cell r="BJ43">
            <v>-1031168</v>
          </cell>
          <cell r="BK43">
            <v>-980163</v>
          </cell>
          <cell r="BL43">
            <v>-1014840</v>
          </cell>
          <cell r="BM43">
            <v>-979852</v>
          </cell>
          <cell r="BN43">
            <v>-1024015</v>
          </cell>
          <cell r="BO43">
            <v>-12045121</v>
          </cell>
          <cell r="BP43">
            <v>-1012041</v>
          </cell>
          <cell r="BQ43">
            <v>-969262</v>
          </cell>
          <cell r="BR43">
            <v>-1015144</v>
          </cell>
          <cell r="BS43">
            <v>-966828</v>
          </cell>
          <cell r="BT43">
            <v>-1008364</v>
          </cell>
          <cell r="BU43">
            <v>-994765</v>
          </cell>
          <cell r="BV43">
            <v>-1028198</v>
          </cell>
          <cell r="BW43">
            <v>-1012803</v>
          </cell>
          <cell r="BX43">
            <v>-1000114</v>
          </cell>
          <cell r="BY43">
            <v>-1016038</v>
          </cell>
          <cell r="BZ43">
            <v>-994096</v>
          </cell>
          <cell r="CA43">
            <v>-1027467</v>
          </cell>
        </row>
        <row r="44">
          <cell r="A44" t="str">
            <v>NO</v>
          </cell>
          <cell r="B44">
            <v>162590</v>
          </cell>
          <cell r="C44">
            <v>0</v>
          </cell>
          <cell r="D44">
            <v>0</v>
          </cell>
          <cell r="E44">
            <v>0</v>
          </cell>
          <cell r="F44">
            <v>0</v>
          </cell>
          <cell r="G44">
            <v>0</v>
          </cell>
          <cell r="H44">
            <v>0</v>
          </cell>
          <cell r="I44">
            <v>0</v>
          </cell>
          <cell r="J44">
            <v>0</v>
          </cell>
          <cell r="K44">
            <v>0</v>
          </cell>
          <cell r="L44">
            <v>0</v>
          </cell>
          <cell r="M44">
            <v>0</v>
          </cell>
          <cell r="N44">
            <v>162590</v>
          </cell>
          <cell r="O44">
            <v>1983402</v>
          </cell>
          <cell r="P44">
            <v>301740</v>
          </cell>
          <cell r="Q44">
            <v>257367</v>
          </cell>
          <cell r="R44">
            <v>194880</v>
          </cell>
          <cell r="S44">
            <v>171702</v>
          </cell>
          <cell r="T44">
            <v>124947</v>
          </cell>
          <cell r="U44">
            <v>117299</v>
          </cell>
          <cell r="V44">
            <v>11930</v>
          </cell>
          <cell r="W44">
            <v>-17298</v>
          </cell>
          <cell r="X44">
            <v>-8186</v>
          </cell>
          <cell r="Y44">
            <v>137810</v>
          </cell>
          <cell r="Z44">
            <v>315998</v>
          </cell>
          <cell r="AA44">
            <v>375214</v>
          </cell>
          <cell r="AB44">
            <v>2038078</v>
          </cell>
          <cell r="AC44">
            <v>393228</v>
          </cell>
          <cell r="AD44">
            <v>295019</v>
          </cell>
          <cell r="AE44">
            <v>196613</v>
          </cell>
          <cell r="AF44">
            <v>169884</v>
          </cell>
          <cell r="AG44">
            <v>151935</v>
          </cell>
          <cell r="AH44">
            <v>135629</v>
          </cell>
          <cell r="AI44">
            <v>12890</v>
          </cell>
          <cell r="AJ44">
            <v>-13598</v>
          </cell>
          <cell r="AK44">
            <v>-5231</v>
          </cell>
          <cell r="AL44">
            <v>138183</v>
          </cell>
          <cell r="AM44">
            <v>238894</v>
          </cell>
          <cell r="AN44">
            <v>324631</v>
          </cell>
          <cell r="AO44">
            <v>-2892699</v>
          </cell>
          <cell r="AP44">
            <v>0</v>
          </cell>
          <cell r="AQ44">
            <v>0</v>
          </cell>
          <cell r="AR44">
            <v>0</v>
          </cell>
          <cell r="AS44">
            <v>0</v>
          </cell>
          <cell r="AT44">
            <v>0</v>
          </cell>
          <cell r="AU44">
            <v>0</v>
          </cell>
          <cell r="AV44">
            <v>0</v>
          </cell>
          <cell r="AW44">
            <v>0</v>
          </cell>
          <cell r="AX44">
            <v>0</v>
          </cell>
          <cell r="AY44">
            <v>0</v>
          </cell>
          <cell r="AZ44">
            <v>0</v>
          </cell>
          <cell r="BA44">
            <v>-2892699</v>
          </cell>
          <cell r="BB44">
            <v>-62890530</v>
          </cell>
          <cell r="BC44">
            <v>-6922432</v>
          </cell>
          <cell r="BD44">
            <v>-6466735</v>
          </cell>
          <cell r="BE44">
            <v>-5648590</v>
          </cell>
          <cell r="BF44">
            <v>-5378667</v>
          </cell>
          <cell r="BG44">
            <v>-4084030</v>
          </cell>
          <cell r="BH44">
            <v>-4032652</v>
          </cell>
          <cell r="BI44">
            <v>-4169028</v>
          </cell>
          <cell r="BJ44">
            <v>-4122987</v>
          </cell>
          <cell r="BK44">
            <v>-4186451</v>
          </cell>
          <cell r="BL44">
            <v>-4363291</v>
          </cell>
          <cell r="BM44">
            <v>-6734497</v>
          </cell>
          <cell r="BN44">
            <v>-6781168</v>
          </cell>
          <cell r="BO44">
            <v>-64901168</v>
          </cell>
          <cell r="BP44">
            <v>-6935615</v>
          </cell>
          <cell r="BQ44">
            <v>-6657173</v>
          </cell>
          <cell r="BR44">
            <v>-5835708</v>
          </cell>
          <cell r="BS44">
            <v>-5534015</v>
          </cell>
          <cell r="BT44">
            <v>-4427767</v>
          </cell>
          <cell r="BU44">
            <v>-4343439</v>
          </cell>
          <cell r="BV44">
            <v>-4280005</v>
          </cell>
          <cell r="BW44">
            <v>-4232157</v>
          </cell>
          <cell r="BX44">
            <v>-4358745</v>
          </cell>
          <cell r="BY44">
            <v>-4506851</v>
          </cell>
          <cell r="BZ44">
            <v>-6895287</v>
          </cell>
          <cell r="CA44">
            <v>-6894408</v>
          </cell>
        </row>
        <row r="45">
          <cell r="A45" t="str">
            <v>Baker Repl</v>
          </cell>
          <cell r="B45">
            <v>1033</v>
          </cell>
          <cell r="C45">
            <v>0</v>
          </cell>
          <cell r="D45">
            <v>0</v>
          </cell>
          <cell r="E45">
            <v>0</v>
          </cell>
          <cell r="F45">
            <v>0</v>
          </cell>
          <cell r="G45">
            <v>0</v>
          </cell>
          <cell r="H45">
            <v>0</v>
          </cell>
          <cell r="I45">
            <v>0</v>
          </cell>
          <cell r="J45">
            <v>0</v>
          </cell>
          <cell r="K45">
            <v>0</v>
          </cell>
          <cell r="L45">
            <v>0</v>
          </cell>
          <cell r="M45">
            <v>0</v>
          </cell>
          <cell r="N45">
            <v>1033</v>
          </cell>
          <cell r="O45">
            <v>7000</v>
          </cell>
          <cell r="P45">
            <v>1750</v>
          </cell>
          <cell r="Q45">
            <v>1750</v>
          </cell>
          <cell r="R45">
            <v>0</v>
          </cell>
          <cell r="S45">
            <v>0</v>
          </cell>
          <cell r="T45">
            <v>0</v>
          </cell>
          <cell r="U45">
            <v>0</v>
          </cell>
          <cell r="V45">
            <v>0</v>
          </cell>
          <cell r="W45">
            <v>0</v>
          </cell>
          <cell r="X45">
            <v>0</v>
          </cell>
          <cell r="Y45">
            <v>0</v>
          </cell>
          <cell r="Z45">
            <v>1750</v>
          </cell>
          <cell r="AA45">
            <v>1750</v>
          </cell>
          <cell r="AB45">
            <v>7062</v>
          </cell>
          <cell r="AC45">
            <v>1750</v>
          </cell>
          <cell r="AD45">
            <v>1812</v>
          </cell>
          <cell r="AE45">
            <v>0</v>
          </cell>
          <cell r="AF45">
            <v>0</v>
          </cell>
          <cell r="AG45">
            <v>0</v>
          </cell>
          <cell r="AH45">
            <v>0</v>
          </cell>
          <cell r="AI45">
            <v>0</v>
          </cell>
          <cell r="AJ45">
            <v>0</v>
          </cell>
          <cell r="AK45">
            <v>0</v>
          </cell>
          <cell r="AL45">
            <v>0</v>
          </cell>
          <cell r="AM45">
            <v>1750</v>
          </cell>
          <cell r="AN45">
            <v>1750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row>
        <row r="46">
          <cell r="A46" t="str">
            <v>SnohCons</v>
          </cell>
          <cell r="B46">
            <v>3392</v>
          </cell>
          <cell r="C46">
            <v>0</v>
          </cell>
          <cell r="D46">
            <v>0</v>
          </cell>
          <cell r="E46">
            <v>0</v>
          </cell>
          <cell r="F46">
            <v>0</v>
          </cell>
          <cell r="G46">
            <v>0</v>
          </cell>
          <cell r="H46">
            <v>0</v>
          </cell>
          <cell r="I46">
            <v>0</v>
          </cell>
          <cell r="J46">
            <v>0</v>
          </cell>
          <cell r="K46">
            <v>0</v>
          </cell>
          <cell r="L46">
            <v>0</v>
          </cell>
          <cell r="M46">
            <v>0</v>
          </cell>
          <cell r="N46">
            <v>3392</v>
          </cell>
          <cell r="O46">
            <v>92850</v>
          </cell>
          <cell r="P46">
            <v>11346</v>
          </cell>
          <cell r="Q46">
            <v>9100</v>
          </cell>
          <cell r="R46">
            <v>9021</v>
          </cell>
          <cell r="S46">
            <v>7313</v>
          </cell>
          <cell r="T46">
            <v>6469</v>
          </cell>
          <cell r="U46">
            <v>5680</v>
          </cell>
          <cell r="V46">
            <v>5425</v>
          </cell>
          <cell r="W46">
            <v>5487</v>
          </cell>
          <cell r="X46">
            <v>5940</v>
          </cell>
          <cell r="Y46">
            <v>6888</v>
          </cell>
          <cell r="Z46">
            <v>8370</v>
          </cell>
          <cell r="AA46">
            <v>11811</v>
          </cell>
          <cell r="AB46">
            <v>93175</v>
          </cell>
          <cell r="AC46">
            <v>11346</v>
          </cell>
          <cell r="AD46">
            <v>9425</v>
          </cell>
          <cell r="AE46">
            <v>9021</v>
          </cell>
          <cell r="AF46">
            <v>7313</v>
          </cell>
          <cell r="AG46">
            <v>6469</v>
          </cell>
          <cell r="AH46">
            <v>5680</v>
          </cell>
          <cell r="AI46">
            <v>5425</v>
          </cell>
          <cell r="AJ46">
            <v>5487</v>
          </cell>
          <cell r="AK46">
            <v>5940</v>
          </cell>
          <cell r="AL46">
            <v>6888</v>
          </cell>
          <cell r="AM46">
            <v>8370</v>
          </cell>
          <cell r="AN46">
            <v>11811</v>
          </cell>
          <cell r="AO46">
            <v>-141379</v>
          </cell>
          <cell r="AP46">
            <v>0</v>
          </cell>
          <cell r="AQ46">
            <v>0</v>
          </cell>
          <cell r="AR46">
            <v>0</v>
          </cell>
          <cell r="AS46">
            <v>0</v>
          </cell>
          <cell r="AT46">
            <v>0</v>
          </cell>
          <cell r="AU46">
            <v>0</v>
          </cell>
          <cell r="AV46">
            <v>0</v>
          </cell>
          <cell r="AW46">
            <v>0</v>
          </cell>
          <cell r="AX46">
            <v>0</v>
          </cell>
          <cell r="AY46">
            <v>0</v>
          </cell>
          <cell r="AZ46">
            <v>0</v>
          </cell>
          <cell r="BA46">
            <v>-141379</v>
          </cell>
          <cell r="BB46">
            <v>-4425707</v>
          </cell>
          <cell r="BC46">
            <v>-537800</v>
          </cell>
          <cell r="BD46">
            <v>-431340</v>
          </cell>
          <cell r="BE46">
            <v>-430663</v>
          </cell>
          <cell r="BF46">
            <v>-349123</v>
          </cell>
          <cell r="BG46">
            <v>-308830</v>
          </cell>
          <cell r="BH46">
            <v>-271163</v>
          </cell>
          <cell r="BI46">
            <v>-258990</v>
          </cell>
          <cell r="BJ46">
            <v>-261949</v>
          </cell>
          <cell r="BK46">
            <v>-283576</v>
          </cell>
          <cell r="BL46">
            <v>-328833</v>
          </cell>
          <cell r="BM46">
            <v>-399584</v>
          </cell>
          <cell r="BN46">
            <v>-563857</v>
          </cell>
          <cell r="BO46">
            <v>-4471344</v>
          </cell>
          <cell r="BP46">
            <v>-541658</v>
          </cell>
          <cell r="BQ46">
            <v>-449950</v>
          </cell>
          <cell r="BR46">
            <v>-433549</v>
          </cell>
          <cell r="BS46">
            <v>-351463</v>
          </cell>
          <cell r="BT46">
            <v>-310900</v>
          </cell>
          <cell r="BU46">
            <v>-272981</v>
          </cell>
          <cell r="BV46">
            <v>-260726</v>
          </cell>
          <cell r="BW46">
            <v>-263705</v>
          </cell>
          <cell r="BX46">
            <v>-285476</v>
          </cell>
          <cell r="BY46">
            <v>-331037</v>
          </cell>
          <cell r="BZ46">
            <v>-402262</v>
          </cell>
          <cell r="CA46">
            <v>-567637</v>
          </cell>
        </row>
        <row r="47">
          <cell r="A47" t="str">
            <v>CEA-EA</v>
          </cell>
          <cell r="B47">
            <v>-9856</v>
          </cell>
          <cell r="C47">
            <v>0</v>
          </cell>
          <cell r="D47">
            <v>0</v>
          </cell>
          <cell r="E47">
            <v>0</v>
          </cell>
          <cell r="F47">
            <v>0</v>
          </cell>
          <cell r="G47">
            <v>0</v>
          </cell>
          <cell r="H47">
            <v>0</v>
          </cell>
          <cell r="I47">
            <v>0</v>
          </cell>
          <cell r="J47">
            <v>0</v>
          </cell>
          <cell r="K47">
            <v>0</v>
          </cell>
          <cell r="L47">
            <v>0</v>
          </cell>
          <cell r="M47">
            <v>0</v>
          </cell>
          <cell r="N47">
            <v>-9856</v>
          </cell>
          <cell r="O47">
            <v>-273024</v>
          </cell>
          <cell r="P47">
            <v>-23296</v>
          </cell>
          <cell r="Q47">
            <v>-21504</v>
          </cell>
          <cell r="R47">
            <v>-24192</v>
          </cell>
          <cell r="S47">
            <v>-22400</v>
          </cell>
          <cell r="T47">
            <v>-23296</v>
          </cell>
          <cell r="U47">
            <v>-23296</v>
          </cell>
          <cell r="V47">
            <v>-22400</v>
          </cell>
          <cell r="W47">
            <v>-23760</v>
          </cell>
          <cell r="X47">
            <v>-21120</v>
          </cell>
          <cell r="Y47">
            <v>-23760</v>
          </cell>
          <cell r="Z47">
            <v>-22000</v>
          </cell>
          <cell r="AA47">
            <v>-22000</v>
          </cell>
          <cell r="AB47">
            <v>-271040</v>
          </cell>
          <cell r="AC47">
            <v>-22880</v>
          </cell>
          <cell r="AD47">
            <v>-22000</v>
          </cell>
          <cell r="AE47">
            <v>-22880</v>
          </cell>
          <cell r="AF47">
            <v>-22880</v>
          </cell>
          <cell r="AG47">
            <v>-22880</v>
          </cell>
          <cell r="AH47">
            <v>-22000</v>
          </cell>
          <cell r="AI47">
            <v>-22880</v>
          </cell>
          <cell r="AJ47">
            <v>-22880</v>
          </cell>
          <cell r="AK47">
            <v>-22000</v>
          </cell>
          <cell r="AL47">
            <v>-23760</v>
          </cell>
          <cell r="AM47">
            <v>-21120</v>
          </cell>
          <cell r="AN47">
            <v>-22880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row>
        <row r="48">
          <cell r="A48" t="str">
            <v>Hopkins Ridge</v>
          </cell>
          <cell r="B48">
            <v>19822</v>
          </cell>
          <cell r="C48">
            <v>0</v>
          </cell>
          <cell r="D48">
            <v>0</v>
          </cell>
          <cell r="E48">
            <v>0</v>
          </cell>
          <cell r="F48">
            <v>0</v>
          </cell>
          <cell r="G48">
            <v>0</v>
          </cell>
          <cell r="H48">
            <v>0</v>
          </cell>
          <cell r="I48">
            <v>0</v>
          </cell>
          <cell r="J48">
            <v>0</v>
          </cell>
          <cell r="K48">
            <v>0</v>
          </cell>
          <cell r="L48">
            <v>0</v>
          </cell>
          <cell r="M48">
            <v>0</v>
          </cell>
          <cell r="N48">
            <v>19822</v>
          </cell>
          <cell r="O48">
            <v>456330</v>
          </cell>
          <cell r="P48">
            <v>43760</v>
          </cell>
          <cell r="Q48">
            <v>29283</v>
          </cell>
          <cell r="R48">
            <v>57050</v>
          </cell>
          <cell r="S48">
            <v>34019</v>
          </cell>
          <cell r="T48">
            <v>43373</v>
          </cell>
          <cell r="U48">
            <v>36369</v>
          </cell>
          <cell r="V48">
            <v>38237</v>
          </cell>
          <cell r="W48">
            <v>31162</v>
          </cell>
          <cell r="X48">
            <v>34538</v>
          </cell>
          <cell r="Y48">
            <v>32444</v>
          </cell>
          <cell r="Z48">
            <v>35652</v>
          </cell>
          <cell r="AA48">
            <v>40443</v>
          </cell>
          <cell r="AB48">
            <v>457384</v>
          </cell>
          <cell r="AC48">
            <v>43773</v>
          </cell>
          <cell r="AD48">
            <v>30335</v>
          </cell>
          <cell r="AE48">
            <v>57043</v>
          </cell>
          <cell r="AF48">
            <v>33990</v>
          </cell>
          <cell r="AG48">
            <v>43130</v>
          </cell>
          <cell r="AH48">
            <v>36631</v>
          </cell>
          <cell r="AI48">
            <v>38224</v>
          </cell>
          <cell r="AJ48">
            <v>31166</v>
          </cell>
          <cell r="AK48">
            <v>34529</v>
          </cell>
          <cell r="AL48">
            <v>32459</v>
          </cell>
          <cell r="AM48">
            <v>35644</v>
          </cell>
          <cell r="AN48">
            <v>40460</v>
          </cell>
          <cell r="AO48">
            <v>-16651</v>
          </cell>
          <cell r="AP48">
            <v>0</v>
          </cell>
          <cell r="AQ48">
            <v>0</v>
          </cell>
          <cell r="AR48">
            <v>0</v>
          </cell>
          <cell r="AS48">
            <v>0</v>
          </cell>
          <cell r="AT48">
            <v>0</v>
          </cell>
          <cell r="AU48">
            <v>0</v>
          </cell>
          <cell r="AV48">
            <v>0</v>
          </cell>
          <cell r="AW48">
            <v>0</v>
          </cell>
          <cell r="AX48">
            <v>0</v>
          </cell>
          <cell r="AY48">
            <v>0</v>
          </cell>
          <cell r="AZ48">
            <v>0</v>
          </cell>
          <cell r="BA48">
            <v>-16651</v>
          </cell>
          <cell r="BB48">
            <v>-392444</v>
          </cell>
          <cell r="BC48">
            <v>-37633</v>
          </cell>
          <cell r="BD48">
            <v>-25183</v>
          </cell>
          <cell r="BE48">
            <v>-49063</v>
          </cell>
          <cell r="BF48">
            <v>-29256</v>
          </cell>
          <cell r="BG48">
            <v>-37301</v>
          </cell>
          <cell r="BH48">
            <v>-31277</v>
          </cell>
          <cell r="BI48">
            <v>-32884</v>
          </cell>
          <cell r="BJ48">
            <v>-26799</v>
          </cell>
          <cell r="BK48">
            <v>-29703</v>
          </cell>
          <cell r="BL48">
            <v>-27902</v>
          </cell>
          <cell r="BM48">
            <v>-30661</v>
          </cell>
          <cell r="BN48">
            <v>-34781</v>
          </cell>
          <cell r="BO48">
            <v>-402498</v>
          </cell>
          <cell r="BP48">
            <v>-38520</v>
          </cell>
          <cell r="BQ48">
            <v>-26695</v>
          </cell>
          <cell r="BR48">
            <v>-50198</v>
          </cell>
          <cell r="BS48">
            <v>-29912</v>
          </cell>
          <cell r="BT48">
            <v>-37954</v>
          </cell>
          <cell r="BU48">
            <v>-32235</v>
          </cell>
          <cell r="BV48">
            <v>-33637</v>
          </cell>
          <cell r="BW48">
            <v>-27426</v>
          </cell>
          <cell r="BX48">
            <v>-30385</v>
          </cell>
          <cell r="BY48">
            <v>-28564</v>
          </cell>
          <cell r="BZ48">
            <v>-31367</v>
          </cell>
          <cell r="CA48">
            <v>-35604</v>
          </cell>
        </row>
        <row r="49">
          <cell r="A49" t="str">
            <v>MPC</v>
          </cell>
          <cell r="B49">
            <v>14527</v>
          </cell>
          <cell r="C49">
            <v>0</v>
          </cell>
          <cell r="D49">
            <v>0</v>
          </cell>
          <cell r="E49">
            <v>0</v>
          </cell>
          <cell r="F49">
            <v>0</v>
          </cell>
          <cell r="G49">
            <v>0</v>
          </cell>
          <cell r="H49">
            <v>0</v>
          </cell>
          <cell r="I49">
            <v>0</v>
          </cell>
          <cell r="J49">
            <v>0</v>
          </cell>
          <cell r="K49">
            <v>0</v>
          </cell>
          <cell r="L49">
            <v>0</v>
          </cell>
          <cell r="M49">
            <v>0</v>
          </cell>
          <cell r="N49">
            <v>14527</v>
          </cell>
          <cell r="O49">
            <v>320180</v>
          </cell>
          <cell r="P49">
            <v>31683</v>
          </cell>
          <cell r="Q49">
            <v>28376</v>
          </cell>
          <cell r="R49">
            <v>31582</v>
          </cell>
          <cell r="S49">
            <v>30774</v>
          </cell>
          <cell r="T49">
            <v>4117</v>
          </cell>
          <cell r="U49">
            <v>6094</v>
          </cell>
          <cell r="V49">
            <v>31605</v>
          </cell>
          <cell r="W49">
            <v>31673</v>
          </cell>
          <cell r="X49">
            <v>30086</v>
          </cell>
          <cell r="Y49">
            <v>31798</v>
          </cell>
          <cell r="Z49">
            <v>30840</v>
          </cell>
          <cell r="AA49">
            <v>31553</v>
          </cell>
          <cell r="AB49">
            <v>376021</v>
          </cell>
          <cell r="AC49">
            <v>32093</v>
          </cell>
          <cell r="AD49">
            <v>29850</v>
          </cell>
          <cell r="AE49">
            <v>32213</v>
          </cell>
          <cell r="AF49">
            <v>31093</v>
          </cell>
          <cell r="AG49">
            <v>31664</v>
          </cell>
          <cell r="AH49">
            <v>30955</v>
          </cell>
          <cell r="AI49">
            <v>31608</v>
          </cell>
          <cell r="AJ49">
            <v>31864</v>
          </cell>
          <cell r="AK49">
            <v>30832</v>
          </cell>
          <cell r="AL49">
            <v>32060</v>
          </cell>
          <cell r="AM49">
            <v>30310</v>
          </cell>
          <cell r="AN49">
            <v>31477</v>
          </cell>
          <cell r="AO49">
            <v>-733687</v>
          </cell>
          <cell r="AP49">
            <v>0</v>
          </cell>
          <cell r="AQ49">
            <v>0</v>
          </cell>
          <cell r="AR49">
            <v>0</v>
          </cell>
          <cell r="AS49">
            <v>0</v>
          </cell>
          <cell r="AT49">
            <v>0</v>
          </cell>
          <cell r="AU49">
            <v>0</v>
          </cell>
          <cell r="AV49">
            <v>0</v>
          </cell>
          <cell r="AW49">
            <v>0</v>
          </cell>
          <cell r="AX49">
            <v>0</v>
          </cell>
          <cell r="AY49">
            <v>0</v>
          </cell>
          <cell r="AZ49">
            <v>0</v>
          </cell>
          <cell r="BA49">
            <v>-733687</v>
          </cell>
          <cell r="BB49">
            <v>-19999950</v>
          </cell>
          <cell r="BC49">
            <v>-1699359</v>
          </cell>
          <cell r="BD49">
            <v>-1677746</v>
          </cell>
          <cell r="BE49">
            <v>-1698700</v>
          </cell>
          <cell r="BF49">
            <v>-1691349</v>
          </cell>
          <cell r="BG49">
            <v>-1519963</v>
          </cell>
          <cell r="BH49">
            <v>-1531284</v>
          </cell>
          <cell r="BI49">
            <v>-1698849</v>
          </cell>
          <cell r="BJ49">
            <v>-1699296</v>
          </cell>
          <cell r="BK49">
            <v>-1688925</v>
          </cell>
          <cell r="BL49">
            <v>-1702120</v>
          </cell>
          <cell r="BM49">
            <v>-1693849</v>
          </cell>
          <cell r="BN49">
            <v>-1698510</v>
          </cell>
          <cell r="BO49">
            <v>-21159531</v>
          </cell>
          <cell r="BP49">
            <v>-1768393</v>
          </cell>
          <cell r="BQ49">
            <v>-1753330</v>
          </cell>
          <cell r="BR49">
            <v>-1769199</v>
          </cell>
          <cell r="BS49">
            <v>-1759519</v>
          </cell>
          <cell r="BT49">
            <v>-1766344</v>
          </cell>
          <cell r="BU49">
            <v>-1759916</v>
          </cell>
          <cell r="BV49">
            <v>-1765133</v>
          </cell>
          <cell r="BW49">
            <v>-1766849</v>
          </cell>
          <cell r="BX49">
            <v>-1759925</v>
          </cell>
          <cell r="BY49">
            <v>-1770258</v>
          </cell>
          <cell r="BZ49">
            <v>-1756417</v>
          </cell>
          <cell r="CA49">
            <v>-1764250</v>
          </cell>
        </row>
        <row r="50">
          <cell r="A50" t="str">
            <v>MPC</v>
          </cell>
          <cell r="B50">
            <v>14334</v>
          </cell>
          <cell r="C50">
            <v>0</v>
          </cell>
          <cell r="D50">
            <v>0</v>
          </cell>
          <cell r="E50">
            <v>0</v>
          </cell>
          <cell r="F50">
            <v>0</v>
          </cell>
          <cell r="G50">
            <v>0</v>
          </cell>
          <cell r="H50">
            <v>0</v>
          </cell>
          <cell r="I50">
            <v>0</v>
          </cell>
          <cell r="J50">
            <v>0</v>
          </cell>
          <cell r="K50">
            <v>0</v>
          </cell>
          <cell r="L50">
            <v>0</v>
          </cell>
          <cell r="M50">
            <v>0</v>
          </cell>
          <cell r="N50">
            <v>14334</v>
          </cell>
          <cell r="O50">
            <v>374145</v>
          </cell>
          <cell r="P50">
            <v>31345</v>
          </cell>
          <cell r="Q50">
            <v>28927</v>
          </cell>
          <cell r="R50">
            <v>31714</v>
          </cell>
          <cell r="S50">
            <v>30722</v>
          </cell>
          <cell r="T50">
            <v>32180</v>
          </cell>
          <cell r="U50">
            <v>30648</v>
          </cell>
          <cell r="V50">
            <v>31728</v>
          </cell>
          <cell r="W50">
            <v>32161</v>
          </cell>
          <cell r="X50">
            <v>30570</v>
          </cell>
          <cell r="Y50">
            <v>31652</v>
          </cell>
          <cell r="Z50">
            <v>30560</v>
          </cell>
          <cell r="AA50">
            <v>31938</v>
          </cell>
          <cell r="AB50">
            <v>375672</v>
          </cell>
          <cell r="AC50">
            <v>31564</v>
          </cell>
          <cell r="AD50">
            <v>30230</v>
          </cell>
          <cell r="AE50">
            <v>31661</v>
          </cell>
          <cell r="AF50">
            <v>30154</v>
          </cell>
          <cell r="AG50">
            <v>31450</v>
          </cell>
          <cell r="AH50">
            <v>31025</v>
          </cell>
          <cell r="AI50">
            <v>32068</v>
          </cell>
          <cell r="AJ50">
            <v>31588</v>
          </cell>
          <cell r="AK50">
            <v>31192</v>
          </cell>
          <cell r="AL50">
            <v>31689</v>
          </cell>
          <cell r="AM50">
            <v>31005</v>
          </cell>
          <cell r="AN50">
            <v>32045</v>
          </cell>
          <cell r="AO50">
            <v>-732522</v>
          </cell>
          <cell r="AP50">
            <v>0</v>
          </cell>
          <cell r="AQ50">
            <v>0</v>
          </cell>
          <cell r="AR50">
            <v>0</v>
          </cell>
          <cell r="AS50">
            <v>0</v>
          </cell>
          <cell r="AT50">
            <v>0</v>
          </cell>
          <cell r="AU50">
            <v>0</v>
          </cell>
          <cell r="AV50">
            <v>0</v>
          </cell>
          <cell r="AW50">
            <v>0</v>
          </cell>
          <cell r="AX50">
            <v>0</v>
          </cell>
          <cell r="AY50">
            <v>0</v>
          </cell>
          <cell r="AZ50">
            <v>0</v>
          </cell>
          <cell r="BA50">
            <v>-732522</v>
          </cell>
          <cell r="BB50">
            <v>-20352717</v>
          </cell>
          <cell r="BC50">
            <v>-1697150</v>
          </cell>
          <cell r="BD50">
            <v>-1681345</v>
          </cell>
          <cell r="BE50">
            <v>-1699565</v>
          </cell>
          <cell r="BF50">
            <v>-1691006</v>
          </cell>
          <cell r="BG50">
            <v>-1703414</v>
          </cell>
          <cell r="BH50">
            <v>-1691796</v>
          </cell>
          <cell r="BI50">
            <v>-1699657</v>
          </cell>
          <cell r="BJ50">
            <v>-1702485</v>
          </cell>
          <cell r="BK50">
            <v>-1692086</v>
          </cell>
          <cell r="BL50">
            <v>-1701162</v>
          </cell>
          <cell r="BM50">
            <v>-1692023</v>
          </cell>
          <cell r="BN50">
            <v>-1701027</v>
          </cell>
          <cell r="BO50">
            <v>-21157191</v>
          </cell>
          <cell r="BP50">
            <v>-1764839</v>
          </cell>
          <cell r="BQ50">
            <v>-1755880</v>
          </cell>
          <cell r="BR50">
            <v>-1765489</v>
          </cell>
          <cell r="BS50">
            <v>-1753213</v>
          </cell>
          <cell r="BT50">
            <v>-1764904</v>
          </cell>
          <cell r="BU50">
            <v>-1760386</v>
          </cell>
          <cell r="BV50">
            <v>-1768223</v>
          </cell>
          <cell r="BW50">
            <v>-1764999</v>
          </cell>
          <cell r="BX50">
            <v>-1762341</v>
          </cell>
          <cell r="BY50">
            <v>-1767764</v>
          </cell>
          <cell r="BZ50">
            <v>-1761081</v>
          </cell>
          <cell r="CA50">
            <v>-1768070</v>
          </cell>
        </row>
        <row r="51">
          <cell r="A51" t="str">
            <v>North Wasco</v>
          </cell>
          <cell r="B51">
            <v>951</v>
          </cell>
          <cell r="C51">
            <v>0</v>
          </cell>
          <cell r="D51">
            <v>0</v>
          </cell>
          <cell r="E51">
            <v>0</v>
          </cell>
          <cell r="F51">
            <v>0</v>
          </cell>
          <cell r="G51">
            <v>0</v>
          </cell>
          <cell r="H51">
            <v>0</v>
          </cell>
          <cell r="I51">
            <v>0</v>
          </cell>
          <cell r="J51">
            <v>0</v>
          </cell>
          <cell r="K51">
            <v>0</v>
          </cell>
          <cell r="L51">
            <v>0</v>
          </cell>
          <cell r="M51">
            <v>0</v>
          </cell>
          <cell r="N51">
            <v>951</v>
          </cell>
          <cell r="O51">
            <v>38646</v>
          </cell>
          <cell r="P51">
            <v>2760</v>
          </cell>
          <cell r="Q51">
            <v>2460</v>
          </cell>
          <cell r="R51">
            <v>3341</v>
          </cell>
          <cell r="S51">
            <v>3293</v>
          </cell>
          <cell r="T51">
            <v>3452</v>
          </cell>
          <cell r="U51">
            <v>3348</v>
          </cell>
          <cell r="V51">
            <v>3586</v>
          </cell>
          <cell r="W51">
            <v>3579</v>
          </cell>
          <cell r="X51">
            <v>3549</v>
          </cell>
          <cell r="Y51">
            <v>3703</v>
          </cell>
          <cell r="Z51">
            <v>3470</v>
          </cell>
          <cell r="AA51">
            <v>2106</v>
          </cell>
          <cell r="AB51">
            <v>38734</v>
          </cell>
          <cell r="AC51">
            <v>2760</v>
          </cell>
          <cell r="AD51">
            <v>2547</v>
          </cell>
          <cell r="AE51">
            <v>3341</v>
          </cell>
          <cell r="AF51">
            <v>3293</v>
          </cell>
          <cell r="AG51">
            <v>3452</v>
          </cell>
          <cell r="AH51">
            <v>3348</v>
          </cell>
          <cell r="AI51">
            <v>3586</v>
          </cell>
          <cell r="AJ51">
            <v>3579</v>
          </cell>
          <cell r="AK51">
            <v>3549</v>
          </cell>
          <cell r="AL51">
            <v>3703</v>
          </cell>
          <cell r="AM51">
            <v>3470</v>
          </cell>
          <cell r="AN51">
            <v>2106</v>
          </cell>
          <cell r="AO51">
            <v>-76603</v>
          </cell>
          <cell r="AP51">
            <v>0</v>
          </cell>
          <cell r="AQ51">
            <v>0</v>
          </cell>
          <cell r="AR51">
            <v>0</v>
          </cell>
          <cell r="AS51">
            <v>0</v>
          </cell>
          <cell r="AT51">
            <v>0</v>
          </cell>
          <cell r="AU51">
            <v>0</v>
          </cell>
          <cell r="AV51">
            <v>0</v>
          </cell>
          <cell r="AW51">
            <v>0</v>
          </cell>
          <cell r="AX51">
            <v>0</v>
          </cell>
          <cell r="AY51">
            <v>0</v>
          </cell>
          <cell r="AZ51">
            <v>0</v>
          </cell>
          <cell r="BA51">
            <v>-76603</v>
          </cell>
          <cell r="BB51">
            <v>-2511580</v>
          </cell>
          <cell r="BC51">
            <v>-223193</v>
          </cell>
          <cell r="BD51">
            <v>-198877</v>
          </cell>
          <cell r="BE51">
            <v>-270118</v>
          </cell>
          <cell r="BF51">
            <v>-149273</v>
          </cell>
          <cell r="BG51">
            <v>-156489</v>
          </cell>
          <cell r="BH51">
            <v>-151759</v>
          </cell>
          <cell r="BI51">
            <v>-162549</v>
          </cell>
          <cell r="BJ51">
            <v>-162220</v>
          </cell>
          <cell r="BK51">
            <v>-286840</v>
          </cell>
          <cell r="BL51">
            <v>-299393</v>
          </cell>
          <cell r="BM51">
            <v>-280617</v>
          </cell>
          <cell r="BN51">
            <v>-170252</v>
          </cell>
          <cell r="BO51">
            <v>-2530303</v>
          </cell>
          <cell r="BP51">
            <v>-224021</v>
          </cell>
          <cell r="BQ51">
            <v>-206744</v>
          </cell>
          <cell r="BR51">
            <v>-271120</v>
          </cell>
          <cell r="BS51">
            <v>-150261</v>
          </cell>
          <cell r="BT51">
            <v>-157525</v>
          </cell>
          <cell r="BU51">
            <v>-152764</v>
          </cell>
          <cell r="BV51">
            <v>-163625</v>
          </cell>
          <cell r="BW51">
            <v>-163294</v>
          </cell>
          <cell r="BX51">
            <v>-287905</v>
          </cell>
          <cell r="BY51">
            <v>-300504</v>
          </cell>
          <cell r="BZ51">
            <v>-281658</v>
          </cell>
          <cell r="CA51">
            <v>-170884</v>
          </cell>
        </row>
        <row r="52">
          <cell r="A52" t="str">
            <v>PG&amp;E</v>
          </cell>
          <cell r="B52">
            <v>70175</v>
          </cell>
          <cell r="C52">
            <v>0</v>
          </cell>
          <cell r="D52">
            <v>0</v>
          </cell>
          <cell r="E52">
            <v>0</v>
          </cell>
          <cell r="F52">
            <v>0</v>
          </cell>
          <cell r="G52">
            <v>0</v>
          </cell>
          <cell r="H52">
            <v>0</v>
          </cell>
          <cell r="I52">
            <v>0</v>
          </cell>
          <cell r="J52">
            <v>0</v>
          </cell>
          <cell r="K52">
            <v>0</v>
          </cell>
          <cell r="L52">
            <v>0</v>
          </cell>
          <cell r="M52">
            <v>0</v>
          </cell>
          <cell r="N52">
            <v>70175</v>
          </cell>
          <cell r="O52">
            <v>413000</v>
          </cell>
          <cell r="P52">
            <v>74181</v>
          </cell>
          <cell r="Q52">
            <v>65877</v>
          </cell>
          <cell r="R52">
            <v>0</v>
          </cell>
          <cell r="S52">
            <v>0</v>
          </cell>
          <cell r="T52">
            <v>0</v>
          </cell>
          <cell r="U52">
            <v>0</v>
          </cell>
          <cell r="V52">
            <v>0</v>
          </cell>
          <cell r="W52">
            <v>0</v>
          </cell>
          <cell r="X52">
            <v>0</v>
          </cell>
          <cell r="Y52">
            <v>0</v>
          </cell>
          <cell r="Z52">
            <v>105730</v>
          </cell>
          <cell r="AA52">
            <v>167212</v>
          </cell>
          <cell r="AB52">
            <v>413000</v>
          </cell>
          <cell r="AC52">
            <v>166685</v>
          </cell>
          <cell r="AD52">
            <v>99710</v>
          </cell>
          <cell r="AE52">
            <v>0</v>
          </cell>
          <cell r="AF52">
            <v>0</v>
          </cell>
          <cell r="AG52">
            <v>0</v>
          </cell>
          <cell r="AH52">
            <v>0</v>
          </cell>
          <cell r="AI52">
            <v>0</v>
          </cell>
          <cell r="AJ52">
            <v>0</v>
          </cell>
          <cell r="AK52">
            <v>0</v>
          </cell>
          <cell r="AL52">
            <v>0</v>
          </cell>
          <cell r="AM52">
            <v>28232</v>
          </cell>
          <cell r="AN52">
            <v>118372</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row>
        <row r="53">
          <cell r="A53" t="str">
            <v>PG&amp;E</v>
          </cell>
          <cell r="B53">
            <v>0</v>
          </cell>
          <cell r="C53">
            <v>0</v>
          </cell>
          <cell r="D53">
            <v>0</v>
          </cell>
          <cell r="E53">
            <v>0</v>
          </cell>
          <cell r="F53">
            <v>0</v>
          </cell>
          <cell r="G53">
            <v>0</v>
          </cell>
          <cell r="H53">
            <v>0</v>
          </cell>
          <cell r="I53">
            <v>0</v>
          </cell>
          <cell r="J53">
            <v>0</v>
          </cell>
          <cell r="K53">
            <v>0</v>
          </cell>
          <cell r="L53">
            <v>0</v>
          </cell>
          <cell r="M53">
            <v>0</v>
          </cell>
          <cell r="N53">
            <v>0</v>
          </cell>
          <cell r="O53">
            <v>-413000</v>
          </cell>
          <cell r="P53">
            <v>0</v>
          </cell>
          <cell r="Q53">
            <v>0</v>
          </cell>
          <cell r="R53">
            <v>0</v>
          </cell>
          <cell r="S53">
            <v>0</v>
          </cell>
          <cell r="T53">
            <v>0</v>
          </cell>
          <cell r="U53">
            <v>-467</v>
          </cell>
          <cell r="V53">
            <v>-130962</v>
          </cell>
          <cell r="W53">
            <v>-152247</v>
          </cell>
          <cell r="X53">
            <v>-129324</v>
          </cell>
          <cell r="Y53">
            <v>0</v>
          </cell>
          <cell r="Z53">
            <v>0</v>
          </cell>
          <cell r="AA53">
            <v>0</v>
          </cell>
          <cell r="AB53">
            <v>-413000</v>
          </cell>
          <cell r="AC53">
            <v>0</v>
          </cell>
          <cell r="AD53">
            <v>0</v>
          </cell>
          <cell r="AE53">
            <v>0</v>
          </cell>
          <cell r="AF53">
            <v>0</v>
          </cell>
          <cell r="AG53">
            <v>0</v>
          </cell>
          <cell r="AH53">
            <v>-8613</v>
          </cell>
          <cell r="AI53">
            <v>-129075</v>
          </cell>
          <cell r="AJ53">
            <v>-148472</v>
          </cell>
          <cell r="AK53">
            <v>-126841</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row>
        <row r="54">
          <cell r="A54" t="str">
            <v>Point Roberts</v>
          </cell>
          <cell r="B54">
            <v>840</v>
          </cell>
          <cell r="C54">
            <v>0</v>
          </cell>
          <cell r="D54">
            <v>0</v>
          </cell>
          <cell r="E54">
            <v>0</v>
          </cell>
          <cell r="F54">
            <v>0</v>
          </cell>
          <cell r="G54">
            <v>0</v>
          </cell>
          <cell r="H54">
            <v>0</v>
          </cell>
          <cell r="I54">
            <v>0</v>
          </cell>
          <cell r="J54">
            <v>0</v>
          </cell>
          <cell r="K54">
            <v>0</v>
          </cell>
          <cell r="L54">
            <v>0</v>
          </cell>
          <cell r="M54">
            <v>0</v>
          </cell>
          <cell r="N54">
            <v>840</v>
          </cell>
          <cell r="O54">
            <v>21900</v>
          </cell>
          <cell r="P54">
            <v>1860</v>
          </cell>
          <cell r="Q54">
            <v>1680</v>
          </cell>
          <cell r="R54">
            <v>1860</v>
          </cell>
          <cell r="S54">
            <v>1798</v>
          </cell>
          <cell r="T54">
            <v>1860</v>
          </cell>
          <cell r="U54">
            <v>1800</v>
          </cell>
          <cell r="V54">
            <v>1860</v>
          </cell>
          <cell r="W54">
            <v>1860</v>
          </cell>
          <cell r="X54">
            <v>1800</v>
          </cell>
          <cell r="Y54">
            <v>1863</v>
          </cell>
          <cell r="Z54">
            <v>1800</v>
          </cell>
          <cell r="AA54">
            <v>1860</v>
          </cell>
          <cell r="AB54">
            <v>21960</v>
          </cell>
          <cell r="AC54">
            <v>1860</v>
          </cell>
          <cell r="AD54">
            <v>1740</v>
          </cell>
          <cell r="AE54">
            <v>1860</v>
          </cell>
          <cell r="AF54">
            <v>1798</v>
          </cell>
          <cell r="AG54">
            <v>1860</v>
          </cell>
          <cell r="AH54">
            <v>1800</v>
          </cell>
          <cell r="AI54">
            <v>1860</v>
          </cell>
          <cell r="AJ54">
            <v>1860</v>
          </cell>
          <cell r="AK54">
            <v>1800</v>
          </cell>
          <cell r="AL54">
            <v>1863</v>
          </cell>
          <cell r="AM54">
            <v>1800</v>
          </cell>
          <cell r="AN54">
            <v>1860</v>
          </cell>
          <cell r="AO54">
            <v>-56280</v>
          </cell>
          <cell r="AP54">
            <v>0</v>
          </cell>
          <cell r="AQ54">
            <v>0</v>
          </cell>
          <cell r="AR54">
            <v>0</v>
          </cell>
          <cell r="AS54">
            <v>0</v>
          </cell>
          <cell r="AT54">
            <v>0</v>
          </cell>
          <cell r="AU54">
            <v>0</v>
          </cell>
          <cell r="AV54">
            <v>0</v>
          </cell>
          <cell r="AW54">
            <v>0</v>
          </cell>
          <cell r="AX54">
            <v>0</v>
          </cell>
          <cell r="AY54">
            <v>0</v>
          </cell>
          <cell r="AZ54">
            <v>0</v>
          </cell>
          <cell r="BA54">
            <v>-56280</v>
          </cell>
          <cell r="BB54">
            <v>-1545775</v>
          </cell>
          <cell r="BC54">
            <v>-124620</v>
          </cell>
          <cell r="BD54">
            <v>-112560</v>
          </cell>
          <cell r="BE54">
            <v>-124620</v>
          </cell>
          <cell r="BF54">
            <v>-120433</v>
          </cell>
          <cell r="BG54">
            <v>-124620</v>
          </cell>
          <cell r="BH54">
            <v>-120600</v>
          </cell>
          <cell r="BI54">
            <v>-124620</v>
          </cell>
          <cell r="BJ54">
            <v>-124620</v>
          </cell>
          <cell r="BK54">
            <v>-120600</v>
          </cell>
          <cell r="BL54">
            <v>-151254</v>
          </cell>
          <cell r="BM54">
            <v>-146178</v>
          </cell>
          <cell r="BN54">
            <v>-151051</v>
          </cell>
          <cell r="BO54">
            <v>-1783372</v>
          </cell>
          <cell r="BP54">
            <v>-151051</v>
          </cell>
          <cell r="BQ54">
            <v>-141305</v>
          </cell>
          <cell r="BR54">
            <v>-151051</v>
          </cell>
          <cell r="BS54">
            <v>-145975</v>
          </cell>
          <cell r="BT54">
            <v>-151051</v>
          </cell>
          <cell r="BU54">
            <v>-146178</v>
          </cell>
          <cell r="BV54">
            <v>-151051</v>
          </cell>
          <cell r="BW54">
            <v>-151051</v>
          </cell>
          <cell r="BX54">
            <v>-146178</v>
          </cell>
          <cell r="BY54">
            <v>-151254</v>
          </cell>
          <cell r="BZ54">
            <v>-146178</v>
          </cell>
          <cell r="CA54">
            <v>-151051</v>
          </cell>
        </row>
        <row r="55">
          <cell r="A55" t="str">
            <v>Wild Horse</v>
          </cell>
          <cell r="B55">
            <v>17579</v>
          </cell>
          <cell r="C55">
            <v>0</v>
          </cell>
          <cell r="D55">
            <v>0</v>
          </cell>
          <cell r="E55">
            <v>0</v>
          </cell>
          <cell r="F55">
            <v>0</v>
          </cell>
          <cell r="G55">
            <v>0</v>
          </cell>
          <cell r="H55">
            <v>0</v>
          </cell>
          <cell r="I55">
            <v>0</v>
          </cell>
          <cell r="J55">
            <v>0</v>
          </cell>
          <cell r="K55">
            <v>0</v>
          </cell>
          <cell r="L55">
            <v>0</v>
          </cell>
          <cell r="M55">
            <v>0</v>
          </cell>
          <cell r="N55">
            <v>17579</v>
          </cell>
          <cell r="O55">
            <v>630967</v>
          </cell>
          <cell r="P55">
            <v>60380</v>
          </cell>
          <cell r="Q55">
            <v>51831</v>
          </cell>
          <cell r="R55">
            <v>51936</v>
          </cell>
          <cell r="S55">
            <v>54707</v>
          </cell>
          <cell r="T55">
            <v>56791</v>
          </cell>
          <cell r="U55">
            <v>57122</v>
          </cell>
          <cell r="V55">
            <v>53198</v>
          </cell>
          <cell r="W55">
            <v>53661</v>
          </cell>
          <cell r="X55">
            <v>36539</v>
          </cell>
          <cell r="Y55">
            <v>54020</v>
          </cell>
          <cell r="Z55">
            <v>56880</v>
          </cell>
          <cell r="AA55">
            <v>43902</v>
          </cell>
          <cell r="AB55">
            <v>630970</v>
          </cell>
          <cell r="AC55">
            <v>60380</v>
          </cell>
          <cell r="AD55">
            <v>51831</v>
          </cell>
          <cell r="AE55">
            <v>51943</v>
          </cell>
          <cell r="AF55">
            <v>54702</v>
          </cell>
          <cell r="AG55">
            <v>56791</v>
          </cell>
          <cell r="AH55">
            <v>57123</v>
          </cell>
          <cell r="AI55">
            <v>53198</v>
          </cell>
          <cell r="AJ55">
            <v>53661</v>
          </cell>
          <cell r="AK55">
            <v>36539</v>
          </cell>
          <cell r="AL55">
            <v>54013</v>
          </cell>
          <cell r="AM55">
            <v>56886</v>
          </cell>
          <cell r="AN55">
            <v>43902</v>
          </cell>
          <cell r="AO55">
            <v>-72250</v>
          </cell>
          <cell r="AP55">
            <v>0</v>
          </cell>
          <cell r="AQ55">
            <v>0</v>
          </cell>
          <cell r="AR55">
            <v>0</v>
          </cell>
          <cell r="AS55">
            <v>0</v>
          </cell>
          <cell r="AT55">
            <v>0</v>
          </cell>
          <cell r="AU55">
            <v>0</v>
          </cell>
          <cell r="AV55">
            <v>0</v>
          </cell>
          <cell r="AW55">
            <v>0</v>
          </cell>
          <cell r="AX55">
            <v>0</v>
          </cell>
          <cell r="AY55">
            <v>0</v>
          </cell>
          <cell r="AZ55">
            <v>0</v>
          </cell>
          <cell r="BA55">
            <v>-72250</v>
          </cell>
          <cell r="BB55">
            <v>-2593275</v>
          </cell>
          <cell r="BC55">
            <v>-248162</v>
          </cell>
          <cell r="BD55">
            <v>-213025</v>
          </cell>
          <cell r="BE55">
            <v>-213455</v>
          </cell>
          <cell r="BF55">
            <v>-224844</v>
          </cell>
          <cell r="BG55">
            <v>-233413</v>
          </cell>
          <cell r="BH55">
            <v>-234773</v>
          </cell>
          <cell r="BI55">
            <v>-218644</v>
          </cell>
          <cell r="BJ55">
            <v>-220547</v>
          </cell>
          <cell r="BK55">
            <v>-150175</v>
          </cell>
          <cell r="BL55">
            <v>-222023</v>
          </cell>
          <cell r="BM55">
            <v>-233778</v>
          </cell>
          <cell r="BN55">
            <v>-180437</v>
          </cell>
          <cell r="BO55">
            <v>-2656382</v>
          </cell>
          <cell r="BP55">
            <v>-254200</v>
          </cell>
          <cell r="BQ55">
            <v>-218209</v>
          </cell>
          <cell r="BR55">
            <v>-218680</v>
          </cell>
          <cell r="BS55">
            <v>-230297</v>
          </cell>
          <cell r="BT55">
            <v>-239090</v>
          </cell>
          <cell r="BU55">
            <v>-240487</v>
          </cell>
          <cell r="BV55">
            <v>-223964</v>
          </cell>
          <cell r="BW55">
            <v>-225913</v>
          </cell>
          <cell r="BX55">
            <v>-153829</v>
          </cell>
          <cell r="BY55">
            <v>-227397</v>
          </cell>
          <cell r="BZ55">
            <v>-239491</v>
          </cell>
          <cell r="CA55">
            <v>-184827</v>
          </cell>
        </row>
        <row r="56">
          <cell r="A56" t="str">
            <v>WNP-3 Exch</v>
          </cell>
          <cell r="B56">
            <v>29793</v>
          </cell>
          <cell r="C56">
            <v>0</v>
          </cell>
          <cell r="D56">
            <v>0</v>
          </cell>
          <cell r="E56">
            <v>0</v>
          </cell>
          <cell r="F56">
            <v>0</v>
          </cell>
          <cell r="G56">
            <v>0</v>
          </cell>
          <cell r="H56">
            <v>0</v>
          </cell>
          <cell r="I56">
            <v>0</v>
          </cell>
          <cell r="J56">
            <v>0</v>
          </cell>
          <cell r="K56">
            <v>0</v>
          </cell>
          <cell r="L56">
            <v>0</v>
          </cell>
          <cell r="M56">
            <v>0</v>
          </cell>
          <cell r="N56">
            <v>29793</v>
          </cell>
          <cell r="O56">
            <v>319418</v>
          </cell>
          <cell r="P56">
            <v>65971</v>
          </cell>
          <cell r="Q56">
            <v>59587</v>
          </cell>
          <cell r="R56">
            <v>32570</v>
          </cell>
          <cell r="S56">
            <v>31476</v>
          </cell>
          <cell r="T56">
            <v>0</v>
          </cell>
          <cell r="U56">
            <v>0</v>
          </cell>
          <cell r="V56">
            <v>0</v>
          </cell>
          <cell r="W56">
            <v>0</v>
          </cell>
          <cell r="X56">
            <v>0</v>
          </cell>
          <cell r="Y56">
            <v>0</v>
          </cell>
          <cell r="Z56">
            <v>63843</v>
          </cell>
          <cell r="AA56">
            <v>65971</v>
          </cell>
          <cell r="AB56">
            <v>319413</v>
          </cell>
          <cell r="AC56">
            <v>65971</v>
          </cell>
          <cell r="AD56">
            <v>60637</v>
          </cell>
          <cell r="AE56">
            <v>32570</v>
          </cell>
          <cell r="AF56">
            <v>30420</v>
          </cell>
          <cell r="AG56">
            <v>0</v>
          </cell>
          <cell r="AH56">
            <v>0</v>
          </cell>
          <cell r="AI56">
            <v>0</v>
          </cell>
          <cell r="AJ56">
            <v>0</v>
          </cell>
          <cell r="AK56">
            <v>0</v>
          </cell>
          <cell r="AL56">
            <v>0</v>
          </cell>
          <cell r="AM56">
            <v>63843</v>
          </cell>
          <cell r="AN56">
            <v>65971</v>
          </cell>
          <cell r="AO56">
            <v>-1063328</v>
          </cell>
          <cell r="AP56">
            <v>0</v>
          </cell>
          <cell r="AQ56">
            <v>0</v>
          </cell>
          <cell r="AR56">
            <v>0</v>
          </cell>
          <cell r="AS56">
            <v>0</v>
          </cell>
          <cell r="AT56">
            <v>0</v>
          </cell>
          <cell r="AU56">
            <v>0</v>
          </cell>
          <cell r="AV56">
            <v>0</v>
          </cell>
          <cell r="AW56">
            <v>0</v>
          </cell>
          <cell r="AX56">
            <v>0</v>
          </cell>
          <cell r="AY56">
            <v>0</v>
          </cell>
          <cell r="AZ56">
            <v>0</v>
          </cell>
          <cell r="BA56">
            <v>-1063328</v>
          </cell>
          <cell r="BB56">
            <v>-11518169</v>
          </cell>
          <cell r="BC56">
            <v>-2354514</v>
          </cell>
          <cell r="BD56">
            <v>-2126659</v>
          </cell>
          <cell r="BE56">
            <v>-1162407</v>
          </cell>
          <cell r="BF56">
            <v>-1123383</v>
          </cell>
          <cell r="BG56">
            <v>0</v>
          </cell>
          <cell r="BH56">
            <v>0</v>
          </cell>
          <cell r="BI56">
            <v>0</v>
          </cell>
          <cell r="BJ56">
            <v>0</v>
          </cell>
          <cell r="BK56">
            <v>0</v>
          </cell>
          <cell r="BL56">
            <v>0</v>
          </cell>
          <cell r="BM56">
            <v>-2336658</v>
          </cell>
          <cell r="BN56">
            <v>-2414548</v>
          </cell>
          <cell r="BO56">
            <v>-11812533</v>
          </cell>
          <cell r="BP56">
            <v>-2414548</v>
          </cell>
          <cell r="BQ56">
            <v>-2219331</v>
          </cell>
          <cell r="BR56">
            <v>-1192045</v>
          </cell>
          <cell r="BS56">
            <v>-1113376</v>
          </cell>
          <cell r="BT56">
            <v>0</v>
          </cell>
          <cell r="BU56">
            <v>0</v>
          </cell>
          <cell r="BV56">
            <v>0</v>
          </cell>
          <cell r="BW56">
            <v>0</v>
          </cell>
          <cell r="BX56">
            <v>0</v>
          </cell>
          <cell r="BY56">
            <v>0</v>
          </cell>
          <cell r="BZ56">
            <v>-2396671</v>
          </cell>
          <cell r="CA56">
            <v>-2476561</v>
          </cell>
        </row>
        <row r="57">
          <cell r="A57" t="str">
            <v>WNP-3 Return</v>
          </cell>
          <cell r="B57">
            <v>0</v>
          </cell>
          <cell r="C57">
            <v>0</v>
          </cell>
          <cell r="D57">
            <v>0</v>
          </cell>
          <cell r="E57">
            <v>0</v>
          </cell>
          <cell r="F57">
            <v>0</v>
          </cell>
          <cell r="G57">
            <v>0</v>
          </cell>
          <cell r="H57">
            <v>0</v>
          </cell>
          <cell r="I57">
            <v>0</v>
          </cell>
          <cell r="J57">
            <v>0</v>
          </cell>
          <cell r="K57">
            <v>0</v>
          </cell>
          <cell r="L57">
            <v>0</v>
          </cell>
          <cell r="M57">
            <v>0</v>
          </cell>
          <cell r="N57">
            <v>0</v>
          </cell>
          <cell r="O57">
            <v>-5011</v>
          </cell>
          <cell r="P57">
            <v>0</v>
          </cell>
          <cell r="Q57">
            <v>0</v>
          </cell>
          <cell r="R57">
            <v>0</v>
          </cell>
          <cell r="S57">
            <v>0</v>
          </cell>
          <cell r="T57">
            <v>0</v>
          </cell>
          <cell r="U57">
            <v>0</v>
          </cell>
          <cell r="V57">
            <v>-347</v>
          </cell>
          <cell r="W57">
            <v>-873</v>
          </cell>
          <cell r="X57">
            <v>-766</v>
          </cell>
          <cell r="Y57">
            <v>-797</v>
          </cell>
          <cell r="Z57">
            <v>-898</v>
          </cell>
          <cell r="AA57">
            <v>-1331</v>
          </cell>
          <cell r="AB57">
            <v>-11273</v>
          </cell>
          <cell r="AC57">
            <v>-2075</v>
          </cell>
          <cell r="AD57">
            <v>-1100</v>
          </cell>
          <cell r="AE57">
            <v>-158</v>
          </cell>
          <cell r="AF57">
            <v>0</v>
          </cell>
          <cell r="AG57">
            <v>0</v>
          </cell>
          <cell r="AH57">
            <v>-320</v>
          </cell>
          <cell r="AI57">
            <v>-1125</v>
          </cell>
          <cell r="AJ57">
            <v>-1450</v>
          </cell>
          <cell r="AK57">
            <v>-773</v>
          </cell>
          <cell r="AL57">
            <v>-732</v>
          </cell>
          <cell r="AM57">
            <v>-1297</v>
          </cell>
          <cell r="AN57">
            <v>-2242</v>
          </cell>
          <cell r="AO57">
            <v>0</v>
          </cell>
          <cell r="AP57">
            <v>0</v>
          </cell>
          <cell r="AQ57">
            <v>0</v>
          </cell>
          <cell r="AR57">
            <v>0</v>
          </cell>
          <cell r="AS57">
            <v>0</v>
          </cell>
          <cell r="AT57">
            <v>0</v>
          </cell>
          <cell r="AU57">
            <v>0</v>
          </cell>
          <cell r="AV57">
            <v>0</v>
          </cell>
          <cell r="AW57">
            <v>0</v>
          </cell>
          <cell r="AX57">
            <v>0</v>
          </cell>
          <cell r="AY57">
            <v>0</v>
          </cell>
          <cell r="AZ57">
            <v>0</v>
          </cell>
          <cell r="BA57">
            <v>0</v>
          </cell>
          <cell r="BB57">
            <v>449088</v>
          </cell>
          <cell r="BC57">
            <v>0</v>
          </cell>
          <cell r="BD57">
            <v>0</v>
          </cell>
          <cell r="BE57">
            <v>0</v>
          </cell>
          <cell r="BF57">
            <v>0</v>
          </cell>
          <cell r="BG57">
            <v>0</v>
          </cell>
          <cell r="BH57">
            <v>0</v>
          </cell>
          <cell r="BI57">
            <v>27165</v>
          </cell>
          <cell r="BJ57">
            <v>74929</v>
          </cell>
          <cell r="BK57">
            <v>65454</v>
          </cell>
          <cell r="BL57">
            <v>69395</v>
          </cell>
          <cell r="BM57">
            <v>78850</v>
          </cell>
          <cell r="BN57">
            <v>133295</v>
          </cell>
          <cell r="BO57">
            <v>1071984</v>
          </cell>
          <cell r="BP57">
            <v>221614</v>
          </cell>
          <cell r="BQ57">
            <v>114270</v>
          </cell>
          <cell r="BR57">
            <v>15623</v>
          </cell>
          <cell r="BS57">
            <v>0</v>
          </cell>
          <cell r="BT57">
            <v>0</v>
          </cell>
          <cell r="BU57">
            <v>21508</v>
          </cell>
          <cell r="BV57">
            <v>86353</v>
          </cell>
          <cell r="BW57">
            <v>131079</v>
          </cell>
          <cell r="BX57">
            <v>67295</v>
          </cell>
          <cell r="BY57">
            <v>69927</v>
          </cell>
          <cell r="BZ57">
            <v>119838</v>
          </cell>
          <cell r="CA57">
            <v>224477</v>
          </cell>
        </row>
        <row r="58">
          <cell r="A58" t="str">
            <v>Secondary Purch</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5200</v>
          </cell>
          <cell r="AP58">
            <v>0</v>
          </cell>
          <cell r="AQ58">
            <v>0</v>
          </cell>
          <cell r="AR58">
            <v>0</v>
          </cell>
          <cell r="AS58">
            <v>0</v>
          </cell>
          <cell r="AT58">
            <v>0</v>
          </cell>
          <cell r="AU58">
            <v>0</v>
          </cell>
          <cell r="AV58">
            <v>0</v>
          </cell>
          <cell r="AW58">
            <v>0</v>
          </cell>
          <cell r="AX58">
            <v>0</v>
          </cell>
          <cell r="AY58">
            <v>0</v>
          </cell>
          <cell r="AZ58">
            <v>0</v>
          </cell>
          <cell r="BA58">
            <v>5200</v>
          </cell>
          <cell r="BB58">
            <v>10660</v>
          </cell>
          <cell r="BC58">
            <v>10660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row>
        <row r="59">
          <cell r="A59" t="str">
            <v>NO</v>
          </cell>
          <cell r="B59">
            <v>220000</v>
          </cell>
          <cell r="C59">
            <v>0</v>
          </cell>
          <cell r="D59">
            <v>0</v>
          </cell>
          <cell r="E59">
            <v>0</v>
          </cell>
          <cell r="F59">
            <v>0</v>
          </cell>
          <cell r="G59">
            <v>0</v>
          </cell>
          <cell r="H59">
            <v>0</v>
          </cell>
          <cell r="I59">
            <v>0</v>
          </cell>
          <cell r="J59">
            <v>0</v>
          </cell>
          <cell r="K59">
            <v>0</v>
          </cell>
          <cell r="L59">
            <v>0</v>
          </cell>
          <cell r="M59">
            <v>0</v>
          </cell>
          <cell r="N59">
            <v>220000</v>
          </cell>
          <cell r="O59">
            <v>2768000</v>
          </cell>
          <cell r="P59">
            <v>447000</v>
          </cell>
          <cell r="Q59">
            <v>415200</v>
          </cell>
          <cell r="R59">
            <v>450425</v>
          </cell>
          <cell r="S59">
            <v>249750</v>
          </cell>
          <cell r="T59">
            <v>238000</v>
          </cell>
          <cell r="U59">
            <v>159200</v>
          </cell>
          <cell r="V59">
            <v>10000</v>
          </cell>
          <cell r="W59">
            <v>21600</v>
          </cell>
          <cell r="X59">
            <v>124800</v>
          </cell>
          <cell r="Y59">
            <v>225625</v>
          </cell>
          <cell r="Z59">
            <v>212000</v>
          </cell>
          <cell r="AA59">
            <v>214400</v>
          </cell>
          <cell r="AB59">
            <v>279900</v>
          </cell>
          <cell r="AC59">
            <v>87000</v>
          </cell>
          <cell r="AD59">
            <v>82200</v>
          </cell>
          <cell r="AE59">
            <v>86925</v>
          </cell>
          <cell r="AF59">
            <v>7575</v>
          </cell>
          <cell r="AG59">
            <v>8200</v>
          </cell>
          <cell r="AH59">
            <v>8000</v>
          </cell>
          <cell r="AI59">
            <v>0</v>
          </cell>
          <cell r="AJ59">
            <v>0</v>
          </cell>
          <cell r="AK59">
            <v>0</v>
          </cell>
          <cell r="AL59">
            <v>0</v>
          </cell>
          <cell r="AM59">
            <v>0</v>
          </cell>
          <cell r="AN59">
            <v>0</v>
          </cell>
          <cell r="AO59">
            <v>-14972640</v>
          </cell>
          <cell r="AP59">
            <v>0</v>
          </cell>
          <cell r="AQ59">
            <v>0</v>
          </cell>
          <cell r="AR59">
            <v>0</v>
          </cell>
          <cell r="AS59">
            <v>0</v>
          </cell>
          <cell r="AT59">
            <v>0</v>
          </cell>
          <cell r="AU59">
            <v>0</v>
          </cell>
          <cell r="AV59">
            <v>0</v>
          </cell>
          <cell r="AW59">
            <v>0</v>
          </cell>
          <cell r="AX59">
            <v>0</v>
          </cell>
          <cell r="AY59">
            <v>0</v>
          </cell>
          <cell r="AZ59">
            <v>0</v>
          </cell>
          <cell r="BA59">
            <v>-14972640</v>
          </cell>
          <cell r="BB59">
            <v>-180906369</v>
          </cell>
          <cell r="BC59">
            <v>-32494180</v>
          </cell>
          <cell r="BD59">
            <v>-30331920</v>
          </cell>
          <cell r="BE59">
            <v>-32862435</v>
          </cell>
          <cell r="BF59">
            <v>-11116549</v>
          </cell>
          <cell r="BG59">
            <v>-9933410</v>
          </cell>
          <cell r="BH59">
            <v>-6428380</v>
          </cell>
          <cell r="BI59">
            <v>-720000</v>
          </cell>
          <cell r="BJ59">
            <v>-1603800</v>
          </cell>
          <cell r="BK59">
            <v>-9615360</v>
          </cell>
          <cell r="BL59">
            <v>-15874905</v>
          </cell>
          <cell r="BM59">
            <v>-14888900</v>
          </cell>
          <cell r="BN59">
            <v>-15036530</v>
          </cell>
          <cell r="BO59">
            <v>-19203240</v>
          </cell>
          <cell r="BP59">
            <v>-6244920</v>
          </cell>
          <cell r="BQ59">
            <v>-5909940</v>
          </cell>
          <cell r="BR59">
            <v>-6240030</v>
          </cell>
          <cell r="BS59">
            <v>-257550</v>
          </cell>
          <cell r="BT59">
            <v>-278800</v>
          </cell>
          <cell r="BU59">
            <v>-272000</v>
          </cell>
          <cell r="BV59">
            <v>0</v>
          </cell>
          <cell r="BW59">
            <v>0</v>
          </cell>
          <cell r="BX59">
            <v>0</v>
          </cell>
          <cell r="BY59">
            <v>0</v>
          </cell>
          <cell r="BZ59">
            <v>0</v>
          </cell>
          <cell r="CA59">
            <v>0</v>
          </cell>
        </row>
        <row r="60">
          <cell r="A60" t="str">
            <v>Secondary Purch</v>
          </cell>
          <cell r="B60">
            <v>224400</v>
          </cell>
          <cell r="C60">
            <v>0</v>
          </cell>
          <cell r="D60">
            <v>0</v>
          </cell>
          <cell r="E60">
            <v>0</v>
          </cell>
          <cell r="F60">
            <v>0</v>
          </cell>
          <cell r="G60">
            <v>0</v>
          </cell>
          <cell r="H60">
            <v>0</v>
          </cell>
          <cell r="I60">
            <v>0</v>
          </cell>
          <cell r="J60">
            <v>0</v>
          </cell>
          <cell r="K60">
            <v>0</v>
          </cell>
          <cell r="L60">
            <v>0</v>
          </cell>
          <cell r="M60">
            <v>0</v>
          </cell>
          <cell r="N60">
            <v>224400</v>
          </cell>
          <cell r="O60">
            <v>2768000</v>
          </cell>
          <cell r="P60">
            <v>447000</v>
          </cell>
          <cell r="Q60">
            <v>415200</v>
          </cell>
          <cell r="R60">
            <v>450425</v>
          </cell>
          <cell r="S60">
            <v>249750</v>
          </cell>
          <cell r="T60">
            <v>238000</v>
          </cell>
          <cell r="U60">
            <v>159200</v>
          </cell>
          <cell r="V60">
            <v>10000</v>
          </cell>
          <cell r="W60">
            <v>21600</v>
          </cell>
          <cell r="X60">
            <v>124800</v>
          </cell>
          <cell r="Y60">
            <v>225625</v>
          </cell>
          <cell r="Z60">
            <v>212000</v>
          </cell>
          <cell r="AA60">
            <v>214400</v>
          </cell>
          <cell r="AB60">
            <v>279900</v>
          </cell>
          <cell r="AC60">
            <v>87000</v>
          </cell>
          <cell r="AD60">
            <v>82200</v>
          </cell>
          <cell r="AE60">
            <v>86925</v>
          </cell>
          <cell r="AF60">
            <v>7575</v>
          </cell>
          <cell r="AG60">
            <v>8200</v>
          </cell>
          <cell r="AH60">
            <v>8000</v>
          </cell>
          <cell r="AI60">
            <v>0</v>
          </cell>
          <cell r="AJ60">
            <v>0</v>
          </cell>
          <cell r="AK60">
            <v>0</v>
          </cell>
          <cell r="AL60">
            <v>0</v>
          </cell>
          <cell r="AM60">
            <v>0</v>
          </cell>
          <cell r="AN60">
            <v>0</v>
          </cell>
          <cell r="AO60">
            <v>-15364240</v>
          </cell>
          <cell r="AP60">
            <v>0</v>
          </cell>
          <cell r="AQ60">
            <v>0</v>
          </cell>
          <cell r="AR60">
            <v>0</v>
          </cell>
          <cell r="AS60">
            <v>0</v>
          </cell>
          <cell r="AT60">
            <v>0</v>
          </cell>
          <cell r="AU60">
            <v>0</v>
          </cell>
          <cell r="AV60">
            <v>0</v>
          </cell>
          <cell r="AW60">
            <v>0</v>
          </cell>
          <cell r="AX60">
            <v>0</v>
          </cell>
          <cell r="AY60">
            <v>0</v>
          </cell>
          <cell r="AZ60">
            <v>0</v>
          </cell>
          <cell r="BA60">
            <v>-15364240</v>
          </cell>
          <cell r="BB60">
            <v>-180906369</v>
          </cell>
          <cell r="BC60">
            <v>-32494180</v>
          </cell>
          <cell r="BD60">
            <v>-30331920</v>
          </cell>
          <cell r="BE60">
            <v>-32862435</v>
          </cell>
          <cell r="BF60">
            <v>-11116549</v>
          </cell>
          <cell r="BG60">
            <v>-9933410</v>
          </cell>
          <cell r="BH60">
            <v>-6428380</v>
          </cell>
          <cell r="BI60">
            <v>-720000</v>
          </cell>
          <cell r="BJ60">
            <v>-1603800</v>
          </cell>
          <cell r="BK60">
            <v>-9615360</v>
          </cell>
          <cell r="BL60">
            <v>-15874905</v>
          </cell>
          <cell r="BM60">
            <v>-14888900</v>
          </cell>
          <cell r="BN60">
            <v>-15036530</v>
          </cell>
          <cell r="BO60">
            <v>-19203240</v>
          </cell>
          <cell r="BP60">
            <v>-6244920</v>
          </cell>
          <cell r="BQ60">
            <v>-5909940</v>
          </cell>
          <cell r="BR60">
            <v>-6240030</v>
          </cell>
          <cell r="BS60">
            <v>-257550</v>
          </cell>
          <cell r="BT60">
            <v>-278800</v>
          </cell>
          <cell r="BU60">
            <v>-272000</v>
          </cell>
          <cell r="BV60">
            <v>0</v>
          </cell>
          <cell r="BW60">
            <v>0</v>
          </cell>
          <cell r="BX60">
            <v>0</v>
          </cell>
          <cell r="BY60">
            <v>0</v>
          </cell>
          <cell r="BZ60">
            <v>0</v>
          </cell>
          <cell r="CA60">
            <v>0</v>
          </cell>
        </row>
        <row r="61">
          <cell r="A61" t="str">
            <v>Secondary Sale</v>
          </cell>
          <cell r="B61">
            <v>-4400</v>
          </cell>
          <cell r="C61">
            <v>0</v>
          </cell>
          <cell r="D61">
            <v>0</v>
          </cell>
          <cell r="E61">
            <v>0</v>
          </cell>
          <cell r="F61">
            <v>0</v>
          </cell>
          <cell r="G61">
            <v>0</v>
          </cell>
          <cell r="H61">
            <v>0</v>
          </cell>
          <cell r="I61">
            <v>0</v>
          </cell>
          <cell r="J61">
            <v>0</v>
          </cell>
          <cell r="K61">
            <v>0</v>
          </cell>
          <cell r="L61">
            <v>0</v>
          </cell>
          <cell r="M61">
            <v>0</v>
          </cell>
          <cell r="N61">
            <v>-4400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391600</v>
          </cell>
          <cell r="AP61">
            <v>0</v>
          </cell>
          <cell r="AQ61">
            <v>0</v>
          </cell>
          <cell r="AR61">
            <v>0</v>
          </cell>
          <cell r="AS61">
            <v>0</v>
          </cell>
          <cell r="AT61">
            <v>0</v>
          </cell>
          <cell r="AU61">
            <v>0</v>
          </cell>
          <cell r="AV61">
            <v>0</v>
          </cell>
          <cell r="AW61">
            <v>0</v>
          </cell>
          <cell r="AX61">
            <v>0</v>
          </cell>
          <cell r="AY61">
            <v>0</v>
          </cell>
          <cell r="AZ61">
            <v>0</v>
          </cell>
          <cell r="BA61">
            <v>391600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row>
        <row r="62">
          <cell r="A62" t="str">
            <v>NO</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-80077</v>
          </cell>
          <cell r="AP62">
            <v>0</v>
          </cell>
          <cell r="AQ62">
            <v>0</v>
          </cell>
          <cell r="AR62">
            <v>0</v>
          </cell>
          <cell r="AS62">
            <v>0</v>
          </cell>
          <cell r="AT62">
            <v>0</v>
          </cell>
          <cell r="AU62">
            <v>0</v>
          </cell>
          <cell r="AV62">
            <v>0</v>
          </cell>
          <cell r="AW62">
            <v>0</v>
          </cell>
          <cell r="AX62">
            <v>0</v>
          </cell>
          <cell r="AY62">
            <v>0</v>
          </cell>
          <cell r="AZ62">
            <v>0</v>
          </cell>
          <cell r="BA62">
            <v>-80077</v>
          </cell>
          <cell r="BB62">
            <v>-991057</v>
          </cell>
          <cell r="BC62">
            <v>-77725</v>
          </cell>
          <cell r="BD62">
            <v>0</v>
          </cell>
          <cell r="BE62">
            <v>0</v>
          </cell>
          <cell r="BF62">
            <v>0</v>
          </cell>
          <cell r="BG62">
            <v>0</v>
          </cell>
          <cell r="BH62">
            <v>0</v>
          </cell>
          <cell r="BI62">
            <v>0</v>
          </cell>
          <cell r="BJ62">
            <v>0</v>
          </cell>
          <cell r="BK62">
            <v>0</v>
          </cell>
          <cell r="BL62">
            <v>0</v>
          </cell>
          <cell r="BM62">
            <v>0</v>
          </cell>
          <cell r="BN62">
            <v>-913332</v>
          </cell>
          <cell r="BO62">
            <v>0</v>
          </cell>
          <cell r="BP62">
            <v>0</v>
          </cell>
          <cell r="BQ62">
            <v>0</v>
          </cell>
          <cell r="BR62">
            <v>0</v>
          </cell>
          <cell r="BS62">
            <v>0</v>
          </cell>
          <cell r="BT62">
            <v>0</v>
          </cell>
          <cell r="BU62">
            <v>0</v>
          </cell>
          <cell r="BV62">
            <v>0</v>
          </cell>
          <cell r="BW62">
            <v>0</v>
          </cell>
          <cell r="BX62">
            <v>0</v>
          </cell>
          <cell r="BY62">
            <v>0</v>
          </cell>
          <cell r="BZ62">
            <v>0</v>
          </cell>
          <cell r="CA62">
            <v>0</v>
          </cell>
        </row>
        <row r="63">
          <cell r="A63" t="str">
            <v>Opt. Secondary Pur</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t="str">
            <v>`</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-80077</v>
          </cell>
          <cell r="AP63">
            <v>0</v>
          </cell>
          <cell r="AQ63">
            <v>0</v>
          </cell>
          <cell r="AR63">
            <v>0</v>
          </cell>
          <cell r="AS63">
            <v>0</v>
          </cell>
          <cell r="AT63">
            <v>0</v>
          </cell>
          <cell r="AU63">
            <v>0</v>
          </cell>
          <cell r="AV63">
            <v>0</v>
          </cell>
          <cell r="AW63">
            <v>0</v>
          </cell>
          <cell r="AX63">
            <v>0</v>
          </cell>
          <cell r="AY63">
            <v>0</v>
          </cell>
          <cell r="AZ63">
            <v>0</v>
          </cell>
          <cell r="BA63">
            <v>-80077</v>
          </cell>
          <cell r="BB63">
            <v>-991057</v>
          </cell>
          <cell r="BC63">
            <v>-77725</v>
          </cell>
          <cell r="BD63">
            <v>0</v>
          </cell>
          <cell r="BE63">
            <v>0</v>
          </cell>
          <cell r="BF63">
            <v>0</v>
          </cell>
          <cell r="BG63">
            <v>0</v>
          </cell>
          <cell r="BH63">
            <v>0</v>
          </cell>
          <cell r="BI63">
            <v>0</v>
          </cell>
          <cell r="BJ63">
            <v>0</v>
          </cell>
          <cell r="BK63">
            <v>0</v>
          </cell>
          <cell r="BL63">
            <v>0</v>
          </cell>
          <cell r="BM63">
            <v>0</v>
          </cell>
          <cell r="BN63">
            <v>-913332</v>
          </cell>
          <cell r="BO63">
            <v>0</v>
          </cell>
          <cell r="BP63">
            <v>0</v>
          </cell>
          <cell r="BQ63">
            <v>0</v>
          </cell>
          <cell r="BR63">
            <v>0</v>
          </cell>
          <cell r="BS63">
            <v>0</v>
          </cell>
          <cell r="BT63">
            <v>0</v>
          </cell>
          <cell r="BU63">
            <v>0</v>
          </cell>
          <cell r="BV63">
            <v>0</v>
          </cell>
          <cell r="BW63">
            <v>0</v>
          </cell>
          <cell r="BX63">
            <v>0</v>
          </cell>
          <cell r="BY63">
            <v>0</v>
          </cell>
          <cell r="BZ63">
            <v>0</v>
          </cell>
          <cell r="CA63">
            <v>0</v>
          </cell>
        </row>
        <row r="64">
          <cell r="A64" t="str">
            <v>Opt. Secondary Pur</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row>
        <row r="65">
          <cell r="A65" t="str">
            <v>NO</v>
          </cell>
          <cell r="B65">
            <v>-15939</v>
          </cell>
          <cell r="C65">
            <v>0</v>
          </cell>
          <cell r="D65">
            <v>0</v>
          </cell>
          <cell r="E65">
            <v>0</v>
          </cell>
          <cell r="F65">
            <v>0</v>
          </cell>
          <cell r="G65">
            <v>0</v>
          </cell>
          <cell r="H65">
            <v>0</v>
          </cell>
          <cell r="I65">
            <v>0</v>
          </cell>
          <cell r="J65">
            <v>0</v>
          </cell>
          <cell r="K65">
            <v>0</v>
          </cell>
          <cell r="L65">
            <v>0</v>
          </cell>
          <cell r="M65">
            <v>0</v>
          </cell>
          <cell r="N65">
            <v>-15939</v>
          </cell>
          <cell r="O65">
            <v>513470</v>
          </cell>
          <cell r="P65">
            <v>3525</v>
          </cell>
          <cell r="Q65">
            <v>-46102</v>
          </cell>
          <cell r="R65">
            <v>-40904</v>
          </cell>
          <cell r="S65">
            <v>67851</v>
          </cell>
          <cell r="T65">
            <v>147944</v>
          </cell>
          <cell r="U65">
            <v>39740</v>
          </cell>
          <cell r="V65">
            <v>-99430</v>
          </cell>
          <cell r="W65">
            <v>-69529</v>
          </cell>
          <cell r="X65">
            <v>91705</v>
          </cell>
          <cell r="Y65">
            <v>74613</v>
          </cell>
          <cell r="Z65">
            <v>161559</v>
          </cell>
          <cell r="AA65">
            <v>182495</v>
          </cell>
          <cell r="AB65">
            <v>2709886</v>
          </cell>
          <cell r="AC65">
            <v>59489</v>
          </cell>
          <cell r="AD65">
            <v>138818</v>
          </cell>
          <cell r="AE65">
            <v>432966</v>
          </cell>
          <cell r="AF65">
            <v>380521</v>
          </cell>
          <cell r="AG65">
            <v>319167</v>
          </cell>
          <cell r="AH65">
            <v>48499</v>
          </cell>
          <cell r="AI65">
            <v>-61026</v>
          </cell>
          <cell r="AJ65">
            <v>13450</v>
          </cell>
          <cell r="AK65">
            <v>277763</v>
          </cell>
          <cell r="AL65">
            <v>266647</v>
          </cell>
          <cell r="AM65">
            <v>454472</v>
          </cell>
          <cell r="AN65">
            <v>379121</v>
          </cell>
          <cell r="AO65">
            <v>1155415</v>
          </cell>
          <cell r="AP65">
            <v>0</v>
          </cell>
          <cell r="AQ65">
            <v>0</v>
          </cell>
          <cell r="AR65">
            <v>0</v>
          </cell>
          <cell r="AS65">
            <v>0</v>
          </cell>
          <cell r="AT65">
            <v>0</v>
          </cell>
          <cell r="AU65">
            <v>0</v>
          </cell>
          <cell r="AV65">
            <v>0</v>
          </cell>
          <cell r="AW65">
            <v>0</v>
          </cell>
          <cell r="AX65">
            <v>0</v>
          </cell>
          <cell r="AY65">
            <v>0</v>
          </cell>
          <cell r="AZ65">
            <v>0</v>
          </cell>
          <cell r="BA65">
            <v>1155415</v>
          </cell>
          <cell r="BB65">
            <v>-5824815</v>
          </cell>
          <cell r="BC65">
            <v>1210585</v>
          </cell>
          <cell r="BD65">
            <v>3302934</v>
          </cell>
          <cell r="BE65">
            <v>3100871</v>
          </cell>
          <cell r="BF65">
            <v>-1919611</v>
          </cell>
          <cell r="BG65">
            <v>-4811608</v>
          </cell>
          <cell r="BH65">
            <v>-732150</v>
          </cell>
          <cell r="BI65">
            <v>7632829</v>
          </cell>
          <cell r="BJ65">
            <v>6528124</v>
          </cell>
          <cell r="BK65">
            <v>-3330596</v>
          </cell>
          <cell r="BL65">
            <v>-1538885</v>
          </cell>
          <cell r="BM65">
            <v>-6779286</v>
          </cell>
          <cell r="BN65">
            <v>-8488022</v>
          </cell>
          <cell r="BO65">
            <v>-125902653</v>
          </cell>
          <cell r="BP65">
            <v>-2187084</v>
          </cell>
          <cell r="BQ65">
            <v>-6908460</v>
          </cell>
          <cell r="BR65">
            <v>-21100624</v>
          </cell>
          <cell r="BS65">
            <v>-13742542</v>
          </cell>
          <cell r="BT65">
            <v>-10878134</v>
          </cell>
          <cell r="BU65">
            <v>-10996</v>
          </cell>
          <cell r="BV65">
            <v>5978399</v>
          </cell>
          <cell r="BW65">
            <v>1462376</v>
          </cell>
          <cell r="BX65">
            <v>-16480537</v>
          </cell>
          <cell r="BY65">
            <v>-13300299</v>
          </cell>
          <cell r="BZ65">
            <v>-25689141</v>
          </cell>
          <cell r="CA65">
            <v>-23045613</v>
          </cell>
        </row>
        <row r="66">
          <cell r="A66" t="str">
            <v>Spot Open Purchases</v>
          </cell>
          <cell r="B66">
            <v>1058329</v>
          </cell>
          <cell r="C66">
            <v>0</v>
          </cell>
          <cell r="D66">
            <v>0</v>
          </cell>
          <cell r="E66">
            <v>0</v>
          </cell>
          <cell r="F66">
            <v>0</v>
          </cell>
          <cell r="G66">
            <v>0</v>
          </cell>
          <cell r="H66">
            <v>0</v>
          </cell>
          <cell r="I66">
            <v>0</v>
          </cell>
          <cell r="J66">
            <v>0</v>
          </cell>
          <cell r="K66">
            <v>0</v>
          </cell>
          <cell r="L66">
            <v>0</v>
          </cell>
          <cell r="M66">
            <v>0</v>
          </cell>
          <cell r="N66">
            <v>1058329</v>
          </cell>
          <cell r="O66">
            <v>22705503</v>
          </cell>
          <cell r="P66">
            <v>2298919</v>
          </cell>
          <cell r="Q66">
            <v>1965417</v>
          </cell>
          <cell r="R66">
            <v>2025049</v>
          </cell>
          <cell r="S66">
            <v>1766986</v>
          </cell>
          <cell r="T66">
            <v>1690029</v>
          </cell>
          <cell r="U66">
            <v>1582154</v>
          </cell>
          <cell r="V66">
            <v>1758270</v>
          </cell>
          <cell r="W66">
            <v>1793907</v>
          </cell>
          <cell r="X66">
            <v>1712880</v>
          </cell>
          <cell r="Y66">
            <v>1822152</v>
          </cell>
          <cell r="Z66">
            <v>1999693</v>
          </cell>
          <cell r="AA66">
            <v>2290047</v>
          </cell>
          <cell r="AB66">
            <v>22746495</v>
          </cell>
          <cell r="AC66">
            <v>2229065</v>
          </cell>
          <cell r="AD66">
            <v>1953400</v>
          </cell>
          <cell r="AE66">
            <v>2034564</v>
          </cell>
          <cell r="AF66">
            <v>1816245</v>
          </cell>
          <cell r="AG66">
            <v>1677096</v>
          </cell>
          <cell r="AH66">
            <v>1621436</v>
          </cell>
          <cell r="AI66">
            <v>1785577</v>
          </cell>
          <cell r="AJ66">
            <v>1822974</v>
          </cell>
          <cell r="AK66">
            <v>1759550</v>
          </cell>
          <cell r="AL66">
            <v>1758301</v>
          </cell>
          <cell r="AM66">
            <v>2015739</v>
          </cell>
          <cell r="AN66">
            <v>2272547</v>
          </cell>
          <cell r="AO66">
            <v>-62001158</v>
          </cell>
          <cell r="AP66">
            <v>0</v>
          </cell>
          <cell r="AQ66">
            <v>0</v>
          </cell>
          <cell r="AR66">
            <v>0</v>
          </cell>
          <cell r="AS66">
            <v>0</v>
          </cell>
          <cell r="AT66">
            <v>0</v>
          </cell>
          <cell r="AU66">
            <v>0</v>
          </cell>
          <cell r="AV66">
            <v>0</v>
          </cell>
          <cell r="AW66">
            <v>0</v>
          </cell>
          <cell r="AX66">
            <v>0</v>
          </cell>
          <cell r="AY66">
            <v>0</v>
          </cell>
          <cell r="AZ66">
            <v>0</v>
          </cell>
          <cell r="BA66">
            <v>-62001158</v>
          </cell>
          <cell r="BB66">
            <v>-1321994676</v>
          </cell>
          <cell r="BC66">
            <v>-130821839</v>
          </cell>
          <cell r="BD66">
            <v>-112064619</v>
          </cell>
          <cell r="BE66">
            <v>-109932442</v>
          </cell>
          <cell r="BF66">
            <v>-79767659</v>
          </cell>
          <cell r="BG66">
            <v>-63568498</v>
          </cell>
          <cell r="BH66">
            <v>-55204070</v>
          </cell>
          <cell r="BI66">
            <v>-115933140</v>
          </cell>
          <cell r="BJ66">
            <v>-130977683</v>
          </cell>
          <cell r="BK66">
            <v>-115871726</v>
          </cell>
          <cell r="BL66">
            <v>-112723788</v>
          </cell>
          <cell r="BM66">
            <v>-128157909</v>
          </cell>
          <cell r="BN66">
            <v>-166971301</v>
          </cell>
          <cell r="BO66">
            <v>-1448416221</v>
          </cell>
          <cell r="BP66">
            <v>-181961925</v>
          </cell>
          <cell r="BQ66">
            <v>-145189066</v>
          </cell>
          <cell r="BR66">
            <v>-112570188</v>
          </cell>
          <cell r="BS66">
            <v>-71703230</v>
          </cell>
          <cell r="BT66">
            <v>-62928433</v>
          </cell>
          <cell r="BU66">
            <v>-81733331</v>
          </cell>
          <cell r="BV66">
            <v>-120573074</v>
          </cell>
          <cell r="BW66">
            <v>-134975390</v>
          </cell>
          <cell r="BX66">
            <v>-122027817</v>
          </cell>
          <cell r="BY66">
            <v>-111372078</v>
          </cell>
          <cell r="BZ66">
            <v>-132045655</v>
          </cell>
          <cell r="CA66">
            <v>-171336034</v>
          </cell>
        </row>
        <row r="67">
          <cell r="A67" t="str">
            <v>Spot Open Sales</v>
          </cell>
          <cell r="B67">
            <v>-1074268</v>
          </cell>
          <cell r="C67">
            <v>0</v>
          </cell>
          <cell r="D67">
            <v>0</v>
          </cell>
          <cell r="E67">
            <v>0</v>
          </cell>
          <cell r="F67">
            <v>0</v>
          </cell>
          <cell r="G67">
            <v>0</v>
          </cell>
          <cell r="H67">
            <v>0</v>
          </cell>
          <cell r="I67">
            <v>0</v>
          </cell>
          <cell r="J67">
            <v>0</v>
          </cell>
          <cell r="K67">
            <v>0</v>
          </cell>
          <cell r="L67">
            <v>0</v>
          </cell>
          <cell r="M67">
            <v>0</v>
          </cell>
          <cell r="N67">
            <v>-1074268</v>
          </cell>
          <cell r="O67">
            <v>-22192033</v>
          </cell>
          <cell r="P67">
            <v>-2295394</v>
          </cell>
          <cell r="Q67">
            <v>-2011519</v>
          </cell>
          <cell r="R67">
            <v>-2065953</v>
          </cell>
          <cell r="S67">
            <v>-1699135</v>
          </cell>
          <cell r="T67">
            <v>-1542085</v>
          </cell>
          <cell r="U67">
            <v>-1542414</v>
          </cell>
          <cell r="V67">
            <v>-1857700</v>
          </cell>
          <cell r="W67">
            <v>-1863436</v>
          </cell>
          <cell r="X67">
            <v>-1621175</v>
          </cell>
          <cell r="Y67">
            <v>-1747538</v>
          </cell>
          <cell r="Z67">
            <v>-1838134</v>
          </cell>
          <cell r="AA67">
            <v>-2107552</v>
          </cell>
          <cell r="AB67">
            <v>-20036609</v>
          </cell>
          <cell r="AC67">
            <v>-2169576</v>
          </cell>
          <cell r="AD67">
            <v>-1814582</v>
          </cell>
          <cell r="AE67">
            <v>-1601598</v>
          </cell>
          <cell r="AF67">
            <v>-1435724</v>
          </cell>
          <cell r="AG67">
            <v>-1357929</v>
          </cell>
          <cell r="AH67">
            <v>-1572937</v>
          </cell>
          <cell r="AI67">
            <v>-1846603</v>
          </cell>
          <cell r="AJ67">
            <v>-1809524</v>
          </cell>
          <cell r="AK67">
            <v>-1481787</v>
          </cell>
          <cell r="AL67">
            <v>-1491653</v>
          </cell>
          <cell r="AM67">
            <v>-1561267</v>
          </cell>
          <cell r="AN67">
            <v>-1893426</v>
          </cell>
          <cell r="AO67">
            <v>63156573</v>
          </cell>
          <cell r="AP67">
            <v>0</v>
          </cell>
          <cell r="AQ67">
            <v>0</v>
          </cell>
          <cell r="AR67">
            <v>0</v>
          </cell>
          <cell r="AS67">
            <v>0</v>
          </cell>
          <cell r="AT67">
            <v>0</v>
          </cell>
          <cell r="AU67">
            <v>0</v>
          </cell>
          <cell r="AV67">
            <v>0</v>
          </cell>
          <cell r="AW67">
            <v>0</v>
          </cell>
          <cell r="AX67">
            <v>0</v>
          </cell>
          <cell r="AY67">
            <v>0</v>
          </cell>
          <cell r="AZ67">
            <v>0</v>
          </cell>
          <cell r="BA67">
            <v>63156573</v>
          </cell>
          <cell r="BB67">
            <v>1316169861</v>
          </cell>
          <cell r="BC67">
            <v>132032424</v>
          </cell>
          <cell r="BD67">
            <v>115367554</v>
          </cell>
          <cell r="BE67">
            <v>113033313</v>
          </cell>
          <cell r="BF67">
            <v>77848047</v>
          </cell>
          <cell r="BG67">
            <v>58756890</v>
          </cell>
          <cell r="BH67">
            <v>54471920</v>
          </cell>
          <cell r="BI67">
            <v>123565969</v>
          </cell>
          <cell r="BJ67">
            <v>137505807</v>
          </cell>
          <cell r="BK67">
            <v>112541130</v>
          </cell>
          <cell r="BL67">
            <v>111184903</v>
          </cell>
          <cell r="BM67">
            <v>121378623</v>
          </cell>
          <cell r="BN67">
            <v>158483279</v>
          </cell>
          <cell r="BO67">
            <v>1322513568</v>
          </cell>
          <cell r="BP67">
            <v>179774842</v>
          </cell>
          <cell r="BQ67">
            <v>138280606</v>
          </cell>
          <cell r="BR67">
            <v>91469564</v>
          </cell>
          <cell r="BS67">
            <v>57960688</v>
          </cell>
          <cell r="BT67">
            <v>52050299</v>
          </cell>
          <cell r="BU67">
            <v>81722336</v>
          </cell>
          <cell r="BV67">
            <v>126551473</v>
          </cell>
          <cell r="BW67">
            <v>136437766</v>
          </cell>
          <cell r="BX67">
            <v>105547280</v>
          </cell>
          <cell r="BY67">
            <v>98071780</v>
          </cell>
          <cell r="BZ67">
            <v>106356514</v>
          </cell>
          <cell r="CA67">
            <v>148290421</v>
          </cell>
        </row>
        <row r="68">
          <cell r="A68" t="str">
            <v>Spot Open Purchases</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row>
        <row r="69">
          <cell r="A69" t="str">
            <v>Spot Open Purchases</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row>
        <row r="70">
          <cell r="A70" t="str">
            <v>Spot Open Sales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63420492</v>
          </cell>
          <cell r="AP71">
            <v>0</v>
          </cell>
          <cell r="AQ71">
            <v>0</v>
          </cell>
          <cell r="AR71">
            <v>0</v>
          </cell>
          <cell r="AS71">
            <v>0</v>
          </cell>
          <cell r="AT71">
            <v>0</v>
          </cell>
          <cell r="AU71">
            <v>0</v>
          </cell>
          <cell r="AV71">
            <v>0</v>
          </cell>
          <cell r="AW71">
            <v>0</v>
          </cell>
          <cell r="AX71">
            <v>0</v>
          </cell>
          <cell r="AY71">
            <v>0</v>
          </cell>
          <cell r="AZ71">
            <v>0</v>
          </cell>
          <cell r="BA71">
            <v>63420492</v>
          </cell>
          <cell r="BB71">
            <v>910919822</v>
          </cell>
          <cell r="BC71">
            <v>135561300</v>
          </cell>
          <cell r="BD71">
            <v>111519832</v>
          </cell>
          <cell r="BE71">
            <v>103706021</v>
          </cell>
          <cell r="BF71">
            <v>72498055</v>
          </cell>
          <cell r="BG71">
            <v>51101540</v>
          </cell>
          <cell r="BH71">
            <v>34641566</v>
          </cell>
          <cell r="BI71">
            <v>27979242</v>
          </cell>
          <cell r="BJ71">
            <v>27804193</v>
          </cell>
          <cell r="BK71">
            <v>34620298</v>
          </cell>
          <cell r="BL71">
            <v>68125721</v>
          </cell>
          <cell r="BM71">
            <v>107260312</v>
          </cell>
          <cell r="BN71">
            <v>136101741</v>
          </cell>
          <cell r="BO71">
            <v>928663541</v>
          </cell>
          <cell r="BP71">
            <v>130013554</v>
          </cell>
          <cell r="BQ71">
            <v>114590725</v>
          </cell>
          <cell r="BR71">
            <v>106924642</v>
          </cell>
          <cell r="BS71">
            <v>78177798</v>
          </cell>
          <cell r="BT71">
            <v>53030185</v>
          </cell>
          <cell r="BU71">
            <v>38376918</v>
          </cell>
          <cell r="BV71">
            <v>31344151</v>
          </cell>
          <cell r="BW71">
            <v>29731775</v>
          </cell>
          <cell r="BX71">
            <v>37061330</v>
          </cell>
          <cell r="BY71">
            <v>63623621</v>
          </cell>
          <cell r="BZ71">
            <v>105184127</v>
          </cell>
          <cell r="CA71">
            <v>140604715</v>
          </cell>
        </row>
        <row r="72">
          <cell r="A72">
            <v>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-5289463</v>
          </cell>
          <cell r="AP72">
            <v>0</v>
          </cell>
          <cell r="AQ72">
            <v>0</v>
          </cell>
          <cell r="AR72">
            <v>0</v>
          </cell>
          <cell r="AS72">
            <v>0</v>
          </cell>
          <cell r="AT72">
            <v>0</v>
          </cell>
          <cell r="AU72">
            <v>0</v>
          </cell>
          <cell r="AV72">
            <v>0</v>
          </cell>
          <cell r="AW72">
            <v>0</v>
          </cell>
          <cell r="AX72">
            <v>0</v>
          </cell>
          <cell r="AY72">
            <v>0</v>
          </cell>
          <cell r="AZ72">
            <v>0</v>
          </cell>
          <cell r="BA72">
            <v>-5289463</v>
          </cell>
          <cell r="BB72">
            <v>57677423</v>
          </cell>
          <cell r="BC72">
            <v>-3740557</v>
          </cell>
          <cell r="BD72">
            <v>-1398185</v>
          </cell>
          <cell r="BE72">
            <v>1004740</v>
          </cell>
          <cell r="BF72">
            <v>572175</v>
          </cell>
          <cell r="BG72">
            <v>-565147</v>
          </cell>
          <cell r="BH72">
            <v>-395975</v>
          </cell>
          <cell r="BI72">
            <v>11317521</v>
          </cell>
          <cell r="BJ72">
            <v>13470288</v>
          </cell>
          <cell r="BK72">
            <v>7952836</v>
          </cell>
          <cell r="BL72">
            <v>9528687</v>
          </cell>
          <cell r="BM72">
            <v>7825101</v>
          </cell>
          <cell r="BN72">
            <v>12105937</v>
          </cell>
          <cell r="BO72">
            <v>120546782</v>
          </cell>
          <cell r="BP72">
            <v>16556273</v>
          </cell>
          <cell r="BQ72">
            <v>12076553</v>
          </cell>
          <cell r="BR72">
            <v>2908556</v>
          </cell>
          <cell r="BS72">
            <v>-1084638</v>
          </cell>
          <cell r="BT72">
            <v>-2347137</v>
          </cell>
          <cell r="BU72">
            <v>2926494</v>
          </cell>
          <cell r="BV72">
            <v>15680155</v>
          </cell>
          <cell r="BW72">
            <v>19160460</v>
          </cell>
          <cell r="BX72">
            <v>15126877</v>
          </cell>
          <cell r="BY72">
            <v>11772079</v>
          </cell>
          <cell r="BZ72">
            <v>11493349</v>
          </cell>
          <cell r="CA72">
            <v>16277762</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6185474</v>
          </cell>
          <cell r="AP73">
            <v>0</v>
          </cell>
          <cell r="AQ73">
            <v>0</v>
          </cell>
          <cell r="AR73">
            <v>0</v>
          </cell>
          <cell r="AS73">
            <v>0</v>
          </cell>
          <cell r="AT73">
            <v>0</v>
          </cell>
          <cell r="AU73">
            <v>0</v>
          </cell>
          <cell r="AV73">
            <v>0</v>
          </cell>
          <cell r="AW73">
            <v>0</v>
          </cell>
          <cell r="AX73">
            <v>0</v>
          </cell>
          <cell r="AY73">
            <v>0</v>
          </cell>
          <cell r="AZ73">
            <v>0</v>
          </cell>
          <cell r="BA73">
            <v>6185474</v>
          </cell>
          <cell r="BB73">
            <v>-34707812</v>
          </cell>
          <cell r="BC73">
            <v>4709587</v>
          </cell>
          <cell r="BD73">
            <v>2613554</v>
          </cell>
          <cell r="BE73">
            <v>732244</v>
          </cell>
          <cell r="BF73">
            <v>855703</v>
          </cell>
          <cell r="BG73">
            <v>2145485</v>
          </cell>
          <cell r="BH73">
            <v>1996647</v>
          </cell>
          <cell r="BI73">
            <v>-9622031</v>
          </cell>
          <cell r="BJ73">
            <v>-11745409</v>
          </cell>
          <cell r="BK73">
            <v>-6692797</v>
          </cell>
          <cell r="BL73">
            <v>-7628131</v>
          </cell>
          <cell r="BM73">
            <v>-4162268</v>
          </cell>
          <cell r="BN73">
            <v>-7910396</v>
          </cell>
          <cell r="BO73">
            <v>-104902267</v>
          </cell>
          <cell r="BP73">
            <v>-13302280</v>
          </cell>
          <cell r="BQ73">
            <v>-8908201</v>
          </cell>
          <cell r="BR73">
            <v>147659</v>
          </cell>
          <cell r="BS73">
            <v>2556303</v>
          </cell>
          <cell r="BT73">
            <v>3836690</v>
          </cell>
          <cell r="BU73">
            <v>-1391631</v>
          </cell>
          <cell r="BV73">
            <v>-16016602</v>
          </cell>
          <cell r="BW73">
            <v>-19426642</v>
          </cell>
          <cell r="BX73">
            <v>-15228631</v>
          </cell>
          <cell r="BY73">
            <v>-11703681</v>
          </cell>
          <cell r="BZ73">
            <v>-10391571</v>
          </cell>
          <cell r="CA73">
            <v>-15073679</v>
          </cell>
        </row>
        <row r="74">
          <cell r="A74">
            <v>0</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-33816550</v>
          </cell>
          <cell r="AP74">
            <v>0</v>
          </cell>
          <cell r="AQ74">
            <v>0</v>
          </cell>
          <cell r="AR74">
            <v>0</v>
          </cell>
          <cell r="AS74">
            <v>0</v>
          </cell>
          <cell r="AT74">
            <v>0</v>
          </cell>
          <cell r="AU74">
            <v>0</v>
          </cell>
          <cell r="AV74">
            <v>0</v>
          </cell>
          <cell r="AW74">
            <v>0</v>
          </cell>
          <cell r="AX74">
            <v>0</v>
          </cell>
          <cell r="AY74">
            <v>0</v>
          </cell>
          <cell r="AZ74">
            <v>0</v>
          </cell>
          <cell r="BA74">
            <v>-33816550</v>
          </cell>
          <cell r="BB74">
            <v>-204446513</v>
          </cell>
          <cell r="BC74">
            <v>-51965897</v>
          </cell>
          <cell r="BD74">
            <v>-46940897</v>
          </cell>
          <cell r="BE74">
            <v>-51965897</v>
          </cell>
          <cell r="BF74">
            <v>-7177897</v>
          </cell>
          <cell r="BG74">
            <v>-6388147</v>
          </cell>
          <cell r="BH74">
            <v>-6183397</v>
          </cell>
          <cell r="BI74">
            <v>-8503897</v>
          </cell>
          <cell r="BJ74">
            <v>-8503897</v>
          </cell>
          <cell r="BK74">
            <v>-8230897</v>
          </cell>
          <cell r="BL74">
            <v>-8503897</v>
          </cell>
          <cell r="BM74">
            <v>-40897</v>
          </cell>
          <cell r="BN74">
            <v>-40897</v>
          </cell>
          <cell r="BO74">
            <v>728737</v>
          </cell>
          <cell r="BP74">
            <v>-40897</v>
          </cell>
          <cell r="BQ74">
            <v>1178603</v>
          </cell>
          <cell r="BR74">
            <v>-40897</v>
          </cell>
          <cell r="BS74">
            <v>-40897</v>
          </cell>
          <cell r="BT74">
            <v>-61345</v>
          </cell>
          <cell r="BU74">
            <v>-20448</v>
          </cell>
          <cell r="BV74">
            <v>-40897</v>
          </cell>
          <cell r="BW74">
            <v>-40897</v>
          </cell>
          <cell r="BX74">
            <v>-40897</v>
          </cell>
          <cell r="BY74">
            <v>-40897</v>
          </cell>
          <cell r="BZ74">
            <v>-40897</v>
          </cell>
          <cell r="CA74">
            <v>-40897</v>
          </cell>
        </row>
        <row r="75">
          <cell r="A75">
            <v>0</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3303195</v>
          </cell>
          <cell r="AP75">
            <v>0</v>
          </cell>
          <cell r="AQ75">
            <v>0</v>
          </cell>
          <cell r="AR75">
            <v>0</v>
          </cell>
          <cell r="AS75">
            <v>0</v>
          </cell>
          <cell r="AT75">
            <v>0</v>
          </cell>
          <cell r="AU75">
            <v>0</v>
          </cell>
          <cell r="AV75">
            <v>0</v>
          </cell>
          <cell r="AW75">
            <v>0</v>
          </cell>
          <cell r="AX75">
            <v>0</v>
          </cell>
          <cell r="AY75">
            <v>0</v>
          </cell>
          <cell r="AZ75">
            <v>0</v>
          </cell>
          <cell r="BA75">
            <v>3303195</v>
          </cell>
          <cell r="BB75">
            <v>-338955024</v>
          </cell>
          <cell r="BC75">
            <v>-26501267</v>
          </cell>
          <cell r="BD75">
            <v>-15039266</v>
          </cell>
          <cell r="BE75">
            <v>-7798357</v>
          </cell>
          <cell r="BF75">
            <v>-36259197</v>
          </cell>
          <cell r="BG75">
            <v>-24115497</v>
          </cell>
          <cell r="BH75">
            <v>-14791560</v>
          </cell>
          <cell r="BI75">
            <v>-6578172</v>
          </cell>
          <cell r="BJ75">
            <v>-10493444</v>
          </cell>
          <cell r="BK75">
            <v>-16351841</v>
          </cell>
          <cell r="BL75">
            <v>-31470254</v>
          </cell>
          <cell r="BM75">
            <v>-66464839</v>
          </cell>
          <cell r="BN75">
            <v>-83091329</v>
          </cell>
          <cell r="BO75">
            <v>-594602665</v>
          </cell>
          <cell r="BP75">
            <v>-75187172</v>
          </cell>
          <cell r="BQ75">
            <v>-61669781</v>
          </cell>
          <cell r="BR75">
            <v>-60125097</v>
          </cell>
          <cell r="BS75">
            <v>-59688271</v>
          </cell>
          <cell r="BT75">
            <v>-44386149</v>
          </cell>
          <cell r="BU75">
            <v>-31970756</v>
          </cell>
          <cell r="BV75">
            <v>-24118028</v>
          </cell>
          <cell r="BW75">
            <v>-24120378</v>
          </cell>
          <cell r="BX75">
            <v>-27782314</v>
          </cell>
          <cell r="BY75">
            <v>-36857497</v>
          </cell>
          <cell r="BZ75">
            <v>-65712703</v>
          </cell>
          <cell r="CA75">
            <v>-82984519</v>
          </cell>
        </row>
        <row r="76">
          <cell r="A76">
            <v>0</v>
          </cell>
          <cell r="AQ76">
            <v>0</v>
          </cell>
        </row>
        <row r="82">
          <cell r="A82" t="str">
            <v>Check Function</v>
          </cell>
        </row>
        <row r="83">
          <cell r="A83" t="str">
            <v>NO</v>
          </cell>
          <cell r="B83">
            <v>1024872</v>
          </cell>
          <cell r="C83">
            <v>0</v>
          </cell>
          <cell r="D83">
            <v>0</v>
          </cell>
          <cell r="E83">
            <v>0</v>
          </cell>
          <cell r="F83">
            <v>0</v>
          </cell>
          <cell r="G83">
            <v>0</v>
          </cell>
          <cell r="H83">
            <v>0</v>
          </cell>
          <cell r="I83">
            <v>0</v>
          </cell>
          <cell r="J83">
            <v>0</v>
          </cell>
          <cell r="K83">
            <v>0</v>
          </cell>
          <cell r="L83">
            <v>0</v>
          </cell>
          <cell r="M83">
            <v>0</v>
          </cell>
          <cell r="N83">
            <v>1024872</v>
          </cell>
          <cell r="O83">
            <v>21972349</v>
          </cell>
          <cell r="P83">
            <v>2233503</v>
          </cell>
          <cell r="Q83">
            <v>1943913</v>
          </cell>
          <cell r="R83">
            <v>2000856</v>
          </cell>
          <cell r="S83">
            <v>1744587</v>
          </cell>
          <cell r="T83">
            <v>1666733</v>
          </cell>
          <cell r="U83">
            <v>1558391</v>
          </cell>
          <cell r="V83">
            <v>1604561</v>
          </cell>
          <cell r="W83">
            <v>1617027</v>
          </cell>
          <cell r="X83">
            <v>1561671</v>
          </cell>
          <cell r="Y83">
            <v>1797594</v>
          </cell>
          <cell r="Z83">
            <v>1976795</v>
          </cell>
          <cell r="AA83">
            <v>2266717</v>
          </cell>
          <cell r="AB83">
            <v>22051183</v>
          </cell>
          <cell r="AC83">
            <v>2204110</v>
          </cell>
          <cell r="AD83">
            <v>1930301</v>
          </cell>
          <cell r="AE83">
            <v>2011525</v>
          </cell>
          <cell r="AF83">
            <v>1793365</v>
          </cell>
          <cell r="AG83">
            <v>1654216</v>
          </cell>
          <cell r="AH83">
            <v>1590502</v>
          </cell>
          <cell r="AI83">
            <v>1632498</v>
          </cell>
          <cell r="AJ83">
            <v>1650172</v>
          </cell>
          <cell r="AK83">
            <v>1609937</v>
          </cell>
          <cell r="AL83">
            <v>1733808</v>
          </cell>
          <cell r="AM83">
            <v>1993323</v>
          </cell>
          <cell r="AN83">
            <v>2247424</v>
          </cell>
          <cell r="AO83">
            <v>-34237677</v>
          </cell>
          <cell r="AP83">
            <v>0</v>
          </cell>
          <cell r="AQ83">
            <v>0</v>
          </cell>
          <cell r="AR83">
            <v>0</v>
          </cell>
          <cell r="AS83">
            <v>0</v>
          </cell>
          <cell r="AT83">
            <v>0</v>
          </cell>
          <cell r="AU83">
            <v>0</v>
          </cell>
          <cell r="AV83">
            <v>0</v>
          </cell>
          <cell r="AW83">
            <v>0</v>
          </cell>
          <cell r="AX83">
            <v>0</v>
          </cell>
          <cell r="AY83">
            <v>0</v>
          </cell>
          <cell r="AZ83">
            <v>0</v>
          </cell>
          <cell r="BA83">
            <v>-34237677</v>
          </cell>
          <cell r="BB83">
            <v>-669046642</v>
          </cell>
          <cell r="BC83">
            <v>-74407210</v>
          </cell>
          <cell r="BD83">
            <v>-66382265</v>
          </cell>
          <cell r="BE83">
            <v>-70913922</v>
          </cell>
          <cell r="BF83">
            <v>-44335767</v>
          </cell>
          <cell r="BG83">
            <v>-32163624</v>
          </cell>
          <cell r="BH83">
            <v>-33733424</v>
          </cell>
          <cell r="BI83">
            <v>-37678779</v>
          </cell>
          <cell r="BJ83">
            <v>-43763610</v>
          </cell>
          <cell r="BK83">
            <v>-60656933</v>
          </cell>
          <cell r="BL83">
            <v>-62311617</v>
          </cell>
          <cell r="BM83">
            <v>-67244912</v>
          </cell>
          <cell r="BN83">
            <v>-75454580</v>
          </cell>
          <cell r="BO83">
            <v>-657480501</v>
          </cell>
          <cell r="BP83">
            <v>-66002680</v>
          </cell>
          <cell r="BQ83">
            <v>-61533745</v>
          </cell>
          <cell r="BR83">
            <v>-66945229</v>
          </cell>
          <cell r="BS83">
            <v>-43911590</v>
          </cell>
          <cell r="BT83">
            <v>-29841148</v>
          </cell>
          <cell r="BU83">
            <v>-33507853</v>
          </cell>
          <cell r="BV83">
            <v>-39166643</v>
          </cell>
          <cell r="BW83">
            <v>-46821686</v>
          </cell>
          <cell r="BX83">
            <v>-63955967</v>
          </cell>
          <cell r="BY83">
            <v>-57492387</v>
          </cell>
          <cell r="BZ83">
            <v>-72514852</v>
          </cell>
          <cell r="CA83">
            <v>-75786723</v>
          </cell>
        </row>
        <row r="84">
          <cell r="A84" t="str">
            <v>Total</v>
          </cell>
          <cell r="B84">
            <v>1024872</v>
          </cell>
          <cell r="C84">
            <v>0</v>
          </cell>
          <cell r="D84">
            <v>0</v>
          </cell>
          <cell r="E84">
            <v>0</v>
          </cell>
          <cell r="F84">
            <v>0</v>
          </cell>
          <cell r="G84">
            <v>0</v>
          </cell>
          <cell r="H84">
            <v>0</v>
          </cell>
          <cell r="I84">
            <v>0</v>
          </cell>
          <cell r="J84">
            <v>0</v>
          </cell>
          <cell r="K84">
            <v>0</v>
          </cell>
          <cell r="L84">
            <v>0</v>
          </cell>
          <cell r="M84">
            <v>0</v>
          </cell>
          <cell r="N84">
            <v>1024872</v>
          </cell>
          <cell r="O84">
            <v>21972349</v>
          </cell>
          <cell r="P84">
            <v>2233503</v>
          </cell>
          <cell r="Q84">
            <v>1943913</v>
          </cell>
          <cell r="R84">
            <v>2000856</v>
          </cell>
          <cell r="S84">
            <v>1744587</v>
          </cell>
          <cell r="T84">
            <v>1666733</v>
          </cell>
          <cell r="U84">
            <v>1558391</v>
          </cell>
          <cell r="V84">
            <v>1604561</v>
          </cell>
          <cell r="W84">
            <v>1617027</v>
          </cell>
          <cell r="X84">
            <v>1561671</v>
          </cell>
          <cell r="Y84">
            <v>1797594</v>
          </cell>
          <cell r="Z84">
            <v>1976795</v>
          </cell>
          <cell r="AA84">
            <v>2266717</v>
          </cell>
          <cell r="AB84">
            <v>22051183</v>
          </cell>
          <cell r="AC84">
            <v>2204110</v>
          </cell>
          <cell r="AD84">
            <v>1930301</v>
          </cell>
          <cell r="AE84">
            <v>2011525</v>
          </cell>
          <cell r="AF84">
            <v>1793365</v>
          </cell>
          <cell r="AG84">
            <v>1654216</v>
          </cell>
          <cell r="AH84">
            <v>1590502</v>
          </cell>
          <cell r="AI84">
            <v>1632498</v>
          </cell>
          <cell r="AJ84">
            <v>1650172</v>
          </cell>
          <cell r="AK84">
            <v>1609937</v>
          </cell>
          <cell r="AL84">
            <v>1733808</v>
          </cell>
          <cell r="AM84">
            <v>1993323</v>
          </cell>
          <cell r="AN84">
            <v>2247424</v>
          </cell>
          <cell r="AO84">
            <v>-34237677</v>
          </cell>
          <cell r="AP84">
            <v>0</v>
          </cell>
          <cell r="AQ84">
            <v>0</v>
          </cell>
          <cell r="AR84">
            <v>0</v>
          </cell>
          <cell r="AS84">
            <v>0</v>
          </cell>
          <cell r="AT84">
            <v>0</v>
          </cell>
          <cell r="AU84">
            <v>0</v>
          </cell>
          <cell r="AV84">
            <v>0</v>
          </cell>
          <cell r="AW84">
            <v>0</v>
          </cell>
          <cell r="AX84">
            <v>0</v>
          </cell>
          <cell r="AY84">
            <v>0</v>
          </cell>
          <cell r="AZ84">
            <v>0</v>
          </cell>
          <cell r="BA84">
            <v>-34237677</v>
          </cell>
          <cell r="BB84">
            <v>-669046642</v>
          </cell>
          <cell r="BC84">
            <v>-74407210</v>
          </cell>
          <cell r="BD84">
            <v>-66382265</v>
          </cell>
          <cell r="BE84">
            <v>-70913922</v>
          </cell>
          <cell r="BF84">
            <v>-44335767</v>
          </cell>
          <cell r="BG84">
            <v>-32163624</v>
          </cell>
          <cell r="BH84">
            <v>-33733424</v>
          </cell>
          <cell r="BI84">
            <v>-37678779</v>
          </cell>
          <cell r="BJ84">
            <v>-43763610</v>
          </cell>
          <cell r="BK84">
            <v>-60656933</v>
          </cell>
          <cell r="BL84">
            <v>-62311617</v>
          </cell>
          <cell r="BM84">
            <v>-67244912</v>
          </cell>
          <cell r="BN84">
            <v>-75454580</v>
          </cell>
          <cell r="BO84">
            <v>-657480501</v>
          </cell>
          <cell r="BP84">
            <v>-66002680</v>
          </cell>
          <cell r="BQ84">
            <v>-61533745</v>
          </cell>
          <cell r="BR84">
            <v>-66945229</v>
          </cell>
          <cell r="BS84">
            <v>-43911590</v>
          </cell>
          <cell r="BT84">
            <v>-29841148</v>
          </cell>
          <cell r="BU84">
            <v>-33507853</v>
          </cell>
          <cell r="BV84">
            <v>-39166643</v>
          </cell>
          <cell r="BW84">
            <v>-46821686</v>
          </cell>
          <cell r="BX84">
            <v>-63955967</v>
          </cell>
          <cell r="BY84">
            <v>-57492387</v>
          </cell>
          <cell r="BZ84">
            <v>-72514852</v>
          </cell>
          <cell r="CA84">
            <v>-75786723</v>
          </cell>
        </row>
        <row r="85">
          <cell r="A85" t="str">
            <v>Fm OL Tab</v>
          </cell>
          <cell r="B85">
            <v>-22538289.675999999</v>
          </cell>
          <cell r="C85">
            <v>-2190233.89</v>
          </cell>
          <cell r="D85">
            <v>-2031682</v>
          </cell>
          <cell r="E85">
            <v>-2072177.82</v>
          </cell>
          <cell r="F85">
            <v>-1765433.878</v>
          </cell>
          <cell r="G85">
            <v>-1697516.672</v>
          </cell>
          <cell r="H85">
            <v>-1606549.5619999999</v>
          </cell>
          <cell r="I85">
            <v>-1686624.5220000001</v>
          </cell>
          <cell r="J85">
            <v>-1680861.86</v>
          </cell>
          <cell r="K85">
            <v>-1628039.2220000001</v>
          </cell>
          <cell r="L85">
            <v>-1845736.936</v>
          </cell>
          <cell r="M85">
            <v>-2117926.3139999998</v>
          </cell>
          <cell r="N85">
            <v>-2215507</v>
          </cell>
          <cell r="O85">
            <v>-21972350</v>
          </cell>
          <cell r="P85">
            <v>-2233503</v>
          </cell>
          <cell r="Q85">
            <v>-1943913</v>
          </cell>
          <cell r="R85">
            <v>-2000857</v>
          </cell>
          <cell r="S85">
            <v>-1744586</v>
          </cell>
          <cell r="T85">
            <v>-1666733</v>
          </cell>
          <cell r="U85">
            <v>-1558391</v>
          </cell>
          <cell r="V85">
            <v>-1604562</v>
          </cell>
          <cell r="W85">
            <v>-1617027</v>
          </cell>
          <cell r="X85">
            <v>-1561671</v>
          </cell>
          <cell r="Y85">
            <v>-1797594</v>
          </cell>
          <cell r="Z85">
            <v>-1976796</v>
          </cell>
          <cell r="AA85">
            <v>-2266717</v>
          </cell>
          <cell r="AO85">
            <v>-755184442.00406957</v>
          </cell>
          <cell r="AP85">
            <v>-72990889.549999997</v>
          </cell>
          <cell r="AQ85">
            <v>-69173051.528050989</v>
          </cell>
          <cell r="AR85">
            <v>-79025531.853366002</v>
          </cell>
          <cell r="AS85">
            <v>-48771792.549999997</v>
          </cell>
          <cell r="AT85">
            <v>-34607711.549999997</v>
          </cell>
          <cell r="AU85">
            <v>-41795576.850000001</v>
          </cell>
          <cell r="AV85">
            <v>-47520494.950000003</v>
          </cell>
          <cell r="AW85">
            <v>-58227065.539999999</v>
          </cell>
          <cell r="AX85">
            <v>-71369104.549999997</v>
          </cell>
          <cell r="AY85">
            <v>-76952542.060000002</v>
          </cell>
          <cell r="AZ85">
            <v>-74885087.909999996</v>
          </cell>
          <cell r="BA85">
            <v>-79865593.11265251</v>
          </cell>
          <cell r="BB85">
            <v>-669035992</v>
          </cell>
          <cell r="BC85">
            <v>-74396552</v>
          </cell>
          <cell r="BD85">
            <v>-66382267</v>
          </cell>
          <cell r="BE85">
            <v>-70913924</v>
          </cell>
          <cell r="BF85">
            <v>-44335768</v>
          </cell>
          <cell r="BG85">
            <v>-32163626</v>
          </cell>
          <cell r="BH85">
            <v>-33733426</v>
          </cell>
          <cell r="BI85">
            <v>-37678778</v>
          </cell>
          <cell r="BJ85">
            <v>-43763612</v>
          </cell>
          <cell r="BK85">
            <v>-60656929</v>
          </cell>
          <cell r="BL85">
            <v>-62311618</v>
          </cell>
          <cell r="BM85">
            <v>-67244914</v>
          </cell>
          <cell r="BN85">
            <v>-75454578</v>
          </cell>
        </row>
        <row r="86">
          <cell r="A86" t="str">
            <v>this ln should be 0 except current and actual months</v>
          </cell>
          <cell r="B86">
            <v>-21513417.675999999</v>
          </cell>
          <cell r="C86">
            <v>-2190233.89</v>
          </cell>
          <cell r="D86">
            <v>-2031682</v>
          </cell>
          <cell r="E86">
            <v>-2072177.82</v>
          </cell>
          <cell r="F86">
            <v>-1765433.878</v>
          </cell>
          <cell r="G86">
            <v>-1697516.672</v>
          </cell>
          <cell r="H86">
            <v>-1606549.5619999999</v>
          </cell>
          <cell r="I86">
            <v>-1686624.5220000001</v>
          </cell>
          <cell r="J86">
            <v>-1680861.86</v>
          </cell>
          <cell r="K86">
            <v>-1628039.2220000001</v>
          </cell>
          <cell r="L86">
            <v>-1845736.936</v>
          </cell>
          <cell r="M86">
            <v>-2117926.3139999998</v>
          </cell>
          <cell r="N86">
            <v>-1190635</v>
          </cell>
          <cell r="O86">
            <v>-1</v>
          </cell>
          <cell r="P86">
            <v>0</v>
          </cell>
          <cell r="Q86">
            <v>0</v>
          </cell>
          <cell r="R86">
            <v>-1</v>
          </cell>
          <cell r="S86">
            <v>1</v>
          </cell>
          <cell r="T86">
            <v>0</v>
          </cell>
          <cell r="U86">
            <v>0</v>
          </cell>
          <cell r="V86">
            <v>-1</v>
          </cell>
          <cell r="W86">
            <v>0</v>
          </cell>
          <cell r="X86">
            <v>0</v>
          </cell>
          <cell r="Y86">
            <v>0</v>
          </cell>
          <cell r="Z86">
            <v>-1</v>
          </cell>
          <cell r="AA86">
            <v>0</v>
          </cell>
          <cell r="AB86">
            <v>22051183</v>
          </cell>
          <cell r="AC86">
            <v>2204110</v>
          </cell>
          <cell r="AD86">
            <v>1930301</v>
          </cell>
          <cell r="AE86">
            <v>2011525</v>
          </cell>
          <cell r="AF86">
            <v>1793365</v>
          </cell>
          <cell r="AG86">
            <v>1654216</v>
          </cell>
          <cell r="AH86">
            <v>1590502</v>
          </cell>
          <cell r="AI86">
            <v>1632498</v>
          </cell>
          <cell r="AJ86">
            <v>1650172</v>
          </cell>
          <cell r="AK86">
            <v>1609937</v>
          </cell>
          <cell r="AL86">
            <v>1733808</v>
          </cell>
          <cell r="AM86">
            <v>1993323</v>
          </cell>
          <cell r="AN86">
            <v>2247424</v>
          </cell>
          <cell r="AO86">
            <v>720946765.00406957</v>
          </cell>
          <cell r="AP86">
            <v>72990889.549999997</v>
          </cell>
          <cell r="AQ86">
            <v>69173051.528050989</v>
          </cell>
          <cell r="AR86">
            <v>79025531.853366002</v>
          </cell>
          <cell r="AS86">
            <v>48771792.549999997</v>
          </cell>
          <cell r="AT86">
            <v>34607711.549999997</v>
          </cell>
          <cell r="AU86">
            <v>41795576.850000001</v>
          </cell>
          <cell r="AV86">
            <v>47520494.950000003</v>
          </cell>
          <cell r="AW86">
            <v>58227065.539999999</v>
          </cell>
          <cell r="AX86">
            <v>71369104.549999997</v>
          </cell>
          <cell r="AY86">
            <v>76952542.060000002</v>
          </cell>
          <cell r="AZ86">
            <v>74885087.909999996</v>
          </cell>
          <cell r="BA86">
            <v>45627916.11265251</v>
          </cell>
          <cell r="BB86">
            <v>-10650</v>
          </cell>
          <cell r="BC86">
            <v>-10658</v>
          </cell>
          <cell r="BD86">
            <v>2</v>
          </cell>
          <cell r="BE86">
            <v>2</v>
          </cell>
          <cell r="BF86">
            <v>1</v>
          </cell>
          <cell r="BG86">
            <v>2</v>
          </cell>
          <cell r="BH86">
            <v>2</v>
          </cell>
          <cell r="BI86">
            <v>-1</v>
          </cell>
          <cell r="BJ86">
            <v>2</v>
          </cell>
          <cell r="BK86">
            <v>-4</v>
          </cell>
          <cell r="BL86">
            <v>1</v>
          </cell>
          <cell r="BM86">
            <v>2</v>
          </cell>
          <cell r="BN86">
            <v>-2</v>
          </cell>
          <cell r="BO86">
            <v>657480501</v>
          </cell>
          <cell r="BP86">
            <v>66002680</v>
          </cell>
          <cell r="BQ86">
            <v>61533745</v>
          </cell>
          <cell r="BS86">
            <v>43911590</v>
          </cell>
          <cell r="BT86">
            <v>29841148</v>
          </cell>
          <cell r="BV86">
            <v>39166643</v>
          </cell>
          <cell r="BW86">
            <v>46821686</v>
          </cell>
          <cell r="BY86">
            <v>57492387</v>
          </cell>
          <cell r="BZ86">
            <v>72514852</v>
          </cell>
        </row>
        <row r="87">
          <cell r="AD87" t="str">
            <v>Represents</v>
          </cell>
        </row>
        <row r="100">
          <cell r="A100" t="str">
            <v>Name</v>
          </cell>
          <cell r="B100">
            <v>2004</v>
          </cell>
          <cell r="E100" t="str">
            <v>2004/Jan</v>
          </cell>
          <cell r="H100" t="str">
            <v>2004/Feb</v>
          </cell>
          <cell r="K100" t="str">
            <v>2004/Mar</v>
          </cell>
          <cell r="N100" t="str">
            <v>2004/Apr</v>
          </cell>
          <cell r="Q100" t="str">
            <v>2004/May</v>
          </cell>
          <cell r="T100" t="str">
            <v>2004/Jun</v>
          </cell>
          <cell r="W100" t="str">
            <v>2004/Jul</v>
          </cell>
          <cell r="Z100" t="str">
            <v>2004/Aug</v>
          </cell>
          <cell r="AC100" t="str">
            <v>2004/Sep</v>
          </cell>
          <cell r="AF100" t="str">
            <v>2004/Oct</v>
          </cell>
          <cell r="AI100" t="str">
            <v>2004/Nov</v>
          </cell>
          <cell r="AL100" t="str">
            <v>2004/Dec</v>
          </cell>
          <cell r="AO100">
            <v>2005</v>
          </cell>
          <cell r="AR100" t="str">
            <v>2005/Jan</v>
          </cell>
          <cell r="AU100" t="str">
            <v>2005/Feb</v>
          </cell>
          <cell r="AX100" t="str">
            <v>2005/Mar</v>
          </cell>
          <cell r="BA100" t="str">
            <v>2005/Apr</v>
          </cell>
          <cell r="BD100" t="str">
            <v>2005/May</v>
          </cell>
          <cell r="BG100" t="str">
            <v>2005/Jun</v>
          </cell>
          <cell r="BJ100" t="str">
            <v>2005/Jul</v>
          </cell>
          <cell r="BM100" t="str">
            <v>2005/Aug</v>
          </cell>
          <cell r="BP100" t="str">
            <v>2005/Sep</v>
          </cell>
          <cell r="BS100" t="str">
            <v>2005/Oct</v>
          </cell>
          <cell r="BV100" t="str">
            <v>2005/Nov</v>
          </cell>
          <cell r="BY100" t="str">
            <v>2005/Dec</v>
          </cell>
        </row>
        <row r="101">
          <cell r="B101" t="str">
            <v>MWh</v>
          </cell>
          <cell r="C101" t="str">
            <v>Contract $</v>
          </cell>
          <cell r="D101" t="str">
            <v>MTM $</v>
          </cell>
          <cell r="E101" t="str">
            <v>MWh</v>
          </cell>
          <cell r="F101" t="str">
            <v>Contract $</v>
          </cell>
          <cell r="G101" t="str">
            <v>MTM $</v>
          </cell>
          <cell r="H101" t="str">
            <v>MWh</v>
          </cell>
          <cell r="I101" t="str">
            <v>Contract $</v>
          </cell>
          <cell r="J101" t="str">
            <v>MTM $</v>
          </cell>
          <cell r="K101" t="str">
            <v>MWh</v>
          </cell>
          <cell r="L101" t="str">
            <v>Contract $</v>
          </cell>
          <cell r="M101" t="str">
            <v>MTM $</v>
          </cell>
          <cell r="N101" t="str">
            <v>MWh</v>
          </cell>
          <cell r="O101" t="str">
            <v>Contract $</v>
          </cell>
          <cell r="P101" t="str">
            <v>MTM $</v>
          </cell>
          <cell r="Q101" t="str">
            <v>MWh</v>
          </cell>
          <cell r="R101" t="str">
            <v>Contract $</v>
          </cell>
          <cell r="S101" t="str">
            <v>MTM $</v>
          </cell>
          <cell r="T101" t="str">
            <v>MWh</v>
          </cell>
          <cell r="U101" t="str">
            <v>Contract $</v>
          </cell>
          <cell r="V101" t="str">
            <v>MTM $</v>
          </cell>
          <cell r="W101" t="str">
            <v>MWh</v>
          </cell>
          <cell r="X101" t="str">
            <v>Contract $</v>
          </cell>
          <cell r="Y101" t="str">
            <v>MTM $</v>
          </cell>
          <cell r="Z101" t="str">
            <v>MWh</v>
          </cell>
          <cell r="AA101" t="str">
            <v>Contract $</v>
          </cell>
          <cell r="AB101" t="str">
            <v>MTM $</v>
          </cell>
          <cell r="AC101" t="str">
            <v>MWh</v>
          </cell>
          <cell r="AD101" t="str">
            <v>Contract $</v>
          </cell>
          <cell r="AE101" t="str">
            <v>MTM $</v>
          </cell>
          <cell r="AF101" t="str">
            <v>MWh</v>
          </cell>
          <cell r="AG101" t="str">
            <v>Contract $</v>
          </cell>
          <cell r="AH101" t="str">
            <v>MTM $</v>
          </cell>
          <cell r="AI101" t="str">
            <v>MWh</v>
          </cell>
          <cell r="AJ101" t="str">
            <v>Contract $</v>
          </cell>
          <cell r="AK101" t="str">
            <v>MTM $</v>
          </cell>
          <cell r="AL101" t="str">
            <v>MWh</v>
          </cell>
          <cell r="AM101" t="str">
            <v>Contract $</v>
          </cell>
          <cell r="AN101" t="str">
            <v>MTM $</v>
          </cell>
          <cell r="AO101" t="str">
            <v>MWh</v>
          </cell>
          <cell r="AP101" t="str">
            <v>Contract $</v>
          </cell>
          <cell r="AQ101" t="str">
            <v>MTM $</v>
          </cell>
          <cell r="AR101" t="str">
            <v>MWh</v>
          </cell>
          <cell r="AS101" t="str">
            <v>Contract $</v>
          </cell>
          <cell r="AT101" t="str">
            <v>MTM $</v>
          </cell>
          <cell r="AU101" t="str">
            <v>MWh</v>
          </cell>
          <cell r="AV101" t="str">
            <v>Contract $</v>
          </cell>
          <cell r="AW101" t="str">
            <v>MTM $</v>
          </cell>
          <cell r="AX101" t="str">
            <v>MWh</v>
          </cell>
          <cell r="AY101" t="str">
            <v>Contract $</v>
          </cell>
          <cell r="AZ101" t="str">
            <v>MTM $</v>
          </cell>
          <cell r="BA101" t="str">
            <v>MWh</v>
          </cell>
          <cell r="BB101" t="str">
            <v>Contract $</v>
          </cell>
          <cell r="BC101" t="str">
            <v>MTM $</v>
          </cell>
          <cell r="BD101" t="str">
            <v>MWh</v>
          </cell>
          <cell r="BE101" t="str">
            <v>Contract $</v>
          </cell>
          <cell r="BF101" t="str">
            <v>MTM $</v>
          </cell>
          <cell r="BG101" t="str">
            <v>MWh</v>
          </cell>
          <cell r="BH101" t="str">
            <v>Contract $</v>
          </cell>
          <cell r="BI101" t="str">
            <v>MTM $</v>
          </cell>
          <cell r="BJ101" t="str">
            <v>MWh</v>
          </cell>
          <cell r="BK101" t="str">
            <v>Contract $</v>
          </cell>
          <cell r="BL101" t="str">
            <v>MTM $</v>
          </cell>
          <cell r="BM101" t="str">
            <v>MWh</v>
          </cell>
          <cell r="BN101" t="str">
            <v>Contract $</v>
          </cell>
          <cell r="BO101" t="str">
            <v>MTM $</v>
          </cell>
          <cell r="BP101" t="str">
            <v>MWh</v>
          </cell>
          <cell r="BQ101" t="str">
            <v>Contract $</v>
          </cell>
          <cell r="BR101" t="str">
            <v>MTM $</v>
          </cell>
          <cell r="BS101" t="str">
            <v>MWh</v>
          </cell>
          <cell r="BT101" t="str">
            <v>Contract $</v>
          </cell>
          <cell r="BU101" t="str">
            <v>MTM $</v>
          </cell>
          <cell r="BV101" t="str">
            <v>MWh</v>
          </cell>
          <cell r="BW101" t="str">
            <v>Contract $</v>
          </cell>
          <cell r="BX101" t="str">
            <v>MTM $</v>
          </cell>
          <cell r="BY101" t="str">
            <v>MWh</v>
          </cell>
          <cell r="BZ101" t="str">
            <v>Contract $</v>
          </cell>
          <cell r="CA101" t="str">
            <v>MTM $</v>
          </cell>
        </row>
        <row r="102">
          <cell r="A102" t="e">
            <v>#REF!</v>
          </cell>
          <cell r="B102" t="e">
            <v>#REF!</v>
          </cell>
          <cell r="C102" t="e">
            <v>#REF!</v>
          </cell>
          <cell r="D102" t="e">
            <v>#REF!</v>
          </cell>
          <cell r="E102" t="e">
            <v>#REF!</v>
          </cell>
          <cell r="F102" t="e">
            <v>#REF!</v>
          </cell>
          <cell r="G102" t="e">
            <v>#REF!</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cell r="W102" t="e">
            <v>#REF!</v>
          </cell>
          <cell r="X102" t="e">
            <v>#REF!</v>
          </cell>
          <cell r="Y102" t="e">
            <v>#REF!</v>
          </cell>
          <cell r="Z102" t="e">
            <v>#REF!</v>
          </cell>
          <cell r="AA102" t="e">
            <v>#REF!</v>
          </cell>
          <cell r="AB102" t="e">
            <v>#REF!</v>
          </cell>
          <cell r="AC102" t="e">
            <v>#REF!</v>
          </cell>
          <cell r="AD102" t="e">
            <v>#REF!</v>
          </cell>
          <cell r="AE102" t="e">
            <v>#REF!</v>
          </cell>
          <cell r="AF102" t="e">
            <v>#REF!</v>
          </cell>
          <cell r="AG102" t="e">
            <v>#REF!</v>
          </cell>
          <cell r="AH102" t="e">
            <v>#REF!</v>
          </cell>
          <cell r="AI102" t="e">
            <v>#REF!</v>
          </cell>
          <cell r="AJ102" t="e">
            <v>#REF!</v>
          </cell>
          <cell r="AK102" t="e">
            <v>#REF!</v>
          </cell>
          <cell r="AL102" t="e">
            <v>#REF!</v>
          </cell>
          <cell r="AM102" t="e">
            <v>#REF!</v>
          </cell>
          <cell r="AN102" t="e">
            <v>#REF!</v>
          </cell>
          <cell r="AO102" t="e">
            <v>#REF!</v>
          </cell>
          <cell r="AP102" t="e">
            <v>#REF!</v>
          </cell>
          <cell r="AQ102" t="e">
            <v>#REF!</v>
          </cell>
          <cell r="AR102" t="e">
            <v>#REF!</v>
          </cell>
          <cell r="AS102" t="e">
            <v>#REF!</v>
          </cell>
          <cell r="AT102" t="e">
            <v>#REF!</v>
          </cell>
          <cell r="AU102" t="e">
            <v>#REF!</v>
          </cell>
          <cell r="AV102" t="e">
            <v>#REF!</v>
          </cell>
          <cell r="AW102" t="e">
            <v>#REF!</v>
          </cell>
          <cell r="AX102" t="e">
            <v>#REF!</v>
          </cell>
          <cell r="AY102" t="e">
            <v>#REF!</v>
          </cell>
          <cell r="AZ102" t="e">
            <v>#REF!</v>
          </cell>
          <cell r="BA102" t="e">
            <v>#REF!</v>
          </cell>
          <cell r="BB102" t="e">
            <v>#REF!</v>
          </cell>
          <cell r="BC102" t="e">
            <v>#REF!</v>
          </cell>
          <cell r="BD102" t="e">
            <v>#REF!</v>
          </cell>
          <cell r="BE102" t="e">
            <v>#REF!</v>
          </cell>
          <cell r="BF102" t="e">
            <v>#REF!</v>
          </cell>
          <cell r="BG102" t="e">
            <v>#REF!</v>
          </cell>
          <cell r="BH102" t="e">
            <v>#REF!</v>
          </cell>
          <cell r="BI102" t="e">
            <v>#REF!</v>
          </cell>
          <cell r="BJ102" t="e">
            <v>#REF!</v>
          </cell>
          <cell r="BK102" t="e">
            <v>#REF!</v>
          </cell>
          <cell r="BL102" t="e">
            <v>#REF!</v>
          </cell>
          <cell r="BM102" t="e">
            <v>#REF!</v>
          </cell>
          <cell r="BN102" t="e">
            <v>#REF!</v>
          </cell>
          <cell r="BO102" t="e">
            <v>#REF!</v>
          </cell>
          <cell r="BP102" t="e">
            <v>#REF!</v>
          </cell>
          <cell r="BQ102" t="e">
            <v>#REF!</v>
          </cell>
          <cell r="BR102" t="e">
            <v>#REF!</v>
          </cell>
          <cell r="BS102" t="e">
            <v>#REF!</v>
          </cell>
          <cell r="BT102" t="e">
            <v>#REF!</v>
          </cell>
          <cell r="BU102" t="e">
            <v>#REF!</v>
          </cell>
          <cell r="BV102" t="e">
            <v>#REF!</v>
          </cell>
          <cell r="BW102" t="e">
            <v>#REF!</v>
          </cell>
          <cell r="BX102" t="e">
            <v>#REF!</v>
          </cell>
          <cell r="BY102" t="e">
            <v>#REF!</v>
          </cell>
          <cell r="BZ102" t="e">
            <v>#REF!</v>
          </cell>
          <cell r="CA102" t="e">
            <v>#REF!</v>
          </cell>
        </row>
        <row r="103">
          <cell r="A103" t="e">
            <v>#REF!</v>
          </cell>
          <cell r="B103" t="e">
            <v>#REF!</v>
          </cell>
          <cell r="C103" t="e">
            <v>#REF!</v>
          </cell>
          <cell r="D103" t="e">
            <v>#REF!</v>
          </cell>
          <cell r="E103" t="e">
            <v>#REF!</v>
          </cell>
          <cell r="F103" t="e">
            <v>#REF!</v>
          </cell>
          <cell r="G103" t="e">
            <v>#REF!</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cell r="W103" t="e">
            <v>#REF!</v>
          </cell>
          <cell r="X103" t="e">
            <v>#REF!</v>
          </cell>
          <cell r="Y103" t="e">
            <v>#REF!</v>
          </cell>
          <cell r="Z103" t="e">
            <v>#REF!</v>
          </cell>
          <cell r="AA103" t="e">
            <v>#REF!</v>
          </cell>
          <cell r="AB103" t="e">
            <v>#REF!</v>
          </cell>
          <cell r="AC103" t="e">
            <v>#REF!</v>
          </cell>
          <cell r="AD103" t="e">
            <v>#REF!</v>
          </cell>
          <cell r="AE103" t="e">
            <v>#REF!</v>
          </cell>
          <cell r="AF103" t="e">
            <v>#REF!</v>
          </cell>
          <cell r="AG103" t="e">
            <v>#REF!</v>
          </cell>
          <cell r="AH103" t="e">
            <v>#REF!</v>
          </cell>
          <cell r="AI103" t="e">
            <v>#REF!</v>
          </cell>
          <cell r="AJ103" t="e">
            <v>#REF!</v>
          </cell>
          <cell r="AK103" t="e">
            <v>#REF!</v>
          </cell>
          <cell r="AL103" t="e">
            <v>#REF!</v>
          </cell>
          <cell r="AM103" t="e">
            <v>#REF!</v>
          </cell>
          <cell r="AN103" t="e">
            <v>#REF!</v>
          </cell>
          <cell r="AO103" t="e">
            <v>#REF!</v>
          </cell>
          <cell r="AP103" t="e">
            <v>#REF!</v>
          </cell>
          <cell r="AQ103" t="e">
            <v>#REF!</v>
          </cell>
          <cell r="AR103" t="e">
            <v>#REF!</v>
          </cell>
          <cell r="AS103" t="e">
            <v>#REF!</v>
          </cell>
          <cell r="AT103" t="e">
            <v>#REF!</v>
          </cell>
          <cell r="AU103" t="e">
            <v>#REF!</v>
          </cell>
          <cell r="AV103" t="e">
            <v>#REF!</v>
          </cell>
          <cell r="AW103" t="e">
            <v>#REF!</v>
          </cell>
          <cell r="AX103" t="e">
            <v>#REF!</v>
          </cell>
          <cell r="AY103" t="e">
            <v>#REF!</v>
          </cell>
          <cell r="AZ103" t="e">
            <v>#REF!</v>
          </cell>
          <cell r="BA103" t="e">
            <v>#REF!</v>
          </cell>
          <cell r="BB103" t="e">
            <v>#REF!</v>
          </cell>
          <cell r="BC103" t="e">
            <v>#REF!</v>
          </cell>
          <cell r="BD103" t="e">
            <v>#REF!</v>
          </cell>
          <cell r="BE103" t="e">
            <v>#REF!</v>
          </cell>
          <cell r="BF103" t="e">
            <v>#REF!</v>
          </cell>
          <cell r="BG103" t="e">
            <v>#REF!</v>
          </cell>
          <cell r="BH103" t="e">
            <v>#REF!</v>
          </cell>
          <cell r="BI103" t="e">
            <v>#REF!</v>
          </cell>
          <cell r="BJ103" t="e">
            <v>#REF!</v>
          </cell>
          <cell r="BK103" t="e">
            <v>#REF!</v>
          </cell>
          <cell r="BL103" t="e">
            <v>#REF!</v>
          </cell>
          <cell r="BM103" t="e">
            <v>#REF!</v>
          </cell>
          <cell r="BN103" t="e">
            <v>#REF!</v>
          </cell>
          <cell r="BO103" t="e">
            <v>#REF!</v>
          </cell>
          <cell r="BP103" t="e">
            <v>#REF!</v>
          </cell>
          <cell r="BQ103" t="e">
            <v>#REF!</v>
          </cell>
          <cell r="BR103" t="e">
            <v>#REF!</v>
          </cell>
          <cell r="BS103" t="e">
            <v>#REF!</v>
          </cell>
          <cell r="BT103" t="e">
            <v>#REF!</v>
          </cell>
          <cell r="BU103" t="e">
            <v>#REF!</v>
          </cell>
          <cell r="BV103" t="e">
            <v>#REF!</v>
          </cell>
          <cell r="BW103" t="e">
            <v>#REF!</v>
          </cell>
          <cell r="BX103" t="e">
            <v>#REF!</v>
          </cell>
          <cell r="BY103" t="e">
            <v>#REF!</v>
          </cell>
          <cell r="BZ103" t="e">
            <v>#REF!</v>
          </cell>
          <cell r="CA103" t="e">
            <v>#REF!</v>
          </cell>
        </row>
        <row r="104">
          <cell r="A104" t="e">
            <v>#REF!</v>
          </cell>
          <cell r="B104" t="e">
            <v>#REF!</v>
          </cell>
          <cell r="C104" t="e">
            <v>#REF!</v>
          </cell>
          <cell r="D104" t="e">
            <v>#REF!</v>
          </cell>
          <cell r="E104" t="e">
            <v>#REF!</v>
          </cell>
          <cell r="F104" t="e">
            <v>#REF!</v>
          </cell>
          <cell r="G104" t="e">
            <v>#REF!</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cell r="W104" t="e">
            <v>#REF!</v>
          </cell>
          <cell r="X104" t="e">
            <v>#REF!</v>
          </cell>
          <cell r="Y104" t="e">
            <v>#REF!</v>
          </cell>
          <cell r="Z104" t="e">
            <v>#REF!</v>
          </cell>
          <cell r="AA104" t="e">
            <v>#REF!</v>
          </cell>
          <cell r="AB104" t="e">
            <v>#REF!</v>
          </cell>
          <cell r="AC104" t="e">
            <v>#REF!</v>
          </cell>
          <cell r="AD104" t="e">
            <v>#REF!</v>
          </cell>
          <cell r="AE104" t="e">
            <v>#REF!</v>
          </cell>
          <cell r="AF104" t="e">
            <v>#REF!</v>
          </cell>
          <cell r="AG104" t="e">
            <v>#REF!</v>
          </cell>
          <cell r="AH104" t="e">
            <v>#REF!</v>
          </cell>
          <cell r="AI104" t="e">
            <v>#REF!</v>
          </cell>
          <cell r="AJ104" t="e">
            <v>#REF!</v>
          </cell>
          <cell r="AK104" t="e">
            <v>#REF!</v>
          </cell>
          <cell r="AL104" t="e">
            <v>#REF!</v>
          </cell>
          <cell r="AM104" t="e">
            <v>#REF!</v>
          </cell>
          <cell r="AN104" t="e">
            <v>#REF!</v>
          </cell>
          <cell r="AO104" t="e">
            <v>#REF!</v>
          </cell>
          <cell r="AP104" t="e">
            <v>#REF!</v>
          </cell>
          <cell r="AQ104" t="e">
            <v>#REF!</v>
          </cell>
          <cell r="AR104" t="e">
            <v>#REF!</v>
          </cell>
          <cell r="AS104" t="e">
            <v>#REF!</v>
          </cell>
          <cell r="AT104" t="e">
            <v>#REF!</v>
          </cell>
          <cell r="AU104" t="e">
            <v>#REF!</v>
          </cell>
          <cell r="AV104" t="e">
            <v>#REF!</v>
          </cell>
          <cell r="AW104" t="e">
            <v>#REF!</v>
          </cell>
          <cell r="AX104" t="e">
            <v>#REF!</v>
          </cell>
          <cell r="AY104" t="e">
            <v>#REF!</v>
          </cell>
          <cell r="AZ104" t="e">
            <v>#REF!</v>
          </cell>
          <cell r="BA104" t="e">
            <v>#REF!</v>
          </cell>
          <cell r="BB104" t="e">
            <v>#REF!</v>
          </cell>
          <cell r="BC104" t="e">
            <v>#REF!</v>
          </cell>
          <cell r="BD104" t="e">
            <v>#REF!</v>
          </cell>
          <cell r="BE104" t="e">
            <v>#REF!</v>
          </cell>
          <cell r="BF104" t="e">
            <v>#REF!</v>
          </cell>
          <cell r="BG104" t="e">
            <v>#REF!</v>
          </cell>
          <cell r="BH104" t="e">
            <v>#REF!</v>
          </cell>
          <cell r="BI104" t="e">
            <v>#REF!</v>
          </cell>
          <cell r="BJ104" t="e">
            <v>#REF!</v>
          </cell>
          <cell r="BK104" t="e">
            <v>#REF!</v>
          </cell>
          <cell r="BL104" t="e">
            <v>#REF!</v>
          </cell>
          <cell r="BM104" t="e">
            <v>#REF!</v>
          </cell>
          <cell r="BN104" t="e">
            <v>#REF!</v>
          </cell>
          <cell r="BO104" t="e">
            <v>#REF!</v>
          </cell>
          <cell r="BP104" t="e">
            <v>#REF!</v>
          </cell>
          <cell r="BQ104" t="e">
            <v>#REF!</v>
          </cell>
          <cell r="BR104" t="e">
            <v>#REF!</v>
          </cell>
          <cell r="BS104" t="e">
            <v>#REF!</v>
          </cell>
          <cell r="BT104" t="e">
            <v>#REF!</v>
          </cell>
          <cell r="BU104" t="e">
            <v>#REF!</v>
          </cell>
          <cell r="BV104" t="e">
            <v>#REF!</v>
          </cell>
          <cell r="BW104" t="e">
            <v>#REF!</v>
          </cell>
          <cell r="BX104" t="e">
            <v>#REF!</v>
          </cell>
          <cell r="BY104" t="e">
            <v>#REF!</v>
          </cell>
          <cell r="BZ104" t="e">
            <v>#REF!</v>
          </cell>
          <cell r="CA104" t="e">
            <v>#REF!</v>
          </cell>
        </row>
        <row r="105">
          <cell r="A105" t="e">
            <v>#REF!</v>
          </cell>
          <cell r="B105" t="e">
            <v>#REF!</v>
          </cell>
          <cell r="C105" t="e">
            <v>#REF!</v>
          </cell>
          <cell r="D105" t="e">
            <v>#REF!</v>
          </cell>
          <cell r="E105" t="e">
            <v>#REF!</v>
          </cell>
          <cell r="F105" t="e">
            <v>#REF!</v>
          </cell>
          <cell r="G105" t="e">
            <v>#REF!</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cell r="W105" t="e">
            <v>#REF!</v>
          </cell>
          <cell r="X105" t="e">
            <v>#REF!</v>
          </cell>
          <cell r="Y105" t="e">
            <v>#REF!</v>
          </cell>
          <cell r="Z105" t="e">
            <v>#REF!</v>
          </cell>
          <cell r="AA105" t="e">
            <v>#REF!</v>
          </cell>
          <cell r="AB105" t="e">
            <v>#REF!</v>
          </cell>
          <cell r="AC105" t="e">
            <v>#REF!</v>
          </cell>
          <cell r="AD105" t="e">
            <v>#REF!</v>
          </cell>
          <cell r="AE105" t="e">
            <v>#REF!</v>
          </cell>
          <cell r="AF105" t="e">
            <v>#REF!</v>
          </cell>
          <cell r="AG105" t="e">
            <v>#REF!</v>
          </cell>
          <cell r="AH105" t="e">
            <v>#REF!</v>
          </cell>
          <cell r="AI105" t="e">
            <v>#REF!</v>
          </cell>
          <cell r="AJ105" t="e">
            <v>#REF!</v>
          </cell>
          <cell r="AK105" t="e">
            <v>#REF!</v>
          </cell>
          <cell r="AL105" t="e">
            <v>#REF!</v>
          </cell>
          <cell r="AM105" t="e">
            <v>#REF!</v>
          </cell>
          <cell r="AN105" t="e">
            <v>#REF!</v>
          </cell>
          <cell r="AO105" t="e">
            <v>#REF!</v>
          </cell>
          <cell r="AP105" t="e">
            <v>#REF!</v>
          </cell>
          <cell r="AQ105" t="e">
            <v>#REF!</v>
          </cell>
          <cell r="AR105" t="e">
            <v>#REF!</v>
          </cell>
          <cell r="AS105" t="e">
            <v>#REF!</v>
          </cell>
          <cell r="AT105" t="e">
            <v>#REF!</v>
          </cell>
          <cell r="AU105" t="e">
            <v>#REF!</v>
          </cell>
          <cell r="AV105" t="e">
            <v>#REF!</v>
          </cell>
          <cell r="AW105" t="e">
            <v>#REF!</v>
          </cell>
          <cell r="AX105" t="e">
            <v>#REF!</v>
          </cell>
          <cell r="AY105" t="e">
            <v>#REF!</v>
          </cell>
          <cell r="AZ105" t="e">
            <v>#REF!</v>
          </cell>
          <cell r="BA105" t="e">
            <v>#REF!</v>
          </cell>
          <cell r="BB105" t="e">
            <v>#REF!</v>
          </cell>
          <cell r="BC105" t="e">
            <v>#REF!</v>
          </cell>
          <cell r="BD105" t="e">
            <v>#REF!</v>
          </cell>
          <cell r="BE105" t="e">
            <v>#REF!</v>
          </cell>
          <cell r="BF105" t="e">
            <v>#REF!</v>
          </cell>
          <cell r="BG105" t="e">
            <v>#REF!</v>
          </cell>
          <cell r="BH105" t="e">
            <v>#REF!</v>
          </cell>
          <cell r="BI105" t="e">
            <v>#REF!</v>
          </cell>
          <cell r="BJ105" t="e">
            <v>#REF!</v>
          </cell>
          <cell r="BK105" t="e">
            <v>#REF!</v>
          </cell>
          <cell r="BL105" t="e">
            <v>#REF!</v>
          </cell>
          <cell r="BM105" t="e">
            <v>#REF!</v>
          </cell>
          <cell r="BN105" t="e">
            <v>#REF!</v>
          </cell>
          <cell r="BO105" t="e">
            <v>#REF!</v>
          </cell>
          <cell r="BP105" t="e">
            <v>#REF!</v>
          </cell>
          <cell r="BQ105" t="e">
            <v>#REF!</v>
          </cell>
          <cell r="BR105" t="e">
            <v>#REF!</v>
          </cell>
          <cell r="BS105" t="e">
            <v>#REF!</v>
          </cell>
          <cell r="BT105" t="e">
            <v>#REF!</v>
          </cell>
          <cell r="BU105" t="e">
            <v>#REF!</v>
          </cell>
          <cell r="BV105" t="e">
            <v>#REF!</v>
          </cell>
          <cell r="BW105" t="e">
            <v>#REF!</v>
          </cell>
          <cell r="BX105" t="e">
            <v>#REF!</v>
          </cell>
          <cell r="BY105" t="e">
            <v>#REF!</v>
          </cell>
          <cell r="BZ105" t="e">
            <v>#REF!</v>
          </cell>
          <cell r="CA105" t="e">
            <v>#REF!</v>
          </cell>
        </row>
        <row r="106">
          <cell r="A106" t="e">
            <v>#REF!</v>
          </cell>
          <cell r="B106" t="e">
            <v>#REF!</v>
          </cell>
          <cell r="C106" t="e">
            <v>#REF!</v>
          </cell>
          <cell r="D106" t="e">
            <v>#REF!</v>
          </cell>
          <cell r="E106" t="e">
            <v>#REF!</v>
          </cell>
          <cell r="F106" t="e">
            <v>#REF!</v>
          </cell>
          <cell r="G106" t="e">
            <v>#REF!</v>
          </cell>
          <cell r="H106" t="e">
            <v>#REF!</v>
          </cell>
          <cell r="I106" t="e">
            <v>#REF!</v>
          </cell>
          <cell r="J106" t="e">
            <v>#REF!</v>
          </cell>
          <cell r="K106" t="e">
            <v>#REF!</v>
          </cell>
          <cell r="L106" t="e">
            <v>#REF!</v>
          </cell>
          <cell r="M106" t="e">
            <v>#REF!</v>
          </cell>
          <cell r="N106" t="e">
            <v>#REF!</v>
          </cell>
          <cell r="O106" t="e">
            <v>#REF!</v>
          </cell>
          <cell r="P106" t="e">
            <v>#REF!</v>
          </cell>
          <cell r="Q106" t="e">
            <v>#REF!</v>
          </cell>
          <cell r="R106" t="e">
            <v>#REF!</v>
          </cell>
          <cell r="S106" t="e">
            <v>#REF!</v>
          </cell>
          <cell r="T106" t="e">
            <v>#REF!</v>
          </cell>
          <cell r="U106" t="e">
            <v>#REF!</v>
          </cell>
          <cell r="V106" t="e">
            <v>#REF!</v>
          </cell>
          <cell r="W106" t="e">
            <v>#REF!</v>
          </cell>
          <cell r="X106" t="e">
            <v>#REF!</v>
          </cell>
          <cell r="Y106" t="e">
            <v>#REF!</v>
          </cell>
          <cell r="Z106" t="e">
            <v>#REF!</v>
          </cell>
          <cell r="AA106" t="e">
            <v>#REF!</v>
          </cell>
          <cell r="AB106" t="e">
            <v>#REF!</v>
          </cell>
          <cell r="AC106" t="e">
            <v>#REF!</v>
          </cell>
          <cell r="AD106" t="e">
            <v>#REF!</v>
          </cell>
          <cell r="AE106" t="e">
            <v>#REF!</v>
          </cell>
          <cell r="AF106" t="e">
            <v>#REF!</v>
          </cell>
          <cell r="AG106" t="e">
            <v>#REF!</v>
          </cell>
          <cell r="AH106" t="e">
            <v>#REF!</v>
          </cell>
          <cell r="AI106" t="e">
            <v>#REF!</v>
          </cell>
          <cell r="AJ106" t="e">
            <v>#REF!</v>
          </cell>
          <cell r="AK106" t="e">
            <v>#REF!</v>
          </cell>
          <cell r="AL106" t="e">
            <v>#REF!</v>
          </cell>
          <cell r="AM106" t="e">
            <v>#REF!</v>
          </cell>
          <cell r="AN106" t="e">
            <v>#REF!</v>
          </cell>
          <cell r="AO106" t="e">
            <v>#REF!</v>
          </cell>
          <cell r="AP106" t="e">
            <v>#REF!</v>
          </cell>
          <cell r="AQ106" t="e">
            <v>#REF!</v>
          </cell>
          <cell r="AR106" t="e">
            <v>#REF!</v>
          </cell>
          <cell r="AS106" t="e">
            <v>#REF!</v>
          </cell>
          <cell r="AT106" t="e">
            <v>#REF!</v>
          </cell>
          <cell r="AU106" t="e">
            <v>#REF!</v>
          </cell>
          <cell r="AV106" t="e">
            <v>#REF!</v>
          </cell>
          <cell r="AW106" t="e">
            <v>#REF!</v>
          </cell>
          <cell r="AX106" t="e">
            <v>#REF!</v>
          </cell>
          <cell r="AY106" t="e">
            <v>#REF!</v>
          </cell>
          <cell r="AZ106" t="e">
            <v>#REF!</v>
          </cell>
          <cell r="BA106" t="e">
            <v>#REF!</v>
          </cell>
          <cell r="BB106" t="e">
            <v>#REF!</v>
          </cell>
          <cell r="BC106" t="e">
            <v>#REF!</v>
          </cell>
          <cell r="BD106" t="e">
            <v>#REF!</v>
          </cell>
          <cell r="BE106" t="e">
            <v>#REF!</v>
          </cell>
          <cell r="BF106" t="e">
            <v>#REF!</v>
          </cell>
          <cell r="BG106" t="e">
            <v>#REF!</v>
          </cell>
          <cell r="BH106" t="e">
            <v>#REF!</v>
          </cell>
          <cell r="BI106" t="e">
            <v>#REF!</v>
          </cell>
          <cell r="BJ106" t="e">
            <v>#REF!</v>
          </cell>
          <cell r="BK106" t="e">
            <v>#REF!</v>
          </cell>
          <cell r="BL106" t="e">
            <v>#REF!</v>
          </cell>
          <cell r="BM106" t="e">
            <v>#REF!</v>
          </cell>
          <cell r="BN106" t="e">
            <v>#REF!</v>
          </cell>
          <cell r="BO106" t="e">
            <v>#REF!</v>
          </cell>
          <cell r="BP106" t="e">
            <v>#REF!</v>
          </cell>
          <cell r="BQ106" t="e">
            <v>#REF!</v>
          </cell>
          <cell r="BR106" t="e">
            <v>#REF!</v>
          </cell>
          <cell r="BS106" t="e">
            <v>#REF!</v>
          </cell>
          <cell r="BT106" t="e">
            <v>#REF!</v>
          </cell>
          <cell r="BU106" t="e">
            <v>#REF!</v>
          </cell>
          <cell r="BV106" t="e">
            <v>#REF!</v>
          </cell>
          <cell r="BW106" t="e">
            <v>#REF!</v>
          </cell>
          <cell r="BX106" t="e">
            <v>#REF!</v>
          </cell>
          <cell r="BY106" t="e">
            <v>#REF!</v>
          </cell>
          <cell r="BZ106" t="e">
            <v>#REF!</v>
          </cell>
          <cell r="CA106" t="e">
            <v>#REF!</v>
          </cell>
        </row>
        <row r="107">
          <cell r="A107" t="e">
            <v>#REF!</v>
          </cell>
          <cell r="B107" t="e">
            <v>#REF!</v>
          </cell>
          <cell r="C107" t="e">
            <v>#REF!</v>
          </cell>
          <cell r="D107" t="e">
            <v>#REF!</v>
          </cell>
          <cell r="E107" t="e">
            <v>#REF!</v>
          </cell>
          <cell r="F107" t="e">
            <v>#REF!</v>
          </cell>
          <cell r="G107" t="e">
            <v>#REF!</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cell r="W107" t="e">
            <v>#REF!</v>
          </cell>
          <cell r="X107" t="e">
            <v>#REF!</v>
          </cell>
          <cell r="Y107" t="e">
            <v>#REF!</v>
          </cell>
          <cell r="Z107" t="e">
            <v>#REF!</v>
          </cell>
          <cell r="AA107" t="e">
            <v>#REF!</v>
          </cell>
          <cell r="AB107" t="e">
            <v>#REF!</v>
          </cell>
          <cell r="AC107" t="e">
            <v>#REF!</v>
          </cell>
          <cell r="AD107" t="e">
            <v>#REF!</v>
          </cell>
          <cell r="AE107" t="e">
            <v>#REF!</v>
          </cell>
          <cell r="AF107" t="e">
            <v>#REF!</v>
          </cell>
          <cell r="AG107" t="e">
            <v>#REF!</v>
          </cell>
          <cell r="AH107" t="e">
            <v>#REF!</v>
          </cell>
          <cell r="AI107" t="e">
            <v>#REF!</v>
          </cell>
          <cell r="AJ107" t="e">
            <v>#REF!</v>
          </cell>
          <cell r="AK107" t="e">
            <v>#REF!</v>
          </cell>
          <cell r="AL107" t="e">
            <v>#REF!</v>
          </cell>
          <cell r="AM107" t="e">
            <v>#REF!</v>
          </cell>
          <cell r="AN107" t="e">
            <v>#REF!</v>
          </cell>
          <cell r="AO107" t="e">
            <v>#REF!</v>
          </cell>
          <cell r="AP107" t="e">
            <v>#REF!</v>
          </cell>
          <cell r="AQ107" t="e">
            <v>#REF!</v>
          </cell>
          <cell r="AR107" t="e">
            <v>#REF!</v>
          </cell>
          <cell r="AS107" t="e">
            <v>#REF!</v>
          </cell>
          <cell r="AT107" t="e">
            <v>#REF!</v>
          </cell>
          <cell r="AU107" t="e">
            <v>#REF!</v>
          </cell>
          <cell r="AV107" t="e">
            <v>#REF!</v>
          </cell>
          <cell r="AW107" t="e">
            <v>#REF!</v>
          </cell>
          <cell r="AX107" t="e">
            <v>#REF!</v>
          </cell>
          <cell r="AY107" t="e">
            <v>#REF!</v>
          </cell>
          <cell r="AZ107" t="e">
            <v>#REF!</v>
          </cell>
          <cell r="BA107" t="e">
            <v>#REF!</v>
          </cell>
          <cell r="BB107" t="e">
            <v>#REF!</v>
          </cell>
          <cell r="BC107" t="e">
            <v>#REF!</v>
          </cell>
          <cell r="BD107" t="e">
            <v>#REF!</v>
          </cell>
          <cell r="BE107" t="e">
            <v>#REF!</v>
          </cell>
          <cell r="BF107" t="e">
            <v>#REF!</v>
          </cell>
          <cell r="BG107" t="e">
            <v>#REF!</v>
          </cell>
          <cell r="BH107" t="e">
            <v>#REF!</v>
          </cell>
          <cell r="BI107" t="e">
            <v>#REF!</v>
          </cell>
          <cell r="BJ107" t="e">
            <v>#REF!</v>
          </cell>
          <cell r="BK107" t="e">
            <v>#REF!</v>
          </cell>
          <cell r="BL107" t="e">
            <v>#REF!</v>
          </cell>
          <cell r="BM107" t="e">
            <v>#REF!</v>
          </cell>
          <cell r="BN107" t="e">
            <v>#REF!</v>
          </cell>
          <cell r="BO107" t="e">
            <v>#REF!</v>
          </cell>
          <cell r="BP107" t="e">
            <v>#REF!</v>
          </cell>
          <cell r="BQ107" t="e">
            <v>#REF!</v>
          </cell>
          <cell r="BR107" t="e">
            <v>#REF!</v>
          </cell>
          <cell r="BS107" t="e">
            <v>#REF!</v>
          </cell>
          <cell r="BT107" t="e">
            <v>#REF!</v>
          </cell>
          <cell r="BU107" t="e">
            <v>#REF!</v>
          </cell>
          <cell r="BV107" t="e">
            <v>#REF!</v>
          </cell>
          <cell r="BW107" t="e">
            <v>#REF!</v>
          </cell>
          <cell r="BX107" t="e">
            <v>#REF!</v>
          </cell>
          <cell r="BY107" t="e">
            <v>#REF!</v>
          </cell>
          <cell r="BZ107" t="e">
            <v>#REF!</v>
          </cell>
          <cell r="CA107" t="e">
            <v>#REF!</v>
          </cell>
        </row>
        <row r="108">
          <cell r="A108" t="e">
            <v>#REF!</v>
          </cell>
          <cell r="B108" t="e">
            <v>#REF!</v>
          </cell>
          <cell r="C108" t="e">
            <v>#REF!</v>
          </cell>
          <cell r="D108" t="e">
            <v>#REF!</v>
          </cell>
          <cell r="E108" t="e">
            <v>#REF!</v>
          </cell>
          <cell r="F108" t="e">
            <v>#REF!</v>
          </cell>
          <cell r="G108" t="e">
            <v>#REF!</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cell r="W108" t="e">
            <v>#REF!</v>
          </cell>
          <cell r="X108" t="e">
            <v>#REF!</v>
          </cell>
          <cell r="Y108" t="e">
            <v>#REF!</v>
          </cell>
          <cell r="Z108" t="e">
            <v>#REF!</v>
          </cell>
          <cell r="AA108" t="e">
            <v>#REF!</v>
          </cell>
          <cell r="AB108" t="e">
            <v>#REF!</v>
          </cell>
          <cell r="AC108" t="e">
            <v>#REF!</v>
          </cell>
          <cell r="AD108" t="e">
            <v>#REF!</v>
          </cell>
          <cell r="AE108" t="e">
            <v>#REF!</v>
          </cell>
          <cell r="AF108" t="e">
            <v>#REF!</v>
          </cell>
          <cell r="AG108" t="e">
            <v>#REF!</v>
          </cell>
          <cell r="AH108" t="e">
            <v>#REF!</v>
          </cell>
          <cell r="AI108" t="e">
            <v>#REF!</v>
          </cell>
          <cell r="AJ108" t="e">
            <v>#REF!</v>
          </cell>
          <cell r="AK108" t="e">
            <v>#REF!</v>
          </cell>
          <cell r="AL108" t="e">
            <v>#REF!</v>
          </cell>
          <cell r="AM108" t="e">
            <v>#REF!</v>
          </cell>
          <cell r="AN108" t="e">
            <v>#REF!</v>
          </cell>
          <cell r="AO108" t="e">
            <v>#REF!</v>
          </cell>
          <cell r="AP108" t="e">
            <v>#REF!</v>
          </cell>
          <cell r="AQ108" t="e">
            <v>#REF!</v>
          </cell>
          <cell r="AR108" t="e">
            <v>#REF!</v>
          </cell>
          <cell r="AS108" t="e">
            <v>#REF!</v>
          </cell>
          <cell r="AT108" t="e">
            <v>#REF!</v>
          </cell>
          <cell r="AU108" t="e">
            <v>#REF!</v>
          </cell>
          <cell r="AV108" t="e">
            <v>#REF!</v>
          </cell>
          <cell r="AW108" t="e">
            <v>#REF!</v>
          </cell>
          <cell r="AX108" t="e">
            <v>#REF!</v>
          </cell>
          <cell r="AY108" t="e">
            <v>#REF!</v>
          </cell>
          <cell r="AZ108" t="e">
            <v>#REF!</v>
          </cell>
          <cell r="BA108" t="e">
            <v>#REF!</v>
          </cell>
          <cell r="BB108" t="e">
            <v>#REF!</v>
          </cell>
          <cell r="BC108" t="e">
            <v>#REF!</v>
          </cell>
          <cell r="BD108" t="e">
            <v>#REF!</v>
          </cell>
          <cell r="BE108" t="e">
            <v>#REF!</v>
          </cell>
          <cell r="BF108" t="e">
            <v>#REF!</v>
          </cell>
          <cell r="BG108" t="e">
            <v>#REF!</v>
          </cell>
          <cell r="BH108" t="e">
            <v>#REF!</v>
          </cell>
          <cell r="BI108" t="e">
            <v>#REF!</v>
          </cell>
          <cell r="BJ108" t="e">
            <v>#REF!</v>
          </cell>
          <cell r="BK108" t="e">
            <v>#REF!</v>
          </cell>
          <cell r="BL108" t="e">
            <v>#REF!</v>
          </cell>
          <cell r="BM108" t="e">
            <v>#REF!</v>
          </cell>
          <cell r="BN108" t="e">
            <v>#REF!</v>
          </cell>
          <cell r="BO108" t="e">
            <v>#REF!</v>
          </cell>
          <cell r="BP108" t="e">
            <v>#REF!</v>
          </cell>
          <cell r="BQ108" t="e">
            <v>#REF!</v>
          </cell>
          <cell r="BR108" t="e">
            <v>#REF!</v>
          </cell>
          <cell r="BS108" t="e">
            <v>#REF!</v>
          </cell>
          <cell r="BT108" t="e">
            <v>#REF!</v>
          </cell>
          <cell r="BU108" t="e">
            <v>#REF!</v>
          </cell>
          <cell r="BV108" t="e">
            <v>#REF!</v>
          </cell>
          <cell r="BW108" t="e">
            <v>#REF!</v>
          </cell>
          <cell r="BX108" t="e">
            <v>#REF!</v>
          </cell>
          <cell r="BY108" t="e">
            <v>#REF!</v>
          </cell>
          <cell r="BZ108" t="e">
            <v>#REF!</v>
          </cell>
          <cell r="CA108" t="e">
            <v>#REF!</v>
          </cell>
        </row>
        <row r="109">
          <cell r="A109" t="e">
            <v>#REF!</v>
          </cell>
          <cell r="B109" t="e">
            <v>#REF!</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cell r="O109" t="e">
            <v>#REF!</v>
          </cell>
          <cell r="P109" t="e">
            <v>#REF!</v>
          </cell>
          <cell r="Q109" t="e">
            <v>#REF!</v>
          </cell>
          <cell r="R109" t="e">
            <v>#REF!</v>
          </cell>
          <cell r="S109" t="e">
            <v>#REF!</v>
          </cell>
          <cell r="T109" t="e">
            <v>#REF!</v>
          </cell>
          <cell r="U109" t="e">
            <v>#REF!</v>
          </cell>
          <cell r="V109" t="e">
            <v>#REF!</v>
          </cell>
          <cell r="W109" t="e">
            <v>#REF!</v>
          </cell>
          <cell r="X109" t="e">
            <v>#REF!</v>
          </cell>
          <cell r="Y109" t="e">
            <v>#REF!</v>
          </cell>
          <cell r="Z109" t="e">
            <v>#REF!</v>
          </cell>
          <cell r="AA109" t="e">
            <v>#REF!</v>
          </cell>
          <cell r="AB109" t="e">
            <v>#REF!</v>
          </cell>
          <cell r="AC109" t="e">
            <v>#REF!</v>
          </cell>
          <cell r="AD109" t="e">
            <v>#REF!</v>
          </cell>
          <cell r="AE109" t="e">
            <v>#REF!</v>
          </cell>
          <cell r="AF109" t="e">
            <v>#REF!</v>
          </cell>
          <cell r="AG109" t="e">
            <v>#REF!</v>
          </cell>
          <cell r="AH109" t="e">
            <v>#REF!</v>
          </cell>
          <cell r="AI109" t="e">
            <v>#REF!</v>
          </cell>
          <cell r="AJ109" t="e">
            <v>#REF!</v>
          </cell>
          <cell r="AK109" t="e">
            <v>#REF!</v>
          </cell>
          <cell r="AL109" t="e">
            <v>#REF!</v>
          </cell>
          <cell r="AM109" t="e">
            <v>#REF!</v>
          </cell>
          <cell r="AN109" t="e">
            <v>#REF!</v>
          </cell>
          <cell r="AO109" t="e">
            <v>#REF!</v>
          </cell>
          <cell r="AP109" t="e">
            <v>#REF!</v>
          </cell>
          <cell r="AQ109" t="e">
            <v>#REF!</v>
          </cell>
          <cell r="AR109" t="e">
            <v>#REF!</v>
          </cell>
          <cell r="AS109" t="e">
            <v>#REF!</v>
          </cell>
          <cell r="AT109" t="e">
            <v>#REF!</v>
          </cell>
          <cell r="AU109" t="e">
            <v>#REF!</v>
          </cell>
          <cell r="AV109" t="e">
            <v>#REF!</v>
          </cell>
          <cell r="AW109" t="e">
            <v>#REF!</v>
          </cell>
          <cell r="AX109" t="e">
            <v>#REF!</v>
          </cell>
          <cell r="AY109" t="e">
            <v>#REF!</v>
          </cell>
          <cell r="AZ109" t="e">
            <v>#REF!</v>
          </cell>
          <cell r="BA109" t="e">
            <v>#REF!</v>
          </cell>
          <cell r="BB109" t="e">
            <v>#REF!</v>
          </cell>
          <cell r="BC109" t="e">
            <v>#REF!</v>
          </cell>
          <cell r="BD109" t="e">
            <v>#REF!</v>
          </cell>
          <cell r="BE109" t="e">
            <v>#REF!</v>
          </cell>
          <cell r="BF109" t="e">
            <v>#REF!</v>
          </cell>
          <cell r="BG109" t="e">
            <v>#REF!</v>
          </cell>
          <cell r="BH109" t="e">
            <v>#REF!</v>
          </cell>
          <cell r="BI109" t="e">
            <v>#REF!</v>
          </cell>
          <cell r="BJ109" t="e">
            <v>#REF!</v>
          </cell>
          <cell r="BK109" t="e">
            <v>#REF!</v>
          </cell>
          <cell r="BL109" t="e">
            <v>#REF!</v>
          </cell>
          <cell r="BM109" t="e">
            <v>#REF!</v>
          </cell>
          <cell r="BN109" t="e">
            <v>#REF!</v>
          </cell>
          <cell r="BO109" t="e">
            <v>#REF!</v>
          </cell>
          <cell r="BP109" t="e">
            <v>#REF!</v>
          </cell>
          <cell r="BQ109" t="e">
            <v>#REF!</v>
          </cell>
          <cell r="BR109" t="e">
            <v>#REF!</v>
          </cell>
          <cell r="BS109" t="e">
            <v>#REF!</v>
          </cell>
          <cell r="BT109" t="e">
            <v>#REF!</v>
          </cell>
          <cell r="BU109" t="e">
            <v>#REF!</v>
          </cell>
          <cell r="BV109" t="e">
            <v>#REF!</v>
          </cell>
          <cell r="BW109" t="e">
            <v>#REF!</v>
          </cell>
          <cell r="BX109" t="e">
            <v>#REF!</v>
          </cell>
          <cell r="BY109" t="e">
            <v>#REF!</v>
          </cell>
          <cell r="BZ109" t="e">
            <v>#REF!</v>
          </cell>
          <cell r="CA109" t="e">
            <v>#REF!</v>
          </cell>
        </row>
        <row r="110">
          <cell r="A110" t="e">
            <v>#REF!</v>
          </cell>
          <cell r="B110" t="e">
            <v>#REF!</v>
          </cell>
          <cell r="C110" t="e">
            <v>#REF!</v>
          </cell>
          <cell r="D110" t="e">
            <v>#REF!</v>
          </cell>
          <cell r="E110" t="e">
            <v>#REF!</v>
          </cell>
          <cell r="F110" t="e">
            <v>#REF!</v>
          </cell>
          <cell r="G110" t="e">
            <v>#REF!</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cell r="W110" t="e">
            <v>#REF!</v>
          </cell>
          <cell r="X110" t="e">
            <v>#REF!</v>
          </cell>
          <cell r="Y110" t="e">
            <v>#REF!</v>
          </cell>
          <cell r="Z110" t="e">
            <v>#REF!</v>
          </cell>
          <cell r="AA110" t="e">
            <v>#REF!</v>
          </cell>
          <cell r="AB110" t="e">
            <v>#REF!</v>
          </cell>
          <cell r="AC110" t="e">
            <v>#REF!</v>
          </cell>
          <cell r="AD110" t="e">
            <v>#REF!</v>
          </cell>
          <cell r="AE110" t="e">
            <v>#REF!</v>
          </cell>
          <cell r="AF110" t="e">
            <v>#REF!</v>
          </cell>
          <cell r="AG110" t="e">
            <v>#REF!</v>
          </cell>
          <cell r="AH110" t="e">
            <v>#REF!</v>
          </cell>
          <cell r="AI110" t="e">
            <v>#REF!</v>
          </cell>
          <cell r="AJ110" t="e">
            <v>#REF!</v>
          </cell>
          <cell r="AK110" t="e">
            <v>#REF!</v>
          </cell>
          <cell r="AL110" t="e">
            <v>#REF!</v>
          </cell>
          <cell r="AM110" t="e">
            <v>#REF!</v>
          </cell>
          <cell r="AN110" t="e">
            <v>#REF!</v>
          </cell>
          <cell r="AO110" t="e">
            <v>#REF!</v>
          </cell>
          <cell r="AP110" t="e">
            <v>#REF!</v>
          </cell>
          <cell r="AQ110" t="e">
            <v>#REF!</v>
          </cell>
          <cell r="AR110" t="e">
            <v>#REF!</v>
          </cell>
          <cell r="AS110" t="e">
            <v>#REF!</v>
          </cell>
          <cell r="AT110" t="e">
            <v>#REF!</v>
          </cell>
          <cell r="AU110" t="e">
            <v>#REF!</v>
          </cell>
          <cell r="AV110" t="e">
            <v>#REF!</v>
          </cell>
          <cell r="AW110" t="e">
            <v>#REF!</v>
          </cell>
          <cell r="AX110" t="e">
            <v>#REF!</v>
          </cell>
          <cell r="AY110" t="e">
            <v>#REF!</v>
          </cell>
          <cell r="AZ110" t="e">
            <v>#REF!</v>
          </cell>
          <cell r="BA110" t="e">
            <v>#REF!</v>
          </cell>
          <cell r="BB110" t="e">
            <v>#REF!</v>
          </cell>
          <cell r="BC110" t="e">
            <v>#REF!</v>
          </cell>
          <cell r="BD110" t="e">
            <v>#REF!</v>
          </cell>
          <cell r="BE110" t="e">
            <v>#REF!</v>
          </cell>
          <cell r="BF110" t="e">
            <v>#REF!</v>
          </cell>
          <cell r="BG110" t="e">
            <v>#REF!</v>
          </cell>
          <cell r="BH110" t="e">
            <v>#REF!</v>
          </cell>
          <cell r="BI110" t="e">
            <v>#REF!</v>
          </cell>
          <cell r="BJ110" t="e">
            <v>#REF!</v>
          </cell>
          <cell r="BK110" t="e">
            <v>#REF!</v>
          </cell>
          <cell r="BL110" t="e">
            <v>#REF!</v>
          </cell>
          <cell r="BM110" t="e">
            <v>#REF!</v>
          </cell>
          <cell r="BN110" t="e">
            <v>#REF!</v>
          </cell>
          <cell r="BO110" t="e">
            <v>#REF!</v>
          </cell>
          <cell r="BP110" t="e">
            <v>#REF!</v>
          </cell>
          <cell r="BQ110" t="e">
            <v>#REF!</v>
          </cell>
          <cell r="BR110" t="e">
            <v>#REF!</v>
          </cell>
          <cell r="BS110" t="e">
            <v>#REF!</v>
          </cell>
          <cell r="BT110" t="e">
            <v>#REF!</v>
          </cell>
          <cell r="BU110" t="e">
            <v>#REF!</v>
          </cell>
          <cell r="BV110" t="e">
            <v>#REF!</v>
          </cell>
          <cell r="BW110" t="e">
            <v>#REF!</v>
          </cell>
          <cell r="BX110" t="e">
            <v>#REF!</v>
          </cell>
          <cell r="BY110" t="e">
            <v>#REF!</v>
          </cell>
          <cell r="BZ110" t="e">
            <v>#REF!</v>
          </cell>
          <cell r="CA110" t="e">
            <v>#REF!</v>
          </cell>
        </row>
        <row r="111">
          <cell r="A111" t="e">
            <v>#REF!</v>
          </cell>
          <cell r="B111" t="e">
            <v>#REF!</v>
          </cell>
          <cell r="C111" t="e">
            <v>#REF!</v>
          </cell>
          <cell r="D111" t="e">
            <v>#REF!</v>
          </cell>
          <cell r="E111" t="e">
            <v>#REF!</v>
          </cell>
          <cell r="F111" t="e">
            <v>#REF!</v>
          </cell>
          <cell r="G111" t="e">
            <v>#REF!</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cell r="W111" t="e">
            <v>#REF!</v>
          </cell>
          <cell r="X111" t="e">
            <v>#REF!</v>
          </cell>
          <cell r="Y111" t="e">
            <v>#REF!</v>
          </cell>
          <cell r="Z111" t="e">
            <v>#REF!</v>
          </cell>
          <cell r="AA111" t="e">
            <v>#REF!</v>
          </cell>
          <cell r="AB111" t="e">
            <v>#REF!</v>
          </cell>
          <cell r="AC111" t="e">
            <v>#REF!</v>
          </cell>
          <cell r="AD111" t="e">
            <v>#REF!</v>
          </cell>
          <cell r="AE111" t="e">
            <v>#REF!</v>
          </cell>
          <cell r="AF111" t="e">
            <v>#REF!</v>
          </cell>
          <cell r="AG111" t="e">
            <v>#REF!</v>
          </cell>
          <cell r="AH111" t="e">
            <v>#REF!</v>
          </cell>
          <cell r="AI111" t="e">
            <v>#REF!</v>
          </cell>
          <cell r="AJ111" t="e">
            <v>#REF!</v>
          </cell>
          <cell r="AK111" t="e">
            <v>#REF!</v>
          </cell>
          <cell r="AL111" t="e">
            <v>#REF!</v>
          </cell>
          <cell r="AM111" t="e">
            <v>#REF!</v>
          </cell>
          <cell r="AN111" t="e">
            <v>#REF!</v>
          </cell>
          <cell r="AO111" t="e">
            <v>#REF!</v>
          </cell>
          <cell r="AP111" t="e">
            <v>#REF!</v>
          </cell>
          <cell r="AQ111" t="e">
            <v>#REF!</v>
          </cell>
          <cell r="AR111" t="e">
            <v>#REF!</v>
          </cell>
          <cell r="AS111" t="e">
            <v>#REF!</v>
          </cell>
          <cell r="AT111" t="e">
            <v>#REF!</v>
          </cell>
          <cell r="AU111" t="e">
            <v>#REF!</v>
          </cell>
          <cell r="AV111" t="e">
            <v>#REF!</v>
          </cell>
          <cell r="AW111" t="e">
            <v>#REF!</v>
          </cell>
          <cell r="AX111" t="e">
            <v>#REF!</v>
          </cell>
          <cell r="AY111" t="e">
            <v>#REF!</v>
          </cell>
          <cell r="AZ111" t="e">
            <v>#REF!</v>
          </cell>
          <cell r="BA111" t="e">
            <v>#REF!</v>
          </cell>
          <cell r="BB111" t="e">
            <v>#REF!</v>
          </cell>
          <cell r="BC111" t="e">
            <v>#REF!</v>
          </cell>
          <cell r="BD111" t="e">
            <v>#REF!</v>
          </cell>
          <cell r="BE111" t="e">
            <v>#REF!</v>
          </cell>
          <cell r="BF111" t="e">
            <v>#REF!</v>
          </cell>
          <cell r="BG111" t="e">
            <v>#REF!</v>
          </cell>
          <cell r="BH111" t="e">
            <v>#REF!</v>
          </cell>
          <cell r="BI111" t="e">
            <v>#REF!</v>
          </cell>
          <cell r="BJ111" t="e">
            <v>#REF!</v>
          </cell>
          <cell r="BK111" t="e">
            <v>#REF!</v>
          </cell>
          <cell r="BL111" t="e">
            <v>#REF!</v>
          </cell>
          <cell r="BM111" t="e">
            <v>#REF!</v>
          </cell>
          <cell r="BN111" t="e">
            <v>#REF!</v>
          </cell>
          <cell r="BO111" t="e">
            <v>#REF!</v>
          </cell>
          <cell r="BP111" t="e">
            <v>#REF!</v>
          </cell>
          <cell r="BQ111" t="e">
            <v>#REF!</v>
          </cell>
          <cell r="BR111" t="e">
            <v>#REF!</v>
          </cell>
          <cell r="BS111" t="e">
            <v>#REF!</v>
          </cell>
          <cell r="BT111" t="e">
            <v>#REF!</v>
          </cell>
          <cell r="BU111" t="e">
            <v>#REF!</v>
          </cell>
          <cell r="BV111" t="e">
            <v>#REF!</v>
          </cell>
          <cell r="BW111" t="e">
            <v>#REF!</v>
          </cell>
          <cell r="BX111" t="e">
            <v>#REF!</v>
          </cell>
          <cell r="BY111" t="e">
            <v>#REF!</v>
          </cell>
          <cell r="BZ111" t="e">
            <v>#REF!</v>
          </cell>
          <cell r="CA111" t="e">
            <v>#REF!</v>
          </cell>
        </row>
        <row r="112">
          <cell r="A112" t="e">
            <v>#REF!</v>
          </cell>
          <cell r="B112" t="e">
            <v>#REF!</v>
          </cell>
          <cell r="C112" t="e">
            <v>#REF!</v>
          </cell>
          <cell r="D112" t="e">
            <v>#REF!</v>
          </cell>
          <cell r="E112" t="e">
            <v>#REF!</v>
          </cell>
          <cell r="F112" t="e">
            <v>#REF!</v>
          </cell>
          <cell r="G112" t="e">
            <v>#REF!</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cell r="W112" t="e">
            <v>#REF!</v>
          </cell>
          <cell r="X112" t="e">
            <v>#REF!</v>
          </cell>
          <cell r="Y112" t="e">
            <v>#REF!</v>
          </cell>
          <cell r="Z112" t="e">
            <v>#REF!</v>
          </cell>
          <cell r="AA112" t="e">
            <v>#REF!</v>
          </cell>
          <cell r="AB112" t="e">
            <v>#REF!</v>
          </cell>
          <cell r="AC112" t="e">
            <v>#REF!</v>
          </cell>
          <cell r="AD112" t="e">
            <v>#REF!</v>
          </cell>
          <cell r="AE112" t="e">
            <v>#REF!</v>
          </cell>
          <cell r="AF112" t="e">
            <v>#REF!</v>
          </cell>
          <cell r="AG112" t="e">
            <v>#REF!</v>
          </cell>
          <cell r="AH112" t="e">
            <v>#REF!</v>
          </cell>
          <cell r="AI112" t="e">
            <v>#REF!</v>
          </cell>
          <cell r="AJ112" t="e">
            <v>#REF!</v>
          </cell>
          <cell r="AK112" t="e">
            <v>#REF!</v>
          </cell>
          <cell r="AL112" t="e">
            <v>#REF!</v>
          </cell>
          <cell r="AM112" t="e">
            <v>#REF!</v>
          </cell>
          <cell r="AN112" t="e">
            <v>#REF!</v>
          </cell>
          <cell r="AO112" t="e">
            <v>#REF!</v>
          </cell>
          <cell r="AP112" t="e">
            <v>#REF!</v>
          </cell>
          <cell r="AQ112" t="e">
            <v>#REF!</v>
          </cell>
          <cell r="AR112" t="e">
            <v>#REF!</v>
          </cell>
          <cell r="AS112" t="e">
            <v>#REF!</v>
          </cell>
          <cell r="AT112" t="e">
            <v>#REF!</v>
          </cell>
          <cell r="AU112" t="e">
            <v>#REF!</v>
          </cell>
          <cell r="AV112" t="e">
            <v>#REF!</v>
          </cell>
          <cell r="AW112" t="e">
            <v>#REF!</v>
          </cell>
          <cell r="AX112" t="e">
            <v>#REF!</v>
          </cell>
          <cell r="AY112" t="e">
            <v>#REF!</v>
          </cell>
          <cell r="AZ112" t="e">
            <v>#REF!</v>
          </cell>
          <cell r="BA112" t="e">
            <v>#REF!</v>
          </cell>
          <cell r="BB112" t="e">
            <v>#REF!</v>
          </cell>
          <cell r="BC112" t="e">
            <v>#REF!</v>
          </cell>
          <cell r="BD112" t="e">
            <v>#REF!</v>
          </cell>
          <cell r="BE112" t="e">
            <v>#REF!</v>
          </cell>
          <cell r="BF112" t="e">
            <v>#REF!</v>
          </cell>
          <cell r="BG112" t="e">
            <v>#REF!</v>
          </cell>
          <cell r="BH112" t="e">
            <v>#REF!</v>
          </cell>
          <cell r="BI112" t="e">
            <v>#REF!</v>
          </cell>
          <cell r="BJ112" t="e">
            <v>#REF!</v>
          </cell>
          <cell r="BK112" t="e">
            <v>#REF!</v>
          </cell>
          <cell r="BL112" t="e">
            <v>#REF!</v>
          </cell>
          <cell r="BM112" t="e">
            <v>#REF!</v>
          </cell>
          <cell r="BN112" t="e">
            <v>#REF!</v>
          </cell>
          <cell r="BO112" t="e">
            <v>#REF!</v>
          </cell>
          <cell r="BP112" t="e">
            <v>#REF!</v>
          </cell>
          <cell r="BQ112" t="e">
            <v>#REF!</v>
          </cell>
          <cell r="BR112" t="e">
            <v>#REF!</v>
          </cell>
          <cell r="BS112" t="e">
            <v>#REF!</v>
          </cell>
          <cell r="BT112" t="e">
            <v>#REF!</v>
          </cell>
          <cell r="BU112" t="e">
            <v>#REF!</v>
          </cell>
          <cell r="BV112" t="e">
            <v>#REF!</v>
          </cell>
          <cell r="BW112" t="e">
            <v>#REF!</v>
          </cell>
          <cell r="BX112" t="e">
            <v>#REF!</v>
          </cell>
          <cell r="BY112" t="e">
            <v>#REF!</v>
          </cell>
          <cell r="BZ112" t="e">
            <v>#REF!</v>
          </cell>
          <cell r="CA112" t="e">
            <v>#REF!</v>
          </cell>
        </row>
        <row r="113">
          <cell r="A113" t="e">
            <v>#REF!</v>
          </cell>
          <cell r="B113" t="e">
            <v>#REF!</v>
          </cell>
          <cell r="C113" t="e">
            <v>#REF!</v>
          </cell>
          <cell r="D113" t="e">
            <v>#REF!</v>
          </cell>
          <cell r="E113" t="e">
            <v>#REF!</v>
          </cell>
          <cell r="F113" t="e">
            <v>#REF!</v>
          </cell>
          <cell r="G113" t="e">
            <v>#REF!</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cell r="W113" t="e">
            <v>#REF!</v>
          </cell>
          <cell r="X113" t="e">
            <v>#REF!</v>
          </cell>
          <cell r="Y113" t="e">
            <v>#REF!</v>
          </cell>
          <cell r="Z113" t="e">
            <v>#REF!</v>
          </cell>
          <cell r="AA113" t="e">
            <v>#REF!</v>
          </cell>
          <cell r="AB113" t="e">
            <v>#REF!</v>
          </cell>
          <cell r="AC113" t="e">
            <v>#REF!</v>
          </cell>
          <cell r="AD113" t="e">
            <v>#REF!</v>
          </cell>
          <cell r="AE113" t="e">
            <v>#REF!</v>
          </cell>
          <cell r="AF113" t="e">
            <v>#REF!</v>
          </cell>
          <cell r="AG113" t="e">
            <v>#REF!</v>
          </cell>
          <cell r="AH113" t="e">
            <v>#REF!</v>
          </cell>
          <cell r="AI113" t="e">
            <v>#REF!</v>
          </cell>
          <cell r="AJ113" t="e">
            <v>#REF!</v>
          </cell>
          <cell r="AK113" t="e">
            <v>#REF!</v>
          </cell>
          <cell r="AL113" t="e">
            <v>#REF!</v>
          </cell>
          <cell r="AM113" t="e">
            <v>#REF!</v>
          </cell>
          <cell r="AN113" t="e">
            <v>#REF!</v>
          </cell>
          <cell r="AO113" t="e">
            <v>#REF!</v>
          </cell>
          <cell r="AP113" t="e">
            <v>#REF!</v>
          </cell>
          <cell r="AQ113" t="e">
            <v>#REF!</v>
          </cell>
          <cell r="AR113" t="e">
            <v>#REF!</v>
          </cell>
          <cell r="AS113" t="e">
            <v>#REF!</v>
          </cell>
          <cell r="AT113" t="e">
            <v>#REF!</v>
          </cell>
          <cell r="AU113" t="e">
            <v>#REF!</v>
          </cell>
          <cell r="AV113" t="e">
            <v>#REF!</v>
          </cell>
          <cell r="AW113" t="e">
            <v>#REF!</v>
          </cell>
          <cell r="AX113" t="e">
            <v>#REF!</v>
          </cell>
          <cell r="AY113" t="e">
            <v>#REF!</v>
          </cell>
          <cell r="AZ113" t="e">
            <v>#REF!</v>
          </cell>
          <cell r="BA113" t="e">
            <v>#REF!</v>
          </cell>
          <cell r="BB113" t="e">
            <v>#REF!</v>
          </cell>
          <cell r="BC113" t="e">
            <v>#REF!</v>
          </cell>
          <cell r="BD113" t="e">
            <v>#REF!</v>
          </cell>
          <cell r="BE113" t="e">
            <v>#REF!</v>
          </cell>
          <cell r="BF113" t="e">
            <v>#REF!</v>
          </cell>
          <cell r="BG113" t="e">
            <v>#REF!</v>
          </cell>
          <cell r="BH113" t="e">
            <v>#REF!</v>
          </cell>
          <cell r="BI113" t="e">
            <v>#REF!</v>
          </cell>
          <cell r="BJ113" t="e">
            <v>#REF!</v>
          </cell>
          <cell r="BK113" t="e">
            <v>#REF!</v>
          </cell>
          <cell r="BL113" t="e">
            <v>#REF!</v>
          </cell>
          <cell r="BM113" t="e">
            <v>#REF!</v>
          </cell>
          <cell r="BN113" t="e">
            <v>#REF!</v>
          </cell>
          <cell r="BO113" t="e">
            <v>#REF!</v>
          </cell>
          <cell r="BP113" t="e">
            <v>#REF!</v>
          </cell>
          <cell r="BQ113" t="e">
            <v>#REF!</v>
          </cell>
          <cell r="BR113" t="e">
            <v>#REF!</v>
          </cell>
          <cell r="BS113" t="e">
            <v>#REF!</v>
          </cell>
          <cell r="BT113" t="e">
            <v>#REF!</v>
          </cell>
          <cell r="BU113" t="e">
            <v>#REF!</v>
          </cell>
          <cell r="BV113" t="e">
            <v>#REF!</v>
          </cell>
          <cell r="BW113" t="e">
            <v>#REF!</v>
          </cell>
          <cell r="BX113" t="e">
            <v>#REF!</v>
          </cell>
          <cell r="BY113" t="e">
            <v>#REF!</v>
          </cell>
          <cell r="BZ113" t="e">
            <v>#REF!</v>
          </cell>
          <cell r="CA113" t="e">
            <v>#REF!</v>
          </cell>
        </row>
        <row r="114">
          <cell r="A114" t="e">
            <v>#REF!</v>
          </cell>
          <cell r="B114" t="e">
            <v>#REF!</v>
          </cell>
          <cell r="C114" t="e">
            <v>#REF!</v>
          </cell>
          <cell r="D114" t="e">
            <v>#REF!</v>
          </cell>
          <cell r="E114" t="e">
            <v>#REF!</v>
          </cell>
          <cell r="F114" t="e">
            <v>#REF!</v>
          </cell>
          <cell r="G114" t="e">
            <v>#REF!</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cell r="W114" t="e">
            <v>#REF!</v>
          </cell>
          <cell r="X114" t="e">
            <v>#REF!</v>
          </cell>
          <cell r="Y114" t="e">
            <v>#REF!</v>
          </cell>
          <cell r="Z114" t="e">
            <v>#REF!</v>
          </cell>
          <cell r="AA114" t="e">
            <v>#REF!</v>
          </cell>
          <cell r="AB114" t="e">
            <v>#REF!</v>
          </cell>
          <cell r="AC114" t="e">
            <v>#REF!</v>
          </cell>
          <cell r="AD114" t="e">
            <v>#REF!</v>
          </cell>
          <cell r="AE114" t="e">
            <v>#REF!</v>
          </cell>
          <cell r="AF114" t="e">
            <v>#REF!</v>
          </cell>
          <cell r="AG114" t="e">
            <v>#REF!</v>
          </cell>
          <cell r="AH114" t="e">
            <v>#REF!</v>
          </cell>
          <cell r="AI114" t="e">
            <v>#REF!</v>
          </cell>
          <cell r="AJ114" t="e">
            <v>#REF!</v>
          </cell>
          <cell r="AK114" t="e">
            <v>#REF!</v>
          </cell>
          <cell r="AL114" t="e">
            <v>#REF!</v>
          </cell>
          <cell r="AM114" t="e">
            <v>#REF!</v>
          </cell>
          <cell r="AN114" t="e">
            <v>#REF!</v>
          </cell>
          <cell r="AO114" t="e">
            <v>#REF!</v>
          </cell>
          <cell r="AP114" t="e">
            <v>#REF!</v>
          </cell>
          <cell r="AQ114" t="e">
            <v>#REF!</v>
          </cell>
          <cell r="AR114" t="e">
            <v>#REF!</v>
          </cell>
          <cell r="AS114" t="e">
            <v>#REF!</v>
          </cell>
          <cell r="AT114" t="e">
            <v>#REF!</v>
          </cell>
          <cell r="AU114" t="e">
            <v>#REF!</v>
          </cell>
          <cell r="AV114" t="e">
            <v>#REF!</v>
          </cell>
          <cell r="AW114" t="e">
            <v>#REF!</v>
          </cell>
          <cell r="AX114" t="e">
            <v>#REF!</v>
          </cell>
          <cell r="AY114" t="e">
            <v>#REF!</v>
          </cell>
          <cell r="AZ114" t="e">
            <v>#REF!</v>
          </cell>
          <cell r="BA114" t="e">
            <v>#REF!</v>
          </cell>
          <cell r="BB114" t="e">
            <v>#REF!</v>
          </cell>
          <cell r="BC114" t="e">
            <v>#REF!</v>
          </cell>
          <cell r="BD114" t="e">
            <v>#REF!</v>
          </cell>
          <cell r="BE114" t="e">
            <v>#REF!</v>
          </cell>
          <cell r="BF114" t="e">
            <v>#REF!</v>
          </cell>
          <cell r="BG114" t="e">
            <v>#REF!</v>
          </cell>
          <cell r="BH114" t="e">
            <v>#REF!</v>
          </cell>
          <cell r="BI114" t="e">
            <v>#REF!</v>
          </cell>
          <cell r="BJ114" t="e">
            <v>#REF!</v>
          </cell>
          <cell r="BK114" t="e">
            <v>#REF!</v>
          </cell>
          <cell r="BL114" t="e">
            <v>#REF!</v>
          </cell>
          <cell r="BM114" t="e">
            <v>#REF!</v>
          </cell>
          <cell r="BN114" t="e">
            <v>#REF!</v>
          </cell>
          <cell r="BO114" t="e">
            <v>#REF!</v>
          </cell>
          <cell r="BP114" t="e">
            <v>#REF!</v>
          </cell>
          <cell r="BQ114" t="e">
            <v>#REF!</v>
          </cell>
          <cell r="BR114" t="e">
            <v>#REF!</v>
          </cell>
          <cell r="BS114" t="e">
            <v>#REF!</v>
          </cell>
          <cell r="BT114" t="e">
            <v>#REF!</v>
          </cell>
          <cell r="BU114" t="e">
            <v>#REF!</v>
          </cell>
          <cell r="BV114" t="e">
            <v>#REF!</v>
          </cell>
          <cell r="BW114" t="e">
            <v>#REF!</v>
          </cell>
          <cell r="BX114" t="e">
            <v>#REF!</v>
          </cell>
          <cell r="BY114" t="e">
            <v>#REF!</v>
          </cell>
          <cell r="BZ114" t="e">
            <v>#REF!</v>
          </cell>
          <cell r="CA114" t="e">
            <v>#REF!</v>
          </cell>
        </row>
        <row r="115">
          <cell r="A115" t="e">
            <v>#REF!</v>
          </cell>
          <cell r="B115" t="e">
            <v>#REF!</v>
          </cell>
          <cell r="C115" t="e">
            <v>#REF!</v>
          </cell>
          <cell r="D115" t="e">
            <v>#REF!</v>
          </cell>
          <cell r="E115" t="e">
            <v>#REF!</v>
          </cell>
          <cell r="F115" t="e">
            <v>#REF!</v>
          </cell>
          <cell r="G115" t="e">
            <v>#REF!</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cell r="AJ115" t="e">
            <v>#REF!</v>
          </cell>
          <cell r="AK115" t="e">
            <v>#REF!</v>
          </cell>
          <cell r="AL115" t="e">
            <v>#REF!</v>
          </cell>
          <cell r="AM115" t="e">
            <v>#REF!</v>
          </cell>
          <cell r="AN115" t="e">
            <v>#REF!</v>
          </cell>
          <cell r="AO115" t="e">
            <v>#REF!</v>
          </cell>
          <cell r="AP115" t="e">
            <v>#REF!</v>
          </cell>
          <cell r="AQ115" t="e">
            <v>#REF!</v>
          </cell>
          <cell r="AR115" t="e">
            <v>#REF!</v>
          </cell>
          <cell r="AS115" t="e">
            <v>#REF!</v>
          </cell>
          <cell r="AT115" t="e">
            <v>#REF!</v>
          </cell>
          <cell r="AU115" t="e">
            <v>#REF!</v>
          </cell>
          <cell r="AV115" t="e">
            <v>#REF!</v>
          </cell>
          <cell r="AW115" t="e">
            <v>#REF!</v>
          </cell>
          <cell r="AX115" t="e">
            <v>#REF!</v>
          </cell>
          <cell r="AY115" t="e">
            <v>#REF!</v>
          </cell>
          <cell r="AZ115" t="e">
            <v>#REF!</v>
          </cell>
          <cell r="BA115" t="e">
            <v>#REF!</v>
          </cell>
          <cell r="BB115" t="e">
            <v>#REF!</v>
          </cell>
          <cell r="BC115" t="e">
            <v>#REF!</v>
          </cell>
          <cell r="BD115" t="e">
            <v>#REF!</v>
          </cell>
          <cell r="BE115" t="e">
            <v>#REF!</v>
          </cell>
          <cell r="BF115" t="e">
            <v>#REF!</v>
          </cell>
          <cell r="BG115" t="e">
            <v>#REF!</v>
          </cell>
          <cell r="BH115" t="e">
            <v>#REF!</v>
          </cell>
          <cell r="BI115" t="e">
            <v>#REF!</v>
          </cell>
          <cell r="BJ115" t="e">
            <v>#REF!</v>
          </cell>
          <cell r="BK115" t="e">
            <v>#REF!</v>
          </cell>
          <cell r="BL115" t="e">
            <v>#REF!</v>
          </cell>
          <cell r="BM115" t="e">
            <v>#REF!</v>
          </cell>
          <cell r="BN115" t="e">
            <v>#REF!</v>
          </cell>
          <cell r="BO115" t="e">
            <v>#REF!</v>
          </cell>
          <cell r="BP115" t="e">
            <v>#REF!</v>
          </cell>
          <cell r="BQ115" t="e">
            <v>#REF!</v>
          </cell>
          <cell r="BR115" t="e">
            <v>#REF!</v>
          </cell>
          <cell r="BS115" t="e">
            <v>#REF!</v>
          </cell>
          <cell r="BT115" t="e">
            <v>#REF!</v>
          </cell>
          <cell r="BU115" t="e">
            <v>#REF!</v>
          </cell>
          <cell r="BV115" t="e">
            <v>#REF!</v>
          </cell>
          <cell r="BW115" t="e">
            <v>#REF!</v>
          </cell>
          <cell r="BX115" t="e">
            <v>#REF!</v>
          </cell>
          <cell r="BY115" t="e">
            <v>#REF!</v>
          </cell>
          <cell r="BZ115" t="e">
            <v>#REF!</v>
          </cell>
          <cell r="CA115" t="e">
            <v>#REF!</v>
          </cell>
        </row>
        <row r="116">
          <cell r="A116" t="e">
            <v>#REF!</v>
          </cell>
          <cell r="B116" t="e">
            <v>#REF!</v>
          </cell>
          <cell r="C116" t="e">
            <v>#REF!</v>
          </cell>
          <cell r="D116" t="e">
            <v>#REF!</v>
          </cell>
          <cell r="E116" t="e">
            <v>#REF!</v>
          </cell>
          <cell r="F116" t="e">
            <v>#REF!</v>
          </cell>
          <cell r="G116" t="e">
            <v>#REF!</v>
          </cell>
          <cell r="H116" t="e">
            <v>#REF!</v>
          </cell>
          <cell r="I116" t="e">
            <v>#REF!</v>
          </cell>
          <cell r="J116" t="e">
            <v>#REF!</v>
          </cell>
          <cell r="K116" t="e">
            <v>#REF!</v>
          </cell>
          <cell r="L116" t="e">
            <v>#REF!</v>
          </cell>
          <cell r="M116" t="e">
            <v>#REF!</v>
          </cell>
          <cell r="N116" t="e">
            <v>#REF!</v>
          </cell>
          <cell r="O116" t="e">
            <v>#REF!</v>
          </cell>
          <cell r="P116" t="e">
            <v>#REF!</v>
          </cell>
          <cell r="Q116" t="e">
            <v>#REF!</v>
          </cell>
          <cell r="R116" t="e">
            <v>#REF!</v>
          </cell>
          <cell r="S116" t="e">
            <v>#REF!</v>
          </cell>
          <cell r="T116" t="e">
            <v>#REF!</v>
          </cell>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cell r="AJ116" t="e">
            <v>#REF!</v>
          </cell>
          <cell r="AK116" t="e">
            <v>#REF!</v>
          </cell>
          <cell r="AL116" t="e">
            <v>#REF!</v>
          </cell>
          <cell r="AM116" t="e">
            <v>#REF!</v>
          </cell>
          <cell r="AN116" t="e">
            <v>#REF!</v>
          </cell>
          <cell r="AO116" t="e">
            <v>#REF!</v>
          </cell>
          <cell r="AP116" t="e">
            <v>#REF!</v>
          </cell>
          <cell r="AQ116" t="e">
            <v>#REF!</v>
          </cell>
          <cell r="AR116" t="e">
            <v>#REF!</v>
          </cell>
          <cell r="AS116" t="e">
            <v>#REF!</v>
          </cell>
          <cell r="AT116" t="e">
            <v>#REF!</v>
          </cell>
          <cell r="AU116" t="e">
            <v>#REF!</v>
          </cell>
          <cell r="AV116" t="e">
            <v>#REF!</v>
          </cell>
          <cell r="AW116" t="e">
            <v>#REF!</v>
          </cell>
          <cell r="AX116" t="e">
            <v>#REF!</v>
          </cell>
          <cell r="AY116" t="e">
            <v>#REF!</v>
          </cell>
          <cell r="AZ116" t="e">
            <v>#REF!</v>
          </cell>
          <cell r="BA116" t="e">
            <v>#REF!</v>
          </cell>
          <cell r="BB116" t="e">
            <v>#REF!</v>
          </cell>
          <cell r="BC116" t="e">
            <v>#REF!</v>
          </cell>
          <cell r="BD116" t="e">
            <v>#REF!</v>
          </cell>
          <cell r="BE116" t="e">
            <v>#REF!</v>
          </cell>
          <cell r="BF116" t="e">
            <v>#REF!</v>
          </cell>
          <cell r="BG116" t="e">
            <v>#REF!</v>
          </cell>
          <cell r="BH116" t="e">
            <v>#REF!</v>
          </cell>
          <cell r="BI116" t="e">
            <v>#REF!</v>
          </cell>
          <cell r="BJ116" t="e">
            <v>#REF!</v>
          </cell>
          <cell r="BK116" t="e">
            <v>#REF!</v>
          </cell>
          <cell r="BL116" t="e">
            <v>#REF!</v>
          </cell>
          <cell r="BM116" t="e">
            <v>#REF!</v>
          </cell>
          <cell r="BN116" t="e">
            <v>#REF!</v>
          </cell>
          <cell r="BO116" t="e">
            <v>#REF!</v>
          </cell>
          <cell r="BP116" t="e">
            <v>#REF!</v>
          </cell>
          <cell r="BQ116" t="e">
            <v>#REF!</v>
          </cell>
          <cell r="BR116" t="e">
            <v>#REF!</v>
          </cell>
          <cell r="BS116" t="e">
            <v>#REF!</v>
          </cell>
          <cell r="BT116" t="e">
            <v>#REF!</v>
          </cell>
          <cell r="BU116" t="e">
            <v>#REF!</v>
          </cell>
          <cell r="BV116" t="e">
            <v>#REF!</v>
          </cell>
          <cell r="BW116" t="e">
            <v>#REF!</v>
          </cell>
          <cell r="BX116" t="e">
            <v>#REF!</v>
          </cell>
          <cell r="BY116" t="e">
            <v>#REF!</v>
          </cell>
          <cell r="BZ116" t="e">
            <v>#REF!</v>
          </cell>
          <cell r="CA116" t="e">
            <v>#REF!</v>
          </cell>
        </row>
        <row r="117">
          <cell r="A117" t="e">
            <v>#REF!</v>
          </cell>
          <cell r="B117" t="e">
            <v>#REF!</v>
          </cell>
          <cell r="C117" t="e">
            <v>#REF!</v>
          </cell>
          <cell r="D117" t="e">
            <v>#REF!</v>
          </cell>
          <cell r="E117" t="e">
            <v>#REF!</v>
          </cell>
          <cell r="F117" t="e">
            <v>#REF!</v>
          </cell>
          <cell r="G117" t="e">
            <v>#REF!</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cell r="AJ117" t="e">
            <v>#REF!</v>
          </cell>
          <cell r="AK117" t="e">
            <v>#REF!</v>
          </cell>
          <cell r="AL117" t="e">
            <v>#REF!</v>
          </cell>
          <cell r="AM117" t="e">
            <v>#REF!</v>
          </cell>
          <cell r="AN117" t="e">
            <v>#REF!</v>
          </cell>
          <cell r="AO117" t="e">
            <v>#REF!</v>
          </cell>
          <cell r="AP117" t="e">
            <v>#REF!</v>
          </cell>
          <cell r="AQ117" t="e">
            <v>#REF!</v>
          </cell>
          <cell r="AR117" t="e">
            <v>#REF!</v>
          </cell>
          <cell r="AS117" t="e">
            <v>#REF!</v>
          </cell>
          <cell r="AT117" t="e">
            <v>#REF!</v>
          </cell>
          <cell r="AU117" t="e">
            <v>#REF!</v>
          </cell>
          <cell r="AV117" t="e">
            <v>#REF!</v>
          </cell>
          <cell r="AW117" t="e">
            <v>#REF!</v>
          </cell>
          <cell r="AX117" t="e">
            <v>#REF!</v>
          </cell>
          <cell r="AY117" t="e">
            <v>#REF!</v>
          </cell>
          <cell r="AZ117" t="e">
            <v>#REF!</v>
          </cell>
          <cell r="BA117" t="e">
            <v>#REF!</v>
          </cell>
          <cell r="BB117" t="e">
            <v>#REF!</v>
          </cell>
          <cell r="BC117" t="e">
            <v>#REF!</v>
          </cell>
          <cell r="BD117" t="e">
            <v>#REF!</v>
          </cell>
          <cell r="BE117" t="e">
            <v>#REF!</v>
          </cell>
          <cell r="BF117" t="e">
            <v>#REF!</v>
          </cell>
          <cell r="BG117" t="e">
            <v>#REF!</v>
          </cell>
          <cell r="BH117" t="e">
            <v>#REF!</v>
          </cell>
          <cell r="BI117" t="e">
            <v>#REF!</v>
          </cell>
          <cell r="BJ117" t="e">
            <v>#REF!</v>
          </cell>
          <cell r="BK117" t="e">
            <v>#REF!</v>
          </cell>
          <cell r="BL117" t="e">
            <v>#REF!</v>
          </cell>
          <cell r="BM117" t="e">
            <v>#REF!</v>
          </cell>
          <cell r="BN117" t="e">
            <v>#REF!</v>
          </cell>
          <cell r="BO117" t="e">
            <v>#REF!</v>
          </cell>
          <cell r="BP117" t="e">
            <v>#REF!</v>
          </cell>
          <cell r="BQ117" t="e">
            <v>#REF!</v>
          </cell>
          <cell r="BR117" t="e">
            <v>#REF!</v>
          </cell>
          <cell r="BS117" t="e">
            <v>#REF!</v>
          </cell>
          <cell r="BT117" t="e">
            <v>#REF!</v>
          </cell>
          <cell r="BU117" t="e">
            <v>#REF!</v>
          </cell>
          <cell r="BV117" t="e">
            <v>#REF!</v>
          </cell>
          <cell r="BW117" t="e">
            <v>#REF!</v>
          </cell>
          <cell r="BX117" t="e">
            <v>#REF!</v>
          </cell>
          <cell r="BY117" t="e">
            <v>#REF!</v>
          </cell>
          <cell r="BZ117" t="e">
            <v>#REF!</v>
          </cell>
          <cell r="CA117" t="e">
            <v>#REF!</v>
          </cell>
        </row>
        <row r="118">
          <cell r="A118" t="e">
            <v>#REF!</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cell r="AJ118" t="e">
            <v>#REF!</v>
          </cell>
          <cell r="AK118" t="e">
            <v>#REF!</v>
          </cell>
          <cell r="AL118" t="e">
            <v>#REF!</v>
          </cell>
          <cell r="AM118" t="e">
            <v>#REF!</v>
          </cell>
          <cell r="AN118" t="e">
            <v>#REF!</v>
          </cell>
          <cell r="AO118" t="e">
            <v>#REF!</v>
          </cell>
          <cell r="AP118" t="e">
            <v>#REF!</v>
          </cell>
          <cell r="AQ118" t="e">
            <v>#REF!</v>
          </cell>
          <cell r="AR118" t="e">
            <v>#REF!</v>
          </cell>
          <cell r="AS118" t="e">
            <v>#REF!</v>
          </cell>
          <cell r="AT118" t="e">
            <v>#REF!</v>
          </cell>
          <cell r="AU118" t="e">
            <v>#REF!</v>
          </cell>
          <cell r="AV118" t="e">
            <v>#REF!</v>
          </cell>
          <cell r="AW118" t="e">
            <v>#REF!</v>
          </cell>
          <cell r="AX118" t="e">
            <v>#REF!</v>
          </cell>
          <cell r="AY118" t="e">
            <v>#REF!</v>
          </cell>
          <cell r="AZ118" t="e">
            <v>#REF!</v>
          </cell>
          <cell r="BA118" t="e">
            <v>#REF!</v>
          </cell>
          <cell r="BB118" t="e">
            <v>#REF!</v>
          </cell>
          <cell r="BC118" t="e">
            <v>#REF!</v>
          </cell>
          <cell r="BD118" t="e">
            <v>#REF!</v>
          </cell>
          <cell r="BE118" t="e">
            <v>#REF!</v>
          </cell>
          <cell r="BF118" t="e">
            <v>#REF!</v>
          </cell>
          <cell r="BG118" t="e">
            <v>#REF!</v>
          </cell>
          <cell r="BH118" t="e">
            <v>#REF!</v>
          </cell>
          <cell r="BI118" t="e">
            <v>#REF!</v>
          </cell>
          <cell r="BJ118" t="e">
            <v>#REF!</v>
          </cell>
          <cell r="BK118" t="e">
            <v>#REF!</v>
          </cell>
          <cell r="BL118" t="e">
            <v>#REF!</v>
          </cell>
          <cell r="BM118" t="e">
            <v>#REF!</v>
          </cell>
          <cell r="BN118" t="e">
            <v>#REF!</v>
          </cell>
          <cell r="BO118" t="e">
            <v>#REF!</v>
          </cell>
          <cell r="BP118" t="e">
            <v>#REF!</v>
          </cell>
          <cell r="BQ118" t="e">
            <v>#REF!</v>
          </cell>
          <cell r="BR118" t="e">
            <v>#REF!</v>
          </cell>
          <cell r="BS118" t="e">
            <v>#REF!</v>
          </cell>
          <cell r="BT118" t="e">
            <v>#REF!</v>
          </cell>
          <cell r="BU118" t="e">
            <v>#REF!</v>
          </cell>
          <cell r="BV118" t="e">
            <v>#REF!</v>
          </cell>
          <cell r="BW118" t="e">
            <v>#REF!</v>
          </cell>
          <cell r="BX118" t="e">
            <v>#REF!</v>
          </cell>
          <cell r="BY118" t="e">
            <v>#REF!</v>
          </cell>
          <cell r="BZ118" t="e">
            <v>#REF!</v>
          </cell>
          <cell r="CA118" t="e">
            <v>#REF!</v>
          </cell>
        </row>
        <row r="119">
          <cell r="A119" t="e">
            <v>#REF!</v>
          </cell>
          <cell r="B119" t="e">
            <v>#REF!</v>
          </cell>
          <cell r="C119" t="e">
            <v>#REF!</v>
          </cell>
          <cell r="D119" t="e">
            <v>#REF!</v>
          </cell>
          <cell r="E119" t="e">
            <v>#REF!</v>
          </cell>
          <cell r="F119" t="e">
            <v>#REF!</v>
          </cell>
          <cell r="G119" t="e">
            <v>#REF!</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cell r="AJ119" t="e">
            <v>#REF!</v>
          </cell>
          <cell r="AK119" t="e">
            <v>#REF!</v>
          </cell>
          <cell r="AL119" t="e">
            <v>#REF!</v>
          </cell>
          <cell r="AM119" t="e">
            <v>#REF!</v>
          </cell>
          <cell r="AN119" t="e">
            <v>#REF!</v>
          </cell>
          <cell r="AO119" t="e">
            <v>#REF!</v>
          </cell>
          <cell r="AP119" t="e">
            <v>#REF!</v>
          </cell>
          <cell r="AQ119" t="e">
            <v>#REF!</v>
          </cell>
          <cell r="AR119" t="e">
            <v>#REF!</v>
          </cell>
          <cell r="AS119" t="e">
            <v>#REF!</v>
          </cell>
          <cell r="AT119" t="e">
            <v>#REF!</v>
          </cell>
          <cell r="AU119" t="e">
            <v>#REF!</v>
          </cell>
          <cell r="AV119" t="e">
            <v>#REF!</v>
          </cell>
          <cell r="AW119" t="e">
            <v>#REF!</v>
          </cell>
          <cell r="AX119" t="e">
            <v>#REF!</v>
          </cell>
          <cell r="AY119" t="e">
            <v>#REF!</v>
          </cell>
          <cell r="AZ119" t="e">
            <v>#REF!</v>
          </cell>
          <cell r="BA119" t="e">
            <v>#REF!</v>
          </cell>
          <cell r="BB119" t="e">
            <v>#REF!</v>
          </cell>
          <cell r="BC119" t="e">
            <v>#REF!</v>
          </cell>
          <cell r="BD119" t="e">
            <v>#REF!</v>
          </cell>
          <cell r="BE119" t="e">
            <v>#REF!</v>
          </cell>
          <cell r="BF119" t="e">
            <v>#REF!</v>
          </cell>
          <cell r="BG119" t="e">
            <v>#REF!</v>
          </cell>
          <cell r="BH119" t="e">
            <v>#REF!</v>
          </cell>
          <cell r="BI119" t="e">
            <v>#REF!</v>
          </cell>
          <cell r="BJ119" t="e">
            <v>#REF!</v>
          </cell>
          <cell r="BK119" t="e">
            <v>#REF!</v>
          </cell>
          <cell r="BL119" t="e">
            <v>#REF!</v>
          </cell>
          <cell r="BM119" t="e">
            <v>#REF!</v>
          </cell>
          <cell r="BN119" t="e">
            <v>#REF!</v>
          </cell>
          <cell r="BO119" t="e">
            <v>#REF!</v>
          </cell>
          <cell r="BP119" t="e">
            <v>#REF!</v>
          </cell>
          <cell r="BQ119" t="e">
            <v>#REF!</v>
          </cell>
          <cell r="BR119" t="e">
            <v>#REF!</v>
          </cell>
          <cell r="BS119" t="e">
            <v>#REF!</v>
          </cell>
          <cell r="BT119" t="e">
            <v>#REF!</v>
          </cell>
          <cell r="BU119" t="e">
            <v>#REF!</v>
          </cell>
          <cell r="BV119" t="e">
            <v>#REF!</v>
          </cell>
          <cell r="BW119" t="e">
            <v>#REF!</v>
          </cell>
          <cell r="BX119" t="e">
            <v>#REF!</v>
          </cell>
          <cell r="BY119" t="e">
            <v>#REF!</v>
          </cell>
          <cell r="BZ119" t="e">
            <v>#REF!</v>
          </cell>
          <cell r="CA119" t="e">
            <v>#REF!</v>
          </cell>
        </row>
        <row r="120">
          <cell r="A120" t="e">
            <v>#REF!</v>
          </cell>
          <cell r="B120" t="e">
            <v>#REF!</v>
          </cell>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cell r="S120" t="e">
            <v>#REF!</v>
          </cell>
          <cell r="T120" t="e">
            <v>#REF!</v>
          </cell>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cell r="AJ120" t="e">
            <v>#REF!</v>
          </cell>
          <cell r="AK120" t="e">
            <v>#REF!</v>
          </cell>
          <cell r="AL120" t="e">
            <v>#REF!</v>
          </cell>
          <cell r="AM120" t="e">
            <v>#REF!</v>
          </cell>
          <cell r="AN120" t="e">
            <v>#REF!</v>
          </cell>
          <cell r="AO120" t="e">
            <v>#REF!</v>
          </cell>
          <cell r="AP120" t="e">
            <v>#REF!</v>
          </cell>
          <cell r="AQ120" t="e">
            <v>#REF!</v>
          </cell>
          <cell r="AR120" t="e">
            <v>#REF!</v>
          </cell>
          <cell r="AS120" t="e">
            <v>#REF!</v>
          </cell>
          <cell r="AT120" t="e">
            <v>#REF!</v>
          </cell>
          <cell r="AU120" t="e">
            <v>#REF!</v>
          </cell>
          <cell r="AV120" t="e">
            <v>#REF!</v>
          </cell>
          <cell r="AW120" t="e">
            <v>#REF!</v>
          </cell>
          <cell r="AX120" t="e">
            <v>#REF!</v>
          </cell>
          <cell r="AY120" t="e">
            <v>#REF!</v>
          </cell>
          <cell r="AZ120" t="e">
            <v>#REF!</v>
          </cell>
          <cell r="BA120" t="e">
            <v>#REF!</v>
          </cell>
          <cell r="BB120" t="e">
            <v>#REF!</v>
          </cell>
          <cell r="BC120" t="e">
            <v>#REF!</v>
          </cell>
          <cell r="BD120" t="e">
            <v>#REF!</v>
          </cell>
          <cell r="BE120" t="e">
            <v>#REF!</v>
          </cell>
          <cell r="BF120" t="e">
            <v>#REF!</v>
          </cell>
          <cell r="BG120" t="e">
            <v>#REF!</v>
          </cell>
          <cell r="BH120" t="e">
            <v>#REF!</v>
          </cell>
          <cell r="BI120" t="e">
            <v>#REF!</v>
          </cell>
          <cell r="BJ120" t="e">
            <v>#REF!</v>
          </cell>
          <cell r="BK120" t="e">
            <v>#REF!</v>
          </cell>
          <cell r="BL120" t="e">
            <v>#REF!</v>
          </cell>
          <cell r="BM120" t="e">
            <v>#REF!</v>
          </cell>
          <cell r="BN120" t="e">
            <v>#REF!</v>
          </cell>
          <cell r="BO120" t="e">
            <v>#REF!</v>
          </cell>
          <cell r="BP120" t="e">
            <v>#REF!</v>
          </cell>
          <cell r="BQ120" t="e">
            <v>#REF!</v>
          </cell>
          <cell r="BR120" t="e">
            <v>#REF!</v>
          </cell>
          <cell r="BS120" t="e">
            <v>#REF!</v>
          </cell>
          <cell r="BT120" t="e">
            <v>#REF!</v>
          </cell>
          <cell r="BU120" t="e">
            <v>#REF!</v>
          </cell>
          <cell r="BV120" t="e">
            <v>#REF!</v>
          </cell>
          <cell r="BW120" t="e">
            <v>#REF!</v>
          </cell>
          <cell r="BX120" t="e">
            <v>#REF!</v>
          </cell>
          <cell r="BY120" t="e">
            <v>#REF!</v>
          </cell>
          <cell r="BZ120" t="e">
            <v>#REF!</v>
          </cell>
          <cell r="CA120" t="e">
            <v>#REF!</v>
          </cell>
        </row>
        <row r="121">
          <cell r="A121" t="e">
            <v>#REF!</v>
          </cell>
          <cell r="B121" t="e">
            <v>#REF!</v>
          </cell>
          <cell r="C121" t="e">
            <v>#REF!</v>
          </cell>
          <cell r="D121" t="e">
            <v>#REF!</v>
          </cell>
          <cell r="E121" t="e">
            <v>#REF!</v>
          </cell>
          <cell r="F121" t="e">
            <v>#REF!</v>
          </cell>
          <cell r="G121" t="e">
            <v>#REF!</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cell r="AJ121" t="e">
            <v>#REF!</v>
          </cell>
          <cell r="AK121" t="e">
            <v>#REF!</v>
          </cell>
          <cell r="AL121" t="e">
            <v>#REF!</v>
          </cell>
          <cell r="AM121" t="e">
            <v>#REF!</v>
          </cell>
          <cell r="AN121" t="e">
            <v>#REF!</v>
          </cell>
          <cell r="AO121" t="e">
            <v>#REF!</v>
          </cell>
          <cell r="AP121" t="e">
            <v>#REF!</v>
          </cell>
          <cell r="AQ121" t="e">
            <v>#REF!</v>
          </cell>
          <cell r="AR121" t="e">
            <v>#REF!</v>
          </cell>
          <cell r="AS121" t="e">
            <v>#REF!</v>
          </cell>
          <cell r="AT121" t="e">
            <v>#REF!</v>
          </cell>
          <cell r="AU121" t="e">
            <v>#REF!</v>
          </cell>
          <cell r="AV121" t="e">
            <v>#REF!</v>
          </cell>
          <cell r="AW121" t="e">
            <v>#REF!</v>
          </cell>
          <cell r="AX121" t="e">
            <v>#REF!</v>
          </cell>
          <cell r="AY121" t="e">
            <v>#REF!</v>
          </cell>
          <cell r="AZ121" t="e">
            <v>#REF!</v>
          </cell>
          <cell r="BA121" t="e">
            <v>#REF!</v>
          </cell>
          <cell r="BB121" t="e">
            <v>#REF!</v>
          </cell>
          <cell r="BC121" t="e">
            <v>#REF!</v>
          </cell>
          <cell r="BD121" t="e">
            <v>#REF!</v>
          </cell>
          <cell r="BE121" t="e">
            <v>#REF!</v>
          </cell>
          <cell r="BF121" t="e">
            <v>#REF!</v>
          </cell>
          <cell r="BG121" t="e">
            <v>#REF!</v>
          </cell>
          <cell r="BH121" t="e">
            <v>#REF!</v>
          </cell>
          <cell r="BI121" t="e">
            <v>#REF!</v>
          </cell>
          <cell r="BJ121" t="e">
            <v>#REF!</v>
          </cell>
          <cell r="BK121" t="e">
            <v>#REF!</v>
          </cell>
          <cell r="BL121" t="e">
            <v>#REF!</v>
          </cell>
          <cell r="BM121" t="e">
            <v>#REF!</v>
          </cell>
          <cell r="BN121" t="e">
            <v>#REF!</v>
          </cell>
          <cell r="BO121" t="e">
            <v>#REF!</v>
          </cell>
          <cell r="BP121" t="e">
            <v>#REF!</v>
          </cell>
          <cell r="BQ121" t="e">
            <v>#REF!</v>
          </cell>
          <cell r="BR121" t="e">
            <v>#REF!</v>
          </cell>
          <cell r="BS121" t="e">
            <v>#REF!</v>
          </cell>
          <cell r="BT121" t="e">
            <v>#REF!</v>
          </cell>
          <cell r="BU121" t="e">
            <v>#REF!</v>
          </cell>
          <cell r="BV121" t="e">
            <v>#REF!</v>
          </cell>
          <cell r="BW121" t="e">
            <v>#REF!</v>
          </cell>
          <cell r="BX121" t="e">
            <v>#REF!</v>
          </cell>
          <cell r="BY121" t="e">
            <v>#REF!</v>
          </cell>
          <cell r="BZ121" t="e">
            <v>#REF!</v>
          </cell>
          <cell r="CA121" t="e">
            <v>#REF!</v>
          </cell>
        </row>
        <row r="122">
          <cell r="A122" t="e">
            <v>#REF!</v>
          </cell>
          <cell r="B122" t="e">
            <v>#REF!</v>
          </cell>
          <cell r="C122" t="e">
            <v>#REF!</v>
          </cell>
          <cell r="D122" t="e">
            <v>#REF!</v>
          </cell>
          <cell r="E122" t="e">
            <v>#REF!</v>
          </cell>
          <cell r="F122" t="e">
            <v>#REF!</v>
          </cell>
          <cell r="G122" t="e">
            <v>#REF!</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cell r="AJ122" t="e">
            <v>#REF!</v>
          </cell>
          <cell r="AK122" t="e">
            <v>#REF!</v>
          </cell>
          <cell r="AL122" t="e">
            <v>#REF!</v>
          </cell>
          <cell r="AM122" t="e">
            <v>#REF!</v>
          </cell>
          <cell r="AN122" t="e">
            <v>#REF!</v>
          </cell>
          <cell r="AO122" t="e">
            <v>#REF!</v>
          </cell>
          <cell r="AP122" t="e">
            <v>#REF!</v>
          </cell>
          <cell r="AQ122" t="e">
            <v>#REF!</v>
          </cell>
          <cell r="AR122" t="e">
            <v>#REF!</v>
          </cell>
          <cell r="AS122" t="e">
            <v>#REF!</v>
          </cell>
          <cell r="AT122" t="e">
            <v>#REF!</v>
          </cell>
          <cell r="AU122" t="e">
            <v>#REF!</v>
          </cell>
          <cell r="AV122" t="e">
            <v>#REF!</v>
          </cell>
          <cell r="AW122" t="e">
            <v>#REF!</v>
          </cell>
          <cell r="AX122" t="e">
            <v>#REF!</v>
          </cell>
          <cell r="AY122" t="e">
            <v>#REF!</v>
          </cell>
          <cell r="AZ122" t="e">
            <v>#REF!</v>
          </cell>
          <cell r="BA122" t="e">
            <v>#REF!</v>
          </cell>
          <cell r="BB122" t="e">
            <v>#REF!</v>
          </cell>
          <cell r="BC122" t="e">
            <v>#REF!</v>
          </cell>
          <cell r="BD122" t="e">
            <v>#REF!</v>
          </cell>
          <cell r="BE122" t="e">
            <v>#REF!</v>
          </cell>
          <cell r="BF122" t="e">
            <v>#REF!</v>
          </cell>
          <cell r="BG122" t="e">
            <v>#REF!</v>
          </cell>
          <cell r="BH122" t="e">
            <v>#REF!</v>
          </cell>
          <cell r="BI122" t="e">
            <v>#REF!</v>
          </cell>
          <cell r="BJ122" t="e">
            <v>#REF!</v>
          </cell>
          <cell r="BK122" t="e">
            <v>#REF!</v>
          </cell>
          <cell r="BL122" t="e">
            <v>#REF!</v>
          </cell>
          <cell r="BM122" t="e">
            <v>#REF!</v>
          </cell>
          <cell r="BN122" t="e">
            <v>#REF!</v>
          </cell>
          <cell r="BO122" t="e">
            <v>#REF!</v>
          </cell>
          <cell r="BP122" t="e">
            <v>#REF!</v>
          </cell>
          <cell r="BQ122" t="e">
            <v>#REF!</v>
          </cell>
          <cell r="BR122" t="e">
            <v>#REF!</v>
          </cell>
          <cell r="BS122" t="e">
            <v>#REF!</v>
          </cell>
          <cell r="BT122" t="e">
            <v>#REF!</v>
          </cell>
          <cell r="BU122" t="e">
            <v>#REF!</v>
          </cell>
          <cell r="BV122" t="e">
            <v>#REF!</v>
          </cell>
          <cell r="BW122" t="e">
            <v>#REF!</v>
          </cell>
          <cell r="BX122" t="e">
            <v>#REF!</v>
          </cell>
          <cell r="BY122" t="e">
            <v>#REF!</v>
          </cell>
          <cell r="BZ122" t="e">
            <v>#REF!</v>
          </cell>
          <cell r="CA122" t="e">
            <v>#REF!</v>
          </cell>
        </row>
        <row r="123">
          <cell r="A123" t="e">
            <v>#REF!</v>
          </cell>
          <cell r="B123" t="e">
            <v>#REF!</v>
          </cell>
          <cell r="C123" t="e">
            <v>#REF!</v>
          </cell>
          <cell r="D123" t="e">
            <v>#REF!</v>
          </cell>
          <cell r="E123" t="e">
            <v>#REF!</v>
          </cell>
          <cell r="F123" t="e">
            <v>#REF!</v>
          </cell>
          <cell r="G123" t="e">
            <v>#REF!</v>
          </cell>
          <cell r="H123" t="e">
            <v>#REF!</v>
          </cell>
          <cell r="I123" t="e">
            <v>#REF!</v>
          </cell>
          <cell r="J123" t="e">
            <v>#REF!</v>
          </cell>
          <cell r="K123" t="e">
            <v>#REF!</v>
          </cell>
          <cell r="L123" t="e">
            <v>#REF!</v>
          </cell>
          <cell r="M123" t="e">
            <v>#REF!</v>
          </cell>
          <cell r="N123" t="e">
            <v>#REF!</v>
          </cell>
          <cell r="O123" t="e">
            <v>#REF!</v>
          </cell>
          <cell r="P123" t="e">
            <v>#REF!</v>
          </cell>
          <cell r="Q123" t="e">
            <v>#REF!</v>
          </cell>
          <cell r="R123" t="e">
            <v>#REF!</v>
          </cell>
          <cell r="S123" t="e">
            <v>#REF!</v>
          </cell>
          <cell r="T123" t="e">
            <v>#REF!</v>
          </cell>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cell r="AJ123" t="e">
            <v>#REF!</v>
          </cell>
          <cell r="AK123" t="e">
            <v>#REF!</v>
          </cell>
          <cell r="AL123" t="e">
            <v>#REF!</v>
          </cell>
          <cell r="AM123" t="e">
            <v>#REF!</v>
          </cell>
          <cell r="AN123" t="e">
            <v>#REF!</v>
          </cell>
          <cell r="AO123" t="e">
            <v>#REF!</v>
          </cell>
          <cell r="AP123" t="e">
            <v>#REF!</v>
          </cell>
          <cell r="AQ123" t="e">
            <v>#REF!</v>
          </cell>
          <cell r="AR123" t="e">
            <v>#REF!</v>
          </cell>
          <cell r="AS123" t="e">
            <v>#REF!</v>
          </cell>
          <cell r="AT123" t="e">
            <v>#REF!</v>
          </cell>
          <cell r="AU123" t="e">
            <v>#REF!</v>
          </cell>
          <cell r="AV123" t="e">
            <v>#REF!</v>
          </cell>
          <cell r="AW123" t="e">
            <v>#REF!</v>
          </cell>
          <cell r="AX123" t="e">
            <v>#REF!</v>
          </cell>
          <cell r="AY123" t="e">
            <v>#REF!</v>
          </cell>
          <cell r="AZ123" t="e">
            <v>#REF!</v>
          </cell>
          <cell r="BA123" t="e">
            <v>#REF!</v>
          </cell>
          <cell r="BB123" t="e">
            <v>#REF!</v>
          </cell>
          <cell r="BC123" t="e">
            <v>#REF!</v>
          </cell>
          <cell r="BD123" t="e">
            <v>#REF!</v>
          </cell>
          <cell r="BE123" t="e">
            <v>#REF!</v>
          </cell>
          <cell r="BF123" t="e">
            <v>#REF!</v>
          </cell>
          <cell r="BG123" t="e">
            <v>#REF!</v>
          </cell>
          <cell r="BH123" t="e">
            <v>#REF!</v>
          </cell>
          <cell r="BI123" t="e">
            <v>#REF!</v>
          </cell>
          <cell r="BJ123" t="e">
            <v>#REF!</v>
          </cell>
          <cell r="BK123" t="e">
            <v>#REF!</v>
          </cell>
          <cell r="BL123" t="e">
            <v>#REF!</v>
          </cell>
          <cell r="BM123" t="e">
            <v>#REF!</v>
          </cell>
          <cell r="BN123" t="e">
            <v>#REF!</v>
          </cell>
          <cell r="BO123" t="e">
            <v>#REF!</v>
          </cell>
          <cell r="BP123" t="e">
            <v>#REF!</v>
          </cell>
          <cell r="BQ123" t="e">
            <v>#REF!</v>
          </cell>
          <cell r="BR123" t="e">
            <v>#REF!</v>
          </cell>
          <cell r="BS123" t="e">
            <v>#REF!</v>
          </cell>
          <cell r="BT123" t="e">
            <v>#REF!</v>
          </cell>
          <cell r="BU123" t="e">
            <v>#REF!</v>
          </cell>
          <cell r="BV123" t="e">
            <v>#REF!</v>
          </cell>
          <cell r="BW123" t="e">
            <v>#REF!</v>
          </cell>
          <cell r="BX123" t="e">
            <v>#REF!</v>
          </cell>
          <cell r="BY123" t="e">
            <v>#REF!</v>
          </cell>
          <cell r="BZ123" t="e">
            <v>#REF!</v>
          </cell>
          <cell r="CA123" t="e">
            <v>#REF!</v>
          </cell>
        </row>
        <row r="124">
          <cell r="A124" t="e">
            <v>#REF!</v>
          </cell>
          <cell r="B124" t="e">
            <v>#REF!</v>
          </cell>
          <cell r="C124" t="e">
            <v>#REF!</v>
          </cell>
          <cell r="D124" t="e">
            <v>#REF!</v>
          </cell>
          <cell r="E124" t="e">
            <v>#REF!</v>
          </cell>
          <cell r="F124" t="e">
            <v>#REF!</v>
          </cell>
          <cell r="G124" t="e">
            <v>#REF!</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cell r="AJ124" t="e">
            <v>#REF!</v>
          </cell>
          <cell r="AK124" t="e">
            <v>#REF!</v>
          </cell>
          <cell r="AL124" t="e">
            <v>#REF!</v>
          </cell>
          <cell r="AM124" t="e">
            <v>#REF!</v>
          </cell>
          <cell r="AN124" t="e">
            <v>#REF!</v>
          </cell>
          <cell r="AO124" t="e">
            <v>#REF!</v>
          </cell>
          <cell r="AP124" t="e">
            <v>#REF!</v>
          </cell>
          <cell r="AQ124" t="e">
            <v>#REF!</v>
          </cell>
          <cell r="AR124" t="e">
            <v>#REF!</v>
          </cell>
          <cell r="AS124" t="e">
            <v>#REF!</v>
          </cell>
          <cell r="AT124" t="e">
            <v>#REF!</v>
          </cell>
          <cell r="AU124" t="e">
            <v>#REF!</v>
          </cell>
          <cell r="AV124" t="e">
            <v>#REF!</v>
          </cell>
          <cell r="AW124" t="e">
            <v>#REF!</v>
          </cell>
          <cell r="AX124" t="e">
            <v>#REF!</v>
          </cell>
          <cell r="AY124" t="e">
            <v>#REF!</v>
          </cell>
          <cell r="AZ124" t="e">
            <v>#REF!</v>
          </cell>
          <cell r="BA124" t="e">
            <v>#REF!</v>
          </cell>
          <cell r="BB124" t="e">
            <v>#REF!</v>
          </cell>
          <cell r="BC124" t="e">
            <v>#REF!</v>
          </cell>
          <cell r="BD124" t="e">
            <v>#REF!</v>
          </cell>
          <cell r="BE124" t="e">
            <v>#REF!</v>
          </cell>
          <cell r="BF124" t="e">
            <v>#REF!</v>
          </cell>
          <cell r="BG124" t="e">
            <v>#REF!</v>
          </cell>
          <cell r="BH124" t="e">
            <v>#REF!</v>
          </cell>
          <cell r="BI124" t="e">
            <v>#REF!</v>
          </cell>
          <cell r="BJ124" t="e">
            <v>#REF!</v>
          </cell>
          <cell r="BK124" t="e">
            <v>#REF!</v>
          </cell>
          <cell r="BL124" t="e">
            <v>#REF!</v>
          </cell>
          <cell r="BM124" t="e">
            <v>#REF!</v>
          </cell>
          <cell r="BN124" t="e">
            <v>#REF!</v>
          </cell>
          <cell r="BO124" t="e">
            <v>#REF!</v>
          </cell>
          <cell r="BP124" t="e">
            <v>#REF!</v>
          </cell>
          <cell r="BQ124" t="e">
            <v>#REF!</v>
          </cell>
          <cell r="BR124" t="e">
            <v>#REF!</v>
          </cell>
          <cell r="BS124" t="e">
            <v>#REF!</v>
          </cell>
          <cell r="BT124" t="e">
            <v>#REF!</v>
          </cell>
          <cell r="BU124" t="e">
            <v>#REF!</v>
          </cell>
          <cell r="BV124" t="e">
            <v>#REF!</v>
          </cell>
          <cell r="BW124" t="e">
            <v>#REF!</v>
          </cell>
          <cell r="BX124" t="e">
            <v>#REF!</v>
          </cell>
          <cell r="BY124" t="e">
            <v>#REF!</v>
          </cell>
          <cell r="BZ124" t="e">
            <v>#REF!</v>
          </cell>
          <cell r="CA124" t="e">
            <v>#REF!</v>
          </cell>
        </row>
        <row r="125">
          <cell r="A125" t="e">
            <v>#REF!</v>
          </cell>
          <cell r="B125" t="e">
            <v>#REF!</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cell r="AJ125" t="e">
            <v>#REF!</v>
          </cell>
          <cell r="AK125" t="e">
            <v>#REF!</v>
          </cell>
          <cell r="AL125" t="e">
            <v>#REF!</v>
          </cell>
          <cell r="AM125" t="e">
            <v>#REF!</v>
          </cell>
          <cell r="AN125" t="e">
            <v>#REF!</v>
          </cell>
          <cell r="AO125" t="e">
            <v>#REF!</v>
          </cell>
          <cell r="AP125" t="e">
            <v>#REF!</v>
          </cell>
          <cell r="AQ125" t="e">
            <v>#REF!</v>
          </cell>
          <cell r="AR125" t="e">
            <v>#REF!</v>
          </cell>
          <cell r="AS125" t="e">
            <v>#REF!</v>
          </cell>
          <cell r="AT125" t="e">
            <v>#REF!</v>
          </cell>
          <cell r="AU125" t="e">
            <v>#REF!</v>
          </cell>
          <cell r="AV125" t="e">
            <v>#REF!</v>
          </cell>
          <cell r="AW125" t="e">
            <v>#REF!</v>
          </cell>
          <cell r="AX125" t="e">
            <v>#REF!</v>
          </cell>
          <cell r="AY125" t="e">
            <v>#REF!</v>
          </cell>
          <cell r="AZ125" t="e">
            <v>#REF!</v>
          </cell>
          <cell r="BA125" t="e">
            <v>#REF!</v>
          </cell>
          <cell r="BB125" t="e">
            <v>#REF!</v>
          </cell>
          <cell r="BC125" t="e">
            <v>#REF!</v>
          </cell>
          <cell r="BD125" t="e">
            <v>#REF!</v>
          </cell>
          <cell r="BE125" t="e">
            <v>#REF!</v>
          </cell>
          <cell r="BF125" t="e">
            <v>#REF!</v>
          </cell>
          <cell r="BG125" t="e">
            <v>#REF!</v>
          </cell>
          <cell r="BH125" t="e">
            <v>#REF!</v>
          </cell>
          <cell r="BI125" t="e">
            <v>#REF!</v>
          </cell>
          <cell r="BJ125" t="e">
            <v>#REF!</v>
          </cell>
          <cell r="BK125" t="e">
            <v>#REF!</v>
          </cell>
          <cell r="BL125" t="e">
            <v>#REF!</v>
          </cell>
          <cell r="BM125" t="e">
            <v>#REF!</v>
          </cell>
          <cell r="BN125" t="e">
            <v>#REF!</v>
          </cell>
          <cell r="BO125" t="e">
            <v>#REF!</v>
          </cell>
          <cell r="BP125" t="e">
            <v>#REF!</v>
          </cell>
          <cell r="BQ125" t="e">
            <v>#REF!</v>
          </cell>
          <cell r="BR125" t="e">
            <v>#REF!</v>
          </cell>
          <cell r="BS125" t="e">
            <v>#REF!</v>
          </cell>
          <cell r="BT125" t="e">
            <v>#REF!</v>
          </cell>
          <cell r="BU125" t="e">
            <v>#REF!</v>
          </cell>
          <cell r="BV125" t="e">
            <v>#REF!</v>
          </cell>
          <cell r="BW125" t="e">
            <v>#REF!</v>
          </cell>
          <cell r="BX125" t="e">
            <v>#REF!</v>
          </cell>
          <cell r="BY125" t="e">
            <v>#REF!</v>
          </cell>
          <cell r="BZ125" t="e">
            <v>#REF!</v>
          </cell>
          <cell r="CA125" t="e">
            <v>#REF!</v>
          </cell>
        </row>
        <row r="126">
          <cell r="A126" t="e">
            <v>#REF!</v>
          </cell>
          <cell r="B126" t="e">
            <v>#REF!</v>
          </cell>
          <cell r="C126" t="e">
            <v>#REF!</v>
          </cell>
          <cell r="D126" t="e">
            <v>#REF!</v>
          </cell>
          <cell r="E126" t="e">
            <v>#REF!</v>
          </cell>
          <cell r="F126" t="e">
            <v>#REF!</v>
          </cell>
          <cell r="G126" t="e">
            <v>#REF!</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cell r="AJ126" t="e">
            <v>#REF!</v>
          </cell>
          <cell r="AK126" t="e">
            <v>#REF!</v>
          </cell>
          <cell r="AL126" t="e">
            <v>#REF!</v>
          </cell>
          <cell r="AM126" t="e">
            <v>#REF!</v>
          </cell>
          <cell r="AN126" t="e">
            <v>#REF!</v>
          </cell>
          <cell r="AO126" t="e">
            <v>#REF!</v>
          </cell>
          <cell r="AP126" t="e">
            <v>#REF!</v>
          </cell>
          <cell r="AQ126" t="e">
            <v>#REF!</v>
          </cell>
          <cell r="AR126" t="e">
            <v>#REF!</v>
          </cell>
          <cell r="AS126" t="e">
            <v>#REF!</v>
          </cell>
          <cell r="AT126" t="e">
            <v>#REF!</v>
          </cell>
          <cell r="AU126" t="e">
            <v>#REF!</v>
          </cell>
          <cell r="AV126" t="e">
            <v>#REF!</v>
          </cell>
          <cell r="AW126" t="e">
            <v>#REF!</v>
          </cell>
          <cell r="AX126" t="e">
            <v>#REF!</v>
          </cell>
          <cell r="AY126" t="e">
            <v>#REF!</v>
          </cell>
          <cell r="AZ126" t="e">
            <v>#REF!</v>
          </cell>
          <cell r="BA126" t="e">
            <v>#REF!</v>
          </cell>
          <cell r="BB126" t="e">
            <v>#REF!</v>
          </cell>
          <cell r="BC126" t="e">
            <v>#REF!</v>
          </cell>
          <cell r="BD126" t="e">
            <v>#REF!</v>
          </cell>
          <cell r="BE126" t="e">
            <v>#REF!</v>
          </cell>
          <cell r="BF126" t="e">
            <v>#REF!</v>
          </cell>
          <cell r="BG126" t="e">
            <v>#REF!</v>
          </cell>
          <cell r="BH126" t="e">
            <v>#REF!</v>
          </cell>
          <cell r="BI126" t="e">
            <v>#REF!</v>
          </cell>
          <cell r="BJ126" t="e">
            <v>#REF!</v>
          </cell>
          <cell r="BK126" t="e">
            <v>#REF!</v>
          </cell>
          <cell r="BL126" t="e">
            <v>#REF!</v>
          </cell>
          <cell r="BM126" t="e">
            <v>#REF!</v>
          </cell>
          <cell r="BN126" t="e">
            <v>#REF!</v>
          </cell>
          <cell r="BO126" t="e">
            <v>#REF!</v>
          </cell>
          <cell r="BP126" t="e">
            <v>#REF!</v>
          </cell>
          <cell r="BQ126" t="e">
            <v>#REF!</v>
          </cell>
          <cell r="BR126" t="e">
            <v>#REF!</v>
          </cell>
          <cell r="BS126" t="e">
            <v>#REF!</v>
          </cell>
          <cell r="BT126" t="e">
            <v>#REF!</v>
          </cell>
          <cell r="BU126" t="e">
            <v>#REF!</v>
          </cell>
          <cell r="BV126" t="e">
            <v>#REF!</v>
          </cell>
          <cell r="BW126" t="e">
            <v>#REF!</v>
          </cell>
          <cell r="BX126" t="e">
            <v>#REF!</v>
          </cell>
          <cell r="BY126" t="e">
            <v>#REF!</v>
          </cell>
          <cell r="BZ126" t="e">
            <v>#REF!</v>
          </cell>
          <cell r="CA126" t="e">
            <v>#REF!</v>
          </cell>
        </row>
        <row r="127">
          <cell r="A127" t="e">
            <v>#REF!</v>
          </cell>
          <cell r="B127" t="e">
            <v>#REF!</v>
          </cell>
          <cell r="C127" t="e">
            <v>#REF!</v>
          </cell>
          <cell r="D127" t="e">
            <v>#REF!</v>
          </cell>
          <cell r="E127" t="e">
            <v>#REF!</v>
          </cell>
          <cell r="F127" t="e">
            <v>#REF!</v>
          </cell>
          <cell r="G127" t="e">
            <v>#REF!</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t="e">
            <v>#REF!</v>
          </cell>
          <cell r="V127" t="e">
            <v>#REF!</v>
          </cell>
          <cell r="W127" t="e">
            <v>#REF!</v>
          </cell>
          <cell r="X127" t="e">
            <v>#REF!</v>
          </cell>
          <cell r="Y127" t="e">
            <v>#REF!</v>
          </cell>
          <cell r="Z127" t="e">
            <v>#REF!</v>
          </cell>
          <cell r="AA127" t="e">
            <v>#REF!</v>
          </cell>
          <cell r="AB127" t="e">
            <v>#REF!</v>
          </cell>
          <cell r="AC127" t="e">
            <v>#REF!</v>
          </cell>
          <cell r="AD127" t="e">
            <v>#REF!</v>
          </cell>
          <cell r="AE127" t="e">
            <v>#REF!</v>
          </cell>
          <cell r="AF127" t="e">
            <v>#REF!</v>
          </cell>
          <cell r="AG127" t="e">
            <v>#REF!</v>
          </cell>
          <cell r="AH127" t="e">
            <v>#REF!</v>
          </cell>
          <cell r="AI127" t="e">
            <v>#REF!</v>
          </cell>
          <cell r="AJ127" t="e">
            <v>#REF!</v>
          </cell>
          <cell r="AK127" t="e">
            <v>#REF!</v>
          </cell>
          <cell r="AL127" t="e">
            <v>#REF!</v>
          </cell>
          <cell r="AM127" t="e">
            <v>#REF!</v>
          </cell>
          <cell r="AN127" t="e">
            <v>#REF!</v>
          </cell>
          <cell r="AO127" t="e">
            <v>#REF!</v>
          </cell>
          <cell r="AP127" t="e">
            <v>#REF!</v>
          </cell>
          <cell r="AQ127" t="e">
            <v>#REF!</v>
          </cell>
          <cell r="AR127" t="e">
            <v>#REF!</v>
          </cell>
          <cell r="AS127" t="e">
            <v>#REF!</v>
          </cell>
          <cell r="AT127" t="e">
            <v>#REF!</v>
          </cell>
          <cell r="AU127" t="e">
            <v>#REF!</v>
          </cell>
          <cell r="AV127" t="e">
            <v>#REF!</v>
          </cell>
          <cell r="AW127" t="e">
            <v>#REF!</v>
          </cell>
          <cell r="AX127" t="e">
            <v>#REF!</v>
          </cell>
          <cell r="AY127" t="e">
            <v>#REF!</v>
          </cell>
          <cell r="AZ127" t="e">
            <v>#REF!</v>
          </cell>
          <cell r="BA127" t="e">
            <v>#REF!</v>
          </cell>
          <cell r="BB127" t="e">
            <v>#REF!</v>
          </cell>
          <cell r="BC127" t="e">
            <v>#REF!</v>
          </cell>
          <cell r="BD127" t="e">
            <v>#REF!</v>
          </cell>
          <cell r="BE127" t="e">
            <v>#REF!</v>
          </cell>
          <cell r="BF127" t="e">
            <v>#REF!</v>
          </cell>
          <cell r="BG127" t="e">
            <v>#REF!</v>
          </cell>
          <cell r="BH127" t="e">
            <v>#REF!</v>
          </cell>
          <cell r="BI127" t="e">
            <v>#REF!</v>
          </cell>
          <cell r="BJ127" t="e">
            <v>#REF!</v>
          </cell>
          <cell r="BK127" t="e">
            <v>#REF!</v>
          </cell>
          <cell r="BL127" t="e">
            <v>#REF!</v>
          </cell>
          <cell r="BM127" t="e">
            <v>#REF!</v>
          </cell>
          <cell r="BN127" t="e">
            <v>#REF!</v>
          </cell>
          <cell r="BO127" t="e">
            <v>#REF!</v>
          </cell>
          <cell r="BP127" t="e">
            <v>#REF!</v>
          </cell>
          <cell r="BQ127" t="e">
            <v>#REF!</v>
          </cell>
          <cell r="BR127" t="e">
            <v>#REF!</v>
          </cell>
          <cell r="BS127" t="e">
            <v>#REF!</v>
          </cell>
          <cell r="BT127" t="e">
            <v>#REF!</v>
          </cell>
          <cell r="BU127" t="e">
            <v>#REF!</v>
          </cell>
          <cell r="BV127" t="e">
            <v>#REF!</v>
          </cell>
          <cell r="BW127" t="e">
            <v>#REF!</v>
          </cell>
          <cell r="BX127" t="e">
            <v>#REF!</v>
          </cell>
          <cell r="BY127" t="e">
            <v>#REF!</v>
          </cell>
          <cell r="BZ127" t="e">
            <v>#REF!</v>
          </cell>
          <cell r="CA127" t="e">
            <v>#REF!</v>
          </cell>
        </row>
        <row r="128">
          <cell r="A128" t="e">
            <v>#REF!</v>
          </cell>
          <cell r="B128" t="e">
            <v>#REF!</v>
          </cell>
          <cell r="C128" t="e">
            <v>#REF!</v>
          </cell>
          <cell r="D128" t="e">
            <v>#REF!</v>
          </cell>
          <cell r="E128" t="e">
            <v>#REF!</v>
          </cell>
          <cell r="F128" t="e">
            <v>#REF!</v>
          </cell>
          <cell r="G128" t="e">
            <v>#REF!</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t="e">
            <v>#REF!</v>
          </cell>
          <cell r="V128" t="e">
            <v>#REF!</v>
          </cell>
          <cell r="W128" t="e">
            <v>#REF!</v>
          </cell>
          <cell r="X128" t="e">
            <v>#REF!</v>
          </cell>
          <cell r="Y128" t="e">
            <v>#REF!</v>
          </cell>
          <cell r="Z128" t="e">
            <v>#REF!</v>
          </cell>
          <cell r="AA128" t="e">
            <v>#REF!</v>
          </cell>
          <cell r="AB128" t="e">
            <v>#REF!</v>
          </cell>
          <cell r="AC128" t="e">
            <v>#REF!</v>
          </cell>
          <cell r="AD128" t="e">
            <v>#REF!</v>
          </cell>
          <cell r="AE128" t="e">
            <v>#REF!</v>
          </cell>
          <cell r="AF128" t="e">
            <v>#REF!</v>
          </cell>
          <cell r="AG128" t="e">
            <v>#REF!</v>
          </cell>
          <cell r="AH128" t="e">
            <v>#REF!</v>
          </cell>
          <cell r="AI128" t="e">
            <v>#REF!</v>
          </cell>
          <cell r="AJ128" t="e">
            <v>#REF!</v>
          </cell>
          <cell r="AK128" t="e">
            <v>#REF!</v>
          </cell>
          <cell r="AL128" t="e">
            <v>#REF!</v>
          </cell>
          <cell r="AM128" t="e">
            <v>#REF!</v>
          </cell>
          <cell r="AN128" t="e">
            <v>#REF!</v>
          </cell>
          <cell r="AO128" t="e">
            <v>#REF!</v>
          </cell>
          <cell r="AP128" t="e">
            <v>#REF!</v>
          </cell>
          <cell r="AQ128" t="e">
            <v>#REF!</v>
          </cell>
          <cell r="AR128" t="e">
            <v>#REF!</v>
          </cell>
          <cell r="AS128" t="e">
            <v>#REF!</v>
          </cell>
          <cell r="AT128" t="e">
            <v>#REF!</v>
          </cell>
          <cell r="AU128" t="e">
            <v>#REF!</v>
          </cell>
          <cell r="AV128" t="e">
            <v>#REF!</v>
          </cell>
          <cell r="AW128" t="e">
            <v>#REF!</v>
          </cell>
          <cell r="AX128" t="e">
            <v>#REF!</v>
          </cell>
          <cell r="AY128" t="e">
            <v>#REF!</v>
          </cell>
          <cell r="AZ128" t="e">
            <v>#REF!</v>
          </cell>
          <cell r="BA128" t="e">
            <v>#REF!</v>
          </cell>
          <cell r="BB128" t="e">
            <v>#REF!</v>
          </cell>
          <cell r="BC128" t="e">
            <v>#REF!</v>
          </cell>
          <cell r="BD128" t="e">
            <v>#REF!</v>
          </cell>
          <cell r="BE128" t="e">
            <v>#REF!</v>
          </cell>
          <cell r="BF128" t="e">
            <v>#REF!</v>
          </cell>
          <cell r="BG128" t="e">
            <v>#REF!</v>
          </cell>
          <cell r="BH128" t="e">
            <v>#REF!</v>
          </cell>
          <cell r="BI128" t="e">
            <v>#REF!</v>
          </cell>
          <cell r="BJ128" t="e">
            <v>#REF!</v>
          </cell>
          <cell r="BK128" t="e">
            <v>#REF!</v>
          </cell>
          <cell r="BL128" t="e">
            <v>#REF!</v>
          </cell>
          <cell r="BM128" t="e">
            <v>#REF!</v>
          </cell>
          <cell r="BN128" t="e">
            <v>#REF!</v>
          </cell>
          <cell r="BO128" t="e">
            <v>#REF!</v>
          </cell>
          <cell r="BP128" t="e">
            <v>#REF!</v>
          </cell>
          <cell r="BQ128" t="e">
            <v>#REF!</v>
          </cell>
          <cell r="BR128" t="e">
            <v>#REF!</v>
          </cell>
          <cell r="BS128" t="e">
            <v>#REF!</v>
          </cell>
          <cell r="BT128" t="e">
            <v>#REF!</v>
          </cell>
          <cell r="BU128" t="e">
            <v>#REF!</v>
          </cell>
          <cell r="BV128" t="e">
            <v>#REF!</v>
          </cell>
          <cell r="BW128" t="e">
            <v>#REF!</v>
          </cell>
          <cell r="BX128" t="e">
            <v>#REF!</v>
          </cell>
          <cell r="BY128" t="e">
            <v>#REF!</v>
          </cell>
          <cell r="BZ128" t="e">
            <v>#REF!</v>
          </cell>
          <cell r="CA128" t="e">
            <v>#REF!</v>
          </cell>
        </row>
        <row r="129">
          <cell r="A129" t="e">
            <v>#REF!</v>
          </cell>
          <cell r="B129" t="e">
            <v>#REF!</v>
          </cell>
          <cell r="C129" t="e">
            <v>#REF!</v>
          </cell>
          <cell r="D129" t="e">
            <v>#REF!</v>
          </cell>
          <cell r="E129" t="e">
            <v>#REF!</v>
          </cell>
          <cell r="F129" t="e">
            <v>#REF!</v>
          </cell>
          <cell r="G129" t="e">
            <v>#REF!</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t="e">
            <v>#REF!</v>
          </cell>
          <cell r="V129" t="e">
            <v>#REF!</v>
          </cell>
          <cell r="W129" t="e">
            <v>#REF!</v>
          </cell>
          <cell r="X129" t="e">
            <v>#REF!</v>
          </cell>
          <cell r="Y129" t="e">
            <v>#REF!</v>
          </cell>
          <cell r="Z129" t="e">
            <v>#REF!</v>
          </cell>
          <cell r="AA129" t="e">
            <v>#REF!</v>
          </cell>
          <cell r="AB129" t="e">
            <v>#REF!</v>
          </cell>
          <cell r="AC129" t="e">
            <v>#REF!</v>
          </cell>
          <cell r="AD129" t="e">
            <v>#REF!</v>
          </cell>
          <cell r="AE129" t="e">
            <v>#REF!</v>
          </cell>
          <cell r="AF129" t="e">
            <v>#REF!</v>
          </cell>
          <cell r="AG129" t="e">
            <v>#REF!</v>
          </cell>
          <cell r="AH129" t="e">
            <v>#REF!</v>
          </cell>
          <cell r="AI129" t="e">
            <v>#REF!</v>
          </cell>
          <cell r="AJ129" t="e">
            <v>#REF!</v>
          </cell>
          <cell r="AK129" t="e">
            <v>#REF!</v>
          </cell>
          <cell r="AL129" t="e">
            <v>#REF!</v>
          </cell>
          <cell r="AM129" t="e">
            <v>#REF!</v>
          </cell>
          <cell r="AN129" t="e">
            <v>#REF!</v>
          </cell>
          <cell r="AO129" t="e">
            <v>#REF!</v>
          </cell>
          <cell r="AP129" t="e">
            <v>#REF!</v>
          </cell>
          <cell r="AQ129" t="e">
            <v>#REF!</v>
          </cell>
          <cell r="AR129" t="e">
            <v>#REF!</v>
          </cell>
          <cell r="AS129" t="e">
            <v>#REF!</v>
          </cell>
          <cell r="AT129" t="e">
            <v>#REF!</v>
          </cell>
          <cell r="AU129" t="e">
            <v>#REF!</v>
          </cell>
          <cell r="AV129" t="e">
            <v>#REF!</v>
          </cell>
          <cell r="AW129" t="e">
            <v>#REF!</v>
          </cell>
          <cell r="AX129" t="e">
            <v>#REF!</v>
          </cell>
          <cell r="AY129" t="e">
            <v>#REF!</v>
          </cell>
          <cell r="AZ129" t="e">
            <v>#REF!</v>
          </cell>
          <cell r="BA129" t="e">
            <v>#REF!</v>
          </cell>
          <cell r="BB129" t="e">
            <v>#REF!</v>
          </cell>
          <cell r="BC129" t="e">
            <v>#REF!</v>
          </cell>
          <cell r="BD129" t="e">
            <v>#REF!</v>
          </cell>
          <cell r="BE129" t="e">
            <v>#REF!</v>
          </cell>
          <cell r="BF129" t="e">
            <v>#REF!</v>
          </cell>
          <cell r="BG129" t="e">
            <v>#REF!</v>
          </cell>
          <cell r="BH129" t="e">
            <v>#REF!</v>
          </cell>
          <cell r="BI129" t="e">
            <v>#REF!</v>
          </cell>
          <cell r="BJ129" t="e">
            <v>#REF!</v>
          </cell>
          <cell r="BK129" t="e">
            <v>#REF!</v>
          </cell>
          <cell r="BL129" t="e">
            <v>#REF!</v>
          </cell>
          <cell r="BM129" t="e">
            <v>#REF!</v>
          </cell>
          <cell r="BN129" t="e">
            <v>#REF!</v>
          </cell>
          <cell r="BO129" t="e">
            <v>#REF!</v>
          </cell>
          <cell r="BP129" t="e">
            <v>#REF!</v>
          </cell>
          <cell r="BQ129" t="e">
            <v>#REF!</v>
          </cell>
          <cell r="BR129" t="e">
            <v>#REF!</v>
          </cell>
          <cell r="BS129" t="e">
            <v>#REF!</v>
          </cell>
          <cell r="BT129" t="e">
            <v>#REF!</v>
          </cell>
          <cell r="BU129" t="e">
            <v>#REF!</v>
          </cell>
          <cell r="BV129" t="e">
            <v>#REF!</v>
          </cell>
          <cell r="BW129" t="e">
            <v>#REF!</v>
          </cell>
          <cell r="BX129" t="e">
            <v>#REF!</v>
          </cell>
          <cell r="BY129" t="e">
            <v>#REF!</v>
          </cell>
          <cell r="BZ129" t="e">
            <v>#REF!</v>
          </cell>
          <cell r="CA129" t="e">
            <v>#REF!</v>
          </cell>
        </row>
        <row r="130">
          <cell r="A130" t="e">
            <v>#REF!</v>
          </cell>
          <cell r="B130" t="e">
            <v>#REF!</v>
          </cell>
          <cell r="C130" t="e">
            <v>#REF!</v>
          </cell>
          <cell r="D130" t="e">
            <v>#REF!</v>
          </cell>
          <cell r="E130" t="e">
            <v>#REF!</v>
          </cell>
          <cell r="F130" t="e">
            <v>#REF!</v>
          </cell>
          <cell r="G130" t="e">
            <v>#REF!</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t="e">
            <v>#REF!</v>
          </cell>
          <cell r="V130" t="e">
            <v>#REF!</v>
          </cell>
          <cell r="W130" t="e">
            <v>#REF!</v>
          </cell>
          <cell r="X130" t="e">
            <v>#REF!</v>
          </cell>
          <cell r="Y130" t="e">
            <v>#REF!</v>
          </cell>
          <cell r="Z130" t="e">
            <v>#REF!</v>
          </cell>
          <cell r="AA130" t="e">
            <v>#REF!</v>
          </cell>
          <cell r="AB130" t="e">
            <v>#REF!</v>
          </cell>
          <cell r="AC130" t="e">
            <v>#REF!</v>
          </cell>
          <cell r="AD130" t="e">
            <v>#REF!</v>
          </cell>
          <cell r="AE130" t="e">
            <v>#REF!</v>
          </cell>
          <cell r="AF130" t="e">
            <v>#REF!</v>
          </cell>
          <cell r="AG130" t="e">
            <v>#REF!</v>
          </cell>
          <cell r="AH130" t="e">
            <v>#REF!</v>
          </cell>
          <cell r="AI130" t="e">
            <v>#REF!</v>
          </cell>
          <cell r="AJ130" t="e">
            <v>#REF!</v>
          </cell>
          <cell r="AK130" t="e">
            <v>#REF!</v>
          </cell>
          <cell r="AL130" t="e">
            <v>#REF!</v>
          </cell>
          <cell r="AM130" t="e">
            <v>#REF!</v>
          </cell>
          <cell r="AN130" t="e">
            <v>#REF!</v>
          </cell>
          <cell r="AO130" t="e">
            <v>#REF!</v>
          </cell>
          <cell r="AP130" t="e">
            <v>#REF!</v>
          </cell>
          <cell r="AQ130" t="e">
            <v>#REF!</v>
          </cell>
          <cell r="AR130" t="e">
            <v>#REF!</v>
          </cell>
          <cell r="AS130" t="e">
            <v>#REF!</v>
          </cell>
          <cell r="AT130" t="e">
            <v>#REF!</v>
          </cell>
          <cell r="AU130" t="e">
            <v>#REF!</v>
          </cell>
          <cell r="AV130" t="e">
            <v>#REF!</v>
          </cell>
          <cell r="AW130" t="e">
            <v>#REF!</v>
          </cell>
          <cell r="AX130" t="e">
            <v>#REF!</v>
          </cell>
          <cell r="AY130" t="e">
            <v>#REF!</v>
          </cell>
          <cell r="AZ130" t="e">
            <v>#REF!</v>
          </cell>
          <cell r="BA130" t="e">
            <v>#REF!</v>
          </cell>
          <cell r="BB130" t="e">
            <v>#REF!</v>
          </cell>
          <cell r="BC130" t="e">
            <v>#REF!</v>
          </cell>
          <cell r="BD130" t="e">
            <v>#REF!</v>
          </cell>
          <cell r="BE130" t="e">
            <v>#REF!</v>
          </cell>
          <cell r="BF130" t="e">
            <v>#REF!</v>
          </cell>
          <cell r="BG130" t="e">
            <v>#REF!</v>
          </cell>
          <cell r="BH130" t="e">
            <v>#REF!</v>
          </cell>
          <cell r="BI130" t="e">
            <v>#REF!</v>
          </cell>
          <cell r="BJ130" t="e">
            <v>#REF!</v>
          </cell>
          <cell r="BK130" t="e">
            <v>#REF!</v>
          </cell>
          <cell r="BL130" t="e">
            <v>#REF!</v>
          </cell>
          <cell r="BM130" t="e">
            <v>#REF!</v>
          </cell>
          <cell r="BN130" t="e">
            <v>#REF!</v>
          </cell>
          <cell r="BO130" t="e">
            <v>#REF!</v>
          </cell>
          <cell r="BP130" t="e">
            <v>#REF!</v>
          </cell>
          <cell r="BQ130" t="e">
            <v>#REF!</v>
          </cell>
          <cell r="BR130" t="e">
            <v>#REF!</v>
          </cell>
          <cell r="BS130" t="e">
            <v>#REF!</v>
          </cell>
          <cell r="BT130" t="e">
            <v>#REF!</v>
          </cell>
          <cell r="BU130" t="e">
            <v>#REF!</v>
          </cell>
          <cell r="BV130" t="e">
            <v>#REF!</v>
          </cell>
          <cell r="BW130" t="e">
            <v>#REF!</v>
          </cell>
          <cell r="BX130" t="e">
            <v>#REF!</v>
          </cell>
          <cell r="BY130" t="e">
            <v>#REF!</v>
          </cell>
          <cell r="BZ130" t="e">
            <v>#REF!</v>
          </cell>
          <cell r="CA130" t="e">
            <v>#REF!</v>
          </cell>
        </row>
        <row r="131">
          <cell r="A131" t="e">
            <v>#REF!</v>
          </cell>
          <cell r="B131" t="e">
            <v>#REF!</v>
          </cell>
          <cell r="C131" t="e">
            <v>#REF!</v>
          </cell>
          <cell r="D131" t="e">
            <v>#REF!</v>
          </cell>
          <cell r="E131" t="e">
            <v>#REF!</v>
          </cell>
          <cell r="F131" t="e">
            <v>#REF!</v>
          </cell>
          <cell r="G131" t="e">
            <v>#REF!</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t="e">
            <v>#REF!</v>
          </cell>
          <cell r="V131" t="e">
            <v>#REF!</v>
          </cell>
          <cell r="W131" t="e">
            <v>#REF!</v>
          </cell>
          <cell r="X131" t="e">
            <v>#REF!</v>
          </cell>
          <cell r="Y131" t="e">
            <v>#REF!</v>
          </cell>
          <cell r="Z131" t="e">
            <v>#REF!</v>
          </cell>
          <cell r="AA131" t="e">
            <v>#REF!</v>
          </cell>
          <cell r="AB131" t="e">
            <v>#REF!</v>
          </cell>
          <cell r="AC131" t="e">
            <v>#REF!</v>
          </cell>
          <cell r="AD131" t="e">
            <v>#REF!</v>
          </cell>
          <cell r="AE131" t="e">
            <v>#REF!</v>
          </cell>
          <cell r="AF131" t="e">
            <v>#REF!</v>
          </cell>
          <cell r="AG131" t="e">
            <v>#REF!</v>
          </cell>
          <cell r="AH131" t="e">
            <v>#REF!</v>
          </cell>
          <cell r="AI131" t="e">
            <v>#REF!</v>
          </cell>
          <cell r="AJ131" t="e">
            <v>#REF!</v>
          </cell>
          <cell r="AK131" t="e">
            <v>#REF!</v>
          </cell>
          <cell r="AL131" t="e">
            <v>#REF!</v>
          </cell>
          <cell r="AM131" t="e">
            <v>#REF!</v>
          </cell>
          <cell r="AN131" t="e">
            <v>#REF!</v>
          </cell>
          <cell r="AO131" t="e">
            <v>#REF!</v>
          </cell>
          <cell r="AP131" t="e">
            <v>#REF!</v>
          </cell>
          <cell r="AQ131" t="e">
            <v>#REF!</v>
          </cell>
          <cell r="AR131" t="e">
            <v>#REF!</v>
          </cell>
          <cell r="AS131" t="e">
            <v>#REF!</v>
          </cell>
          <cell r="AT131" t="e">
            <v>#REF!</v>
          </cell>
          <cell r="AU131" t="e">
            <v>#REF!</v>
          </cell>
          <cell r="AV131" t="e">
            <v>#REF!</v>
          </cell>
          <cell r="AW131" t="e">
            <v>#REF!</v>
          </cell>
          <cell r="AX131" t="e">
            <v>#REF!</v>
          </cell>
          <cell r="AY131" t="e">
            <v>#REF!</v>
          </cell>
          <cell r="AZ131" t="e">
            <v>#REF!</v>
          </cell>
          <cell r="BA131" t="e">
            <v>#REF!</v>
          </cell>
          <cell r="BB131" t="e">
            <v>#REF!</v>
          </cell>
          <cell r="BC131" t="e">
            <v>#REF!</v>
          </cell>
          <cell r="BD131" t="e">
            <v>#REF!</v>
          </cell>
          <cell r="BE131" t="e">
            <v>#REF!</v>
          </cell>
          <cell r="BF131" t="e">
            <v>#REF!</v>
          </cell>
          <cell r="BG131" t="e">
            <v>#REF!</v>
          </cell>
          <cell r="BH131" t="e">
            <v>#REF!</v>
          </cell>
          <cell r="BI131" t="e">
            <v>#REF!</v>
          </cell>
          <cell r="BJ131" t="e">
            <v>#REF!</v>
          </cell>
          <cell r="BK131" t="e">
            <v>#REF!</v>
          </cell>
          <cell r="BL131" t="e">
            <v>#REF!</v>
          </cell>
          <cell r="BM131" t="e">
            <v>#REF!</v>
          </cell>
          <cell r="BN131" t="e">
            <v>#REF!</v>
          </cell>
          <cell r="BO131" t="e">
            <v>#REF!</v>
          </cell>
          <cell r="BP131" t="e">
            <v>#REF!</v>
          </cell>
          <cell r="BQ131" t="e">
            <v>#REF!</v>
          </cell>
          <cell r="BR131" t="e">
            <v>#REF!</v>
          </cell>
          <cell r="BS131" t="e">
            <v>#REF!</v>
          </cell>
          <cell r="BT131" t="e">
            <v>#REF!</v>
          </cell>
          <cell r="BU131" t="e">
            <v>#REF!</v>
          </cell>
          <cell r="BV131" t="e">
            <v>#REF!</v>
          </cell>
          <cell r="BW131" t="e">
            <v>#REF!</v>
          </cell>
          <cell r="BX131" t="e">
            <v>#REF!</v>
          </cell>
          <cell r="BY131" t="e">
            <v>#REF!</v>
          </cell>
          <cell r="BZ131" t="e">
            <v>#REF!</v>
          </cell>
          <cell r="CA131" t="e">
            <v>#REF!</v>
          </cell>
        </row>
        <row r="132">
          <cell r="A132" t="e">
            <v>#REF!</v>
          </cell>
          <cell r="B132" t="e">
            <v>#REF!</v>
          </cell>
          <cell r="C132" t="e">
            <v>#REF!</v>
          </cell>
          <cell r="D132" t="e">
            <v>#REF!</v>
          </cell>
          <cell r="E132" t="e">
            <v>#REF!</v>
          </cell>
          <cell r="F132" t="e">
            <v>#REF!</v>
          </cell>
          <cell r="G132" t="e">
            <v>#REF!</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cell r="W132" t="e">
            <v>#REF!</v>
          </cell>
          <cell r="X132" t="e">
            <v>#REF!</v>
          </cell>
          <cell r="Y132" t="e">
            <v>#REF!</v>
          </cell>
          <cell r="Z132" t="e">
            <v>#REF!</v>
          </cell>
          <cell r="AA132" t="e">
            <v>#REF!</v>
          </cell>
          <cell r="AB132" t="e">
            <v>#REF!</v>
          </cell>
          <cell r="AC132" t="e">
            <v>#REF!</v>
          </cell>
          <cell r="AD132" t="e">
            <v>#REF!</v>
          </cell>
          <cell r="AE132" t="e">
            <v>#REF!</v>
          </cell>
          <cell r="AF132" t="e">
            <v>#REF!</v>
          </cell>
          <cell r="AG132" t="e">
            <v>#REF!</v>
          </cell>
          <cell r="AH132" t="e">
            <v>#REF!</v>
          </cell>
          <cell r="AI132" t="e">
            <v>#REF!</v>
          </cell>
          <cell r="AJ132" t="e">
            <v>#REF!</v>
          </cell>
          <cell r="AK132" t="e">
            <v>#REF!</v>
          </cell>
          <cell r="AL132" t="e">
            <v>#REF!</v>
          </cell>
          <cell r="AM132" t="e">
            <v>#REF!</v>
          </cell>
          <cell r="AN132" t="e">
            <v>#REF!</v>
          </cell>
          <cell r="AO132" t="e">
            <v>#REF!</v>
          </cell>
          <cell r="AP132" t="e">
            <v>#REF!</v>
          </cell>
          <cell r="AQ132" t="e">
            <v>#REF!</v>
          </cell>
          <cell r="AR132" t="e">
            <v>#REF!</v>
          </cell>
          <cell r="AS132" t="e">
            <v>#REF!</v>
          </cell>
          <cell r="AT132" t="e">
            <v>#REF!</v>
          </cell>
          <cell r="AU132" t="e">
            <v>#REF!</v>
          </cell>
          <cell r="AV132" t="e">
            <v>#REF!</v>
          </cell>
          <cell r="AW132" t="e">
            <v>#REF!</v>
          </cell>
          <cell r="AX132" t="e">
            <v>#REF!</v>
          </cell>
          <cell r="AY132" t="e">
            <v>#REF!</v>
          </cell>
          <cell r="AZ132" t="e">
            <v>#REF!</v>
          </cell>
          <cell r="BA132" t="e">
            <v>#REF!</v>
          </cell>
          <cell r="BB132" t="e">
            <v>#REF!</v>
          </cell>
          <cell r="BC132" t="e">
            <v>#REF!</v>
          </cell>
          <cell r="BD132" t="e">
            <v>#REF!</v>
          </cell>
          <cell r="BE132" t="e">
            <v>#REF!</v>
          </cell>
          <cell r="BF132" t="e">
            <v>#REF!</v>
          </cell>
          <cell r="BG132" t="e">
            <v>#REF!</v>
          </cell>
          <cell r="BH132" t="e">
            <v>#REF!</v>
          </cell>
          <cell r="BI132" t="e">
            <v>#REF!</v>
          </cell>
          <cell r="BJ132" t="e">
            <v>#REF!</v>
          </cell>
          <cell r="BK132" t="e">
            <v>#REF!</v>
          </cell>
          <cell r="BL132" t="e">
            <v>#REF!</v>
          </cell>
          <cell r="BM132" t="e">
            <v>#REF!</v>
          </cell>
          <cell r="BN132" t="e">
            <v>#REF!</v>
          </cell>
          <cell r="BO132" t="e">
            <v>#REF!</v>
          </cell>
          <cell r="BP132" t="e">
            <v>#REF!</v>
          </cell>
          <cell r="BQ132" t="e">
            <v>#REF!</v>
          </cell>
          <cell r="BR132" t="e">
            <v>#REF!</v>
          </cell>
          <cell r="BS132" t="e">
            <v>#REF!</v>
          </cell>
          <cell r="BT132" t="e">
            <v>#REF!</v>
          </cell>
          <cell r="BU132" t="e">
            <v>#REF!</v>
          </cell>
          <cell r="BV132" t="e">
            <v>#REF!</v>
          </cell>
          <cell r="BW132" t="e">
            <v>#REF!</v>
          </cell>
          <cell r="BX132" t="e">
            <v>#REF!</v>
          </cell>
          <cell r="BY132" t="e">
            <v>#REF!</v>
          </cell>
          <cell r="BZ132" t="e">
            <v>#REF!</v>
          </cell>
          <cell r="CA132" t="e">
            <v>#REF!</v>
          </cell>
        </row>
        <row r="133">
          <cell r="A133" t="e">
            <v>#REF!</v>
          </cell>
          <cell r="B133" t="e">
            <v>#REF!</v>
          </cell>
          <cell r="C133" t="e">
            <v>#REF!</v>
          </cell>
          <cell r="D133" t="e">
            <v>#REF!</v>
          </cell>
          <cell r="E133" t="e">
            <v>#REF!</v>
          </cell>
          <cell r="F133" t="e">
            <v>#REF!</v>
          </cell>
          <cell r="G133" t="e">
            <v>#REF!</v>
          </cell>
          <cell r="H133" t="e">
            <v>#REF!</v>
          </cell>
          <cell r="I133" t="e">
            <v>#REF!</v>
          </cell>
          <cell r="J133" t="e">
            <v>#REF!</v>
          </cell>
          <cell r="K133" t="e">
            <v>#REF!</v>
          </cell>
          <cell r="L133" t="e">
            <v>#REF!</v>
          </cell>
          <cell r="M133" t="e">
            <v>#REF!</v>
          </cell>
          <cell r="N133" t="e">
            <v>#REF!</v>
          </cell>
          <cell r="O133" t="e">
            <v>#REF!</v>
          </cell>
          <cell r="P133" t="e">
            <v>#REF!</v>
          </cell>
          <cell r="Q133" t="e">
            <v>#REF!</v>
          </cell>
          <cell r="R133" t="e">
            <v>#REF!</v>
          </cell>
          <cell r="S133" t="e">
            <v>#REF!</v>
          </cell>
          <cell r="T133" t="e">
            <v>#REF!</v>
          </cell>
          <cell r="U133" t="e">
            <v>#REF!</v>
          </cell>
          <cell r="V133" t="e">
            <v>#REF!</v>
          </cell>
          <cell r="W133" t="e">
            <v>#REF!</v>
          </cell>
          <cell r="X133" t="e">
            <v>#REF!</v>
          </cell>
          <cell r="Y133" t="e">
            <v>#REF!</v>
          </cell>
          <cell r="Z133" t="e">
            <v>#REF!</v>
          </cell>
          <cell r="AA133" t="e">
            <v>#REF!</v>
          </cell>
          <cell r="AB133" t="e">
            <v>#REF!</v>
          </cell>
          <cell r="AC133" t="e">
            <v>#REF!</v>
          </cell>
          <cell r="AD133" t="e">
            <v>#REF!</v>
          </cell>
          <cell r="AE133" t="e">
            <v>#REF!</v>
          </cell>
          <cell r="AF133" t="e">
            <v>#REF!</v>
          </cell>
          <cell r="AG133" t="e">
            <v>#REF!</v>
          </cell>
          <cell r="AH133" t="e">
            <v>#REF!</v>
          </cell>
          <cell r="AI133" t="e">
            <v>#REF!</v>
          </cell>
          <cell r="AJ133" t="e">
            <v>#REF!</v>
          </cell>
          <cell r="AK133" t="e">
            <v>#REF!</v>
          </cell>
          <cell r="AL133" t="e">
            <v>#REF!</v>
          </cell>
          <cell r="AM133" t="e">
            <v>#REF!</v>
          </cell>
          <cell r="AN133" t="e">
            <v>#REF!</v>
          </cell>
          <cell r="AO133" t="e">
            <v>#REF!</v>
          </cell>
          <cell r="AP133" t="e">
            <v>#REF!</v>
          </cell>
          <cell r="AQ133" t="e">
            <v>#REF!</v>
          </cell>
          <cell r="AR133" t="e">
            <v>#REF!</v>
          </cell>
          <cell r="AS133" t="e">
            <v>#REF!</v>
          </cell>
          <cell r="AT133" t="e">
            <v>#REF!</v>
          </cell>
          <cell r="AU133" t="e">
            <v>#REF!</v>
          </cell>
          <cell r="AV133" t="e">
            <v>#REF!</v>
          </cell>
          <cell r="AW133" t="e">
            <v>#REF!</v>
          </cell>
          <cell r="AX133" t="e">
            <v>#REF!</v>
          </cell>
          <cell r="AY133" t="e">
            <v>#REF!</v>
          </cell>
          <cell r="AZ133" t="e">
            <v>#REF!</v>
          </cell>
          <cell r="BA133" t="e">
            <v>#REF!</v>
          </cell>
          <cell r="BB133" t="e">
            <v>#REF!</v>
          </cell>
          <cell r="BC133" t="e">
            <v>#REF!</v>
          </cell>
          <cell r="BD133" t="e">
            <v>#REF!</v>
          </cell>
          <cell r="BE133" t="e">
            <v>#REF!</v>
          </cell>
          <cell r="BF133" t="e">
            <v>#REF!</v>
          </cell>
          <cell r="BG133" t="e">
            <v>#REF!</v>
          </cell>
          <cell r="BH133" t="e">
            <v>#REF!</v>
          </cell>
          <cell r="BI133" t="e">
            <v>#REF!</v>
          </cell>
          <cell r="BJ133" t="e">
            <v>#REF!</v>
          </cell>
          <cell r="BK133" t="e">
            <v>#REF!</v>
          </cell>
          <cell r="BL133" t="e">
            <v>#REF!</v>
          </cell>
          <cell r="BM133" t="e">
            <v>#REF!</v>
          </cell>
          <cell r="BN133" t="e">
            <v>#REF!</v>
          </cell>
          <cell r="BO133" t="e">
            <v>#REF!</v>
          </cell>
          <cell r="BP133" t="e">
            <v>#REF!</v>
          </cell>
          <cell r="BQ133" t="e">
            <v>#REF!</v>
          </cell>
          <cell r="BR133" t="e">
            <v>#REF!</v>
          </cell>
          <cell r="BS133" t="e">
            <v>#REF!</v>
          </cell>
          <cell r="BT133" t="e">
            <v>#REF!</v>
          </cell>
          <cell r="BU133" t="e">
            <v>#REF!</v>
          </cell>
          <cell r="BV133" t="e">
            <v>#REF!</v>
          </cell>
          <cell r="BW133" t="e">
            <v>#REF!</v>
          </cell>
          <cell r="BX133" t="e">
            <v>#REF!</v>
          </cell>
          <cell r="BY133" t="e">
            <v>#REF!</v>
          </cell>
          <cell r="BZ133" t="e">
            <v>#REF!</v>
          </cell>
          <cell r="CA133" t="e">
            <v>#REF!</v>
          </cell>
        </row>
        <row r="134">
          <cell r="A134" t="e">
            <v>#REF!</v>
          </cell>
          <cell r="B134" t="e">
            <v>#REF!</v>
          </cell>
          <cell r="C134" t="e">
            <v>#REF!</v>
          </cell>
          <cell r="D134" t="e">
            <v>#REF!</v>
          </cell>
          <cell r="E134" t="e">
            <v>#REF!</v>
          </cell>
          <cell r="F134" t="e">
            <v>#REF!</v>
          </cell>
          <cell r="G134" t="e">
            <v>#REF!</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cell r="W134" t="e">
            <v>#REF!</v>
          </cell>
          <cell r="X134" t="e">
            <v>#REF!</v>
          </cell>
          <cell r="Y134" t="e">
            <v>#REF!</v>
          </cell>
          <cell r="Z134" t="e">
            <v>#REF!</v>
          </cell>
          <cell r="AA134" t="e">
            <v>#REF!</v>
          </cell>
          <cell r="AB134" t="e">
            <v>#REF!</v>
          </cell>
          <cell r="AC134" t="e">
            <v>#REF!</v>
          </cell>
          <cell r="AD134" t="e">
            <v>#REF!</v>
          </cell>
          <cell r="AE134" t="e">
            <v>#REF!</v>
          </cell>
          <cell r="AF134" t="e">
            <v>#REF!</v>
          </cell>
          <cell r="AG134" t="e">
            <v>#REF!</v>
          </cell>
          <cell r="AH134" t="e">
            <v>#REF!</v>
          </cell>
          <cell r="AI134" t="e">
            <v>#REF!</v>
          </cell>
          <cell r="AJ134" t="e">
            <v>#REF!</v>
          </cell>
          <cell r="AK134" t="e">
            <v>#REF!</v>
          </cell>
          <cell r="AL134" t="e">
            <v>#REF!</v>
          </cell>
          <cell r="AM134" t="e">
            <v>#REF!</v>
          </cell>
          <cell r="AN134" t="e">
            <v>#REF!</v>
          </cell>
          <cell r="AO134" t="e">
            <v>#REF!</v>
          </cell>
          <cell r="AP134" t="e">
            <v>#REF!</v>
          </cell>
          <cell r="AQ134" t="e">
            <v>#REF!</v>
          </cell>
          <cell r="AR134" t="e">
            <v>#REF!</v>
          </cell>
          <cell r="AS134" t="e">
            <v>#REF!</v>
          </cell>
          <cell r="AT134" t="e">
            <v>#REF!</v>
          </cell>
          <cell r="AU134" t="e">
            <v>#REF!</v>
          </cell>
          <cell r="AV134" t="e">
            <v>#REF!</v>
          </cell>
          <cell r="AW134" t="e">
            <v>#REF!</v>
          </cell>
          <cell r="AX134" t="e">
            <v>#REF!</v>
          </cell>
          <cell r="AY134" t="e">
            <v>#REF!</v>
          </cell>
          <cell r="AZ134" t="e">
            <v>#REF!</v>
          </cell>
          <cell r="BA134" t="e">
            <v>#REF!</v>
          </cell>
          <cell r="BB134" t="e">
            <v>#REF!</v>
          </cell>
          <cell r="BC134" t="e">
            <v>#REF!</v>
          </cell>
          <cell r="BD134" t="e">
            <v>#REF!</v>
          </cell>
          <cell r="BE134" t="e">
            <v>#REF!</v>
          </cell>
          <cell r="BF134" t="e">
            <v>#REF!</v>
          </cell>
          <cell r="BG134" t="e">
            <v>#REF!</v>
          </cell>
          <cell r="BH134" t="e">
            <v>#REF!</v>
          </cell>
          <cell r="BI134" t="e">
            <v>#REF!</v>
          </cell>
          <cell r="BJ134" t="e">
            <v>#REF!</v>
          </cell>
          <cell r="BK134" t="e">
            <v>#REF!</v>
          </cell>
          <cell r="BL134" t="e">
            <v>#REF!</v>
          </cell>
          <cell r="BM134" t="e">
            <v>#REF!</v>
          </cell>
          <cell r="BN134" t="e">
            <v>#REF!</v>
          </cell>
          <cell r="BO134" t="e">
            <v>#REF!</v>
          </cell>
          <cell r="BP134" t="e">
            <v>#REF!</v>
          </cell>
          <cell r="BQ134" t="e">
            <v>#REF!</v>
          </cell>
          <cell r="BR134" t="e">
            <v>#REF!</v>
          </cell>
          <cell r="BS134" t="e">
            <v>#REF!</v>
          </cell>
          <cell r="BT134" t="e">
            <v>#REF!</v>
          </cell>
          <cell r="BU134" t="e">
            <v>#REF!</v>
          </cell>
          <cell r="BV134" t="e">
            <v>#REF!</v>
          </cell>
          <cell r="BW134" t="e">
            <v>#REF!</v>
          </cell>
          <cell r="BX134" t="e">
            <v>#REF!</v>
          </cell>
          <cell r="BY134" t="e">
            <v>#REF!</v>
          </cell>
          <cell r="BZ134" t="e">
            <v>#REF!</v>
          </cell>
          <cell r="CA134" t="e">
            <v>#REF!</v>
          </cell>
        </row>
        <row r="135">
          <cell r="A135" t="e">
            <v>#REF!</v>
          </cell>
          <cell r="B135" t="e">
            <v>#REF!</v>
          </cell>
          <cell r="C135" t="e">
            <v>#REF!</v>
          </cell>
          <cell r="D135" t="e">
            <v>#REF!</v>
          </cell>
          <cell r="E135" t="e">
            <v>#REF!</v>
          </cell>
          <cell r="F135" t="e">
            <v>#REF!</v>
          </cell>
          <cell r="G135" t="e">
            <v>#REF!</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cell r="W135" t="e">
            <v>#REF!</v>
          </cell>
          <cell r="X135" t="e">
            <v>#REF!</v>
          </cell>
          <cell r="Y135" t="e">
            <v>#REF!</v>
          </cell>
          <cell r="Z135" t="e">
            <v>#REF!</v>
          </cell>
          <cell r="AA135" t="e">
            <v>#REF!</v>
          </cell>
          <cell r="AB135" t="e">
            <v>#REF!</v>
          </cell>
          <cell r="AC135" t="e">
            <v>#REF!</v>
          </cell>
          <cell r="AD135" t="e">
            <v>#REF!</v>
          </cell>
          <cell r="AE135" t="e">
            <v>#REF!</v>
          </cell>
          <cell r="AF135" t="e">
            <v>#REF!</v>
          </cell>
          <cell r="AG135" t="e">
            <v>#REF!</v>
          </cell>
          <cell r="AH135" t="e">
            <v>#REF!</v>
          </cell>
          <cell r="AI135" t="e">
            <v>#REF!</v>
          </cell>
          <cell r="AJ135" t="e">
            <v>#REF!</v>
          </cell>
          <cell r="AK135" t="e">
            <v>#REF!</v>
          </cell>
          <cell r="AL135" t="e">
            <v>#REF!</v>
          </cell>
          <cell r="AM135" t="e">
            <v>#REF!</v>
          </cell>
          <cell r="AN135" t="e">
            <v>#REF!</v>
          </cell>
          <cell r="AO135" t="e">
            <v>#REF!</v>
          </cell>
          <cell r="AP135" t="e">
            <v>#REF!</v>
          </cell>
          <cell r="AQ135" t="e">
            <v>#REF!</v>
          </cell>
          <cell r="AR135" t="e">
            <v>#REF!</v>
          </cell>
          <cell r="AS135" t="e">
            <v>#REF!</v>
          </cell>
          <cell r="AT135" t="e">
            <v>#REF!</v>
          </cell>
          <cell r="AU135" t="e">
            <v>#REF!</v>
          </cell>
          <cell r="AV135" t="e">
            <v>#REF!</v>
          </cell>
          <cell r="AW135" t="e">
            <v>#REF!</v>
          </cell>
          <cell r="AX135" t="e">
            <v>#REF!</v>
          </cell>
          <cell r="AY135" t="e">
            <v>#REF!</v>
          </cell>
          <cell r="AZ135" t="e">
            <v>#REF!</v>
          </cell>
          <cell r="BA135" t="e">
            <v>#REF!</v>
          </cell>
          <cell r="BB135" t="e">
            <v>#REF!</v>
          </cell>
          <cell r="BC135" t="e">
            <v>#REF!</v>
          </cell>
          <cell r="BD135" t="e">
            <v>#REF!</v>
          </cell>
          <cell r="BE135" t="e">
            <v>#REF!</v>
          </cell>
          <cell r="BF135" t="e">
            <v>#REF!</v>
          </cell>
          <cell r="BG135" t="e">
            <v>#REF!</v>
          </cell>
          <cell r="BH135" t="e">
            <v>#REF!</v>
          </cell>
          <cell r="BI135" t="e">
            <v>#REF!</v>
          </cell>
          <cell r="BJ135" t="e">
            <v>#REF!</v>
          </cell>
          <cell r="BK135" t="e">
            <v>#REF!</v>
          </cell>
          <cell r="BL135" t="e">
            <v>#REF!</v>
          </cell>
          <cell r="BM135" t="e">
            <v>#REF!</v>
          </cell>
          <cell r="BN135" t="e">
            <v>#REF!</v>
          </cell>
          <cell r="BO135" t="e">
            <v>#REF!</v>
          </cell>
          <cell r="BP135" t="e">
            <v>#REF!</v>
          </cell>
          <cell r="BQ135" t="e">
            <v>#REF!</v>
          </cell>
          <cell r="BR135" t="e">
            <v>#REF!</v>
          </cell>
          <cell r="BS135" t="e">
            <v>#REF!</v>
          </cell>
          <cell r="BT135" t="e">
            <v>#REF!</v>
          </cell>
          <cell r="BU135" t="e">
            <v>#REF!</v>
          </cell>
          <cell r="BV135" t="e">
            <v>#REF!</v>
          </cell>
          <cell r="BW135" t="e">
            <v>#REF!</v>
          </cell>
          <cell r="BX135" t="e">
            <v>#REF!</v>
          </cell>
          <cell r="BY135" t="e">
            <v>#REF!</v>
          </cell>
          <cell r="BZ135" t="e">
            <v>#REF!</v>
          </cell>
          <cell r="CA135" t="e">
            <v>#REF!</v>
          </cell>
        </row>
        <row r="136">
          <cell r="A136" t="e">
            <v>#REF!</v>
          </cell>
          <cell r="B136" t="e">
            <v>#REF!</v>
          </cell>
          <cell r="C136" t="e">
            <v>#REF!</v>
          </cell>
          <cell r="D136" t="e">
            <v>#REF!</v>
          </cell>
          <cell r="E136" t="e">
            <v>#REF!</v>
          </cell>
          <cell r="F136" t="e">
            <v>#REF!</v>
          </cell>
          <cell r="G136" t="e">
            <v>#REF!</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cell r="W136" t="e">
            <v>#REF!</v>
          </cell>
          <cell r="X136" t="e">
            <v>#REF!</v>
          </cell>
          <cell r="Y136" t="e">
            <v>#REF!</v>
          </cell>
          <cell r="Z136" t="e">
            <v>#REF!</v>
          </cell>
          <cell r="AA136" t="e">
            <v>#REF!</v>
          </cell>
          <cell r="AB136" t="e">
            <v>#REF!</v>
          </cell>
          <cell r="AC136" t="e">
            <v>#REF!</v>
          </cell>
          <cell r="AD136" t="e">
            <v>#REF!</v>
          </cell>
          <cell r="AE136" t="e">
            <v>#REF!</v>
          </cell>
          <cell r="AF136" t="e">
            <v>#REF!</v>
          </cell>
          <cell r="AG136" t="e">
            <v>#REF!</v>
          </cell>
          <cell r="AH136" t="e">
            <v>#REF!</v>
          </cell>
          <cell r="AI136" t="e">
            <v>#REF!</v>
          </cell>
          <cell r="AJ136" t="e">
            <v>#REF!</v>
          </cell>
          <cell r="AK136" t="e">
            <v>#REF!</v>
          </cell>
          <cell r="AL136" t="e">
            <v>#REF!</v>
          </cell>
          <cell r="AM136" t="e">
            <v>#REF!</v>
          </cell>
          <cell r="AN136" t="e">
            <v>#REF!</v>
          </cell>
          <cell r="AO136" t="e">
            <v>#REF!</v>
          </cell>
          <cell r="AP136" t="e">
            <v>#REF!</v>
          </cell>
          <cell r="AQ136" t="e">
            <v>#REF!</v>
          </cell>
          <cell r="AR136" t="e">
            <v>#REF!</v>
          </cell>
          <cell r="AS136" t="e">
            <v>#REF!</v>
          </cell>
          <cell r="AT136" t="e">
            <v>#REF!</v>
          </cell>
          <cell r="AU136" t="e">
            <v>#REF!</v>
          </cell>
          <cell r="AV136" t="e">
            <v>#REF!</v>
          </cell>
          <cell r="AW136" t="e">
            <v>#REF!</v>
          </cell>
          <cell r="AX136" t="e">
            <v>#REF!</v>
          </cell>
          <cell r="AY136" t="e">
            <v>#REF!</v>
          </cell>
          <cell r="AZ136" t="e">
            <v>#REF!</v>
          </cell>
          <cell r="BA136" t="e">
            <v>#REF!</v>
          </cell>
          <cell r="BB136" t="e">
            <v>#REF!</v>
          </cell>
          <cell r="BC136" t="e">
            <v>#REF!</v>
          </cell>
          <cell r="BD136" t="e">
            <v>#REF!</v>
          </cell>
          <cell r="BE136" t="e">
            <v>#REF!</v>
          </cell>
          <cell r="BF136" t="e">
            <v>#REF!</v>
          </cell>
          <cell r="BG136" t="e">
            <v>#REF!</v>
          </cell>
          <cell r="BH136" t="e">
            <v>#REF!</v>
          </cell>
          <cell r="BI136" t="e">
            <v>#REF!</v>
          </cell>
          <cell r="BJ136" t="e">
            <v>#REF!</v>
          </cell>
          <cell r="BK136" t="e">
            <v>#REF!</v>
          </cell>
          <cell r="BL136" t="e">
            <v>#REF!</v>
          </cell>
          <cell r="BM136" t="e">
            <v>#REF!</v>
          </cell>
          <cell r="BN136" t="e">
            <v>#REF!</v>
          </cell>
          <cell r="BO136" t="e">
            <v>#REF!</v>
          </cell>
          <cell r="BP136" t="e">
            <v>#REF!</v>
          </cell>
          <cell r="BQ136" t="e">
            <v>#REF!</v>
          </cell>
          <cell r="BR136" t="e">
            <v>#REF!</v>
          </cell>
          <cell r="BS136" t="e">
            <v>#REF!</v>
          </cell>
          <cell r="BT136" t="e">
            <v>#REF!</v>
          </cell>
          <cell r="BU136" t="e">
            <v>#REF!</v>
          </cell>
          <cell r="BV136" t="e">
            <v>#REF!</v>
          </cell>
          <cell r="BW136" t="e">
            <v>#REF!</v>
          </cell>
          <cell r="BX136" t="e">
            <v>#REF!</v>
          </cell>
          <cell r="BY136" t="e">
            <v>#REF!</v>
          </cell>
          <cell r="BZ136" t="e">
            <v>#REF!</v>
          </cell>
          <cell r="CA136" t="e">
            <v>#REF!</v>
          </cell>
        </row>
        <row r="137">
          <cell r="A137" t="e">
            <v>#REF!</v>
          </cell>
          <cell r="B137" t="e">
            <v>#REF!</v>
          </cell>
          <cell r="C137" t="e">
            <v>#REF!</v>
          </cell>
          <cell r="D137" t="e">
            <v>#REF!</v>
          </cell>
          <cell r="E137" t="e">
            <v>#REF!</v>
          </cell>
          <cell r="F137" t="e">
            <v>#REF!</v>
          </cell>
          <cell r="G137" t="e">
            <v>#REF!</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cell r="W137" t="e">
            <v>#REF!</v>
          </cell>
          <cell r="X137" t="e">
            <v>#REF!</v>
          </cell>
          <cell r="Y137" t="e">
            <v>#REF!</v>
          </cell>
          <cell r="Z137" t="e">
            <v>#REF!</v>
          </cell>
          <cell r="AA137" t="e">
            <v>#REF!</v>
          </cell>
          <cell r="AB137" t="e">
            <v>#REF!</v>
          </cell>
          <cell r="AC137" t="e">
            <v>#REF!</v>
          </cell>
          <cell r="AD137" t="e">
            <v>#REF!</v>
          </cell>
          <cell r="AE137" t="e">
            <v>#REF!</v>
          </cell>
          <cell r="AF137" t="e">
            <v>#REF!</v>
          </cell>
          <cell r="AG137" t="e">
            <v>#REF!</v>
          </cell>
          <cell r="AH137" t="e">
            <v>#REF!</v>
          </cell>
          <cell r="AI137" t="e">
            <v>#REF!</v>
          </cell>
          <cell r="AJ137" t="e">
            <v>#REF!</v>
          </cell>
          <cell r="AK137" t="e">
            <v>#REF!</v>
          </cell>
          <cell r="AL137" t="e">
            <v>#REF!</v>
          </cell>
          <cell r="AM137" t="e">
            <v>#REF!</v>
          </cell>
          <cell r="AN137" t="e">
            <v>#REF!</v>
          </cell>
          <cell r="AO137" t="e">
            <v>#REF!</v>
          </cell>
          <cell r="AP137" t="e">
            <v>#REF!</v>
          </cell>
          <cell r="AQ137" t="e">
            <v>#REF!</v>
          </cell>
          <cell r="AR137" t="e">
            <v>#REF!</v>
          </cell>
          <cell r="AS137" t="e">
            <v>#REF!</v>
          </cell>
          <cell r="AT137" t="e">
            <v>#REF!</v>
          </cell>
          <cell r="AU137" t="e">
            <v>#REF!</v>
          </cell>
          <cell r="AV137" t="e">
            <v>#REF!</v>
          </cell>
          <cell r="AW137" t="e">
            <v>#REF!</v>
          </cell>
          <cell r="AX137" t="e">
            <v>#REF!</v>
          </cell>
          <cell r="AY137" t="e">
            <v>#REF!</v>
          </cell>
          <cell r="AZ137" t="e">
            <v>#REF!</v>
          </cell>
          <cell r="BA137" t="e">
            <v>#REF!</v>
          </cell>
          <cell r="BB137" t="e">
            <v>#REF!</v>
          </cell>
          <cell r="BC137" t="e">
            <v>#REF!</v>
          </cell>
          <cell r="BD137" t="e">
            <v>#REF!</v>
          </cell>
          <cell r="BE137" t="e">
            <v>#REF!</v>
          </cell>
          <cell r="BF137" t="e">
            <v>#REF!</v>
          </cell>
          <cell r="BG137" t="e">
            <v>#REF!</v>
          </cell>
          <cell r="BH137" t="e">
            <v>#REF!</v>
          </cell>
          <cell r="BI137" t="e">
            <v>#REF!</v>
          </cell>
          <cell r="BJ137" t="e">
            <v>#REF!</v>
          </cell>
          <cell r="BK137" t="e">
            <v>#REF!</v>
          </cell>
          <cell r="BL137" t="e">
            <v>#REF!</v>
          </cell>
          <cell r="BM137" t="e">
            <v>#REF!</v>
          </cell>
          <cell r="BN137" t="e">
            <v>#REF!</v>
          </cell>
          <cell r="BO137" t="e">
            <v>#REF!</v>
          </cell>
          <cell r="BP137" t="e">
            <v>#REF!</v>
          </cell>
          <cell r="BQ137" t="e">
            <v>#REF!</v>
          </cell>
          <cell r="BR137" t="e">
            <v>#REF!</v>
          </cell>
          <cell r="BS137" t="e">
            <v>#REF!</v>
          </cell>
          <cell r="BT137" t="e">
            <v>#REF!</v>
          </cell>
          <cell r="BU137" t="e">
            <v>#REF!</v>
          </cell>
          <cell r="BV137" t="e">
            <v>#REF!</v>
          </cell>
          <cell r="BW137" t="e">
            <v>#REF!</v>
          </cell>
          <cell r="BX137" t="e">
            <v>#REF!</v>
          </cell>
          <cell r="BY137" t="e">
            <v>#REF!</v>
          </cell>
          <cell r="BZ137" t="e">
            <v>#REF!</v>
          </cell>
          <cell r="CA137" t="e">
            <v>#REF!</v>
          </cell>
        </row>
        <row r="138">
          <cell r="A138" t="e">
            <v>#REF!</v>
          </cell>
          <cell r="B138" t="e">
            <v>#REF!</v>
          </cell>
          <cell r="C138" t="e">
            <v>#REF!</v>
          </cell>
          <cell r="D138" t="e">
            <v>#REF!</v>
          </cell>
          <cell r="E138" t="e">
            <v>#REF!</v>
          </cell>
          <cell r="F138" t="e">
            <v>#REF!</v>
          </cell>
          <cell r="G138" t="e">
            <v>#REF!</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cell r="W138" t="e">
            <v>#REF!</v>
          </cell>
          <cell r="X138" t="e">
            <v>#REF!</v>
          </cell>
          <cell r="Y138" t="e">
            <v>#REF!</v>
          </cell>
          <cell r="Z138" t="e">
            <v>#REF!</v>
          </cell>
          <cell r="AA138" t="e">
            <v>#REF!</v>
          </cell>
          <cell r="AB138" t="e">
            <v>#REF!</v>
          </cell>
          <cell r="AC138" t="e">
            <v>#REF!</v>
          </cell>
          <cell r="AD138" t="e">
            <v>#REF!</v>
          </cell>
          <cell r="AE138" t="e">
            <v>#REF!</v>
          </cell>
          <cell r="AF138" t="e">
            <v>#REF!</v>
          </cell>
          <cell r="AG138" t="e">
            <v>#REF!</v>
          </cell>
          <cell r="AH138" t="e">
            <v>#REF!</v>
          </cell>
          <cell r="AI138" t="e">
            <v>#REF!</v>
          </cell>
          <cell r="AJ138" t="e">
            <v>#REF!</v>
          </cell>
          <cell r="AK138" t="e">
            <v>#REF!</v>
          </cell>
          <cell r="AL138" t="e">
            <v>#REF!</v>
          </cell>
          <cell r="AM138" t="e">
            <v>#REF!</v>
          </cell>
          <cell r="AN138" t="e">
            <v>#REF!</v>
          </cell>
          <cell r="AO138" t="e">
            <v>#REF!</v>
          </cell>
          <cell r="AP138" t="e">
            <v>#REF!</v>
          </cell>
          <cell r="AQ138" t="e">
            <v>#REF!</v>
          </cell>
          <cell r="AR138" t="e">
            <v>#REF!</v>
          </cell>
          <cell r="AS138" t="e">
            <v>#REF!</v>
          </cell>
          <cell r="AT138" t="e">
            <v>#REF!</v>
          </cell>
          <cell r="AU138" t="e">
            <v>#REF!</v>
          </cell>
          <cell r="AV138" t="e">
            <v>#REF!</v>
          </cell>
          <cell r="AW138" t="e">
            <v>#REF!</v>
          </cell>
          <cell r="AX138" t="e">
            <v>#REF!</v>
          </cell>
          <cell r="AY138" t="e">
            <v>#REF!</v>
          </cell>
          <cell r="AZ138" t="e">
            <v>#REF!</v>
          </cell>
          <cell r="BA138" t="e">
            <v>#REF!</v>
          </cell>
          <cell r="BB138" t="e">
            <v>#REF!</v>
          </cell>
          <cell r="BC138" t="e">
            <v>#REF!</v>
          </cell>
          <cell r="BD138" t="e">
            <v>#REF!</v>
          </cell>
          <cell r="BE138" t="e">
            <v>#REF!</v>
          </cell>
          <cell r="BF138" t="e">
            <v>#REF!</v>
          </cell>
          <cell r="BG138" t="e">
            <v>#REF!</v>
          </cell>
          <cell r="BH138" t="e">
            <v>#REF!</v>
          </cell>
          <cell r="BI138" t="e">
            <v>#REF!</v>
          </cell>
          <cell r="BJ138" t="e">
            <v>#REF!</v>
          </cell>
          <cell r="BK138" t="e">
            <v>#REF!</v>
          </cell>
          <cell r="BL138" t="e">
            <v>#REF!</v>
          </cell>
          <cell r="BM138" t="e">
            <v>#REF!</v>
          </cell>
          <cell r="BN138" t="e">
            <v>#REF!</v>
          </cell>
          <cell r="BO138" t="e">
            <v>#REF!</v>
          </cell>
          <cell r="BP138" t="e">
            <v>#REF!</v>
          </cell>
          <cell r="BQ138" t="e">
            <v>#REF!</v>
          </cell>
          <cell r="BR138" t="e">
            <v>#REF!</v>
          </cell>
          <cell r="BS138" t="e">
            <v>#REF!</v>
          </cell>
          <cell r="BT138" t="e">
            <v>#REF!</v>
          </cell>
          <cell r="BU138" t="e">
            <v>#REF!</v>
          </cell>
          <cell r="BV138" t="e">
            <v>#REF!</v>
          </cell>
          <cell r="BW138" t="e">
            <v>#REF!</v>
          </cell>
          <cell r="BX138" t="e">
            <v>#REF!</v>
          </cell>
          <cell r="BY138" t="e">
            <v>#REF!</v>
          </cell>
          <cell r="BZ138" t="e">
            <v>#REF!</v>
          </cell>
          <cell r="CA138" t="e">
            <v>#REF!</v>
          </cell>
        </row>
        <row r="139">
          <cell r="A139" t="e">
            <v>#REF!</v>
          </cell>
          <cell r="B139" t="e">
            <v>#REF!</v>
          </cell>
          <cell r="C139" t="e">
            <v>#REF!</v>
          </cell>
          <cell r="D139" t="e">
            <v>#REF!</v>
          </cell>
          <cell r="E139" t="e">
            <v>#REF!</v>
          </cell>
          <cell r="F139" t="e">
            <v>#REF!</v>
          </cell>
          <cell r="G139" t="e">
            <v>#REF!</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cell r="W139" t="e">
            <v>#REF!</v>
          </cell>
          <cell r="X139" t="e">
            <v>#REF!</v>
          </cell>
          <cell r="Y139" t="e">
            <v>#REF!</v>
          </cell>
          <cell r="Z139" t="e">
            <v>#REF!</v>
          </cell>
          <cell r="AA139" t="e">
            <v>#REF!</v>
          </cell>
          <cell r="AB139" t="e">
            <v>#REF!</v>
          </cell>
          <cell r="AC139" t="e">
            <v>#REF!</v>
          </cell>
          <cell r="AD139" t="e">
            <v>#REF!</v>
          </cell>
          <cell r="AE139" t="e">
            <v>#REF!</v>
          </cell>
          <cell r="AF139" t="e">
            <v>#REF!</v>
          </cell>
          <cell r="AG139" t="e">
            <v>#REF!</v>
          </cell>
          <cell r="AH139" t="e">
            <v>#REF!</v>
          </cell>
          <cell r="AI139" t="e">
            <v>#REF!</v>
          </cell>
          <cell r="AJ139" t="e">
            <v>#REF!</v>
          </cell>
          <cell r="AK139" t="e">
            <v>#REF!</v>
          </cell>
          <cell r="AL139" t="e">
            <v>#REF!</v>
          </cell>
          <cell r="AM139" t="e">
            <v>#REF!</v>
          </cell>
          <cell r="AN139" t="e">
            <v>#REF!</v>
          </cell>
          <cell r="AO139" t="e">
            <v>#REF!</v>
          </cell>
          <cell r="AP139" t="e">
            <v>#REF!</v>
          </cell>
          <cell r="AQ139" t="e">
            <v>#REF!</v>
          </cell>
          <cell r="AR139" t="e">
            <v>#REF!</v>
          </cell>
          <cell r="AS139" t="e">
            <v>#REF!</v>
          </cell>
          <cell r="AT139" t="e">
            <v>#REF!</v>
          </cell>
          <cell r="AU139" t="e">
            <v>#REF!</v>
          </cell>
          <cell r="AV139" t="e">
            <v>#REF!</v>
          </cell>
          <cell r="AW139" t="e">
            <v>#REF!</v>
          </cell>
          <cell r="AX139" t="e">
            <v>#REF!</v>
          </cell>
          <cell r="AY139" t="e">
            <v>#REF!</v>
          </cell>
          <cell r="AZ139" t="e">
            <v>#REF!</v>
          </cell>
          <cell r="BA139" t="e">
            <v>#REF!</v>
          </cell>
          <cell r="BB139" t="e">
            <v>#REF!</v>
          </cell>
          <cell r="BC139" t="e">
            <v>#REF!</v>
          </cell>
          <cell r="BD139" t="e">
            <v>#REF!</v>
          </cell>
          <cell r="BE139" t="e">
            <v>#REF!</v>
          </cell>
          <cell r="BF139" t="e">
            <v>#REF!</v>
          </cell>
          <cell r="BG139" t="e">
            <v>#REF!</v>
          </cell>
          <cell r="BH139" t="e">
            <v>#REF!</v>
          </cell>
          <cell r="BI139" t="e">
            <v>#REF!</v>
          </cell>
          <cell r="BJ139" t="e">
            <v>#REF!</v>
          </cell>
          <cell r="BK139" t="e">
            <v>#REF!</v>
          </cell>
          <cell r="BL139" t="e">
            <v>#REF!</v>
          </cell>
          <cell r="BM139" t="e">
            <v>#REF!</v>
          </cell>
          <cell r="BN139" t="e">
            <v>#REF!</v>
          </cell>
          <cell r="BO139" t="e">
            <v>#REF!</v>
          </cell>
          <cell r="BP139" t="e">
            <v>#REF!</v>
          </cell>
          <cell r="BQ139" t="e">
            <v>#REF!</v>
          </cell>
          <cell r="BR139" t="e">
            <v>#REF!</v>
          </cell>
          <cell r="BS139" t="e">
            <v>#REF!</v>
          </cell>
          <cell r="BT139" t="e">
            <v>#REF!</v>
          </cell>
          <cell r="BU139" t="e">
            <v>#REF!</v>
          </cell>
          <cell r="BV139" t="e">
            <v>#REF!</v>
          </cell>
          <cell r="BW139" t="e">
            <v>#REF!</v>
          </cell>
          <cell r="BX139" t="e">
            <v>#REF!</v>
          </cell>
          <cell r="BY139" t="e">
            <v>#REF!</v>
          </cell>
          <cell r="BZ139" t="e">
            <v>#REF!</v>
          </cell>
          <cell r="CA139" t="e">
            <v>#REF!</v>
          </cell>
        </row>
        <row r="140">
          <cell r="A140" t="e">
            <v>#REF!</v>
          </cell>
          <cell r="B140" t="e">
            <v>#REF!</v>
          </cell>
          <cell r="C140" t="e">
            <v>#REF!</v>
          </cell>
          <cell r="D140" t="e">
            <v>#REF!</v>
          </cell>
          <cell r="E140" t="e">
            <v>#REF!</v>
          </cell>
          <cell r="F140" t="e">
            <v>#REF!</v>
          </cell>
          <cell r="G140" t="e">
            <v>#REF!</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cell r="W140" t="e">
            <v>#REF!</v>
          </cell>
          <cell r="X140" t="e">
            <v>#REF!</v>
          </cell>
          <cell r="Y140" t="e">
            <v>#REF!</v>
          </cell>
          <cell r="Z140" t="e">
            <v>#REF!</v>
          </cell>
          <cell r="AA140" t="e">
            <v>#REF!</v>
          </cell>
          <cell r="AB140" t="e">
            <v>#REF!</v>
          </cell>
          <cell r="AC140" t="e">
            <v>#REF!</v>
          </cell>
          <cell r="AD140" t="e">
            <v>#REF!</v>
          </cell>
          <cell r="AE140" t="e">
            <v>#REF!</v>
          </cell>
          <cell r="AF140" t="e">
            <v>#REF!</v>
          </cell>
          <cell r="AG140" t="e">
            <v>#REF!</v>
          </cell>
          <cell r="AH140" t="e">
            <v>#REF!</v>
          </cell>
          <cell r="AI140" t="e">
            <v>#REF!</v>
          </cell>
          <cell r="AJ140" t="e">
            <v>#REF!</v>
          </cell>
          <cell r="AK140" t="e">
            <v>#REF!</v>
          </cell>
          <cell r="AL140" t="e">
            <v>#REF!</v>
          </cell>
          <cell r="AM140" t="e">
            <v>#REF!</v>
          </cell>
          <cell r="AN140" t="e">
            <v>#REF!</v>
          </cell>
          <cell r="AO140" t="e">
            <v>#REF!</v>
          </cell>
          <cell r="AP140" t="e">
            <v>#REF!</v>
          </cell>
          <cell r="AQ140" t="e">
            <v>#REF!</v>
          </cell>
          <cell r="AR140" t="e">
            <v>#REF!</v>
          </cell>
          <cell r="AS140" t="e">
            <v>#REF!</v>
          </cell>
          <cell r="AT140" t="e">
            <v>#REF!</v>
          </cell>
          <cell r="AU140" t="e">
            <v>#REF!</v>
          </cell>
          <cell r="AV140" t="e">
            <v>#REF!</v>
          </cell>
          <cell r="AW140" t="e">
            <v>#REF!</v>
          </cell>
          <cell r="AX140" t="e">
            <v>#REF!</v>
          </cell>
          <cell r="AY140" t="e">
            <v>#REF!</v>
          </cell>
          <cell r="AZ140" t="e">
            <v>#REF!</v>
          </cell>
          <cell r="BA140" t="e">
            <v>#REF!</v>
          </cell>
          <cell r="BB140" t="e">
            <v>#REF!</v>
          </cell>
          <cell r="BC140" t="e">
            <v>#REF!</v>
          </cell>
          <cell r="BD140" t="e">
            <v>#REF!</v>
          </cell>
          <cell r="BE140" t="e">
            <v>#REF!</v>
          </cell>
          <cell r="BF140" t="e">
            <v>#REF!</v>
          </cell>
          <cell r="BG140" t="e">
            <v>#REF!</v>
          </cell>
          <cell r="BH140" t="e">
            <v>#REF!</v>
          </cell>
          <cell r="BI140" t="e">
            <v>#REF!</v>
          </cell>
          <cell r="BJ140" t="e">
            <v>#REF!</v>
          </cell>
          <cell r="BK140" t="e">
            <v>#REF!</v>
          </cell>
          <cell r="BL140" t="e">
            <v>#REF!</v>
          </cell>
          <cell r="BM140" t="e">
            <v>#REF!</v>
          </cell>
          <cell r="BN140" t="e">
            <v>#REF!</v>
          </cell>
          <cell r="BO140" t="e">
            <v>#REF!</v>
          </cell>
          <cell r="BP140" t="e">
            <v>#REF!</v>
          </cell>
          <cell r="BQ140" t="e">
            <v>#REF!</v>
          </cell>
          <cell r="BR140" t="e">
            <v>#REF!</v>
          </cell>
          <cell r="BS140" t="e">
            <v>#REF!</v>
          </cell>
          <cell r="BT140" t="e">
            <v>#REF!</v>
          </cell>
          <cell r="BU140" t="e">
            <v>#REF!</v>
          </cell>
          <cell r="BV140" t="e">
            <v>#REF!</v>
          </cell>
          <cell r="BW140" t="e">
            <v>#REF!</v>
          </cell>
          <cell r="BX140" t="e">
            <v>#REF!</v>
          </cell>
          <cell r="BY140" t="e">
            <v>#REF!</v>
          </cell>
          <cell r="BZ140" t="e">
            <v>#REF!</v>
          </cell>
          <cell r="CA140" t="e">
            <v>#REF!</v>
          </cell>
        </row>
        <row r="141">
          <cell r="A141" t="e">
            <v>#REF!</v>
          </cell>
          <cell r="B141" t="e">
            <v>#REF!</v>
          </cell>
          <cell r="C141" t="e">
            <v>#REF!</v>
          </cell>
          <cell r="D141" t="e">
            <v>#REF!</v>
          </cell>
          <cell r="E141" t="e">
            <v>#REF!</v>
          </cell>
          <cell r="F141" t="e">
            <v>#REF!</v>
          </cell>
          <cell r="G141" t="e">
            <v>#REF!</v>
          </cell>
          <cell r="H141" t="e">
            <v>#REF!</v>
          </cell>
          <cell r="I141" t="e">
            <v>#REF!</v>
          </cell>
          <cell r="J141" t="e">
            <v>#REF!</v>
          </cell>
          <cell r="K141" t="e">
            <v>#REF!</v>
          </cell>
          <cell r="L141" t="e">
            <v>#REF!</v>
          </cell>
          <cell r="M141" t="e">
            <v>#REF!</v>
          </cell>
          <cell r="N141" t="e">
            <v>#REF!</v>
          </cell>
          <cell r="O141" t="e">
            <v>#REF!</v>
          </cell>
          <cell r="P141" t="e">
            <v>#REF!</v>
          </cell>
          <cell r="Q141" t="e">
            <v>#REF!</v>
          </cell>
          <cell r="R141" t="e">
            <v>#REF!</v>
          </cell>
          <cell r="S141" t="e">
            <v>#REF!</v>
          </cell>
          <cell r="T141" t="e">
            <v>#REF!</v>
          </cell>
          <cell r="U141" t="e">
            <v>#REF!</v>
          </cell>
          <cell r="V141" t="e">
            <v>#REF!</v>
          </cell>
          <cell r="W141" t="e">
            <v>#REF!</v>
          </cell>
          <cell r="X141" t="e">
            <v>#REF!</v>
          </cell>
          <cell r="Y141" t="e">
            <v>#REF!</v>
          </cell>
          <cell r="Z141" t="e">
            <v>#REF!</v>
          </cell>
          <cell r="AA141" t="e">
            <v>#REF!</v>
          </cell>
          <cell r="AB141" t="e">
            <v>#REF!</v>
          </cell>
          <cell r="AC141" t="e">
            <v>#REF!</v>
          </cell>
          <cell r="AD141" t="e">
            <v>#REF!</v>
          </cell>
          <cell r="AE141" t="e">
            <v>#REF!</v>
          </cell>
          <cell r="AF141" t="e">
            <v>#REF!</v>
          </cell>
          <cell r="AG141" t="e">
            <v>#REF!</v>
          </cell>
          <cell r="AH141" t="e">
            <v>#REF!</v>
          </cell>
          <cell r="AI141" t="e">
            <v>#REF!</v>
          </cell>
          <cell r="AJ141" t="e">
            <v>#REF!</v>
          </cell>
          <cell r="AK141" t="e">
            <v>#REF!</v>
          </cell>
          <cell r="AL141" t="e">
            <v>#REF!</v>
          </cell>
          <cell r="AM141" t="e">
            <v>#REF!</v>
          </cell>
          <cell r="AN141" t="e">
            <v>#REF!</v>
          </cell>
          <cell r="AO141" t="e">
            <v>#REF!</v>
          </cell>
          <cell r="AP141" t="e">
            <v>#REF!</v>
          </cell>
          <cell r="AQ141" t="e">
            <v>#REF!</v>
          </cell>
          <cell r="AR141" t="e">
            <v>#REF!</v>
          </cell>
          <cell r="AS141" t="e">
            <v>#REF!</v>
          </cell>
          <cell r="AT141" t="e">
            <v>#REF!</v>
          </cell>
          <cell r="AU141" t="e">
            <v>#REF!</v>
          </cell>
          <cell r="AV141" t="e">
            <v>#REF!</v>
          </cell>
          <cell r="AW141" t="e">
            <v>#REF!</v>
          </cell>
          <cell r="AX141" t="e">
            <v>#REF!</v>
          </cell>
          <cell r="AY141" t="e">
            <v>#REF!</v>
          </cell>
          <cell r="AZ141" t="e">
            <v>#REF!</v>
          </cell>
          <cell r="BA141" t="e">
            <v>#REF!</v>
          </cell>
          <cell r="BB141" t="e">
            <v>#REF!</v>
          </cell>
          <cell r="BC141" t="e">
            <v>#REF!</v>
          </cell>
          <cell r="BD141" t="e">
            <v>#REF!</v>
          </cell>
          <cell r="BE141" t="e">
            <v>#REF!</v>
          </cell>
          <cell r="BF141" t="e">
            <v>#REF!</v>
          </cell>
          <cell r="BG141" t="e">
            <v>#REF!</v>
          </cell>
          <cell r="BH141" t="e">
            <v>#REF!</v>
          </cell>
          <cell r="BI141" t="e">
            <v>#REF!</v>
          </cell>
          <cell r="BJ141" t="e">
            <v>#REF!</v>
          </cell>
          <cell r="BK141" t="e">
            <v>#REF!</v>
          </cell>
          <cell r="BL141" t="e">
            <v>#REF!</v>
          </cell>
          <cell r="BM141" t="e">
            <v>#REF!</v>
          </cell>
          <cell r="BN141" t="e">
            <v>#REF!</v>
          </cell>
          <cell r="BO141" t="e">
            <v>#REF!</v>
          </cell>
          <cell r="BP141" t="e">
            <v>#REF!</v>
          </cell>
          <cell r="BQ141" t="e">
            <v>#REF!</v>
          </cell>
          <cell r="BR141" t="e">
            <v>#REF!</v>
          </cell>
          <cell r="BS141" t="e">
            <v>#REF!</v>
          </cell>
          <cell r="BT141" t="e">
            <v>#REF!</v>
          </cell>
          <cell r="BU141" t="e">
            <v>#REF!</v>
          </cell>
          <cell r="BV141" t="e">
            <v>#REF!</v>
          </cell>
          <cell r="BW141" t="e">
            <v>#REF!</v>
          </cell>
          <cell r="BX141" t="e">
            <v>#REF!</v>
          </cell>
          <cell r="BY141" t="e">
            <v>#REF!</v>
          </cell>
          <cell r="BZ141" t="e">
            <v>#REF!</v>
          </cell>
          <cell r="CA141" t="e">
            <v>#REF!</v>
          </cell>
        </row>
        <row r="142">
          <cell r="A142" t="e">
            <v>#REF!</v>
          </cell>
          <cell r="B142" t="e">
            <v>#REF!</v>
          </cell>
          <cell r="C142" t="e">
            <v>#REF!</v>
          </cell>
          <cell r="D142" t="e">
            <v>#REF!</v>
          </cell>
          <cell r="E142" t="e">
            <v>#REF!</v>
          </cell>
          <cell r="F142" t="e">
            <v>#REF!</v>
          </cell>
          <cell r="G142" t="e">
            <v>#REF!</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cell r="W142" t="e">
            <v>#REF!</v>
          </cell>
          <cell r="X142" t="e">
            <v>#REF!</v>
          </cell>
          <cell r="Y142" t="e">
            <v>#REF!</v>
          </cell>
          <cell r="Z142" t="e">
            <v>#REF!</v>
          </cell>
          <cell r="AA142" t="e">
            <v>#REF!</v>
          </cell>
          <cell r="AB142" t="e">
            <v>#REF!</v>
          </cell>
          <cell r="AC142" t="e">
            <v>#REF!</v>
          </cell>
          <cell r="AD142" t="e">
            <v>#REF!</v>
          </cell>
          <cell r="AE142" t="e">
            <v>#REF!</v>
          </cell>
          <cell r="AF142" t="e">
            <v>#REF!</v>
          </cell>
          <cell r="AG142" t="e">
            <v>#REF!</v>
          </cell>
          <cell r="AH142" t="e">
            <v>#REF!</v>
          </cell>
          <cell r="AI142" t="e">
            <v>#REF!</v>
          </cell>
          <cell r="AJ142" t="e">
            <v>#REF!</v>
          </cell>
          <cell r="AK142" t="e">
            <v>#REF!</v>
          </cell>
          <cell r="AL142" t="e">
            <v>#REF!</v>
          </cell>
          <cell r="AM142" t="e">
            <v>#REF!</v>
          </cell>
          <cell r="AN142" t="e">
            <v>#REF!</v>
          </cell>
          <cell r="AO142" t="e">
            <v>#REF!</v>
          </cell>
          <cell r="AP142" t="e">
            <v>#REF!</v>
          </cell>
          <cell r="AQ142" t="e">
            <v>#REF!</v>
          </cell>
          <cell r="AR142" t="e">
            <v>#REF!</v>
          </cell>
          <cell r="AS142" t="e">
            <v>#REF!</v>
          </cell>
          <cell r="AT142" t="e">
            <v>#REF!</v>
          </cell>
          <cell r="AU142" t="e">
            <v>#REF!</v>
          </cell>
          <cell r="AV142" t="e">
            <v>#REF!</v>
          </cell>
          <cell r="AW142" t="e">
            <v>#REF!</v>
          </cell>
          <cell r="AX142" t="e">
            <v>#REF!</v>
          </cell>
          <cell r="AY142" t="e">
            <v>#REF!</v>
          </cell>
          <cell r="AZ142" t="e">
            <v>#REF!</v>
          </cell>
          <cell r="BA142" t="e">
            <v>#REF!</v>
          </cell>
          <cell r="BB142" t="e">
            <v>#REF!</v>
          </cell>
          <cell r="BC142" t="e">
            <v>#REF!</v>
          </cell>
          <cell r="BD142" t="e">
            <v>#REF!</v>
          </cell>
          <cell r="BE142" t="e">
            <v>#REF!</v>
          </cell>
          <cell r="BF142" t="e">
            <v>#REF!</v>
          </cell>
          <cell r="BG142" t="e">
            <v>#REF!</v>
          </cell>
          <cell r="BH142" t="e">
            <v>#REF!</v>
          </cell>
          <cell r="BI142" t="e">
            <v>#REF!</v>
          </cell>
          <cell r="BJ142" t="e">
            <v>#REF!</v>
          </cell>
          <cell r="BK142" t="e">
            <v>#REF!</v>
          </cell>
          <cell r="BL142" t="e">
            <v>#REF!</v>
          </cell>
          <cell r="BM142" t="e">
            <v>#REF!</v>
          </cell>
          <cell r="BN142" t="e">
            <v>#REF!</v>
          </cell>
          <cell r="BO142" t="e">
            <v>#REF!</v>
          </cell>
          <cell r="BP142" t="e">
            <v>#REF!</v>
          </cell>
          <cell r="BQ142" t="e">
            <v>#REF!</v>
          </cell>
          <cell r="BR142" t="e">
            <v>#REF!</v>
          </cell>
          <cell r="BS142" t="e">
            <v>#REF!</v>
          </cell>
          <cell r="BT142" t="e">
            <v>#REF!</v>
          </cell>
          <cell r="BU142" t="e">
            <v>#REF!</v>
          </cell>
          <cell r="BV142" t="e">
            <v>#REF!</v>
          </cell>
          <cell r="BW142" t="e">
            <v>#REF!</v>
          </cell>
          <cell r="BX142" t="e">
            <v>#REF!</v>
          </cell>
          <cell r="BY142" t="e">
            <v>#REF!</v>
          </cell>
          <cell r="BZ142" t="e">
            <v>#REF!</v>
          </cell>
          <cell r="CA142" t="e">
            <v>#REF!</v>
          </cell>
        </row>
        <row r="143">
          <cell r="A143" t="e">
            <v>#REF!</v>
          </cell>
          <cell r="B143" t="e">
            <v>#REF!</v>
          </cell>
          <cell r="C143" t="e">
            <v>#REF!</v>
          </cell>
          <cell r="D143" t="e">
            <v>#REF!</v>
          </cell>
          <cell r="E143" t="e">
            <v>#REF!</v>
          </cell>
          <cell r="F143" t="e">
            <v>#REF!</v>
          </cell>
          <cell r="G143" t="e">
            <v>#REF!</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cell r="W143" t="e">
            <v>#REF!</v>
          </cell>
          <cell r="X143" t="e">
            <v>#REF!</v>
          </cell>
          <cell r="Y143" t="e">
            <v>#REF!</v>
          </cell>
          <cell r="Z143" t="e">
            <v>#REF!</v>
          </cell>
          <cell r="AA143" t="e">
            <v>#REF!</v>
          </cell>
          <cell r="AB143" t="e">
            <v>#REF!</v>
          </cell>
          <cell r="AC143" t="e">
            <v>#REF!</v>
          </cell>
          <cell r="AD143" t="e">
            <v>#REF!</v>
          </cell>
          <cell r="AE143" t="e">
            <v>#REF!</v>
          </cell>
          <cell r="AF143" t="e">
            <v>#REF!</v>
          </cell>
          <cell r="AG143" t="e">
            <v>#REF!</v>
          </cell>
          <cell r="AH143" t="e">
            <v>#REF!</v>
          </cell>
          <cell r="AI143" t="e">
            <v>#REF!</v>
          </cell>
          <cell r="AJ143" t="e">
            <v>#REF!</v>
          </cell>
          <cell r="AK143" t="e">
            <v>#REF!</v>
          </cell>
          <cell r="AL143" t="e">
            <v>#REF!</v>
          </cell>
          <cell r="AM143" t="e">
            <v>#REF!</v>
          </cell>
          <cell r="AN143" t="e">
            <v>#REF!</v>
          </cell>
          <cell r="AO143" t="e">
            <v>#REF!</v>
          </cell>
          <cell r="AP143" t="e">
            <v>#REF!</v>
          </cell>
          <cell r="AQ143" t="e">
            <v>#REF!</v>
          </cell>
          <cell r="AR143" t="e">
            <v>#REF!</v>
          </cell>
          <cell r="AS143" t="e">
            <v>#REF!</v>
          </cell>
          <cell r="AT143" t="e">
            <v>#REF!</v>
          </cell>
          <cell r="AU143" t="e">
            <v>#REF!</v>
          </cell>
          <cell r="AV143" t="e">
            <v>#REF!</v>
          </cell>
          <cell r="AW143" t="e">
            <v>#REF!</v>
          </cell>
          <cell r="AX143" t="e">
            <v>#REF!</v>
          </cell>
          <cell r="AY143" t="e">
            <v>#REF!</v>
          </cell>
          <cell r="AZ143" t="e">
            <v>#REF!</v>
          </cell>
          <cell r="BA143" t="e">
            <v>#REF!</v>
          </cell>
          <cell r="BB143" t="e">
            <v>#REF!</v>
          </cell>
          <cell r="BC143" t="e">
            <v>#REF!</v>
          </cell>
          <cell r="BD143" t="e">
            <v>#REF!</v>
          </cell>
          <cell r="BE143" t="e">
            <v>#REF!</v>
          </cell>
          <cell r="BF143" t="e">
            <v>#REF!</v>
          </cell>
          <cell r="BG143" t="e">
            <v>#REF!</v>
          </cell>
          <cell r="BH143" t="e">
            <v>#REF!</v>
          </cell>
          <cell r="BI143" t="e">
            <v>#REF!</v>
          </cell>
          <cell r="BJ143" t="e">
            <v>#REF!</v>
          </cell>
          <cell r="BK143" t="e">
            <v>#REF!</v>
          </cell>
          <cell r="BL143" t="e">
            <v>#REF!</v>
          </cell>
          <cell r="BM143" t="e">
            <v>#REF!</v>
          </cell>
          <cell r="BN143" t="e">
            <v>#REF!</v>
          </cell>
          <cell r="BO143" t="e">
            <v>#REF!</v>
          </cell>
          <cell r="BP143" t="e">
            <v>#REF!</v>
          </cell>
          <cell r="BQ143" t="e">
            <v>#REF!</v>
          </cell>
          <cell r="BR143" t="e">
            <v>#REF!</v>
          </cell>
          <cell r="BS143" t="e">
            <v>#REF!</v>
          </cell>
          <cell r="BT143" t="e">
            <v>#REF!</v>
          </cell>
          <cell r="BU143" t="e">
            <v>#REF!</v>
          </cell>
          <cell r="BV143" t="e">
            <v>#REF!</v>
          </cell>
          <cell r="BW143" t="e">
            <v>#REF!</v>
          </cell>
          <cell r="BX143" t="e">
            <v>#REF!</v>
          </cell>
          <cell r="BY143" t="e">
            <v>#REF!</v>
          </cell>
          <cell r="BZ143" t="e">
            <v>#REF!</v>
          </cell>
          <cell r="CA143" t="e">
            <v>#REF!</v>
          </cell>
        </row>
        <row r="144">
          <cell r="A144" t="e">
            <v>#REF!</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cell r="W144" t="e">
            <v>#REF!</v>
          </cell>
          <cell r="X144" t="e">
            <v>#REF!</v>
          </cell>
          <cell r="Y144" t="e">
            <v>#REF!</v>
          </cell>
          <cell r="Z144" t="e">
            <v>#REF!</v>
          </cell>
          <cell r="AA144" t="e">
            <v>#REF!</v>
          </cell>
          <cell r="AB144" t="e">
            <v>#REF!</v>
          </cell>
          <cell r="AC144" t="e">
            <v>#REF!</v>
          </cell>
          <cell r="AD144" t="e">
            <v>#REF!</v>
          </cell>
          <cell r="AE144" t="e">
            <v>#REF!</v>
          </cell>
          <cell r="AF144" t="e">
            <v>#REF!</v>
          </cell>
          <cell r="AG144" t="e">
            <v>#REF!</v>
          </cell>
          <cell r="AH144" t="e">
            <v>#REF!</v>
          </cell>
          <cell r="AI144" t="e">
            <v>#REF!</v>
          </cell>
          <cell r="AJ144" t="e">
            <v>#REF!</v>
          </cell>
          <cell r="AK144" t="e">
            <v>#REF!</v>
          </cell>
          <cell r="AL144" t="e">
            <v>#REF!</v>
          </cell>
          <cell r="AM144" t="e">
            <v>#REF!</v>
          </cell>
          <cell r="AN144" t="e">
            <v>#REF!</v>
          </cell>
          <cell r="AO144" t="e">
            <v>#REF!</v>
          </cell>
          <cell r="AP144" t="e">
            <v>#REF!</v>
          </cell>
          <cell r="AQ144" t="e">
            <v>#REF!</v>
          </cell>
          <cell r="AR144" t="e">
            <v>#REF!</v>
          </cell>
          <cell r="AS144" t="e">
            <v>#REF!</v>
          </cell>
          <cell r="AT144" t="e">
            <v>#REF!</v>
          </cell>
          <cell r="AU144" t="e">
            <v>#REF!</v>
          </cell>
          <cell r="AV144" t="e">
            <v>#REF!</v>
          </cell>
          <cell r="AW144" t="e">
            <v>#REF!</v>
          </cell>
          <cell r="AX144" t="e">
            <v>#REF!</v>
          </cell>
          <cell r="AY144" t="e">
            <v>#REF!</v>
          </cell>
          <cell r="AZ144" t="e">
            <v>#REF!</v>
          </cell>
          <cell r="BA144" t="e">
            <v>#REF!</v>
          </cell>
          <cell r="BB144" t="e">
            <v>#REF!</v>
          </cell>
          <cell r="BC144" t="e">
            <v>#REF!</v>
          </cell>
          <cell r="BD144" t="e">
            <v>#REF!</v>
          </cell>
          <cell r="BE144" t="e">
            <v>#REF!</v>
          </cell>
          <cell r="BF144" t="e">
            <v>#REF!</v>
          </cell>
          <cell r="BG144" t="e">
            <v>#REF!</v>
          </cell>
          <cell r="BH144" t="e">
            <v>#REF!</v>
          </cell>
          <cell r="BI144" t="e">
            <v>#REF!</v>
          </cell>
          <cell r="BJ144" t="e">
            <v>#REF!</v>
          </cell>
          <cell r="BK144" t="e">
            <v>#REF!</v>
          </cell>
          <cell r="BL144" t="e">
            <v>#REF!</v>
          </cell>
          <cell r="BM144" t="e">
            <v>#REF!</v>
          </cell>
          <cell r="BN144" t="e">
            <v>#REF!</v>
          </cell>
          <cell r="BO144" t="e">
            <v>#REF!</v>
          </cell>
          <cell r="BP144" t="e">
            <v>#REF!</v>
          </cell>
          <cell r="BQ144" t="e">
            <v>#REF!</v>
          </cell>
          <cell r="BR144" t="e">
            <v>#REF!</v>
          </cell>
          <cell r="BS144" t="e">
            <v>#REF!</v>
          </cell>
          <cell r="BT144" t="e">
            <v>#REF!</v>
          </cell>
          <cell r="BU144" t="e">
            <v>#REF!</v>
          </cell>
          <cell r="BV144" t="e">
            <v>#REF!</v>
          </cell>
          <cell r="BW144" t="e">
            <v>#REF!</v>
          </cell>
          <cell r="BX144" t="e">
            <v>#REF!</v>
          </cell>
          <cell r="BY144" t="e">
            <v>#REF!</v>
          </cell>
          <cell r="BZ144" t="e">
            <v>#REF!</v>
          </cell>
          <cell r="CA144" t="e">
            <v>#REF!</v>
          </cell>
        </row>
        <row r="145">
          <cell r="A145" t="e">
            <v>#REF!</v>
          </cell>
          <cell r="B145" t="e">
            <v>#REF!</v>
          </cell>
          <cell r="C145" t="e">
            <v>#REF!</v>
          </cell>
          <cell r="D145" t="e">
            <v>#REF!</v>
          </cell>
          <cell r="E145" t="e">
            <v>#REF!</v>
          </cell>
          <cell r="F145" t="e">
            <v>#REF!</v>
          </cell>
          <cell r="G145" t="e">
            <v>#REF!</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cell r="W145" t="e">
            <v>#REF!</v>
          </cell>
          <cell r="X145" t="e">
            <v>#REF!</v>
          </cell>
          <cell r="Y145" t="e">
            <v>#REF!</v>
          </cell>
          <cell r="Z145" t="e">
            <v>#REF!</v>
          </cell>
          <cell r="AA145" t="e">
            <v>#REF!</v>
          </cell>
          <cell r="AB145" t="e">
            <v>#REF!</v>
          </cell>
          <cell r="AC145" t="e">
            <v>#REF!</v>
          </cell>
          <cell r="AD145" t="e">
            <v>#REF!</v>
          </cell>
          <cell r="AE145" t="e">
            <v>#REF!</v>
          </cell>
          <cell r="AF145" t="e">
            <v>#REF!</v>
          </cell>
          <cell r="AG145" t="e">
            <v>#REF!</v>
          </cell>
          <cell r="AH145" t="e">
            <v>#REF!</v>
          </cell>
          <cell r="AI145" t="e">
            <v>#REF!</v>
          </cell>
          <cell r="AJ145" t="e">
            <v>#REF!</v>
          </cell>
          <cell r="AK145" t="e">
            <v>#REF!</v>
          </cell>
          <cell r="AL145" t="e">
            <v>#REF!</v>
          </cell>
          <cell r="AM145" t="e">
            <v>#REF!</v>
          </cell>
          <cell r="AN145" t="e">
            <v>#REF!</v>
          </cell>
          <cell r="AO145" t="e">
            <v>#REF!</v>
          </cell>
          <cell r="AP145" t="e">
            <v>#REF!</v>
          </cell>
          <cell r="AQ145" t="e">
            <v>#REF!</v>
          </cell>
          <cell r="AR145" t="e">
            <v>#REF!</v>
          </cell>
          <cell r="AS145" t="e">
            <v>#REF!</v>
          </cell>
          <cell r="AT145" t="e">
            <v>#REF!</v>
          </cell>
          <cell r="AU145" t="e">
            <v>#REF!</v>
          </cell>
          <cell r="AV145" t="e">
            <v>#REF!</v>
          </cell>
          <cell r="AW145" t="e">
            <v>#REF!</v>
          </cell>
          <cell r="AX145" t="e">
            <v>#REF!</v>
          </cell>
          <cell r="AY145" t="e">
            <v>#REF!</v>
          </cell>
          <cell r="AZ145" t="e">
            <v>#REF!</v>
          </cell>
          <cell r="BA145" t="e">
            <v>#REF!</v>
          </cell>
          <cell r="BB145" t="e">
            <v>#REF!</v>
          </cell>
          <cell r="BC145" t="e">
            <v>#REF!</v>
          </cell>
          <cell r="BD145" t="e">
            <v>#REF!</v>
          </cell>
          <cell r="BE145" t="e">
            <v>#REF!</v>
          </cell>
          <cell r="BF145" t="e">
            <v>#REF!</v>
          </cell>
          <cell r="BG145" t="e">
            <v>#REF!</v>
          </cell>
          <cell r="BH145" t="e">
            <v>#REF!</v>
          </cell>
          <cell r="BI145" t="e">
            <v>#REF!</v>
          </cell>
          <cell r="BJ145" t="e">
            <v>#REF!</v>
          </cell>
          <cell r="BK145" t="e">
            <v>#REF!</v>
          </cell>
          <cell r="BL145" t="e">
            <v>#REF!</v>
          </cell>
          <cell r="BM145" t="e">
            <v>#REF!</v>
          </cell>
          <cell r="BN145" t="e">
            <v>#REF!</v>
          </cell>
          <cell r="BO145" t="e">
            <v>#REF!</v>
          </cell>
          <cell r="BP145" t="e">
            <v>#REF!</v>
          </cell>
          <cell r="BQ145" t="e">
            <v>#REF!</v>
          </cell>
          <cell r="BR145" t="e">
            <v>#REF!</v>
          </cell>
          <cell r="BS145" t="e">
            <v>#REF!</v>
          </cell>
          <cell r="BT145" t="e">
            <v>#REF!</v>
          </cell>
          <cell r="BU145" t="e">
            <v>#REF!</v>
          </cell>
          <cell r="BV145" t="e">
            <v>#REF!</v>
          </cell>
          <cell r="BW145" t="e">
            <v>#REF!</v>
          </cell>
          <cell r="BX145" t="e">
            <v>#REF!</v>
          </cell>
          <cell r="BY145" t="e">
            <v>#REF!</v>
          </cell>
          <cell r="BZ145" t="e">
            <v>#REF!</v>
          </cell>
          <cell r="CA145" t="e">
            <v>#REF!</v>
          </cell>
        </row>
        <row r="146">
          <cell r="A146" t="e">
            <v>#REF!</v>
          </cell>
          <cell r="B146" t="e">
            <v>#REF!</v>
          </cell>
          <cell r="C146" t="e">
            <v>#REF!</v>
          </cell>
          <cell r="D146" t="e">
            <v>#REF!</v>
          </cell>
          <cell r="E146" t="e">
            <v>#REF!</v>
          </cell>
          <cell r="F146" t="e">
            <v>#REF!</v>
          </cell>
          <cell r="G146" t="e">
            <v>#REF!</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cell r="W146" t="e">
            <v>#REF!</v>
          </cell>
          <cell r="X146" t="e">
            <v>#REF!</v>
          </cell>
          <cell r="Y146" t="e">
            <v>#REF!</v>
          </cell>
          <cell r="Z146" t="e">
            <v>#REF!</v>
          </cell>
          <cell r="AA146" t="e">
            <v>#REF!</v>
          </cell>
          <cell r="AB146" t="e">
            <v>#REF!</v>
          </cell>
          <cell r="AC146" t="e">
            <v>#REF!</v>
          </cell>
          <cell r="AD146" t="e">
            <v>#REF!</v>
          </cell>
          <cell r="AE146" t="e">
            <v>#REF!</v>
          </cell>
          <cell r="AF146" t="e">
            <v>#REF!</v>
          </cell>
          <cell r="AG146" t="e">
            <v>#REF!</v>
          </cell>
          <cell r="AH146" t="e">
            <v>#REF!</v>
          </cell>
          <cell r="AI146" t="e">
            <v>#REF!</v>
          </cell>
          <cell r="AJ146" t="e">
            <v>#REF!</v>
          </cell>
          <cell r="AK146" t="e">
            <v>#REF!</v>
          </cell>
          <cell r="AL146" t="e">
            <v>#REF!</v>
          </cell>
          <cell r="AM146" t="e">
            <v>#REF!</v>
          </cell>
          <cell r="AN146" t="e">
            <v>#REF!</v>
          </cell>
          <cell r="AO146" t="e">
            <v>#REF!</v>
          </cell>
          <cell r="AP146" t="e">
            <v>#REF!</v>
          </cell>
          <cell r="AQ146" t="e">
            <v>#REF!</v>
          </cell>
          <cell r="AR146" t="e">
            <v>#REF!</v>
          </cell>
          <cell r="AS146" t="e">
            <v>#REF!</v>
          </cell>
          <cell r="AT146" t="e">
            <v>#REF!</v>
          </cell>
          <cell r="AU146" t="e">
            <v>#REF!</v>
          </cell>
          <cell r="AV146" t="e">
            <v>#REF!</v>
          </cell>
          <cell r="AW146" t="e">
            <v>#REF!</v>
          </cell>
          <cell r="AX146" t="e">
            <v>#REF!</v>
          </cell>
          <cell r="AY146" t="e">
            <v>#REF!</v>
          </cell>
          <cell r="AZ146" t="e">
            <v>#REF!</v>
          </cell>
          <cell r="BA146" t="e">
            <v>#REF!</v>
          </cell>
          <cell r="BB146" t="e">
            <v>#REF!</v>
          </cell>
          <cell r="BC146" t="e">
            <v>#REF!</v>
          </cell>
          <cell r="BD146" t="e">
            <v>#REF!</v>
          </cell>
          <cell r="BE146" t="e">
            <v>#REF!</v>
          </cell>
          <cell r="BF146" t="e">
            <v>#REF!</v>
          </cell>
          <cell r="BG146" t="e">
            <v>#REF!</v>
          </cell>
          <cell r="BH146" t="e">
            <v>#REF!</v>
          </cell>
          <cell r="BI146" t="e">
            <v>#REF!</v>
          </cell>
          <cell r="BJ146" t="e">
            <v>#REF!</v>
          </cell>
          <cell r="BK146" t="e">
            <v>#REF!</v>
          </cell>
          <cell r="BL146" t="e">
            <v>#REF!</v>
          </cell>
          <cell r="BM146" t="e">
            <v>#REF!</v>
          </cell>
          <cell r="BN146" t="e">
            <v>#REF!</v>
          </cell>
          <cell r="BO146" t="e">
            <v>#REF!</v>
          </cell>
          <cell r="BP146" t="e">
            <v>#REF!</v>
          </cell>
          <cell r="BQ146" t="e">
            <v>#REF!</v>
          </cell>
          <cell r="BR146" t="e">
            <v>#REF!</v>
          </cell>
          <cell r="BS146" t="e">
            <v>#REF!</v>
          </cell>
          <cell r="BT146" t="e">
            <v>#REF!</v>
          </cell>
          <cell r="BU146" t="e">
            <v>#REF!</v>
          </cell>
          <cell r="BV146" t="e">
            <v>#REF!</v>
          </cell>
          <cell r="BW146" t="e">
            <v>#REF!</v>
          </cell>
          <cell r="BX146" t="e">
            <v>#REF!</v>
          </cell>
          <cell r="BY146" t="e">
            <v>#REF!</v>
          </cell>
          <cell r="BZ146" t="e">
            <v>#REF!</v>
          </cell>
          <cell r="CA146" t="e">
            <v>#REF!</v>
          </cell>
        </row>
        <row r="147">
          <cell r="A147" t="e">
            <v>#REF!</v>
          </cell>
          <cell r="B147" t="e">
            <v>#REF!</v>
          </cell>
          <cell r="C147" t="e">
            <v>#REF!</v>
          </cell>
          <cell r="D147" t="e">
            <v>#REF!</v>
          </cell>
          <cell r="E147" t="e">
            <v>#REF!</v>
          </cell>
          <cell r="F147" t="e">
            <v>#REF!</v>
          </cell>
          <cell r="G147" t="e">
            <v>#REF!</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cell r="W147" t="e">
            <v>#REF!</v>
          </cell>
          <cell r="X147" t="e">
            <v>#REF!</v>
          </cell>
          <cell r="Y147" t="e">
            <v>#REF!</v>
          </cell>
          <cell r="Z147" t="e">
            <v>#REF!</v>
          </cell>
          <cell r="AA147" t="e">
            <v>#REF!</v>
          </cell>
          <cell r="AB147" t="e">
            <v>#REF!</v>
          </cell>
          <cell r="AC147" t="e">
            <v>#REF!</v>
          </cell>
          <cell r="AD147" t="e">
            <v>#REF!</v>
          </cell>
          <cell r="AE147" t="e">
            <v>#REF!</v>
          </cell>
          <cell r="AF147" t="e">
            <v>#REF!</v>
          </cell>
          <cell r="AG147" t="e">
            <v>#REF!</v>
          </cell>
          <cell r="AH147" t="e">
            <v>#REF!</v>
          </cell>
          <cell r="AI147" t="e">
            <v>#REF!</v>
          </cell>
          <cell r="AJ147" t="e">
            <v>#REF!</v>
          </cell>
          <cell r="AK147" t="e">
            <v>#REF!</v>
          </cell>
          <cell r="AL147" t="e">
            <v>#REF!</v>
          </cell>
          <cell r="AM147" t="e">
            <v>#REF!</v>
          </cell>
          <cell r="AN147" t="e">
            <v>#REF!</v>
          </cell>
          <cell r="AO147" t="e">
            <v>#REF!</v>
          </cell>
          <cell r="AP147" t="e">
            <v>#REF!</v>
          </cell>
          <cell r="AQ147" t="e">
            <v>#REF!</v>
          </cell>
          <cell r="AR147" t="e">
            <v>#REF!</v>
          </cell>
          <cell r="AS147" t="e">
            <v>#REF!</v>
          </cell>
          <cell r="AT147" t="e">
            <v>#REF!</v>
          </cell>
          <cell r="AU147" t="e">
            <v>#REF!</v>
          </cell>
          <cell r="AV147" t="e">
            <v>#REF!</v>
          </cell>
          <cell r="AW147" t="e">
            <v>#REF!</v>
          </cell>
          <cell r="AX147" t="e">
            <v>#REF!</v>
          </cell>
          <cell r="AY147" t="e">
            <v>#REF!</v>
          </cell>
          <cell r="AZ147" t="e">
            <v>#REF!</v>
          </cell>
          <cell r="BA147" t="e">
            <v>#REF!</v>
          </cell>
          <cell r="BB147" t="e">
            <v>#REF!</v>
          </cell>
          <cell r="BC147" t="e">
            <v>#REF!</v>
          </cell>
          <cell r="BD147" t="e">
            <v>#REF!</v>
          </cell>
          <cell r="BE147" t="e">
            <v>#REF!</v>
          </cell>
          <cell r="BF147" t="e">
            <v>#REF!</v>
          </cell>
          <cell r="BG147" t="e">
            <v>#REF!</v>
          </cell>
          <cell r="BH147" t="e">
            <v>#REF!</v>
          </cell>
          <cell r="BI147" t="e">
            <v>#REF!</v>
          </cell>
          <cell r="BJ147" t="e">
            <v>#REF!</v>
          </cell>
          <cell r="BK147" t="e">
            <v>#REF!</v>
          </cell>
          <cell r="BL147" t="e">
            <v>#REF!</v>
          </cell>
          <cell r="BM147" t="e">
            <v>#REF!</v>
          </cell>
          <cell r="BN147" t="e">
            <v>#REF!</v>
          </cell>
          <cell r="BO147" t="e">
            <v>#REF!</v>
          </cell>
          <cell r="BP147" t="e">
            <v>#REF!</v>
          </cell>
          <cell r="BQ147" t="e">
            <v>#REF!</v>
          </cell>
          <cell r="BR147" t="e">
            <v>#REF!</v>
          </cell>
          <cell r="BS147" t="e">
            <v>#REF!</v>
          </cell>
          <cell r="BT147" t="e">
            <v>#REF!</v>
          </cell>
          <cell r="BU147" t="e">
            <v>#REF!</v>
          </cell>
          <cell r="BV147" t="e">
            <v>#REF!</v>
          </cell>
          <cell r="BW147" t="e">
            <v>#REF!</v>
          </cell>
          <cell r="BX147" t="e">
            <v>#REF!</v>
          </cell>
          <cell r="BY147" t="e">
            <v>#REF!</v>
          </cell>
          <cell r="BZ147" t="e">
            <v>#REF!</v>
          </cell>
          <cell r="CA147" t="e">
            <v>#REF!</v>
          </cell>
        </row>
        <row r="148">
          <cell r="A148" t="e">
            <v>#REF!</v>
          </cell>
          <cell r="B148" t="e">
            <v>#REF!</v>
          </cell>
          <cell r="C148" t="e">
            <v>#REF!</v>
          </cell>
          <cell r="D148" t="e">
            <v>#REF!</v>
          </cell>
          <cell r="E148" t="e">
            <v>#REF!</v>
          </cell>
          <cell r="F148" t="e">
            <v>#REF!</v>
          </cell>
          <cell r="G148" t="e">
            <v>#REF!</v>
          </cell>
          <cell r="H148" t="e">
            <v>#REF!</v>
          </cell>
          <cell r="I148" t="e">
            <v>#REF!</v>
          </cell>
          <cell r="J148" t="e">
            <v>#REF!</v>
          </cell>
          <cell r="K148" t="e">
            <v>#REF!</v>
          </cell>
          <cell r="L148" t="e">
            <v>#REF!</v>
          </cell>
          <cell r="M148" t="e">
            <v>#REF!</v>
          </cell>
          <cell r="N148" t="e">
            <v>#REF!</v>
          </cell>
          <cell r="O148" t="e">
            <v>#REF!</v>
          </cell>
          <cell r="P148" t="e">
            <v>#REF!</v>
          </cell>
          <cell r="Q148" t="e">
            <v>#REF!</v>
          </cell>
          <cell r="R148" t="e">
            <v>#REF!</v>
          </cell>
          <cell r="S148" t="e">
            <v>#REF!</v>
          </cell>
          <cell r="T148" t="e">
            <v>#REF!</v>
          </cell>
          <cell r="U148" t="e">
            <v>#REF!</v>
          </cell>
          <cell r="V148" t="e">
            <v>#REF!</v>
          </cell>
          <cell r="W148" t="e">
            <v>#REF!</v>
          </cell>
          <cell r="X148" t="e">
            <v>#REF!</v>
          </cell>
          <cell r="Y148" t="e">
            <v>#REF!</v>
          </cell>
          <cell r="Z148" t="e">
            <v>#REF!</v>
          </cell>
          <cell r="AA148" t="e">
            <v>#REF!</v>
          </cell>
          <cell r="AB148" t="e">
            <v>#REF!</v>
          </cell>
          <cell r="AC148" t="e">
            <v>#REF!</v>
          </cell>
          <cell r="AD148" t="e">
            <v>#REF!</v>
          </cell>
          <cell r="AE148" t="e">
            <v>#REF!</v>
          </cell>
          <cell r="AF148" t="e">
            <v>#REF!</v>
          </cell>
          <cell r="AG148" t="e">
            <v>#REF!</v>
          </cell>
          <cell r="AH148" t="e">
            <v>#REF!</v>
          </cell>
          <cell r="AI148" t="e">
            <v>#REF!</v>
          </cell>
          <cell r="AJ148" t="e">
            <v>#REF!</v>
          </cell>
          <cell r="AK148" t="e">
            <v>#REF!</v>
          </cell>
          <cell r="AL148" t="e">
            <v>#REF!</v>
          </cell>
          <cell r="AM148" t="e">
            <v>#REF!</v>
          </cell>
          <cell r="AN148" t="e">
            <v>#REF!</v>
          </cell>
          <cell r="AO148" t="e">
            <v>#REF!</v>
          </cell>
          <cell r="AP148" t="e">
            <v>#REF!</v>
          </cell>
          <cell r="AQ148" t="e">
            <v>#REF!</v>
          </cell>
          <cell r="AR148" t="e">
            <v>#REF!</v>
          </cell>
          <cell r="AS148" t="e">
            <v>#REF!</v>
          </cell>
          <cell r="AT148" t="e">
            <v>#REF!</v>
          </cell>
          <cell r="AU148" t="e">
            <v>#REF!</v>
          </cell>
          <cell r="AV148" t="e">
            <v>#REF!</v>
          </cell>
          <cell r="AW148" t="e">
            <v>#REF!</v>
          </cell>
          <cell r="AX148" t="e">
            <v>#REF!</v>
          </cell>
          <cell r="AY148" t="e">
            <v>#REF!</v>
          </cell>
          <cell r="AZ148" t="e">
            <v>#REF!</v>
          </cell>
          <cell r="BA148" t="e">
            <v>#REF!</v>
          </cell>
          <cell r="BB148" t="e">
            <v>#REF!</v>
          </cell>
          <cell r="BC148" t="e">
            <v>#REF!</v>
          </cell>
          <cell r="BD148" t="e">
            <v>#REF!</v>
          </cell>
          <cell r="BE148" t="e">
            <v>#REF!</v>
          </cell>
          <cell r="BF148" t="e">
            <v>#REF!</v>
          </cell>
          <cell r="BG148" t="e">
            <v>#REF!</v>
          </cell>
          <cell r="BH148" t="e">
            <v>#REF!</v>
          </cell>
          <cell r="BI148" t="e">
            <v>#REF!</v>
          </cell>
          <cell r="BJ148" t="e">
            <v>#REF!</v>
          </cell>
          <cell r="BK148" t="e">
            <v>#REF!</v>
          </cell>
          <cell r="BL148" t="e">
            <v>#REF!</v>
          </cell>
          <cell r="BM148" t="e">
            <v>#REF!</v>
          </cell>
          <cell r="BN148" t="e">
            <v>#REF!</v>
          </cell>
          <cell r="BO148" t="e">
            <v>#REF!</v>
          </cell>
          <cell r="BP148" t="e">
            <v>#REF!</v>
          </cell>
          <cell r="BQ148" t="e">
            <v>#REF!</v>
          </cell>
          <cell r="BR148" t="e">
            <v>#REF!</v>
          </cell>
          <cell r="BS148" t="e">
            <v>#REF!</v>
          </cell>
          <cell r="BT148" t="e">
            <v>#REF!</v>
          </cell>
          <cell r="BU148" t="e">
            <v>#REF!</v>
          </cell>
          <cell r="BV148" t="e">
            <v>#REF!</v>
          </cell>
          <cell r="BW148" t="e">
            <v>#REF!</v>
          </cell>
          <cell r="BX148" t="e">
            <v>#REF!</v>
          </cell>
          <cell r="BY148" t="e">
            <v>#REF!</v>
          </cell>
          <cell r="BZ148" t="e">
            <v>#REF!</v>
          </cell>
          <cell r="CA148" t="e">
            <v>#REF!</v>
          </cell>
        </row>
        <row r="149">
          <cell r="A149" t="e">
            <v>#REF!</v>
          </cell>
          <cell r="B149" t="e">
            <v>#REF!</v>
          </cell>
          <cell r="C149" t="e">
            <v>#REF!</v>
          </cell>
          <cell r="D149" t="e">
            <v>#REF!</v>
          </cell>
          <cell r="E149" t="e">
            <v>#REF!</v>
          </cell>
          <cell r="F149" t="e">
            <v>#REF!</v>
          </cell>
          <cell r="G149" t="e">
            <v>#REF!</v>
          </cell>
          <cell r="H149" t="e">
            <v>#REF!</v>
          </cell>
          <cell r="I149" t="e">
            <v>#REF!</v>
          </cell>
          <cell r="J149" t="e">
            <v>#REF!</v>
          </cell>
          <cell r="K149" t="e">
            <v>#REF!</v>
          </cell>
          <cell r="L149" t="e">
            <v>#REF!</v>
          </cell>
          <cell r="M149" t="e">
            <v>#REF!</v>
          </cell>
          <cell r="N149" t="e">
            <v>#REF!</v>
          </cell>
          <cell r="O149" t="e">
            <v>#REF!</v>
          </cell>
          <cell r="P149" t="e">
            <v>#REF!</v>
          </cell>
          <cell r="Q149" t="e">
            <v>#REF!</v>
          </cell>
          <cell r="R149" t="e">
            <v>#REF!</v>
          </cell>
          <cell r="S149" t="e">
            <v>#REF!</v>
          </cell>
          <cell r="T149" t="e">
            <v>#REF!</v>
          </cell>
          <cell r="U149" t="e">
            <v>#REF!</v>
          </cell>
          <cell r="V149" t="e">
            <v>#REF!</v>
          </cell>
          <cell r="W149" t="e">
            <v>#REF!</v>
          </cell>
          <cell r="X149" t="e">
            <v>#REF!</v>
          </cell>
          <cell r="Y149" t="e">
            <v>#REF!</v>
          </cell>
          <cell r="Z149" t="e">
            <v>#REF!</v>
          </cell>
          <cell r="AA149" t="e">
            <v>#REF!</v>
          </cell>
          <cell r="AB149" t="e">
            <v>#REF!</v>
          </cell>
          <cell r="AC149" t="e">
            <v>#REF!</v>
          </cell>
          <cell r="AD149" t="e">
            <v>#REF!</v>
          </cell>
          <cell r="AE149" t="e">
            <v>#REF!</v>
          </cell>
          <cell r="AF149" t="e">
            <v>#REF!</v>
          </cell>
          <cell r="AG149" t="e">
            <v>#REF!</v>
          </cell>
          <cell r="AH149" t="e">
            <v>#REF!</v>
          </cell>
          <cell r="AI149" t="e">
            <v>#REF!</v>
          </cell>
          <cell r="AJ149" t="e">
            <v>#REF!</v>
          </cell>
          <cell r="AK149" t="e">
            <v>#REF!</v>
          </cell>
          <cell r="AL149" t="e">
            <v>#REF!</v>
          </cell>
          <cell r="AM149" t="e">
            <v>#REF!</v>
          </cell>
          <cell r="AN149" t="e">
            <v>#REF!</v>
          </cell>
          <cell r="AO149" t="e">
            <v>#REF!</v>
          </cell>
          <cell r="AP149" t="e">
            <v>#REF!</v>
          </cell>
          <cell r="AQ149" t="e">
            <v>#REF!</v>
          </cell>
          <cell r="AR149" t="e">
            <v>#REF!</v>
          </cell>
          <cell r="AS149" t="e">
            <v>#REF!</v>
          </cell>
          <cell r="AT149" t="e">
            <v>#REF!</v>
          </cell>
          <cell r="AU149" t="e">
            <v>#REF!</v>
          </cell>
          <cell r="AV149" t="e">
            <v>#REF!</v>
          </cell>
          <cell r="AW149" t="e">
            <v>#REF!</v>
          </cell>
          <cell r="AX149" t="e">
            <v>#REF!</v>
          </cell>
          <cell r="AY149" t="e">
            <v>#REF!</v>
          </cell>
          <cell r="AZ149" t="e">
            <v>#REF!</v>
          </cell>
          <cell r="BA149" t="e">
            <v>#REF!</v>
          </cell>
          <cell r="BB149" t="e">
            <v>#REF!</v>
          </cell>
          <cell r="BC149" t="e">
            <v>#REF!</v>
          </cell>
          <cell r="BD149" t="e">
            <v>#REF!</v>
          </cell>
          <cell r="BE149" t="e">
            <v>#REF!</v>
          </cell>
          <cell r="BF149" t="e">
            <v>#REF!</v>
          </cell>
          <cell r="BG149" t="e">
            <v>#REF!</v>
          </cell>
          <cell r="BH149" t="e">
            <v>#REF!</v>
          </cell>
          <cell r="BI149" t="e">
            <v>#REF!</v>
          </cell>
          <cell r="BJ149" t="e">
            <v>#REF!</v>
          </cell>
          <cell r="BK149" t="e">
            <v>#REF!</v>
          </cell>
          <cell r="BL149" t="e">
            <v>#REF!</v>
          </cell>
          <cell r="BM149" t="e">
            <v>#REF!</v>
          </cell>
          <cell r="BN149" t="e">
            <v>#REF!</v>
          </cell>
          <cell r="BO149" t="e">
            <v>#REF!</v>
          </cell>
          <cell r="BP149" t="e">
            <v>#REF!</v>
          </cell>
          <cell r="BQ149" t="e">
            <v>#REF!</v>
          </cell>
          <cell r="BR149" t="e">
            <v>#REF!</v>
          </cell>
          <cell r="BS149" t="e">
            <v>#REF!</v>
          </cell>
          <cell r="BT149" t="e">
            <v>#REF!</v>
          </cell>
          <cell r="BU149" t="e">
            <v>#REF!</v>
          </cell>
          <cell r="BV149" t="e">
            <v>#REF!</v>
          </cell>
          <cell r="BW149" t="e">
            <v>#REF!</v>
          </cell>
          <cell r="BX149" t="e">
            <v>#REF!</v>
          </cell>
          <cell r="BY149" t="e">
            <v>#REF!</v>
          </cell>
          <cell r="BZ149" t="e">
            <v>#REF!</v>
          </cell>
          <cell r="CA149" t="e">
            <v>#REF!</v>
          </cell>
        </row>
        <row r="150">
          <cell r="A150" t="e">
            <v>#REF!</v>
          </cell>
          <cell r="B150" t="e">
            <v>#REF!</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cell r="AE150" t="e">
            <v>#REF!</v>
          </cell>
          <cell r="AF150" t="e">
            <v>#REF!</v>
          </cell>
          <cell r="AG150" t="e">
            <v>#REF!</v>
          </cell>
          <cell r="AH150" t="e">
            <v>#REF!</v>
          </cell>
          <cell r="AI150" t="e">
            <v>#REF!</v>
          </cell>
          <cell r="AJ150" t="e">
            <v>#REF!</v>
          </cell>
          <cell r="AK150" t="e">
            <v>#REF!</v>
          </cell>
          <cell r="AL150" t="e">
            <v>#REF!</v>
          </cell>
          <cell r="AM150" t="e">
            <v>#REF!</v>
          </cell>
          <cell r="AN150" t="e">
            <v>#REF!</v>
          </cell>
          <cell r="AO150" t="e">
            <v>#REF!</v>
          </cell>
          <cell r="AP150" t="e">
            <v>#REF!</v>
          </cell>
          <cell r="AQ150" t="e">
            <v>#REF!</v>
          </cell>
          <cell r="AR150" t="e">
            <v>#REF!</v>
          </cell>
          <cell r="AS150" t="e">
            <v>#REF!</v>
          </cell>
          <cell r="AT150" t="e">
            <v>#REF!</v>
          </cell>
          <cell r="AU150" t="e">
            <v>#REF!</v>
          </cell>
          <cell r="AV150" t="e">
            <v>#REF!</v>
          </cell>
          <cell r="AW150" t="e">
            <v>#REF!</v>
          </cell>
          <cell r="AX150" t="e">
            <v>#REF!</v>
          </cell>
          <cell r="AY150" t="e">
            <v>#REF!</v>
          </cell>
          <cell r="AZ150" t="e">
            <v>#REF!</v>
          </cell>
          <cell r="BA150" t="e">
            <v>#REF!</v>
          </cell>
          <cell r="BB150" t="e">
            <v>#REF!</v>
          </cell>
          <cell r="BC150" t="e">
            <v>#REF!</v>
          </cell>
          <cell r="BD150" t="e">
            <v>#REF!</v>
          </cell>
          <cell r="BE150" t="e">
            <v>#REF!</v>
          </cell>
          <cell r="BF150" t="e">
            <v>#REF!</v>
          </cell>
          <cell r="BG150" t="e">
            <v>#REF!</v>
          </cell>
          <cell r="BH150" t="e">
            <v>#REF!</v>
          </cell>
          <cell r="BI150" t="e">
            <v>#REF!</v>
          </cell>
          <cell r="BJ150" t="e">
            <v>#REF!</v>
          </cell>
          <cell r="BK150" t="e">
            <v>#REF!</v>
          </cell>
          <cell r="BL150" t="e">
            <v>#REF!</v>
          </cell>
          <cell r="BM150" t="e">
            <v>#REF!</v>
          </cell>
          <cell r="BN150" t="e">
            <v>#REF!</v>
          </cell>
          <cell r="BO150" t="e">
            <v>#REF!</v>
          </cell>
          <cell r="BP150" t="e">
            <v>#REF!</v>
          </cell>
          <cell r="BQ150" t="e">
            <v>#REF!</v>
          </cell>
          <cell r="BR150" t="e">
            <v>#REF!</v>
          </cell>
          <cell r="BS150" t="e">
            <v>#REF!</v>
          </cell>
          <cell r="BT150" t="e">
            <v>#REF!</v>
          </cell>
          <cell r="BU150" t="e">
            <v>#REF!</v>
          </cell>
          <cell r="BV150" t="e">
            <v>#REF!</v>
          </cell>
          <cell r="BW150" t="e">
            <v>#REF!</v>
          </cell>
          <cell r="BX150" t="e">
            <v>#REF!</v>
          </cell>
          <cell r="BY150" t="e">
            <v>#REF!</v>
          </cell>
          <cell r="BZ150" t="e">
            <v>#REF!</v>
          </cell>
          <cell r="CA150" t="e">
            <v>#REF!</v>
          </cell>
        </row>
        <row r="151">
          <cell r="A151" t="e">
            <v>#REF!</v>
          </cell>
          <cell r="B151" t="e">
            <v>#REF!</v>
          </cell>
          <cell r="C151" t="e">
            <v>#REF!</v>
          </cell>
          <cell r="D151" t="e">
            <v>#REF!</v>
          </cell>
          <cell r="E151" t="e">
            <v>#REF!</v>
          </cell>
          <cell r="F151" t="e">
            <v>#REF!</v>
          </cell>
          <cell r="G151" t="e">
            <v>#REF!</v>
          </cell>
          <cell r="H151" t="e">
            <v>#REF!</v>
          </cell>
          <cell r="I151" t="e">
            <v>#REF!</v>
          </cell>
          <cell r="J151" t="e">
            <v>#REF!</v>
          </cell>
          <cell r="K151" t="e">
            <v>#REF!</v>
          </cell>
          <cell r="L151" t="e">
            <v>#REF!</v>
          </cell>
          <cell r="M151" t="e">
            <v>#REF!</v>
          </cell>
          <cell r="N151" t="e">
            <v>#REF!</v>
          </cell>
          <cell r="O151" t="e">
            <v>#REF!</v>
          </cell>
          <cell r="P151" t="e">
            <v>#REF!</v>
          </cell>
          <cell r="Q151" t="e">
            <v>#REF!</v>
          </cell>
          <cell r="R151" t="e">
            <v>#REF!</v>
          </cell>
          <cell r="S151" t="e">
            <v>#REF!</v>
          </cell>
          <cell r="T151" t="e">
            <v>#REF!</v>
          </cell>
          <cell r="U151" t="e">
            <v>#REF!</v>
          </cell>
          <cell r="V151" t="e">
            <v>#REF!</v>
          </cell>
          <cell r="W151" t="e">
            <v>#REF!</v>
          </cell>
          <cell r="X151" t="e">
            <v>#REF!</v>
          </cell>
          <cell r="Y151" t="e">
            <v>#REF!</v>
          </cell>
          <cell r="Z151" t="e">
            <v>#REF!</v>
          </cell>
          <cell r="AA151" t="e">
            <v>#REF!</v>
          </cell>
          <cell r="AB151" t="e">
            <v>#REF!</v>
          </cell>
          <cell r="AC151" t="e">
            <v>#REF!</v>
          </cell>
          <cell r="AD151" t="e">
            <v>#REF!</v>
          </cell>
          <cell r="AE151" t="e">
            <v>#REF!</v>
          </cell>
          <cell r="AF151" t="e">
            <v>#REF!</v>
          </cell>
          <cell r="AG151" t="e">
            <v>#REF!</v>
          </cell>
          <cell r="AH151" t="e">
            <v>#REF!</v>
          </cell>
          <cell r="AI151" t="e">
            <v>#REF!</v>
          </cell>
          <cell r="AJ151" t="e">
            <v>#REF!</v>
          </cell>
          <cell r="AK151" t="e">
            <v>#REF!</v>
          </cell>
          <cell r="AL151" t="e">
            <v>#REF!</v>
          </cell>
          <cell r="AM151" t="e">
            <v>#REF!</v>
          </cell>
          <cell r="AN151" t="e">
            <v>#REF!</v>
          </cell>
          <cell r="AO151" t="e">
            <v>#REF!</v>
          </cell>
          <cell r="AP151" t="e">
            <v>#REF!</v>
          </cell>
          <cell r="AQ151" t="e">
            <v>#REF!</v>
          </cell>
          <cell r="AR151" t="e">
            <v>#REF!</v>
          </cell>
          <cell r="AS151" t="e">
            <v>#REF!</v>
          </cell>
          <cell r="AT151" t="e">
            <v>#REF!</v>
          </cell>
          <cell r="AU151" t="e">
            <v>#REF!</v>
          </cell>
          <cell r="AV151" t="e">
            <v>#REF!</v>
          </cell>
          <cell r="AW151" t="e">
            <v>#REF!</v>
          </cell>
          <cell r="AX151" t="e">
            <v>#REF!</v>
          </cell>
          <cell r="AY151" t="e">
            <v>#REF!</v>
          </cell>
          <cell r="AZ151" t="e">
            <v>#REF!</v>
          </cell>
          <cell r="BA151" t="e">
            <v>#REF!</v>
          </cell>
          <cell r="BB151" t="e">
            <v>#REF!</v>
          </cell>
          <cell r="BC151" t="e">
            <v>#REF!</v>
          </cell>
          <cell r="BD151" t="e">
            <v>#REF!</v>
          </cell>
          <cell r="BE151" t="e">
            <v>#REF!</v>
          </cell>
          <cell r="BF151" t="e">
            <v>#REF!</v>
          </cell>
          <cell r="BG151" t="e">
            <v>#REF!</v>
          </cell>
          <cell r="BH151" t="e">
            <v>#REF!</v>
          </cell>
          <cell r="BI151" t="e">
            <v>#REF!</v>
          </cell>
          <cell r="BJ151" t="e">
            <v>#REF!</v>
          </cell>
          <cell r="BK151" t="e">
            <v>#REF!</v>
          </cell>
          <cell r="BL151" t="e">
            <v>#REF!</v>
          </cell>
          <cell r="BM151" t="e">
            <v>#REF!</v>
          </cell>
          <cell r="BN151" t="e">
            <v>#REF!</v>
          </cell>
          <cell r="BO151" t="e">
            <v>#REF!</v>
          </cell>
          <cell r="BP151" t="e">
            <v>#REF!</v>
          </cell>
          <cell r="BQ151" t="e">
            <v>#REF!</v>
          </cell>
          <cell r="BR151" t="e">
            <v>#REF!</v>
          </cell>
          <cell r="BS151" t="e">
            <v>#REF!</v>
          </cell>
          <cell r="BT151" t="e">
            <v>#REF!</v>
          </cell>
          <cell r="BU151" t="e">
            <v>#REF!</v>
          </cell>
          <cell r="BV151" t="e">
            <v>#REF!</v>
          </cell>
          <cell r="BW151" t="e">
            <v>#REF!</v>
          </cell>
          <cell r="BX151" t="e">
            <v>#REF!</v>
          </cell>
          <cell r="BY151" t="e">
            <v>#REF!</v>
          </cell>
          <cell r="BZ151" t="e">
            <v>#REF!</v>
          </cell>
          <cell r="CA151" t="e">
            <v>#REF!</v>
          </cell>
        </row>
        <row r="152">
          <cell r="A152" t="e">
            <v>#REF!</v>
          </cell>
          <cell r="B152" t="e">
            <v>#REF!</v>
          </cell>
          <cell r="C152" t="e">
            <v>#REF!</v>
          </cell>
          <cell r="D152" t="e">
            <v>#REF!</v>
          </cell>
          <cell r="E152" t="e">
            <v>#REF!</v>
          </cell>
          <cell r="F152" t="e">
            <v>#REF!</v>
          </cell>
          <cell r="G152" t="e">
            <v>#REF!</v>
          </cell>
          <cell r="H152" t="e">
            <v>#REF!</v>
          </cell>
          <cell r="I152" t="e">
            <v>#REF!</v>
          </cell>
          <cell r="J152" t="e">
            <v>#REF!</v>
          </cell>
          <cell r="K152" t="e">
            <v>#REF!</v>
          </cell>
          <cell r="L152" t="e">
            <v>#REF!</v>
          </cell>
          <cell r="M152" t="e">
            <v>#REF!</v>
          </cell>
          <cell r="N152" t="e">
            <v>#REF!</v>
          </cell>
          <cell r="O152" t="e">
            <v>#REF!</v>
          </cell>
          <cell r="P152" t="e">
            <v>#REF!</v>
          </cell>
          <cell r="Q152" t="e">
            <v>#REF!</v>
          </cell>
          <cell r="R152" t="e">
            <v>#REF!</v>
          </cell>
          <cell r="S152" t="e">
            <v>#REF!</v>
          </cell>
          <cell r="T152" t="e">
            <v>#REF!</v>
          </cell>
          <cell r="U152" t="e">
            <v>#REF!</v>
          </cell>
          <cell r="V152" t="e">
            <v>#REF!</v>
          </cell>
          <cell r="W152" t="e">
            <v>#REF!</v>
          </cell>
          <cell r="X152" t="e">
            <v>#REF!</v>
          </cell>
          <cell r="Y152" t="e">
            <v>#REF!</v>
          </cell>
          <cell r="Z152" t="e">
            <v>#REF!</v>
          </cell>
          <cell r="AA152" t="e">
            <v>#REF!</v>
          </cell>
          <cell r="AB152" t="e">
            <v>#REF!</v>
          </cell>
          <cell r="AC152" t="e">
            <v>#REF!</v>
          </cell>
          <cell r="AD152" t="e">
            <v>#REF!</v>
          </cell>
          <cell r="AE152" t="e">
            <v>#REF!</v>
          </cell>
          <cell r="AF152" t="e">
            <v>#REF!</v>
          </cell>
          <cell r="AG152" t="e">
            <v>#REF!</v>
          </cell>
          <cell r="AH152" t="e">
            <v>#REF!</v>
          </cell>
          <cell r="AI152" t="e">
            <v>#REF!</v>
          </cell>
          <cell r="AJ152" t="e">
            <v>#REF!</v>
          </cell>
          <cell r="AK152" t="e">
            <v>#REF!</v>
          </cell>
          <cell r="AL152" t="e">
            <v>#REF!</v>
          </cell>
          <cell r="AM152" t="e">
            <v>#REF!</v>
          </cell>
          <cell r="AN152" t="e">
            <v>#REF!</v>
          </cell>
          <cell r="AO152" t="e">
            <v>#REF!</v>
          </cell>
          <cell r="AP152" t="e">
            <v>#REF!</v>
          </cell>
          <cell r="AQ152" t="e">
            <v>#REF!</v>
          </cell>
          <cell r="AR152" t="e">
            <v>#REF!</v>
          </cell>
          <cell r="AS152" t="e">
            <v>#REF!</v>
          </cell>
          <cell r="AT152" t="e">
            <v>#REF!</v>
          </cell>
          <cell r="AU152" t="e">
            <v>#REF!</v>
          </cell>
          <cell r="AV152" t="e">
            <v>#REF!</v>
          </cell>
          <cell r="AW152" t="e">
            <v>#REF!</v>
          </cell>
          <cell r="AX152" t="e">
            <v>#REF!</v>
          </cell>
          <cell r="AY152" t="e">
            <v>#REF!</v>
          </cell>
          <cell r="AZ152" t="e">
            <v>#REF!</v>
          </cell>
          <cell r="BA152" t="e">
            <v>#REF!</v>
          </cell>
          <cell r="BB152" t="e">
            <v>#REF!</v>
          </cell>
          <cell r="BC152" t="e">
            <v>#REF!</v>
          </cell>
          <cell r="BD152" t="e">
            <v>#REF!</v>
          </cell>
          <cell r="BE152" t="e">
            <v>#REF!</v>
          </cell>
          <cell r="BF152" t="e">
            <v>#REF!</v>
          </cell>
          <cell r="BG152" t="e">
            <v>#REF!</v>
          </cell>
          <cell r="BH152" t="e">
            <v>#REF!</v>
          </cell>
          <cell r="BI152" t="e">
            <v>#REF!</v>
          </cell>
          <cell r="BJ152" t="e">
            <v>#REF!</v>
          </cell>
          <cell r="BK152" t="e">
            <v>#REF!</v>
          </cell>
          <cell r="BL152" t="e">
            <v>#REF!</v>
          </cell>
          <cell r="BM152" t="e">
            <v>#REF!</v>
          </cell>
          <cell r="BN152" t="e">
            <v>#REF!</v>
          </cell>
          <cell r="BO152" t="e">
            <v>#REF!</v>
          </cell>
          <cell r="BP152" t="e">
            <v>#REF!</v>
          </cell>
          <cell r="BQ152" t="e">
            <v>#REF!</v>
          </cell>
          <cell r="BR152" t="e">
            <v>#REF!</v>
          </cell>
          <cell r="BS152" t="e">
            <v>#REF!</v>
          </cell>
          <cell r="BT152" t="e">
            <v>#REF!</v>
          </cell>
          <cell r="BU152" t="e">
            <v>#REF!</v>
          </cell>
          <cell r="BV152" t="e">
            <v>#REF!</v>
          </cell>
          <cell r="BW152" t="e">
            <v>#REF!</v>
          </cell>
          <cell r="BX152" t="e">
            <v>#REF!</v>
          </cell>
          <cell r="BY152" t="e">
            <v>#REF!</v>
          </cell>
          <cell r="BZ152" t="e">
            <v>#REF!</v>
          </cell>
          <cell r="CA152" t="e">
            <v>#REF!</v>
          </cell>
        </row>
        <row r="153">
          <cell r="A153" t="e">
            <v>#REF!</v>
          </cell>
          <cell r="B153" t="e">
            <v>#REF!</v>
          </cell>
          <cell r="C153" t="e">
            <v>#REF!</v>
          </cell>
          <cell r="D153" t="e">
            <v>#REF!</v>
          </cell>
          <cell r="E153" t="e">
            <v>#REF!</v>
          </cell>
          <cell r="F153" t="e">
            <v>#REF!</v>
          </cell>
          <cell r="G153" t="e">
            <v>#REF!</v>
          </cell>
          <cell r="H153" t="e">
            <v>#REF!</v>
          </cell>
          <cell r="I153" t="e">
            <v>#REF!</v>
          </cell>
          <cell r="J153" t="e">
            <v>#REF!</v>
          </cell>
          <cell r="K153" t="e">
            <v>#REF!</v>
          </cell>
          <cell r="L153" t="e">
            <v>#REF!</v>
          </cell>
          <cell r="M153" t="e">
            <v>#REF!</v>
          </cell>
          <cell r="N153" t="e">
            <v>#REF!</v>
          </cell>
          <cell r="O153" t="e">
            <v>#REF!</v>
          </cell>
          <cell r="P153" t="e">
            <v>#REF!</v>
          </cell>
          <cell r="Q153" t="e">
            <v>#REF!</v>
          </cell>
          <cell r="R153" t="e">
            <v>#REF!</v>
          </cell>
          <cell r="S153" t="e">
            <v>#REF!</v>
          </cell>
          <cell r="T153" t="e">
            <v>#REF!</v>
          </cell>
          <cell r="U153" t="e">
            <v>#REF!</v>
          </cell>
          <cell r="V153" t="e">
            <v>#REF!</v>
          </cell>
          <cell r="W153" t="e">
            <v>#REF!</v>
          </cell>
          <cell r="X153" t="e">
            <v>#REF!</v>
          </cell>
          <cell r="Y153" t="e">
            <v>#REF!</v>
          </cell>
          <cell r="Z153" t="e">
            <v>#REF!</v>
          </cell>
          <cell r="AA153" t="e">
            <v>#REF!</v>
          </cell>
          <cell r="AB153" t="e">
            <v>#REF!</v>
          </cell>
          <cell r="AC153" t="e">
            <v>#REF!</v>
          </cell>
          <cell r="AD153" t="e">
            <v>#REF!</v>
          </cell>
          <cell r="AE153" t="e">
            <v>#REF!</v>
          </cell>
          <cell r="AF153" t="e">
            <v>#REF!</v>
          </cell>
          <cell r="AG153" t="e">
            <v>#REF!</v>
          </cell>
          <cell r="AH153" t="e">
            <v>#REF!</v>
          </cell>
          <cell r="AI153" t="e">
            <v>#REF!</v>
          </cell>
          <cell r="AJ153" t="e">
            <v>#REF!</v>
          </cell>
          <cell r="AK153" t="e">
            <v>#REF!</v>
          </cell>
          <cell r="AL153" t="e">
            <v>#REF!</v>
          </cell>
          <cell r="AM153" t="e">
            <v>#REF!</v>
          </cell>
          <cell r="AN153" t="e">
            <v>#REF!</v>
          </cell>
          <cell r="AO153" t="e">
            <v>#REF!</v>
          </cell>
          <cell r="AP153" t="e">
            <v>#REF!</v>
          </cell>
          <cell r="AQ153" t="e">
            <v>#REF!</v>
          </cell>
          <cell r="AR153" t="e">
            <v>#REF!</v>
          </cell>
          <cell r="AS153" t="e">
            <v>#REF!</v>
          </cell>
          <cell r="AT153" t="e">
            <v>#REF!</v>
          </cell>
          <cell r="AU153" t="e">
            <v>#REF!</v>
          </cell>
          <cell r="AV153" t="e">
            <v>#REF!</v>
          </cell>
          <cell r="AW153" t="e">
            <v>#REF!</v>
          </cell>
          <cell r="AX153" t="e">
            <v>#REF!</v>
          </cell>
          <cell r="AY153" t="e">
            <v>#REF!</v>
          </cell>
          <cell r="AZ153" t="e">
            <v>#REF!</v>
          </cell>
          <cell r="BA153" t="e">
            <v>#REF!</v>
          </cell>
          <cell r="BB153" t="e">
            <v>#REF!</v>
          </cell>
          <cell r="BC153" t="e">
            <v>#REF!</v>
          </cell>
          <cell r="BD153" t="e">
            <v>#REF!</v>
          </cell>
          <cell r="BE153" t="e">
            <v>#REF!</v>
          </cell>
          <cell r="BF153" t="e">
            <v>#REF!</v>
          </cell>
          <cell r="BG153" t="e">
            <v>#REF!</v>
          </cell>
          <cell r="BH153" t="e">
            <v>#REF!</v>
          </cell>
          <cell r="BI153" t="e">
            <v>#REF!</v>
          </cell>
          <cell r="BJ153" t="e">
            <v>#REF!</v>
          </cell>
          <cell r="BK153" t="e">
            <v>#REF!</v>
          </cell>
          <cell r="BL153" t="e">
            <v>#REF!</v>
          </cell>
          <cell r="BM153" t="e">
            <v>#REF!</v>
          </cell>
          <cell r="BN153" t="e">
            <v>#REF!</v>
          </cell>
          <cell r="BO153" t="e">
            <v>#REF!</v>
          </cell>
          <cell r="BP153" t="e">
            <v>#REF!</v>
          </cell>
          <cell r="BQ153" t="e">
            <v>#REF!</v>
          </cell>
          <cell r="BR153" t="e">
            <v>#REF!</v>
          </cell>
          <cell r="BS153" t="e">
            <v>#REF!</v>
          </cell>
          <cell r="BT153" t="e">
            <v>#REF!</v>
          </cell>
          <cell r="BU153" t="e">
            <v>#REF!</v>
          </cell>
          <cell r="BV153" t="e">
            <v>#REF!</v>
          </cell>
          <cell r="BW153" t="e">
            <v>#REF!</v>
          </cell>
          <cell r="BX153" t="e">
            <v>#REF!</v>
          </cell>
          <cell r="BY153" t="e">
            <v>#REF!</v>
          </cell>
          <cell r="BZ153" t="e">
            <v>#REF!</v>
          </cell>
          <cell r="CA153" t="e">
            <v>#REF!</v>
          </cell>
        </row>
        <row r="154">
          <cell r="A154" t="e">
            <v>#REF!</v>
          </cell>
          <cell r="B154" t="e">
            <v>#REF!</v>
          </cell>
          <cell r="C154" t="e">
            <v>#REF!</v>
          </cell>
          <cell r="D154" t="e">
            <v>#REF!</v>
          </cell>
          <cell r="E154" t="e">
            <v>#REF!</v>
          </cell>
          <cell r="F154" t="e">
            <v>#REF!</v>
          </cell>
          <cell r="G154" t="e">
            <v>#REF!</v>
          </cell>
          <cell r="H154" t="e">
            <v>#REF!</v>
          </cell>
          <cell r="I154" t="e">
            <v>#REF!</v>
          </cell>
          <cell r="J154" t="e">
            <v>#REF!</v>
          </cell>
          <cell r="K154" t="e">
            <v>#REF!</v>
          </cell>
          <cell r="L154" t="e">
            <v>#REF!</v>
          </cell>
          <cell r="M154" t="e">
            <v>#REF!</v>
          </cell>
          <cell r="N154" t="e">
            <v>#REF!</v>
          </cell>
          <cell r="O154" t="e">
            <v>#REF!</v>
          </cell>
          <cell r="P154" t="e">
            <v>#REF!</v>
          </cell>
          <cell r="Q154" t="e">
            <v>#REF!</v>
          </cell>
          <cell r="R154" t="e">
            <v>#REF!</v>
          </cell>
          <cell r="S154" t="e">
            <v>#REF!</v>
          </cell>
          <cell r="T154" t="e">
            <v>#REF!</v>
          </cell>
          <cell r="U154" t="e">
            <v>#REF!</v>
          </cell>
          <cell r="V154" t="e">
            <v>#REF!</v>
          </cell>
          <cell r="W154" t="e">
            <v>#REF!</v>
          </cell>
          <cell r="X154" t="e">
            <v>#REF!</v>
          </cell>
          <cell r="Y154" t="e">
            <v>#REF!</v>
          </cell>
          <cell r="Z154" t="e">
            <v>#REF!</v>
          </cell>
          <cell r="AA154" t="e">
            <v>#REF!</v>
          </cell>
          <cell r="AB154" t="e">
            <v>#REF!</v>
          </cell>
          <cell r="AC154" t="e">
            <v>#REF!</v>
          </cell>
          <cell r="AD154" t="e">
            <v>#REF!</v>
          </cell>
          <cell r="AE154" t="e">
            <v>#REF!</v>
          </cell>
          <cell r="AF154" t="e">
            <v>#REF!</v>
          </cell>
          <cell r="AG154" t="e">
            <v>#REF!</v>
          </cell>
          <cell r="AH154" t="e">
            <v>#REF!</v>
          </cell>
          <cell r="AI154" t="e">
            <v>#REF!</v>
          </cell>
          <cell r="AJ154" t="e">
            <v>#REF!</v>
          </cell>
          <cell r="AK154" t="e">
            <v>#REF!</v>
          </cell>
          <cell r="AL154" t="e">
            <v>#REF!</v>
          </cell>
          <cell r="AM154" t="e">
            <v>#REF!</v>
          </cell>
          <cell r="AN154" t="e">
            <v>#REF!</v>
          </cell>
          <cell r="AO154" t="e">
            <v>#REF!</v>
          </cell>
          <cell r="AP154" t="e">
            <v>#REF!</v>
          </cell>
          <cell r="AQ154" t="e">
            <v>#REF!</v>
          </cell>
          <cell r="AR154" t="e">
            <v>#REF!</v>
          </cell>
          <cell r="AS154" t="e">
            <v>#REF!</v>
          </cell>
          <cell r="AT154" t="e">
            <v>#REF!</v>
          </cell>
          <cell r="AU154" t="e">
            <v>#REF!</v>
          </cell>
          <cell r="AV154" t="e">
            <v>#REF!</v>
          </cell>
          <cell r="AW154" t="e">
            <v>#REF!</v>
          </cell>
          <cell r="AX154" t="e">
            <v>#REF!</v>
          </cell>
          <cell r="AY154" t="e">
            <v>#REF!</v>
          </cell>
          <cell r="AZ154" t="e">
            <v>#REF!</v>
          </cell>
          <cell r="BA154" t="e">
            <v>#REF!</v>
          </cell>
          <cell r="BB154" t="e">
            <v>#REF!</v>
          </cell>
          <cell r="BC154" t="e">
            <v>#REF!</v>
          </cell>
          <cell r="BD154" t="e">
            <v>#REF!</v>
          </cell>
          <cell r="BE154" t="e">
            <v>#REF!</v>
          </cell>
          <cell r="BF154" t="e">
            <v>#REF!</v>
          </cell>
          <cell r="BG154" t="e">
            <v>#REF!</v>
          </cell>
          <cell r="BH154" t="e">
            <v>#REF!</v>
          </cell>
          <cell r="BI154" t="e">
            <v>#REF!</v>
          </cell>
          <cell r="BJ154" t="e">
            <v>#REF!</v>
          </cell>
          <cell r="BK154" t="e">
            <v>#REF!</v>
          </cell>
          <cell r="BL154" t="e">
            <v>#REF!</v>
          </cell>
          <cell r="BM154" t="e">
            <v>#REF!</v>
          </cell>
          <cell r="BN154" t="e">
            <v>#REF!</v>
          </cell>
          <cell r="BO154" t="e">
            <v>#REF!</v>
          </cell>
          <cell r="BP154" t="e">
            <v>#REF!</v>
          </cell>
          <cell r="BQ154" t="e">
            <v>#REF!</v>
          </cell>
          <cell r="BR154" t="e">
            <v>#REF!</v>
          </cell>
          <cell r="BS154" t="e">
            <v>#REF!</v>
          </cell>
          <cell r="BT154" t="e">
            <v>#REF!</v>
          </cell>
          <cell r="BU154" t="e">
            <v>#REF!</v>
          </cell>
          <cell r="BV154" t="e">
            <v>#REF!</v>
          </cell>
          <cell r="BW154" t="e">
            <v>#REF!</v>
          </cell>
          <cell r="BX154" t="e">
            <v>#REF!</v>
          </cell>
          <cell r="BY154" t="e">
            <v>#REF!</v>
          </cell>
          <cell r="BZ154" t="e">
            <v>#REF!</v>
          </cell>
          <cell r="CA154" t="e">
            <v>#REF!</v>
          </cell>
        </row>
        <row r="155">
          <cell r="A155" t="e">
            <v>#REF!</v>
          </cell>
          <cell r="B155" t="e">
            <v>#REF!</v>
          </cell>
          <cell r="C155" t="e">
            <v>#REF!</v>
          </cell>
          <cell r="D155" t="e">
            <v>#REF!</v>
          </cell>
          <cell r="E155" t="e">
            <v>#REF!</v>
          </cell>
          <cell r="F155" t="e">
            <v>#REF!</v>
          </cell>
          <cell r="G155" t="e">
            <v>#REF!</v>
          </cell>
          <cell r="H155" t="e">
            <v>#REF!</v>
          </cell>
          <cell r="I155" t="e">
            <v>#REF!</v>
          </cell>
          <cell r="J155" t="e">
            <v>#REF!</v>
          </cell>
          <cell r="K155" t="e">
            <v>#REF!</v>
          </cell>
          <cell r="L155" t="e">
            <v>#REF!</v>
          </cell>
          <cell r="M155" t="e">
            <v>#REF!</v>
          </cell>
          <cell r="N155" t="e">
            <v>#REF!</v>
          </cell>
          <cell r="O155" t="e">
            <v>#REF!</v>
          </cell>
          <cell r="P155" t="e">
            <v>#REF!</v>
          </cell>
          <cell r="Q155" t="e">
            <v>#REF!</v>
          </cell>
          <cell r="R155" t="e">
            <v>#REF!</v>
          </cell>
          <cell r="S155" t="e">
            <v>#REF!</v>
          </cell>
          <cell r="T155" t="e">
            <v>#REF!</v>
          </cell>
          <cell r="U155" t="e">
            <v>#REF!</v>
          </cell>
          <cell r="V155" t="e">
            <v>#REF!</v>
          </cell>
          <cell r="W155" t="e">
            <v>#REF!</v>
          </cell>
          <cell r="X155" t="e">
            <v>#REF!</v>
          </cell>
          <cell r="Y155" t="e">
            <v>#REF!</v>
          </cell>
          <cell r="Z155" t="e">
            <v>#REF!</v>
          </cell>
          <cell r="AA155" t="e">
            <v>#REF!</v>
          </cell>
          <cell r="AB155" t="e">
            <v>#REF!</v>
          </cell>
          <cell r="AC155" t="e">
            <v>#REF!</v>
          </cell>
          <cell r="AD155" t="e">
            <v>#REF!</v>
          </cell>
          <cell r="AE155" t="e">
            <v>#REF!</v>
          </cell>
          <cell r="AF155" t="e">
            <v>#REF!</v>
          </cell>
          <cell r="AG155" t="e">
            <v>#REF!</v>
          </cell>
          <cell r="AH155" t="e">
            <v>#REF!</v>
          </cell>
          <cell r="AI155" t="e">
            <v>#REF!</v>
          </cell>
          <cell r="AJ155" t="e">
            <v>#REF!</v>
          </cell>
          <cell r="AK155" t="e">
            <v>#REF!</v>
          </cell>
          <cell r="AL155" t="e">
            <v>#REF!</v>
          </cell>
          <cell r="AM155" t="e">
            <v>#REF!</v>
          </cell>
          <cell r="AN155" t="e">
            <v>#REF!</v>
          </cell>
          <cell r="AO155" t="e">
            <v>#REF!</v>
          </cell>
          <cell r="AP155" t="e">
            <v>#REF!</v>
          </cell>
          <cell r="AQ155" t="e">
            <v>#REF!</v>
          </cell>
          <cell r="AR155" t="e">
            <v>#REF!</v>
          </cell>
          <cell r="AS155" t="e">
            <v>#REF!</v>
          </cell>
          <cell r="AT155" t="e">
            <v>#REF!</v>
          </cell>
          <cell r="AU155" t="e">
            <v>#REF!</v>
          </cell>
          <cell r="AV155" t="e">
            <v>#REF!</v>
          </cell>
          <cell r="AW155" t="e">
            <v>#REF!</v>
          </cell>
          <cell r="AX155" t="e">
            <v>#REF!</v>
          </cell>
          <cell r="AY155" t="e">
            <v>#REF!</v>
          </cell>
          <cell r="AZ155" t="e">
            <v>#REF!</v>
          </cell>
          <cell r="BA155" t="e">
            <v>#REF!</v>
          </cell>
          <cell r="BB155" t="e">
            <v>#REF!</v>
          </cell>
          <cell r="BC155" t="e">
            <v>#REF!</v>
          </cell>
          <cell r="BD155" t="e">
            <v>#REF!</v>
          </cell>
          <cell r="BE155" t="e">
            <v>#REF!</v>
          </cell>
          <cell r="BF155" t="e">
            <v>#REF!</v>
          </cell>
          <cell r="BG155" t="e">
            <v>#REF!</v>
          </cell>
          <cell r="BH155" t="e">
            <v>#REF!</v>
          </cell>
          <cell r="BI155" t="e">
            <v>#REF!</v>
          </cell>
          <cell r="BJ155" t="e">
            <v>#REF!</v>
          </cell>
          <cell r="BK155" t="e">
            <v>#REF!</v>
          </cell>
          <cell r="BL155" t="e">
            <v>#REF!</v>
          </cell>
          <cell r="BM155" t="e">
            <v>#REF!</v>
          </cell>
          <cell r="BN155" t="e">
            <v>#REF!</v>
          </cell>
          <cell r="BO155" t="e">
            <v>#REF!</v>
          </cell>
          <cell r="BP155" t="e">
            <v>#REF!</v>
          </cell>
          <cell r="BQ155" t="e">
            <v>#REF!</v>
          </cell>
          <cell r="BR155" t="e">
            <v>#REF!</v>
          </cell>
          <cell r="BS155" t="e">
            <v>#REF!</v>
          </cell>
          <cell r="BT155" t="e">
            <v>#REF!</v>
          </cell>
          <cell r="BU155" t="e">
            <v>#REF!</v>
          </cell>
          <cell r="BV155" t="e">
            <v>#REF!</v>
          </cell>
          <cell r="BW155" t="e">
            <v>#REF!</v>
          </cell>
          <cell r="BX155" t="e">
            <v>#REF!</v>
          </cell>
          <cell r="BY155" t="e">
            <v>#REF!</v>
          </cell>
          <cell r="BZ155" t="e">
            <v>#REF!</v>
          </cell>
          <cell r="CA155" t="e">
            <v>#REF!</v>
          </cell>
        </row>
        <row r="156">
          <cell r="A156" t="e">
            <v>#REF!</v>
          </cell>
          <cell r="B156" t="e">
            <v>#REF!</v>
          </cell>
          <cell r="C156" t="e">
            <v>#REF!</v>
          </cell>
          <cell r="D156" t="e">
            <v>#REF!</v>
          </cell>
          <cell r="E156" t="e">
            <v>#REF!</v>
          </cell>
          <cell r="F156" t="e">
            <v>#REF!</v>
          </cell>
          <cell r="G156" t="e">
            <v>#REF!</v>
          </cell>
          <cell r="H156" t="e">
            <v>#REF!</v>
          </cell>
          <cell r="I156" t="e">
            <v>#REF!</v>
          </cell>
          <cell r="J156" t="e">
            <v>#REF!</v>
          </cell>
          <cell r="K156" t="e">
            <v>#REF!</v>
          </cell>
          <cell r="L156" t="e">
            <v>#REF!</v>
          </cell>
          <cell r="M156" t="e">
            <v>#REF!</v>
          </cell>
          <cell r="N156" t="e">
            <v>#REF!</v>
          </cell>
          <cell r="O156" t="e">
            <v>#REF!</v>
          </cell>
          <cell r="P156" t="e">
            <v>#REF!</v>
          </cell>
          <cell r="Q156" t="e">
            <v>#REF!</v>
          </cell>
          <cell r="R156" t="e">
            <v>#REF!</v>
          </cell>
          <cell r="S156" t="e">
            <v>#REF!</v>
          </cell>
          <cell r="T156" t="e">
            <v>#REF!</v>
          </cell>
          <cell r="U156" t="e">
            <v>#REF!</v>
          </cell>
          <cell r="V156" t="e">
            <v>#REF!</v>
          </cell>
          <cell r="W156" t="e">
            <v>#REF!</v>
          </cell>
          <cell r="X156" t="e">
            <v>#REF!</v>
          </cell>
          <cell r="Y156" t="e">
            <v>#REF!</v>
          </cell>
          <cell r="Z156" t="e">
            <v>#REF!</v>
          </cell>
          <cell r="AA156" t="e">
            <v>#REF!</v>
          </cell>
          <cell r="AB156" t="e">
            <v>#REF!</v>
          </cell>
          <cell r="AC156" t="e">
            <v>#REF!</v>
          </cell>
          <cell r="AD156" t="e">
            <v>#REF!</v>
          </cell>
          <cell r="AE156" t="e">
            <v>#REF!</v>
          </cell>
          <cell r="AF156" t="e">
            <v>#REF!</v>
          </cell>
          <cell r="AG156" t="e">
            <v>#REF!</v>
          </cell>
          <cell r="AH156" t="e">
            <v>#REF!</v>
          </cell>
          <cell r="AI156" t="e">
            <v>#REF!</v>
          </cell>
          <cell r="AJ156" t="e">
            <v>#REF!</v>
          </cell>
          <cell r="AK156" t="e">
            <v>#REF!</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#REF!</v>
          </cell>
          <cell r="AW156" t="e">
            <v>#REF!</v>
          </cell>
          <cell r="AX156" t="e">
            <v>#REF!</v>
          </cell>
          <cell r="AY156" t="e">
            <v>#REF!</v>
          </cell>
          <cell r="AZ156" t="e">
            <v>#REF!</v>
          </cell>
          <cell r="BA156" t="e">
            <v>#REF!</v>
          </cell>
          <cell r="BB156" t="e">
            <v>#REF!</v>
          </cell>
          <cell r="BC156" t="e">
            <v>#REF!</v>
          </cell>
          <cell r="BD156" t="e">
            <v>#REF!</v>
          </cell>
          <cell r="BE156" t="e">
            <v>#REF!</v>
          </cell>
          <cell r="BF156" t="e">
            <v>#REF!</v>
          </cell>
          <cell r="BG156" t="e">
            <v>#REF!</v>
          </cell>
          <cell r="BH156" t="e">
            <v>#REF!</v>
          </cell>
          <cell r="BI156" t="e">
            <v>#REF!</v>
          </cell>
          <cell r="BJ156" t="e">
            <v>#REF!</v>
          </cell>
          <cell r="BK156" t="e">
            <v>#REF!</v>
          </cell>
          <cell r="BL156" t="e">
            <v>#REF!</v>
          </cell>
          <cell r="BM156" t="e">
            <v>#REF!</v>
          </cell>
          <cell r="BN156" t="e">
            <v>#REF!</v>
          </cell>
          <cell r="BO156" t="e">
            <v>#REF!</v>
          </cell>
          <cell r="BP156" t="e">
            <v>#REF!</v>
          </cell>
          <cell r="BQ156" t="e">
            <v>#REF!</v>
          </cell>
          <cell r="BR156" t="e">
            <v>#REF!</v>
          </cell>
          <cell r="BS156" t="e">
            <v>#REF!</v>
          </cell>
          <cell r="BT156" t="e">
            <v>#REF!</v>
          </cell>
          <cell r="BU156" t="e">
            <v>#REF!</v>
          </cell>
          <cell r="BV156" t="e">
            <v>#REF!</v>
          </cell>
          <cell r="BW156" t="e">
            <v>#REF!</v>
          </cell>
          <cell r="BX156" t="e">
            <v>#REF!</v>
          </cell>
          <cell r="BY156" t="e">
            <v>#REF!</v>
          </cell>
          <cell r="BZ156" t="e">
            <v>#REF!</v>
          </cell>
          <cell r="CA156" t="e">
            <v>#REF!</v>
          </cell>
        </row>
        <row r="157">
          <cell r="A157" t="e">
            <v>#REF!</v>
          </cell>
          <cell r="B157" t="e">
            <v>#REF!</v>
          </cell>
          <cell r="C157" t="e">
            <v>#REF!</v>
          </cell>
          <cell r="D157" t="e">
            <v>#REF!</v>
          </cell>
          <cell r="E157" t="e">
            <v>#REF!</v>
          </cell>
          <cell r="F157" t="e">
            <v>#REF!</v>
          </cell>
          <cell r="G157" t="e">
            <v>#REF!</v>
          </cell>
          <cell r="H157" t="e">
            <v>#REF!</v>
          </cell>
          <cell r="I157" t="e">
            <v>#REF!</v>
          </cell>
          <cell r="J157" t="e">
            <v>#REF!</v>
          </cell>
          <cell r="K157" t="e">
            <v>#REF!</v>
          </cell>
          <cell r="L157" t="e">
            <v>#REF!</v>
          </cell>
          <cell r="M157" t="e">
            <v>#REF!</v>
          </cell>
          <cell r="N157" t="e">
            <v>#REF!</v>
          </cell>
          <cell r="O157" t="e">
            <v>#REF!</v>
          </cell>
          <cell r="P157" t="e">
            <v>#REF!</v>
          </cell>
          <cell r="Q157" t="e">
            <v>#REF!</v>
          </cell>
          <cell r="R157" t="e">
            <v>#REF!</v>
          </cell>
          <cell r="S157" t="e">
            <v>#REF!</v>
          </cell>
          <cell r="T157" t="e">
            <v>#REF!</v>
          </cell>
          <cell r="U157" t="e">
            <v>#REF!</v>
          </cell>
          <cell r="V157" t="e">
            <v>#REF!</v>
          </cell>
          <cell r="W157" t="e">
            <v>#REF!</v>
          </cell>
          <cell r="X157" t="e">
            <v>#REF!</v>
          </cell>
          <cell r="Y157" t="e">
            <v>#REF!</v>
          </cell>
          <cell r="Z157" t="e">
            <v>#REF!</v>
          </cell>
          <cell r="AA157" t="e">
            <v>#REF!</v>
          </cell>
          <cell r="AB157" t="e">
            <v>#REF!</v>
          </cell>
          <cell r="AC157" t="e">
            <v>#REF!</v>
          </cell>
          <cell r="AD157" t="e">
            <v>#REF!</v>
          </cell>
          <cell r="AE157" t="e">
            <v>#REF!</v>
          </cell>
          <cell r="AF157" t="e">
            <v>#REF!</v>
          </cell>
          <cell r="AG157" t="e">
            <v>#REF!</v>
          </cell>
          <cell r="AH157" t="e">
            <v>#REF!</v>
          </cell>
          <cell r="AI157" t="e">
            <v>#REF!</v>
          </cell>
          <cell r="AJ157" t="e">
            <v>#REF!</v>
          </cell>
          <cell r="AK157" t="e">
            <v>#REF!</v>
          </cell>
          <cell r="AL157" t="e">
            <v>#REF!</v>
          </cell>
          <cell r="AM157" t="e">
            <v>#REF!</v>
          </cell>
          <cell r="AN157" t="e">
            <v>#REF!</v>
          </cell>
          <cell r="AO157" t="e">
            <v>#REF!</v>
          </cell>
          <cell r="AP157" t="e">
            <v>#REF!</v>
          </cell>
          <cell r="AQ157" t="e">
            <v>#REF!</v>
          </cell>
          <cell r="AR157" t="e">
            <v>#REF!</v>
          </cell>
          <cell r="AS157" t="e">
            <v>#REF!</v>
          </cell>
          <cell r="AT157" t="e">
            <v>#REF!</v>
          </cell>
          <cell r="AU157" t="e">
            <v>#REF!</v>
          </cell>
          <cell r="AV157" t="e">
            <v>#REF!</v>
          </cell>
          <cell r="AW157" t="e">
            <v>#REF!</v>
          </cell>
          <cell r="AX157" t="e">
            <v>#REF!</v>
          </cell>
          <cell r="AY157" t="e">
            <v>#REF!</v>
          </cell>
          <cell r="AZ157" t="e">
            <v>#REF!</v>
          </cell>
          <cell r="BA157" t="e">
            <v>#REF!</v>
          </cell>
          <cell r="BB157" t="e">
            <v>#REF!</v>
          </cell>
          <cell r="BC157" t="e">
            <v>#REF!</v>
          </cell>
          <cell r="BD157" t="e">
            <v>#REF!</v>
          </cell>
          <cell r="BE157" t="e">
            <v>#REF!</v>
          </cell>
          <cell r="BF157" t="e">
            <v>#REF!</v>
          </cell>
          <cell r="BG157" t="e">
            <v>#REF!</v>
          </cell>
          <cell r="BH157" t="e">
            <v>#REF!</v>
          </cell>
          <cell r="BI157" t="e">
            <v>#REF!</v>
          </cell>
          <cell r="BJ157" t="e">
            <v>#REF!</v>
          </cell>
          <cell r="BK157" t="e">
            <v>#REF!</v>
          </cell>
          <cell r="BL157" t="e">
            <v>#REF!</v>
          </cell>
          <cell r="BM157" t="e">
            <v>#REF!</v>
          </cell>
          <cell r="BN157" t="e">
            <v>#REF!</v>
          </cell>
          <cell r="BO157" t="e">
            <v>#REF!</v>
          </cell>
          <cell r="BP157" t="e">
            <v>#REF!</v>
          </cell>
          <cell r="BQ157" t="e">
            <v>#REF!</v>
          </cell>
          <cell r="BR157" t="e">
            <v>#REF!</v>
          </cell>
          <cell r="BS157" t="e">
            <v>#REF!</v>
          </cell>
          <cell r="BT157" t="e">
            <v>#REF!</v>
          </cell>
          <cell r="BU157" t="e">
            <v>#REF!</v>
          </cell>
          <cell r="BV157" t="e">
            <v>#REF!</v>
          </cell>
          <cell r="BW157" t="e">
            <v>#REF!</v>
          </cell>
          <cell r="BX157" t="e">
            <v>#REF!</v>
          </cell>
          <cell r="BY157" t="e">
            <v>#REF!</v>
          </cell>
          <cell r="BZ157" t="e">
            <v>#REF!</v>
          </cell>
          <cell r="CA157" t="e">
            <v>#REF!</v>
          </cell>
        </row>
        <row r="158">
          <cell r="A158" t="e">
            <v>#REF!</v>
          </cell>
          <cell r="B158" t="e">
            <v>#REF!</v>
          </cell>
          <cell r="C158" t="e">
            <v>#REF!</v>
          </cell>
          <cell r="D158" t="e">
            <v>#REF!</v>
          </cell>
          <cell r="E158" t="e">
            <v>#REF!</v>
          </cell>
          <cell r="F158" t="e">
            <v>#REF!</v>
          </cell>
          <cell r="G158" t="e">
            <v>#REF!</v>
          </cell>
          <cell r="H158" t="e">
            <v>#REF!</v>
          </cell>
          <cell r="I158" t="e">
            <v>#REF!</v>
          </cell>
          <cell r="J158" t="e">
            <v>#REF!</v>
          </cell>
          <cell r="K158" t="e">
            <v>#REF!</v>
          </cell>
          <cell r="L158" t="e">
            <v>#REF!</v>
          </cell>
          <cell r="M158" t="e">
            <v>#REF!</v>
          </cell>
          <cell r="N158" t="e">
            <v>#REF!</v>
          </cell>
          <cell r="O158" t="e">
            <v>#REF!</v>
          </cell>
          <cell r="P158" t="e">
            <v>#REF!</v>
          </cell>
          <cell r="Q158" t="e">
            <v>#REF!</v>
          </cell>
          <cell r="R158" t="e">
            <v>#REF!</v>
          </cell>
          <cell r="S158" t="e">
            <v>#REF!</v>
          </cell>
          <cell r="T158" t="e">
            <v>#REF!</v>
          </cell>
          <cell r="U158" t="e">
            <v>#REF!</v>
          </cell>
          <cell r="V158" t="e">
            <v>#REF!</v>
          </cell>
          <cell r="W158" t="e">
            <v>#REF!</v>
          </cell>
          <cell r="X158" t="e">
            <v>#REF!</v>
          </cell>
          <cell r="Y158" t="e">
            <v>#REF!</v>
          </cell>
          <cell r="Z158" t="e">
            <v>#REF!</v>
          </cell>
          <cell r="AA158" t="e">
            <v>#REF!</v>
          </cell>
          <cell r="AB158" t="e">
            <v>#REF!</v>
          </cell>
          <cell r="AC158" t="e">
            <v>#REF!</v>
          </cell>
          <cell r="AD158" t="e">
            <v>#REF!</v>
          </cell>
          <cell r="AE158" t="e">
            <v>#REF!</v>
          </cell>
          <cell r="AF158" t="e">
            <v>#REF!</v>
          </cell>
          <cell r="AG158" t="e">
            <v>#REF!</v>
          </cell>
          <cell r="AH158" t="e">
            <v>#REF!</v>
          </cell>
          <cell r="AI158" t="e">
            <v>#REF!</v>
          </cell>
          <cell r="AJ158" t="e">
            <v>#REF!</v>
          </cell>
          <cell r="AK158" t="e">
            <v>#REF!</v>
          </cell>
          <cell r="AL158" t="e">
            <v>#REF!</v>
          </cell>
          <cell r="AM158" t="e">
            <v>#REF!</v>
          </cell>
          <cell r="AN158" t="e">
            <v>#REF!</v>
          </cell>
          <cell r="AO158" t="e">
            <v>#REF!</v>
          </cell>
          <cell r="AP158" t="e">
            <v>#REF!</v>
          </cell>
          <cell r="AQ158" t="e">
            <v>#REF!</v>
          </cell>
          <cell r="AR158" t="e">
            <v>#REF!</v>
          </cell>
          <cell r="AS158" t="e">
            <v>#REF!</v>
          </cell>
          <cell r="AT158" t="e">
            <v>#REF!</v>
          </cell>
          <cell r="AU158" t="e">
            <v>#REF!</v>
          </cell>
          <cell r="AV158" t="e">
            <v>#REF!</v>
          </cell>
          <cell r="AW158" t="e">
            <v>#REF!</v>
          </cell>
          <cell r="AX158" t="e">
            <v>#REF!</v>
          </cell>
          <cell r="AY158" t="e">
            <v>#REF!</v>
          </cell>
          <cell r="AZ158" t="e">
            <v>#REF!</v>
          </cell>
          <cell r="BA158" t="e">
            <v>#REF!</v>
          </cell>
          <cell r="BB158" t="e">
            <v>#REF!</v>
          </cell>
          <cell r="BC158" t="e">
            <v>#REF!</v>
          </cell>
          <cell r="BD158" t="e">
            <v>#REF!</v>
          </cell>
          <cell r="BE158" t="e">
            <v>#REF!</v>
          </cell>
          <cell r="BF158" t="e">
            <v>#REF!</v>
          </cell>
          <cell r="BG158" t="e">
            <v>#REF!</v>
          </cell>
          <cell r="BH158" t="e">
            <v>#REF!</v>
          </cell>
          <cell r="BI158" t="e">
            <v>#REF!</v>
          </cell>
          <cell r="BJ158" t="e">
            <v>#REF!</v>
          </cell>
          <cell r="BK158" t="e">
            <v>#REF!</v>
          </cell>
          <cell r="BL158" t="e">
            <v>#REF!</v>
          </cell>
          <cell r="BM158" t="e">
            <v>#REF!</v>
          </cell>
          <cell r="BN158" t="e">
            <v>#REF!</v>
          </cell>
          <cell r="BO158" t="e">
            <v>#REF!</v>
          </cell>
          <cell r="BP158" t="e">
            <v>#REF!</v>
          </cell>
          <cell r="BQ158" t="e">
            <v>#REF!</v>
          </cell>
          <cell r="BR158" t="e">
            <v>#REF!</v>
          </cell>
          <cell r="BS158" t="e">
            <v>#REF!</v>
          </cell>
          <cell r="BT158" t="e">
            <v>#REF!</v>
          </cell>
          <cell r="BU158" t="e">
            <v>#REF!</v>
          </cell>
          <cell r="BV158" t="e">
            <v>#REF!</v>
          </cell>
          <cell r="BW158" t="e">
            <v>#REF!</v>
          </cell>
          <cell r="BX158" t="e">
            <v>#REF!</v>
          </cell>
          <cell r="BY158" t="e">
            <v>#REF!</v>
          </cell>
          <cell r="BZ158" t="e">
            <v>#REF!</v>
          </cell>
          <cell r="CA158" t="e">
            <v>#REF!</v>
          </cell>
        </row>
        <row r="159">
          <cell r="A159" t="e">
            <v>#REF!</v>
          </cell>
          <cell r="B159" t="e">
            <v>#REF!</v>
          </cell>
          <cell r="C159" t="e">
            <v>#REF!</v>
          </cell>
          <cell r="D159" t="e">
            <v>#REF!</v>
          </cell>
          <cell r="E159" t="e">
            <v>#REF!</v>
          </cell>
          <cell r="F159" t="e">
            <v>#REF!</v>
          </cell>
          <cell r="G159" t="e">
            <v>#REF!</v>
          </cell>
          <cell r="H159" t="e">
            <v>#REF!</v>
          </cell>
          <cell r="I159" t="e">
            <v>#REF!</v>
          </cell>
          <cell r="J159" t="e">
            <v>#REF!</v>
          </cell>
          <cell r="K159" t="e">
            <v>#REF!</v>
          </cell>
          <cell r="L159" t="e">
            <v>#REF!</v>
          </cell>
          <cell r="M159" t="e">
            <v>#REF!</v>
          </cell>
          <cell r="N159" t="e">
            <v>#REF!</v>
          </cell>
          <cell r="O159" t="e">
            <v>#REF!</v>
          </cell>
          <cell r="P159" t="e">
            <v>#REF!</v>
          </cell>
          <cell r="Q159" t="e">
            <v>#REF!</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cell r="AE159" t="e">
            <v>#REF!</v>
          </cell>
          <cell r="AF159" t="e">
            <v>#REF!</v>
          </cell>
          <cell r="AG159" t="e">
            <v>#REF!</v>
          </cell>
          <cell r="AH159" t="e">
            <v>#REF!</v>
          </cell>
          <cell r="AI159" t="e">
            <v>#REF!</v>
          </cell>
          <cell r="AJ159" t="e">
            <v>#REF!</v>
          </cell>
          <cell r="AK159" t="e">
            <v>#REF!</v>
          </cell>
          <cell r="AL159" t="e">
            <v>#REF!</v>
          </cell>
          <cell r="AM159" t="e">
            <v>#REF!</v>
          </cell>
          <cell r="AN159" t="e">
            <v>#REF!</v>
          </cell>
          <cell r="AO159" t="e">
            <v>#REF!</v>
          </cell>
          <cell r="AP159" t="e">
            <v>#REF!</v>
          </cell>
          <cell r="AQ159" t="e">
            <v>#REF!</v>
          </cell>
          <cell r="AR159" t="e">
            <v>#REF!</v>
          </cell>
          <cell r="AS159" t="e">
            <v>#REF!</v>
          </cell>
          <cell r="AT159" t="e">
            <v>#REF!</v>
          </cell>
          <cell r="AU159" t="e">
            <v>#REF!</v>
          </cell>
          <cell r="AV159" t="e">
            <v>#REF!</v>
          </cell>
          <cell r="AW159" t="e">
            <v>#REF!</v>
          </cell>
          <cell r="AX159" t="e">
            <v>#REF!</v>
          </cell>
          <cell r="AY159" t="e">
            <v>#REF!</v>
          </cell>
          <cell r="AZ159" t="e">
            <v>#REF!</v>
          </cell>
          <cell r="BA159" t="e">
            <v>#REF!</v>
          </cell>
          <cell r="BB159" t="e">
            <v>#REF!</v>
          </cell>
          <cell r="BC159" t="e">
            <v>#REF!</v>
          </cell>
          <cell r="BD159" t="e">
            <v>#REF!</v>
          </cell>
          <cell r="BE159" t="e">
            <v>#REF!</v>
          </cell>
          <cell r="BF159" t="e">
            <v>#REF!</v>
          </cell>
          <cell r="BG159" t="e">
            <v>#REF!</v>
          </cell>
          <cell r="BH159" t="e">
            <v>#REF!</v>
          </cell>
          <cell r="BI159" t="e">
            <v>#REF!</v>
          </cell>
          <cell r="BJ159" t="e">
            <v>#REF!</v>
          </cell>
          <cell r="BK159" t="e">
            <v>#REF!</v>
          </cell>
          <cell r="BL159" t="e">
            <v>#REF!</v>
          </cell>
          <cell r="BM159" t="e">
            <v>#REF!</v>
          </cell>
          <cell r="BN159" t="e">
            <v>#REF!</v>
          </cell>
          <cell r="BO159" t="e">
            <v>#REF!</v>
          </cell>
          <cell r="BP159" t="e">
            <v>#REF!</v>
          </cell>
          <cell r="BQ159" t="e">
            <v>#REF!</v>
          </cell>
          <cell r="BR159" t="e">
            <v>#REF!</v>
          </cell>
          <cell r="BS159" t="e">
            <v>#REF!</v>
          </cell>
          <cell r="BT159" t="e">
            <v>#REF!</v>
          </cell>
          <cell r="BU159" t="e">
            <v>#REF!</v>
          </cell>
          <cell r="BV159" t="e">
            <v>#REF!</v>
          </cell>
          <cell r="BW159" t="e">
            <v>#REF!</v>
          </cell>
          <cell r="BX159" t="e">
            <v>#REF!</v>
          </cell>
          <cell r="BY159" t="e">
            <v>#REF!</v>
          </cell>
          <cell r="BZ159" t="e">
            <v>#REF!</v>
          </cell>
          <cell r="CA159" t="e">
            <v>#REF!</v>
          </cell>
        </row>
        <row r="160">
          <cell r="A160" t="e">
            <v>#REF!</v>
          </cell>
          <cell r="B160" t="e">
            <v>#REF!</v>
          </cell>
          <cell r="C160" t="e">
            <v>#REF!</v>
          </cell>
          <cell r="D160" t="e">
            <v>#REF!</v>
          </cell>
          <cell r="E160" t="e">
            <v>#REF!</v>
          </cell>
          <cell r="F160" t="e">
            <v>#REF!</v>
          </cell>
          <cell r="G160" t="e">
            <v>#REF!</v>
          </cell>
          <cell r="H160" t="e">
            <v>#REF!</v>
          </cell>
          <cell r="I160" t="e">
            <v>#REF!</v>
          </cell>
          <cell r="J160" t="e">
            <v>#REF!</v>
          </cell>
          <cell r="K160" t="e">
            <v>#REF!</v>
          </cell>
          <cell r="L160" t="e">
            <v>#REF!</v>
          </cell>
          <cell r="M160" t="e">
            <v>#REF!</v>
          </cell>
          <cell r="N160" t="e">
            <v>#REF!</v>
          </cell>
          <cell r="O160" t="e">
            <v>#REF!</v>
          </cell>
          <cell r="P160" t="e">
            <v>#REF!</v>
          </cell>
          <cell r="Q160" t="e">
            <v>#REF!</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cell r="AE160" t="e">
            <v>#REF!</v>
          </cell>
          <cell r="AF160" t="e">
            <v>#REF!</v>
          </cell>
          <cell r="AG160" t="e">
            <v>#REF!</v>
          </cell>
          <cell r="AH160" t="e">
            <v>#REF!</v>
          </cell>
          <cell r="AI160" t="e">
            <v>#REF!</v>
          </cell>
          <cell r="AJ160" t="e">
            <v>#REF!</v>
          </cell>
          <cell r="AK160" t="e">
            <v>#REF!</v>
          </cell>
          <cell r="AL160" t="e">
            <v>#REF!</v>
          </cell>
          <cell r="AM160" t="e">
            <v>#REF!</v>
          </cell>
          <cell r="AN160" t="e">
            <v>#REF!</v>
          </cell>
          <cell r="AO160" t="e">
            <v>#REF!</v>
          </cell>
          <cell r="AP160" t="e">
            <v>#REF!</v>
          </cell>
          <cell r="AQ160" t="e">
            <v>#REF!</v>
          </cell>
          <cell r="AR160" t="e">
            <v>#REF!</v>
          </cell>
          <cell r="AS160" t="e">
            <v>#REF!</v>
          </cell>
          <cell r="AT160" t="e">
            <v>#REF!</v>
          </cell>
          <cell r="AU160" t="e">
            <v>#REF!</v>
          </cell>
          <cell r="AV160" t="e">
            <v>#REF!</v>
          </cell>
          <cell r="AW160" t="e">
            <v>#REF!</v>
          </cell>
          <cell r="AX160" t="e">
            <v>#REF!</v>
          </cell>
          <cell r="AY160" t="e">
            <v>#REF!</v>
          </cell>
          <cell r="AZ160" t="e">
            <v>#REF!</v>
          </cell>
          <cell r="BA160" t="e">
            <v>#REF!</v>
          </cell>
          <cell r="BB160" t="e">
            <v>#REF!</v>
          </cell>
          <cell r="BC160" t="e">
            <v>#REF!</v>
          </cell>
          <cell r="BD160" t="e">
            <v>#REF!</v>
          </cell>
          <cell r="BE160" t="e">
            <v>#REF!</v>
          </cell>
          <cell r="BF160" t="e">
            <v>#REF!</v>
          </cell>
          <cell r="BG160" t="e">
            <v>#REF!</v>
          </cell>
          <cell r="BH160" t="e">
            <v>#REF!</v>
          </cell>
          <cell r="BI160" t="e">
            <v>#REF!</v>
          </cell>
          <cell r="BJ160" t="e">
            <v>#REF!</v>
          </cell>
          <cell r="BK160" t="e">
            <v>#REF!</v>
          </cell>
          <cell r="BL160" t="e">
            <v>#REF!</v>
          </cell>
          <cell r="BM160" t="e">
            <v>#REF!</v>
          </cell>
          <cell r="BN160" t="e">
            <v>#REF!</v>
          </cell>
          <cell r="BO160" t="e">
            <v>#REF!</v>
          </cell>
          <cell r="BP160" t="e">
            <v>#REF!</v>
          </cell>
          <cell r="BQ160" t="e">
            <v>#REF!</v>
          </cell>
          <cell r="BR160" t="e">
            <v>#REF!</v>
          </cell>
          <cell r="BS160" t="e">
            <v>#REF!</v>
          </cell>
          <cell r="BT160" t="e">
            <v>#REF!</v>
          </cell>
          <cell r="BU160" t="e">
            <v>#REF!</v>
          </cell>
          <cell r="BV160" t="e">
            <v>#REF!</v>
          </cell>
          <cell r="BW160" t="e">
            <v>#REF!</v>
          </cell>
          <cell r="BX160" t="e">
            <v>#REF!</v>
          </cell>
          <cell r="BY160" t="e">
            <v>#REF!</v>
          </cell>
          <cell r="BZ160" t="e">
            <v>#REF!</v>
          </cell>
          <cell r="CA160" t="e">
            <v>#REF!</v>
          </cell>
        </row>
        <row r="161">
          <cell r="A161" t="e">
            <v>#REF!</v>
          </cell>
          <cell r="B161" t="e">
            <v>#REF!</v>
          </cell>
          <cell r="C161" t="e">
            <v>#REF!</v>
          </cell>
          <cell r="D161" t="e">
            <v>#REF!</v>
          </cell>
          <cell r="E161" t="e">
            <v>#REF!</v>
          </cell>
          <cell r="F161" t="e">
            <v>#REF!</v>
          </cell>
          <cell r="G161" t="e">
            <v>#REF!</v>
          </cell>
          <cell r="H161" t="e">
            <v>#REF!</v>
          </cell>
          <cell r="I161" t="e">
            <v>#REF!</v>
          </cell>
          <cell r="J161" t="e">
            <v>#REF!</v>
          </cell>
          <cell r="K161" t="e">
            <v>#REF!</v>
          </cell>
          <cell r="L161" t="e">
            <v>#REF!</v>
          </cell>
          <cell r="M161" t="e">
            <v>#REF!</v>
          </cell>
          <cell r="N161" t="e">
            <v>#REF!</v>
          </cell>
          <cell r="O161" t="e">
            <v>#REF!</v>
          </cell>
          <cell r="P161" t="e">
            <v>#REF!</v>
          </cell>
          <cell r="Q161" t="e">
            <v>#REF!</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cell r="AE161" t="e">
            <v>#REF!</v>
          </cell>
          <cell r="AF161" t="e">
            <v>#REF!</v>
          </cell>
          <cell r="AG161" t="e">
            <v>#REF!</v>
          </cell>
          <cell r="AH161" t="e">
            <v>#REF!</v>
          </cell>
          <cell r="AI161" t="e">
            <v>#REF!</v>
          </cell>
          <cell r="AJ161" t="e">
            <v>#REF!</v>
          </cell>
          <cell r="AK161" t="e">
            <v>#REF!</v>
          </cell>
          <cell r="AL161" t="e">
            <v>#REF!</v>
          </cell>
          <cell r="AM161" t="e">
            <v>#REF!</v>
          </cell>
          <cell r="AN161" t="e">
            <v>#REF!</v>
          </cell>
          <cell r="AO161" t="e">
            <v>#REF!</v>
          </cell>
          <cell r="AP161" t="e">
            <v>#REF!</v>
          </cell>
          <cell r="AQ161" t="e">
            <v>#REF!</v>
          </cell>
          <cell r="AR161" t="e">
            <v>#REF!</v>
          </cell>
          <cell r="AS161" t="e">
            <v>#REF!</v>
          </cell>
          <cell r="AT161" t="e">
            <v>#REF!</v>
          </cell>
          <cell r="AU161" t="e">
            <v>#REF!</v>
          </cell>
          <cell r="AV161" t="e">
            <v>#REF!</v>
          </cell>
          <cell r="AW161" t="e">
            <v>#REF!</v>
          </cell>
          <cell r="AX161" t="e">
            <v>#REF!</v>
          </cell>
          <cell r="AY161" t="e">
            <v>#REF!</v>
          </cell>
          <cell r="AZ161" t="e">
            <v>#REF!</v>
          </cell>
          <cell r="BA161" t="e">
            <v>#REF!</v>
          </cell>
          <cell r="BB161" t="e">
            <v>#REF!</v>
          </cell>
          <cell r="BC161" t="e">
            <v>#REF!</v>
          </cell>
          <cell r="BD161" t="e">
            <v>#REF!</v>
          </cell>
          <cell r="BE161" t="e">
            <v>#REF!</v>
          </cell>
          <cell r="BF161" t="e">
            <v>#REF!</v>
          </cell>
          <cell r="BG161" t="e">
            <v>#REF!</v>
          </cell>
          <cell r="BH161" t="e">
            <v>#REF!</v>
          </cell>
          <cell r="BI161" t="e">
            <v>#REF!</v>
          </cell>
          <cell r="BJ161" t="e">
            <v>#REF!</v>
          </cell>
          <cell r="BK161" t="e">
            <v>#REF!</v>
          </cell>
          <cell r="BL161" t="e">
            <v>#REF!</v>
          </cell>
          <cell r="BM161" t="e">
            <v>#REF!</v>
          </cell>
          <cell r="BN161" t="e">
            <v>#REF!</v>
          </cell>
          <cell r="BO161" t="e">
            <v>#REF!</v>
          </cell>
          <cell r="BP161" t="e">
            <v>#REF!</v>
          </cell>
          <cell r="BQ161" t="e">
            <v>#REF!</v>
          </cell>
          <cell r="BR161" t="e">
            <v>#REF!</v>
          </cell>
          <cell r="BS161" t="e">
            <v>#REF!</v>
          </cell>
          <cell r="BT161" t="e">
            <v>#REF!</v>
          </cell>
          <cell r="BU161" t="e">
            <v>#REF!</v>
          </cell>
          <cell r="BV161" t="e">
            <v>#REF!</v>
          </cell>
          <cell r="BW161" t="e">
            <v>#REF!</v>
          </cell>
          <cell r="BX161" t="e">
            <v>#REF!</v>
          </cell>
          <cell r="BY161" t="e">
            <v>#REF!</v>
          </cell>
          <cell r="BZ161" t="e">
            <v>#REF!</v>
          </cell>
          <cell r="CA161" t="e">
            <v>#REF!</v>
          </cell>
        </row>
        <row r="162">
          <cell r="A162" t="e">
            <v>#REF!</v>
          </cell>
          <cell r="B162" t="e">
            <v>#REF!</v>
          </cell>
          <cell r="C162" t="e">
            <v>#REF!</v>
          </cell>
          <cell r="D162" t="e">
            <v>#REF!</v>
          </cell>
          <cell r="E162" t="e">
            <v>#REF!</v>
          </cell>
          <cell r="F162" t="e">
            <v>#REF!</v>
          </cell>
          <cell r="G162" t="e">
            <v>#REF!</v>
          </cell>
          <cell r="H162" t="e">
            <v>#REF!</v>
          </cell>
          <cell r="I162" t="e">
            <v>#REF!</v>
          </cell>
          <cell r="J162" t="e">
            <v>#REF!</v>
          </cell>
          <cell r="K162" t="e">
            <v>#REF!</v>
          </cell>
          <cell r="L162" t="e">
            <v>#REF!</v>
          </cell>
          <cell r="M162" t="e">
            <v>#REF!</v>
          </cell>
          <cell r="N162" t="e">
            <v>#REF!</v>
          </cell>
          <cell r="O162" t="e">
            <v>#REF!</v>
          </cell>
          <cell r="P162" t="e">
            <v>#REF!</v>
          </cell>
          <cell r="Q162" t="e">
            <v>#REF!</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cell r="AE162" t="e">
            <v>#REF!</v>
          </cell>
          <cell r="AF162" t="e">
            <v>#REF!</v>
          </cell>
          <cell r="AG162" t="e">
            <v>#REF!</v>
          </cell>
          <cell r="AH162" t="e">
            <v>#REF!</v>
          </cell>
          <cell r="AI162" t="e">
            <v>#REF!</v>
          </cell>
          <cell r="AJ162" t="e">
            <v>#REF!</v>
          </cell>
          <cell r="AK162" t="e">
            <v>#REF!</v>
          </cell>
          <cell r="AL162" t="e">
            <v>#REF!</v>
          </cell>
          <cell r="AM162" t="e">
            <v>#REF!</v>
          </cell>
          <cell r="AN162" t="e">
            <v>#REF!</v>
          </cell>
          <cell r="AO162" t="e">
            <v>#REF!</v>
          </cell>
          <cell r="AP162" t="e">
            <v>#REF!</v>
          </cell>
          <cell r="AQ162" t="e">
            <v>#REF!</v>
          </cell>
          <cell r="AR162" t="e">
            <v>#REF!</v>
          </cell>
          <cell r="AS162" t="e">
            <v>#REF!</v>
          </cell>
          <cell r="AT162" t="e">
            <v>#REF!</v>
          </cell>
          <cell r="AU162" t="e">
            <v>#REF!</v>
          </cell>
          <cell r="AV162" t="e">
            <v>#REF!</v>
          </cell>
          <cell r="AW162" t="e">
            <v>#REF!</v>
          </cell>
          <cell r="AX162" t="e">
            <v>#REF!</v>
          </cell>
          <cell r="AY162" t="e">
            <v>#REF!</v>
          </cell>
          <cell r="AZ162" t="e">
            <v>#REF!</v>
          </cell>
          <cell r="BA162" t="e">
            <v>#REF!</v>
          </cell>
          <cell r="BB162" t="e">
            <v>#REF!</v>
          </cell>
          <cell r="BC162" t="e">
            <v>#REF!</v>
          </cell>
          <cell r="BD162" t="e">
            <v>#REF!</v>
          </cell>
          <cell r="BE162" t="e">
            <v>#REF!</v>
          </cell>
          <cell r="BF162" t="e">
            <v>#REF!</v>
          </cell>
          <cell r="BG162" t="e">
            <v>#REF!</v>
          </cell>
          <cell r="BH162" t="e">
            <v>#REF!</v>
          </cell>
          <cell r="BI162" t="e">
            <v>#REF!</v>
          </cell>
          <cell r="BJ162" t="e">
            <v>#REF!</v>
          </cell>
          <cell r="BK162" t="e">
            <v>#REF!</v>
          </cell>
          <cell r="BL162" t="e">
            <v>#REF!</v>
          </cell>
          <cell r="BM162" t="e">
            <v>#REF!</v>
          </cell>
          <cell r="BN162" t="e">
            <v>#REF!</v>
          </cell>
          <cell r="BO162" t="e">
            <v>#REF!</v>
          </cell>
          <cell r="BP162" t="e">
            <v>#REF!</v>
          </cell>
          <cell r="BQ162" t="e">
            <v>#REF!</v>
          </cell>
          <cell r="BR162" t="e">
            <v>#REF!</v>
          </cell>
          <cell r="BS162" t="e">
            <v>#REF!</v>
          </cell>
          <cell r="BT162" t="e">
            <v>#REF!</v>
          </cell>
          <cell r="BU162" t="e">
            <v>#REF!</v>
          </cell>
          <cell r="BV162" t="e">
            <v>#REF!</v>
          </cell>
          <cell r="BW162" t="e">
            <v>#REF!</v>
          </cell>
          <cell r="BX162" t="e">
            <v>#REF!</v>
          </cell>
          <cell r="BY162" t="e">
            <v>#REF!</v>
          </cell>
          <cell r="BZ162" t="e">
            <v>#REF!</v>
          </cell>
          <cell r="CA162" t="e">
            <v>#REF!</v>
          </cell>
        </row>
        <row r="163">
          <cell r="A163" t="e">
            <v>#REF!</v>
          </cell>
          <cell r="B163" t="e">
            <v>#REF!</v>
          </cell>
          <cell r="C163" t="e">
            <v>#REF!</v>
          </cell>
          <cell r="D163" t="e">
            <v>#REF!</v>
          </cell>
          <cell r="E163" t="e">
            <v>#REF!</v>
          </cell>
          <cell r="F163" t="e">
            <v>#REF!</v>
          </cell>
          <cell r="G163" t="e">
            <v>#REF!</v>
          </cell>
          <cell r="H163" t="e">
            <v>#REF!</v>
          </cell>
          <cell r="I163" t="e">
            <v>#REF!</v>
          </cell>
          <cell r="J163" t="e">
            <v>#REF!</v>
          </cell>
          <cell r="K163" t="e">
            <v>#REF!</v>
          </cell>
          <cell r="L163" t="e">
            <v>#REF!</v>
          </cell>
          <cell r="M163" t="e">
            <v>#REF!</v>
          </cell>
          <cell r="N163" t="e">
            <v>#REF!</v>
          </cell>
          <cell r="O163" t="e">
            <v>#REF!</v>
          </cell>
          <cell r="P163" t="e">
            <v>#REF!</v>
          </cell>
          <cell r="Q163" t="e">
            <v>#REF!</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cell r="AE163" t="e">
            <v>#REF!</v>
          </cell>
          <cell r="AF163" t="e">
            <v>#REF!</v>
          </cell>
          <cell r="AG163" t="e">
            <v>#REF!</v>
          </cell>
          <cell r="AH163" t="e">
            <v>#REF!</v>
          </cell>
          <cell r="AI163" t="e">
            <v>#REF!</v>
          </cell>
          <cell r="AJ163" t="e">
            <v>#REF!</v>
          </cell>
          <cell r="AK163" t="e">
            <v>#REF!</v>
          </cell>
          <cell r="AL163" t="e">
            <v>#REF!</v>
          </cell>
          <cell r="AM163" t="e">
            <v>#REF!</v>
          </cell>
          <cell r="AN163" t="e">
            <v>#REF!</v>
          </cell>
          <cell r="AO163" t="e">
            <v>#REF!</v>
          </cell>
          <cell r="AP163" t="e">
            <v>#REF!</v>
          </cell>
          <cell r="AQ163" t="e">
            <v>#REF!</v>
          </cell>
          <cell r="AR163" t="e">
            <v>#REF!</v>
          </cell>
          <cell r="AS163" t="e">
            <v>#REF!</v>
          </cell>
          <cell r="AT163" t="e">
            <v>#REF!</v>
          </cell>
          <cell r="AU163" t="e">
            <v>#REF!</v>
          </cell>
          <cell r="AV163" t="e">
            <v>#REF!</v>
          </cell>
          <cell r="AW163" t="e">
            <v>#REF!</v>
          </cell>
          <cell r="AX163" t="e">
            <v>#REF!</v>
          </cell>
          <cell r="AY163" t="e">
            <v>#REF!</v>
          </cell>
          <cell r="AZ163" t="e">
            <v>#REF!</v>
          </cell>
          <cell r="BA163" t="e">
            <v>#REF!</v>
          </cell>
          <cell r="BB163" t="e">
            <v>#REF!</v>
          </cell>
          <cell r="BC163" t="e">
            <v>#REF!</v>
          </cell>
          <cell r="BD163" t="e">
            <v>#REF!</v>
          </cell>
          <cell r="BE163" t="e">
            <v>#REF!</v>
          </cell>
          <cell r="BF163" t="e">
            <v>#REF!</v>
          </cell>
          <cell r="BG163" t="e">
            <v>#REF!</v>
          </cell>
          <cell r="BH163" t="e">
            <v>#REF!</v>
          </cell>
          <cell r="BI163" t="e">
            <v>#REF!</v>
          </cell>
          <cell r="BJ163" t="e">
            <v>#REF!</v>
          </cell>
          <cell r="BK163" t="e">
            <v>#REF!</v>
          </cell>
          <cell r="BL163" t="e">
            <v>#REF!</v>
          </cell>
          <cell r="BM163" t="e">
            <v>#REF!</v>
          </cell>
          <cell r="BN163" t="e">
            <v>#REF!</v>
          </cell>
          <cell r="BO163" t="e">
            <v>#REF!</v>
          </cell>
          <cell r="BP163" t="e">
            <v>#REF!</v>
          </cell>
          <cell r="BQ163" t="e">
            <v>#REF!</v>
          </cell>
          <cell r="BR163" t="e">
            <v>#REF!</v>
          </cell>
          <cell r="BS163" t="e">
            <v>#REF!</v>
          </cell>
          <cell r="BT163" t="e">
            <v>#REF!</v>
          </cell>
          <cell r="BU163" t="e">
            <v>#REF!</v>
          </cell>
          <cell r="BV163" t="e">
            <v>#REF!</v>
          </cell>
          <cell r="BW163" t="e">
            <v>#REF!</v>
          </cell>
          <cell r="BX163" t="e">
            <v>#REF!</v>
          </cell>
          <cell r="BY163" t="e">
            <v>#REF!</v>
          </cell>
          <cell r="BZ163" t="e">
            <v>#REF!</v>
          </cell>
          <cell r="CA163" t="e">
            <v>#REF!</v>
          </cell>
        </row>
        <row r="164">
          <cell r="A164" t="e">
            <v>#REF!</v>
          </cell>
          <cell r="B164" t="e">
            <v>#REF!</v>
          </cell>
          <cell r="C164" t="e">
            <v>#REF!</v>
          </cell>
          <cell r="D164" t="e">
            <v>#REF!</v>
          </cell>
          <cell r="E164" t="e">
            <v>#REF!</v>
          </cell>
          <cell r="F164" t="e">
            <v>#REF!</v>
          </cell>
          <cell r="G164" t="e">
            <v>#REF!</v>
          </cell>
          <cell r="H164" t="e">
            <v>#REF!</v>
          </cell>
          <cell r="I164" t="e">
            <v>#REF!</v>
          </cell>
          <cell r="J164" t="e">
            <v>#REF!</v>
          </cell>
          <cell r="K164" t="e">
            <v>#REF!</v>
          </cell>
          <cell r="L164" t="e">
            <v>#REF!</v>
          </cell>
          <cell r="M164" t="e">
            <v>#REF!</v>
          </cell>
          <cell r="N164" t="e">
            <v>#REF!</v>
          </cell>
          <cell r="O164" t="e">
            <v>#REF!</v>
          </cell>
          <cell r="P164" t="e">
            <v>#REF!</v>
          </cell>
          <cell r="Q164" t="e">
            <v>#REF!</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cell r="AE164" t="e">
            <v>#REF!</v>
          </cell>
          <cell r="AF164" t="e">
            <v>#REF!</v>
          </cell>
          <cell r="AG164" t="e">
            <v>#REF!</v>
          </cell>
          <cell r="AH164" t="e">
            <v>#REF!</v>
          </cell>
          <cell r="AI164" t="e">
            <v>#REF!</v>
          </cell>
          <cell r="AJ164" t="e">
            <v>#REF!</v>
          </cell>
          <cell r="AK164" t="e">
            <v>#REF!</v>
          </cell>
          <cell r="AL164" t="e">
            <v>#REF!</v>
          </cell>
          <cell r="AM164" t="e">
            <v>#REF!</v>
          </cell>
          <cell r="AN164" t="e">
            <v>#REF!</v>
          </cell>
          <cell r="AO164" t="e">
            <v>#REF!</v>
          </cell>
          <cell r="AP164" t="e">
            <v>#REF!</v>
          </cell>
          <cell r="AQ164" t="e">
            <v>#REF!</v>
          </cell>
          <cell r="AR164" t="e">
            <v>#REF!</v>
          </cell>
          <cell r="AS164" t="e">
            <v>#REF!</v>
          </cell>
          <cell r="AT164" t="e">
            <v>#REF!</v>
          </cell>
          <cell r="AU164" t="e">
            <v>#REF!</v>
          </cell>
          <cell r="AV164" t="e">
            <v>#REF!</v>
          </cell>
          <cell r="AW164" t="e">
            <v>#REF!</v>
          </cell>
          <cell r="AX164" t="e">
            <v>#REF!</v>
          </cell>
          <cell r="AY164" t="e">
            <v>#REF!</v>
          </cell>
          <cell r="AZ164" t="e">
            <v>#REF!</v>
          </cell>
          <cell r="BA164" t="e">
            <v>#REF!</v>
          </cell>
          <cell r="BB164" t="e">
            <v>#REF!</v>
          </cell>
          <cell r="BC164" t="e">
            <v>#REF!</v>
          </cell>
          <cell r="BD164" t="e">
            <v>#REF!</v>
          </cell>
          <cell r="BE164" t="e">
            <v>#REF!</v>
          </cell>
          <cell r="BF164" t="e">
            <v>#REF!</v>
          </cell>
          <cell r="BG164" t="e">
            <v>#REF!</v>
          </cell>
          <cell r="BH164" t="e">
            <v>#REF!</v>
          </cell>
          <cell r="BI164" t="e">
            <v>#REF!</v>
          </cell>
          <cell r="BJ164" t="e">
            <v>#REF!</v>
          </cell>
          <cell r="BK164" t="e">
            <v>#REF!</v>
          </cell>
          <cell r="BL164" t="e">
            <v>#REF!</v>
          </cell>
          <cell r="BM164" t="e">
            <v>#REF!</v>
          </cell>
          <cell r="BN164" t="e">
            <v>#REF!</v>
          </cell>
          <cell r="BO164" t="e">
            <v>#REF!</v>
          </cell>
          <cell r="BP164" t="e">
            <v>#REF!</v>
          </cell>
          <cell r="BQ164" t="e">
            <v>#REF!</v>
          </cell>
          <cell r="BR164" t="e">
            <v>#REF!</v>
          </cell>
          <cell r="BS164" t="e">
            <v>#REF!</v>
          </cell>
          <cell r="BT164" t="e">
            <v>#REF!</v>
          </cell>
          <cell r="BU164" t="e">
            <v>#REF!</v>
          </cell>
          <cell r="BV164" t="e">
            <v>#REF!</v>
          </cell>
          <cell r="BW164" t="e">
            <v>#REF!</v>
          </cell>
          <cell r="BX164" t="e">
            <v>#REF!</v>
          </cell>
          <cell r="BY164" t="e">
            <v>#REF!</v>
          </cell>
          <cell r="BZ164" t="e">
            <v>#REF!</v>
          </cell>
          <cell r="CA164" t="e">
            <v>#REF!</v>
          </cell>
        </row>
        <row r="165">
          <cell r="A165" t="e">
            <v>#REF!</v>
          </cell>
          <cell r="B165" t="e">
            <v>#REF!</v>
          </cell>
          <cell r="C165" t="e">
            <v>#REF!</v>
          </cell>
          <cell r="D165" t="e">
            <v>#REF!</v>
          </cell>
          <cell r="E165" t="e">
            <v>#REF!</v>
          </cell>
          <cell r="F165" t="e">
            <v>#REF!</v>
          </cell>
          <cell r="G165" t="e">
            <v>#REF!</v>
          </cell>
          <cell r="H165" t="e">
            <v>#REF!</v>
          </cell>
          <cell r="I165" t="e">
            <v>#REF!</v>
          </cell>
          <cell r="J165" t="e">
            <v>#REF!</v>
          </cell>
          <cell r="K165" t="e">
            <v>#REF!</v>
          </cell>
          <cell r="L165" t="e">
            <v>#REF!</v>
          </cell>
          <cell r="M165" t="e">
            <v>#REF!</v>
          </cell>
          <cell r="N165" t="e">
            <v>#REF!</v>
          </cell>
          <cell r="O165" t="e">
            <v>#REF!</v>
          </cell>
          <cell r="P165" t="e">
            <v>#REF!</v>
          </cell>
          <cell r="Q165" t="e">
            <v>#REF!</v>
          </cell>
          <cell r="R165" t="e">
            <v>#REF!</v>
          </cell>
          <cell r="S165" t="e">
            <v>#REF!</v>
          </cell>
          <cell r="T165" t="e">
            <v>#REF!</v>
          </cell>
          <cell r="U165" t="e">
            <v>#REF!</v>
          </cell>
          <cell r="V165" t="e">
            <v>#REF!</v>
          </cell>
          <cell r="W165" t="e">
            <v>#REF!</v>
          </cell>
          <cell r="X165" t="e">
            <v>#REF!</v>
          </cell>
          <cell r="Y165" t="e">
            <v>#REF!</v>
          </cell>
          <cell r="Z165" t="e">
            <v>#REF!</v>
          </cell>
          <cell r="AA165" t="e">
            <v>#REF!</v>
          </cell>
          <cell r="AB165" t="e">
            <v>#REF!</v>
          </cell>
          <cell r="AC165" t="e">
            <v>#REF!</v>
          </cell>
          <cell r="AD165" t="e">
            <v>#REF!</v>
          </cell>
          <cell r="AE165" t="e">
            <v>#REF!</v>
          </cell>
          <cell r="AF165" t="e">
            <v>#REF!</v>
          </cell>
          <cell r="AG165" t="e">
            <v>#REF!</v>
          </cell>
          <cell r="AH165" t="e">
            <v>#REF!</v>
          </cell>
          <cell r="AI165" t="e">
            <v>#REF!</v>
          </cell>
          <cell r="AJ165" t="e">
            <v>#REF!</v>
          </cell>
          <cell r="AK165" t="e">
            <v>#REF!</v>
          </cell>
          <cell r="AL165" t="e">
            <v>#REF!</v>
          </cell>
          <cell r="AM165" t="e">
            <v>#REF!</v>
          </cell>
          <cell r="AN165" t="e">
            <v>#REF!</v>
          </cell>
          <cell r="AO165" t="e">
            <v>#REF!</v>
          </cell>
          <cell r="AP165" t="e">
            <v>#REF!</v>
          </cell>
          <cell r="AQ165" t="e">
            <v>#REF!</v>
          </cell>
          <cell r="AR165" t="e">
            <v>#REF!</v>
          </cell>
          <cell r="AS165" t="e">
            <v>#REF!</v>
          </cell>
          <cell r="AT165" t="e">
            <v>#REF!</v>
          </cell>
          <cell r="AU165" t="e">
            <v>#REF!</v>
          </cell>
          <cell r="AV165" t="e">
            <v>#REF!</v>
          </cell>
          <cell r="AW165" t="e">
            <v>#REF!</v>
          </cell>
          <cell r="AX165" t="e">
            <v>#REF!</v>
          </cell>
          <cell r="AY165" t="e">
            <v>#REF!</v>
          </cell>
          <cell r="AZ165" t="e">
            <v>#REF!</v>
          </cell>
          <cell r="BA165" t="e">
            <v>#REF!</v>
          </cell>
          <cell r="BB165" t="e">
            <v>#REF!</v>
          </cell>
          <cell r="BC165" t="e">
            <v>#REF!</v>
          </cell>
          <cell r="BD165" t="e">
            <v>#REF!</v>
          </cell>
          <cell r="BE165" t="e">
            <v>#REF!</v>
          </cell>
          <cell r="BF165" t="e">
            <v>#REF!</v>
          </cell>
          <cell r="BG165" t="e">
            <v>#REF!</v>
          </cell>
          <cell r="BH165" t="e">
            <v>#REF!</v>
          </cell>
          <cell r="BI165" t="e">
            <v>#REF!</v>
          </cell>
          <cell r="BJ165" t="e">
            <v>#REF!</v>
          </cell>
          <cell r="BK165" t="e">
            <v>#REF!</v>
          </cell>
          <cell r="BL165" t="e">
            <v>#REF!</v>
          </cell>
          <cell r="BM165" t="e">
            <v>#REF!</v>
          </cell>
          <cell r="BN165" t="e">
            <v>#REF!</v>
          </cell>
          <cell r="BO165" t="e">
            <v>#REF!</v>
          </cell>
          <cell r="BP165" t="e">
            <v>#REF!</v>
          </cell>
          <cell r="BQ165" t="e">
            <v>#REF!</v>
          </cell>
          <cell r="BR165" t="e">
            <v>#REF!</v>
          </cell>
          <cell r="BS165" t="e">
            <v>#REF!</v>
          </cell>
          <cell r="BT165" t="e">
            <v>#REF!</v>
          </cell>
          <cell r="BU165" t="e">
            <v>#REF!</v>
          </cell>
          <cell r="BV165" t="e">
            <v>#REF!</v>
          </cell>
          <cell r="BW165" t="e">
            <v>#REF!</v>
          </cell>
          <cell r="BX165" t="e">
            <v>#REF!</v>
          </cell>
          <cell r="BY165" t="e">
            <v>#REF!</v>
          </cell>
          <cell r="BZ165" t="e">
            <v>#REF!</v>
          </cell>
          <cell r="CA165" t="e">
            <v>#REF!</v>
          </cell>
        </row>
        <row r="166">
          <cell r="A166" t="e">
            <v>#REF!</v>
          </cell>
          <cell r="B166" t="e">
            <v>#REF!</v>
          </cell>
          <cell r="C166" t="e">
            <v>#REF!</v>
          </cell>
          <cell r="D166" t="e">
            <v>#REF!</v>
          </cell>
          <cell r="E166" t="e">
            <v>#REF!</v>
          </cell>
          <cell r="F166" t="e">
            <v>#REF!</v>
          </cell>
          <cell r="G166" t="e">
            <v>#REF!</v>
          </cell>
          <cell r="H166" t="e">
            <v>#REF!</v>
          </cell>
          <cell r="I166" t="e">
            <v>#REF!</v>
          </cell>
          <cell r="J166" t="e">
            <v>#REF!</v>
          </cell>
          <cell r="K166" t="e">
            <v>#REF!</v>
          </cell>
          <cell r="L166" t="e">
            <v>#REF!</v>
          </cell>
          <cell r="M166" t="e">
            <v>#REF!</v>
          </cell>
          <cell r="N166" t="e">
            <v>#REF!</v>
          </cell>
          <cell r="O166" t="e">
            <v>#REF!</v>
          </cell>
          <cell r="P166" t="e">
            <v>#REF!</v>
          </cell>
          <cell r="Q166" t="e">
            <v>#REF!</v>
          </cell>
          <cell r="R166" t="e">
            <v>#REF!</v>
          </cell>
          <cell r="S166" t="e">
            <v>#REF!</v>
          </cell>
          <cell r="T166" t="e">
            <v>#REF!</v>
          </cell>
          <cell r="U166" t="e">
            <v>#REF!</v>
          </cell>
          <cell r="V166" t="e">
            <v>#REF!</v>
          </cell>
          <cell r="W166" t="e">
            <v>#REF!</v>
          </cell>
          <cell r="X166" t="e">
            <v>#REF!</v>
          </cell>
          <cell r="Y166" t="e">
            <v>#REF!</v>
          </cell>
          <cell r="Z166" t="e">
            <v>#REF!</v>
          </cell>
          <cell r="AA166" t="e">
            <v>#REF!</v>
          </cell>
          <cell r="AB166" t="e">
            <v>#REF!</v>
          </cell>
          <cell r="AC166" t="e">
            <v>#REF!</v>
          </cell>
          <cell r="AD166" t="e">
            <v>#REF!</v>
          </cell>
          <cell r="AE166" t="e">
            <v>#REF!</v>
          </cell>
          <cell r="AF166" t="e">
            <v>#REF!</v>
          </cell>
          <cell r="AG166" t="e">
            <v>#REF!</v>
          </cell>
          <cell r="AH166" t="e">
            <v>#REF!</v>
          </cell>
          <cell r="AI166" t="e">
            <v>#REF!</v>
          </cell>
          <cell r="AJ166" t="e">
            <v>#REF!</v>
          </cell>
          <cell r="AK166" t="e">
            <v>#REF!</v>
          </cell>
          <cell r="AL166" t="e">
            <v>#REF!</v>
          </cell>
          <cell r="AM166" t="e">
            <v>#REF!</v>
          </cell>
          <cell r="AN166" t="e">
            <v>#REF!</v>
          </cell>
          <cell r="AO166" t="e">
            <v>#REF!</v>
          </cell>
          <cell r="AP166" t="e">
            <v>#REF!</v>
          </cell>
          <cell r="AQ166" t="e">
            <v>#REF!</v>
          </cell>
          <cell r="AR166" t="e">
            <v>#REF!</v>
          </cell>
          <cell r="AS166" t="e">
            <v>#REF!</v>
          </cell>
          <cell r="AT166" t="e">
            <v>#REF!</v>
          </cell>
          <cell r="AU166" t="e">
            <v>#REF!</v>
          </cell>
          <cell r="AV166" t="e">
            <v>#REF!</v>
          </cell>
          <cell r="AW166" t="e">
            <v>#REF!</v>
          </cell>
          <cell r="AX166" t="e">
            <v>#REF!</v>
          </cell>
          <cell r="AY166" t="e">
            <v>#REF!</v>
          </cell>
          <cell r="AZ166" t="e">
            <v>#REF!</v>
          </cell>
          <cell r="BA166" t="e">
            <v>#REF!</v>
          </cell>
          <cell r="BB166" t="e">
            <v>#REF!</v>
          </cell>
          <cell r="BC166" t="e">
            <v>#REF!</v>
          </cell>
          <cell r="BD166" t="e">
            <v>#REF!</v>
          </cell>
          <cell r="BE166" t="e">
            <v>#REF!</v>
          </cell>
          <cell r="BF166" t="e">
            <v>#REF!</v>
          </cell>
          <cell r="BG166" t="e">
            <v>#REF!</v>
          </cell>
          <cell r="BH166" t="e">
            <v>#REF!</v>
          </cell>
          <cell r="BI166" t="e">
            <v>#REF!</v>
          </cell>
          <cell r="BJ166" t="e">
            <v>#REF!</v>
          </cell>
          <cell r="BK166" t="e">
            <v>#REF!</v>
          </cell>
          <cell r="BL166" t="e">
            <v>#REF!</v>
          </cell>
          <cell r="BM166" t="e">
            <v>#REF!</v>
          </cell>
          <cell r="BN166" t="e">
            <v>#REF!</v>
          </cell>
          <cell r="BO166" t="e">
            <v>#REF!</v>
          </cell>
          <cell r="BP166" t="e">
            <v>#REF!</v>
          </cell>
          <cell r="BQ166" t="e">
            <v>#REF!</v>
          </cell>
          <cell r="BR166" t="e">
            <v>#REF!</v>
          </cell>
          <cell r="BS166" t="e">
            <v>#REF!</v>
          </cell>
          <cell r="BT166" t="e">
            <v>#REF!</v>
          </cell>
          <cell r="BU166" t="e">
            <v>#REF!</v>
          </cell>
          <cell r="BV166" t="e">
            <v>#REF!</v>
          </cell>
          <cell r="BW166" t="e">
            <v>#REF!</v>
          </cell>
          <cell r="BX166" t="e">
            <v>#REF!</v>
          </cell>
          <cell r="BY166" t="e">
            <v>#REF!</v>
          </cell>
          <cell r="BZ166" t="e">
            <v>#REF!</v>
          </cell>
          <cell r="CA166" t="e">
            <v>#REF!</v>
          </cell>
        </row>
        <row r="167">
          <cell r="A167" t="e">
            <v>#REF!</v>
          </cell>
          <cell r="B167" t="e">
            <v>#REF!</v>
          </cell>
          <cell r="C167" t="e">
            <v>#REF!</v>
          </cell>
          <cell r="D167" t="e">
            <v>#REF!</v>
          </cell>
          <cell r="E167" t="e">
            <v>#REF!</v>
          </cell>
          <cell r="F167" t="e">
            <v>#REF!</v>
          </cell>
          <cell r="G167" t="e">
            <v>#REF!</v>
          </cell>
          <cell r="H167" t="e">
            <v>#REF!</v>
          </cell>
          <cell r="I167" t="e">
            <v>#REF!</v>
          </cell>
          <cell r="J167" t="e">
            <v>#REF!</v>
          </cell>
          <cell r="K167" t="e">
            <v>#REF!</v>
          </cell>
          <cell r="L167" t="e">
            <v>#REF!</v>
          </cell>
          <cell r="M167" t="e">
            <v>#REF!</v>
          </cell>
          <cell r="N167" t="e">
            <v>#REF!</v>
          </cell>
          <cell r="O167" t="e">
            <v>#REF!</v>
          </cell>
          <cell r="P167" t="e">
            <v>#REF!</v>
          </cell>
          <cell r="Q167" t="e">
            <v>#REF!</v>
          </cell>
          <cell r="R167" t="e">
            <v>#REF!</v>
          </cell>
          <cell r="S167" t="e">
            <v>#REF!</v>
          </cell>
          <cell r="T167" t="e">
            <v>#REF!</v>
          </cell>
          <cell r="U167" t="e">
            <v>#REF!</v>
          </cell>
          <cell r="V167" t="e">
            <v>#REF!</v>
          </cell>
          <cell r="W167" t="e">
            <v>#REF!</v>
          </cell>
          <cell r="X167" t="e">
            <v>#REF!</v>
          </cell>
          <cell r="Y167" t="e">
            <v>#REF!</v>
          </cell>
          <cell r="Z167" t="e">
            <v>#REF!</v>
          </cell>
          <cell r="AA167" t="e">
            <v>#REF!</v>
          </cell>
          <cell r="AB167" t="e">
            <v>#REF!</v>
          </cell>
          <cell r="AC167" t="e">
            <v>#REF!</v>
          </cell>
          <cell r="AD167" t="e">
            <v>#REF!</v>
          </cell>
          <cell r="AE167" t="e">
            <v>#REF!</v>
          </cell>
          <cell r="AF167" t="e">
            <v>#REF!</v>
          </cell>
          <cell r="AG167" t="e">
            <v>#REF!</v>
          </cell>
          <cell r="AH167" t="e">
            <v>#REF!</v>
          </cell>
          <cell r="AI167" t="e">
            <v>#REF!</v>
          </cell>
          <cell r="AJ167" t="e">
            <v>#REF!</v>
          </cell>
          <cell r="AK167" t="e">
            <v>#REF!</v>
          </cell>
          <cell r="AL167" t="e">
            <v>#REF!</v>
          </cell>
          <cell r="AM167" t="e">
            <v>#REF!</v>
          </cell>
          <cell r="AN167" t="e">
            <v>#REF!</v>
          </cell>
          <cell r="AO167" t="e">
            <v>#REF!</v>
          </cell>
          <cell r="AP167" t="e">
            <v>#REF!</v>
          </cell>
          <cell r="AQ167" t="e">
            <v>#REF!</v>
          </cell>
          <cell r="AR167" t="e">
            <v>#REF!</v>
          </cell>
          <cell r="AS167" t="e">
            <v>#REF!</v>
          </cell>
          <cell r="AT167" t="e">
            <v>#REF!</v>
          </cell>
          <cell r="AU167" t="e">
            <v>#REF!</v>
          </cell>
          <cell r="AV167" t="e">
            <v>#REF!</v>
          </cell>
          <cell r="AW167" t="e">
            <v>#REF!</v>
          </cell>
          <cell r="AX167" t="e">
            <v>#REF!</v>
          </cell>
          <cell r="AY167" t="e">
            <v>#REF!</v>
          </cell>
          <cell r="AZ167" t="e">
            <v>#REF!</v>
          </cell>
          <cell r="BA167" t="e">
            <v>#REF!</v>
          </cell>
          <cell r="BB167" t="e">
            <v>#REF!</v>
          </cell>
          <cell r="BC167" t="e">
            <v>#REF!</v>
          </cell>
          <cell r="BD167" t="e">
            <v>#REF!</v>
          </cell>
          <cell r="BE167" t="e">
            <v>#REF!</v>
          </cell>
          <cell r="BF167" t="e">
            <v>#REF!</v>
          </cell>
          <cell r="BG167" t="e">
            <v>#REF!</v>
          </cell>
          <cell r="BH167" t="e">
            <v>#REF!</v>
          </cell>
          <cell r="BI167" t="e">
            <v>#REF!</v>
          </cell>
          <cell r="BJ167" t="e">
            <v>#REF!</v>
          </cell>
          <cell r="BK167" t="e">
            <v>#REF!</v>
          </cell>
          <cell r="BL167" t="e">
            <v>#REF!</v>
          </cell>
          <cell r="BM167" t="e">
            <v>#REF!</v>
          </cell>
          <cell r="BN167" t="e">
            <v>#REF!</v>
          </cell>
          <cell r="BO167" t="e">
            <v>#REF!</v>
          </cell>
          <cell r="BP167" t="e">
            <v>#REF!</v>
          </cell>
          <cell r="BQ167" t="e">
            <v>#REF!</v>
          </cell>
          <cell r="BR167" t="e">
            <v>#REF!</v>
          </cell>
          <cell r="BS167" t="e">
            <v>#REF!</v>
          </cell>
          <cell r="BT167" t="e">
            <v>#REF!</v>
          </cell>
          <cell r="BU167" t="e">
            <v>#REF!</v>
          </cell>
          <cell r="BV167" t="e">
            <v>#REF!</v>
          </cell>
          <cell r="BW167" t="e">
            <v>#REF!</v>
          </cell>
          <cell r="BX167" t="e">
            <v>#REF!</v>
          </cell>
          <cell r="BY167" t="e">
            <v>#REF!</v>
          </cell>
          <cell r="BZ167" t="e">
            <v>#REF!</v>
          </cell>
          <cell r="CA167" t="e">
            <v>#REF!</v>
          </cell>
        </row>
        <row r="168">
          <cell r="A168" t="e">
            <v>#REF!</v>
          </cell>
          <cell r="B168" t="e">
            <v>#REF!</v>
          </cell>
          <cell r="C168" t="e">
            <v>#REF!</v>
          </cell>
          <cell r="D168" t="e">
            <v>#REF!</v>
          </cell>
          <cell r="E168" t="e">
            <v>#REF!</v>
          </cell>
          <cell r="F168" t="e">
            <v>#REF!</v>
          </cell>
          <cell r="G168" t="e">
            <v>#REF!</v>
          </cell>
          <cell r="H168" t="e">
            <v>#REF!</v>
          </cell>
          <cell r="I168" t="e">
            <v>#REF!</v>
          </cell>
          <cell r="J168" t="e">
            <v>#REF!</v>
          </cell>
          <cell r="K168" t="e">
            <v>#REF!</v>
          </cell>
          <cell r="L168" t="e">
            <v>#REF!</v>
          </cell>
          <cell r="M168" t="e">
            <v>#REF!</v>
          </cell>
          <cell r="N168" t="e">
            <v>#REF!</v>
          </cell>
          <cell r="O168" t="e">
            <v>#REF!</v>
          </cell>
          <cell r="P168" t="e">
            <v>#REF!</v>
          </cell>
          <cell r="Q168" t="e">
            <v>#REF!</v>
          </cell>
          <cell r="R168" t="e">
            <v>#REF!</v>
          </cell>
          <cell r="S168" t="e">
            <v>#REF!</v>
          </cell>
          <cell r="T168" t="e">
            <v>#REF!</v>
          </cell>
          <cell r="U168" t="e">
            <v>#REF!</v>
          </cell>
          <cell r="V168" t="e">
            <v>#REF!</v>
          </cell>
          <cell r="W168" t="e">
            <v>#REF!</v>
          </cell>
          <cell r="X168" t="e">
            <v>#REF!</v>
          </cell>
          <cell r="Y168" t="e">
            <v>#REF!</v>
          </cell>
          <cell r="Z168" t="e">
            <v>#REF!</v>
          </cell>
          <cell r="AA168" t="e">
            <v>#REF!</v>
          </cell>
          <cell r="AB168" t="e">
            <v>#REF!</v>
          </cell>
          <cell r="AC168" t="e">
            <v>#REF!</v>
          </cell>
          <cell r="AD168" t="e">
            <v>#REF!</v>
          </cell>
          <cell r="AE168" t="e">
            <v>#REF!</v>
          </cell>
          <cell r="AF168" t="e">
            <v>#REF!</v>
          </cell>
          <cell r="AG168" t="e">
            <v>#REF!</v>
          </cell>
          <cell r="AH168" t="e">
            <v>#REF!</v>
          </cell>
          <cell r="AI168" t="e">
            <v>#REF!</v>
          </cell>
          <cell r="AJ168" t="e">
            <v>#REF!</v>
          </cell>
          <cell r="AK168" t="e">
            <v>#REF!</v>
          </cell>
          <cell r="AL168" t="e">
            <v>#REF!</v>
          </cell>
          <cell r="AM168" t="e">
            <v>#REF!</v>
          </cell>
          <cell r="AN168" t="e">
            <v>#REF!</v>
          </cell>
          <cell r="AO168" t="e">
            <v>#REF!</v>
          </cell>
          <cell r="AP168" t="e">
            <v>#REF!</v>
          </cell>
          <cell r="AQ168" t="e">
            <v>#REF!</v>
          </cell>
          <cell r="AR168" t="e">
            <v>#REF!</v>
          </cell>
          <cell r="AS168" t="e">
            <v>#REF!</v>
          </cell>
          <cell r="AT168" t="e">
            <v>#REF!</v>
          </cell>
          <cell r="AU168" t="e">
            <v>#REF!</v>
          </cell>
          <cell r="AV168" t="e">
            <v>#REF!</v>
          </cell>
          <cell r="AW168" t="e">
            <v>#REF!</v>
          </cell>
          <cell r="AX168" t="e">
            <v>#REF!</v>
          </cell>
          <cell r="AY168" t="e">
            <v>#REF!</v>
          </cell>
          <cell r="AZ168" t="e">
            <v>#REF!</v>
          </cell>
          <cell r="BA168" t="e">
            <v>#REF!</v>
          </cell>
          <cell r="BB168" t="e">
            <v>#REF!</v>
          </cell>
          <cell r="BC168" t="e">
            <v>#REF!</v>
          </cell>
          <cell r="BD168" t="e">
            <v>#REF!</v>
          </cell>
          <cell r="BE168" t="e">
            <v>#REF!</v>
          </cell>
          <cell r="BF168" t="e">
            <v>#REF!</v>
          </cell>
          <cell r="BG168" t="e">
            <v>#REF!</v>
          </cell>
          <cell r="BH168" t="e">
            <v>#REF!</v>
          </cell>
          <cell r="BI168" t="e">
            <v>#REF!</v>
          </cell>
          <cell r="BJ168" t="e">
            <v>#REF!</v>
          </cell>
          <cell r="BK168" t="e">
            <v>#REF!</v>
          </cell>
          <cell r="BL168" t="e">
            <v>#REF!</v>
          </cell>
          <cell r="BM168" t="e">
            <v>#REF!</v>
          </cell>
          <cell r="BN168" t="e">
            <v>#REF!</v>
          </cell>
          <cell r="BO168" t="e">
            <v>#REF!</v>
          </cell>
          <cell r="BP168" t="e">
            <v>#REF!</v>
          </cell>
          <cell r="BQ168" t="e">
            <v>#REF!</v>
          </cell>
          <cell r="BR168" t="e">
            <v>#REF!</v>
          </cell>
          <cell r="BS168" t="e">
            <v>#REF!</v>
          </cell>
          <cell r="BT168" t="e">
            <v>#REF!</v>
          </cell>
          <cell r="BU168" t="e">
            <v>#REF!</v>
          </cell>
          <cell r="BV168" t="e">
            <v>#REF!</v>
          </cell>
          <cell r="BW168" t="e">
            <v>#REF!</v>
          </cell>
          <cell r="BX168" t="e">
            <v>#REF!</v>
          </cell>
          <cell r="BY168" t="e">
            <v>#REF!</v>
          </cell>
          <cell r="BZ168" t="e">
            <v>#REF!</v>
          </cell>
          <cell r="CA168" t="e">
            <v>#REF!</v>
          </cell>
        </row>
        <row r="169">
          <cell r="A169" t="e">
            <v>#REF!</v>
          </cell>
          <cell r="B169" t="e">
            <v>#REF!</v>
          </cell>
          <cell r="C169" t="e">
            <v>#REF!</v>
          </cell>
          <cell r="D169" t="e">
            <v>#REF!</v>
          </cell>
          <cell r="E169" t="e">
            <v>#REF!</v>
          </cell>
          <cell r="F169" t="e">
            <v>#REF!</v>
          </cell>
          <cell r="G169" t="e">
            <v>#REF!</v>
          </cell>
          <cell r="H169" t="e">
            <v>#REF!</v>
          </cell>
          <cell r="I169" t="e">
            <v>#REF!</v>
          </cell>
          <cell r="J169" t="e">
            <v>#REF!</v>
          </cell>
          <cell r="K169" t="e">
            <v>#REF!</v>
          </cell>
          <cell r="L169" t="e">
            <v>#REF!</v>
          </cell>
          <cell r="M169" t="e">
            <v>#REF!</v>
          </cell>
          <cell r="N169" t="e">
            <v>#REF!</v>
          </cell>
          <cell r="O169" t="e">
            <v>#REF!</v>
          </cell>
          <cell r="P169" t="e">
            <v>#REF!</v>
          </cell>
          <cell r="Q169" t="e">
            <v>#REF!</v>
          </cell>
          <cell r="R169" t="e">
            <v>#REF!</v>
          </cell>
          <cell r="S169" t="e">
            <v>#REF!</v>
          </cell>
          <cell r="T169" t="e">
            <v>#REF!</v>
          </cell>
          <cell r="U169" t="e">
            <v>#REF!</v>
          </cell>
          <cell r="V169" t="e">
            <v>#REF!</v>
          </cell>
          <cell r="W169" t="e">
            <v>#REF!</v>
          </cell>
          <cell r="X169" t="e">
            <v>#REF!</v>
          </cell>
          <cell r="Y169" t="e">
            <v>#REF!</v>
          </cell>
          <cell r="Z169" t="e">
            <v>#REF!</v>
          </cell>
          <cell r="AA169" t="e">
            <v>#REF!</v>
          </cell>
          <cell r="AB169" t="e">
            <v>#REF!</v>
          </cell>
          <cell r="AC169" t="e">
            <v>#REF!</v>
          </cell>
          <cell r="AD169" t="e">
            <v>#REF!</v>
          </cell>
          <cell r="AE169" t="e">
            <v>#REF!</v>
          </cell>
          <cell r="AF169" t="e">
            <v>#REF!</v>
          </cell>
          <cell r="AG169" t="e">
            <v>#REF!</v>
          </cell>
          <cell r="AH169" t="e">
            <v>#REF!</v>
          </cell>
          <cell r="AI169" t="e">
            <v>#REF!</v>
          </cell>
          <cell r="AJ169" t="e">
            <v>#REF!</v>
          </cell>
          <cell r="AK169" t="e">
            <v>#REF!</v>
          </cell>
          <cell r="AL169" t="e">
            <v>#REF!</v>
          </cell>
          <cell r="AM169" t="e">
            <v>#REF!</v>
          </cell>
          <cell r="AN169" t="e">
            <v>#REF!</v>
          </cell>
          <cell r="AO169" t="e">
            <v>#REF!</v>
          </cell>
          <cell r="AP169" t="e">
            <v>#REF!</v>
          </cell>
          <cell r="AQ169" t="e">
            <v>#REF!</v>
          </cell>
          <cell r="AR169" t="e">
            <v>#REF!</v>
          </cell>
          <cell r="AS169" t="e">
            <v>#REF!</v>
          </cell>
          <cell r="AT169" t="e">
            <v>#REF!</v>
          </cell>
          <cell r="AU169" t="e">
            <v>#REF!</v>
          </cell>
          <cell r="AV169" t="e">
            <v>#REF!</v>
          </cell>
          <cell r="AW169" t="e">
            <v>#REF!</v>
          </cell>
          <cell r="AX169" t="e">
            <v>#REF!</v>
          </cell>
          <cell r="AY169" t="e">
            <v>#REF!</v>
          </cell>
          <cell r="AZ169" t="e">
            <v>#REF!</v>
          </cell>
          <cell r="BA169" t="e">
            <v>#REF!</v>
          </cell>
          <cell r="BB169" t="e">
            <v>#REF!</v>
          </cell>
          <cell r="BC169" t="e">
            <v>#REF!</v>
          </cell>
          <cell r="BD169" t="e">
            <v>#REF!</v>
          </cell>
          <cell r="BE169" t="e">
            <v>#REF!</v>
          </cell>
          <cell r="BF169" t="e">
            <v>#REF!</v>
          </cell>
          <cell r="BG169" t="e">
            <v>#REF!</v>
          </cell>
          <cell r="BH169" t="e">
            <v>#REF!</v>
          </cell>
          <cell r="BI169" t="e">
            <v>#REF!</v>
          </cell>
          <cell r="BJ169" t="e">
            <v>#REF!</v>
          </cell>
          <cell r="BK169" t="e">
            <v>#REF!</v>
          </cell>
          <cell r="BL169" t="e">
            <v>#REF!</v>
          </cell>
          <cell r="BM169" t="e">
            <v>#REF!</v>
          </cell>
          <cell r="BN169" t="e">
            <v>#REF!</v>
          </cell>
          <cell r="BO169" t="e">
            <v>#REF!</v>
          </cell>
          <cell r="BP169" t="e">
            <v>#REF!</v>
          </cell>
          <cell r="BQ169" t="e">
            <v>#REF!</v>
          </cell>
          <cell r="BR169" t="e">
            <v>#REF!</v>
          </cell>
          <cell r="BS169" t="e">
            <v>#REF!</v>
          </cell>
          <cell r="BT169" t="e">
            <v>#REF!</v>
          </cell>
          <cell r="BU169" t="e">
            <v>#REF!</v>
          </cell>
          <cell r="BV169" t="e">
            <v>#REF!</v>
          </cell>
          <cell r="BW169" t="e">
            <v>#REF!</v>
          </cell>
          <cell r="BX169" t="e">
            <v>#REF!</v>
          </cell>
          <cell r="BY169" t="e">
            <v>#REF!</v>
          </cell>
          <cell r="BZ169" t="e">
            <v>#REF!</v>
          </cell>
          <cell r="CA169" t="e">
            <v>#REF!</v>
          </cell>
        </row>
        <row r="200">
          <cell r="A200" t="str">
            <v>Name</v>
          </cell>
          <cell r="B200">
            <v>2004</v>
          </cell>
          <cell r="E200" t="str">
            <v>2004/Jan</v>
          </cell>
          <cell r="H200" t="str">
            <v>2004/Feb</v>
          </cell>
          <cell r="K200" t="str">
            <v>2004/Mar</v>
          </cell>
          <cell r="N200" t="str">
            <v>2004/Apr</v>
          </cell>
          <cell r="Q200" t="str">
            <v>2004/May</v>
          </cell>
          <cell r="T200" t="str">
            <v>2004/Jun</v>
          </cell>
          <cell r="W200" t="str">
            <v>2004/Jul</v>
          </cell>
          <cell r="Z200" t="str">
            <v>2004/Aug</v>
          </cell>
          <cell r="AC200" t="str">
            <v>2004/Sep</v>
          </cell>
          <cell r="AF200" t="str">
            <v>2004/Oct</v>
          </cell>
          <cell r="AI200" t="str">
            <v>2004/Nov</v>
          </cell>
          <cell r="AL200" t="str">
            <v>2004/Dec</v>
          </cell>
          <cell r="AO200">
            <v>2005</v>
          </cell>
          <cell r="AR200" t="str">
            <v>2005/Jan</v>
          </cell>
          <cell r="AU200" t="str">
            <v>2005/Feb</v>
          </cell>
          <cell r="AX200" t="str">
            <v>2005/Mar</v>
          </cell>
          <cell r="BA200" t="str">
            <v>2005/Apr</v>
          </cell>
          <cell r="BD200" t="str">
            <v>2005/May</v>
          </cell>
          <cell r="BG200" t="str">
            <v>2005/Jun</v>
          </cell>
          <cell r="BJ200" t="str">
            <v>2005/Jul</v>
          </cell>
          <cell r="BM200" t="str">
            <v>2005/Aug</v>
          </cell>
          <cell r="BP200" t="str">
            <v>2005/Sep</v>
          </cell>
          <cell r="BS200" t="str">
            <v>2005/Oct</v>
          </cell>
          <cell r="BV200" t="str">
            <v>2005/Nov</v>
          </cell>
          <cell r="BY200" t="str">
            <v>2005/Dec</v>
          </cell>
        </row>
        <row r="201">
          <cell r="B201" t="str">
            <v>MWh</v>
          </cell>
          <cell r="C201" t="str">
            <v>Contract $</v>
          </cell>
          <cell r="D201" t="str">
            <v>MTM $</v>
          </cell>
          <cell r="E201" t="str">
            <v>MWh</v>
          </cell>
          <cell r="F201" t="str">
            <v>Contract $</v>
          </cell>
          <cell r="G201" t="str">
            <v>MTM $</v>
          </cell>
          <cell r="H201" t="str">
            <v>MWh</v>
          </cell>
          <cell r="I201" t="str">
            <v>Contract $</v>
          </cell>
          <cell r="J201" t="str">
            <v>MTM $</v>
          </cell>
          <cell r="K201" t="str">
            <v>MWh</v>
          </cell>
          <cell r="L201" t="str">
            <v>Contract $</v>
          </cell>
          <cell r="M201" t="str">
            <v>MTM $</v>
          </cell>
          <cell r="N201" t="str">
            <v>MWh</v>
          </cell>
          <cell r="O201" t="str">
            <v>Contract $</v>
          </cell>
          <cell r="P201" t="str">
            <v>MTM $</v>
          </cell>
          <cell r="Q201" t="str">
            <v>MWh</v>
          </cell>
          <cell r="R201" t="str">
            <v>Contract $</v>
          </cell>
          <cell r="S201" t="str">
            <v>MTM $</v>
          </cell>
          <cell r="T201" t="str">
            <v>MWh</v>
          </cell>
          <cell r="U201" t="str">
            <v>Contract $</v>
          </cell>
          <cell r="V201" t="str">
            <v>MTM $</v>
          </cell>
          <cell r="W201" t="str">
            <v>MWh</v>
          </cell>
          <cell r="X201" t="str">
            <v>Contract $</v>
          </cell>
          <cell r="Y201" t="str">
            <v>MTM $</v>
          </cell>
          <cell r="Z201" t="str">
            <v>MWh</v>
          </cell>
          <cell r="AA201" t="str">
            <v>Contract $</v>
          </cell>
          <cell r="AB201" t="str">
            <v>MTM $</v>
          </cell>
          <cell r="AC201" t="str">
            <v>MWh</v>
          </cell>
          <cell r="AD201" t="str">
            <v>Contract $</v>
          </cell>
          <cell r="AE201" t="str">
            <v>MTM $</v>
          </cell>
          <cell r="AF201" t="str">
            <v>MWh</v>
          </cell>
          <cell r="AG201" t="str">
            <v>Contract $</v>
          </cell>
          <cell r="AH201" t="str">
            <v>MTM $</v>
          </cell>
          <cell r="AI201" t="str">
            <v>MWh</v>
          </cell>
          <cell r="AJ201" t="str">
            <v>Contract $</v>
          </cell>
          <cell r="AK201" t="str">
            <v>MTM $</v>
          </cell>
          <cell r="AL201" t="str">
            <v>MWh</v>
          </cell>
          <cell r="AM201" t="str">
            <v>Contract $</v>
          </cell>
          <cell r="AN201" t="str">
            <v>MTM $</v>
          </cell>
          <cell r="AO201" t="str">
            <v>MWh</v>
          </cell>
          <cell r="AP201" t="str">
            <v>Contract $</v>
          </cell>
          <cell r="AQ201" t="str">
            <v>MTM $</v>
          </cell>
          <cell r="AR201" t="str">
            <v>MWh</v>
          </cell>
          <cell r="AS201" t="str">
            <v>Contract $</v>
          </cell>
          <cell r="AT201" t="str">
            <v>MTM $</v>
          </cell>
          <cell r="AU201" t="str">
            <v>MWh</v>
          </cell>
          <cell r="AV201" t="str">
            <v>Contract $</v>
          </cell>
          <cell r="AW201" t="str">
            <v>MTM $</v>
          </cell>
          <cell r="AX201" t="str">
            <v>MWh</v>
          </cell>
          <cell r="AY201" t="str">
            <v>Contract $</v>
          </cell>
          <cell r="AZ201" t="str">
            <v>MTM $</v>
          </cell>
          <cell r="BA201" t="str">
            <v>MWh</v>
          </cell>
          <cell r="BB201" t="str">
            <v>Contract $</v>
          </cell>
          <cell r="BC201" t="str">
            <v>MTM $</v>
          </cell>
          <cell r="BD201" t="str">
            <v>MWh</v>
          </cell>
          <cell r="BE201" t="str">
            <v>Contract $</v>
          </cell>
          <cell r="BF201" t="str">
            <v>MTM $</v>
          </cell>
          <cell r="BG201" t="str">
            <v>MWh</v>
          </cell>
          <cell r="BH201" t="str">
            <v>Contract $</v>
          </cell>
          <cell r="BI201" t="str">
            <v>MTM $</v>
          </cell>
          <cell r="BJ201" t="str">
            <v>MWh</v>
          </cell>
          <cell r="BK201" t="str">
            <v>Contract $</v>
          </cell>
          <cell r="BL201" t="str">
            <v>MTM $</v>
          </cell>
          <cell r="BM201" t="str">
            <v>MWh</v>
          </cell>
          <cell r="BN201" t="str">
            <v>Contract $</v>
          </cell>
          <cell r="BO201" t="str">
            <v>MTM $</v>
          </cell>
          <cell r="BP201" t="str">
            <v>MWh</v>
          </cell>
          <cell r="BQ201" t="str">
            <v>Contract $</v>
          </cell>
          <cell r="BR201" t="str">
            <v>MTM $</v>
          </cell>
          <cell r="BS201" t="str">
            <v>MWh</v>
          </cell>
          <cell r="BT201" t="str">
            <v>Contract $</v>
          </cell>
          <cell r="BU201" t="str">
            <v>MTM $</v>
          </cell>
          <cell r="BV201" t="str">
            <v>MWh</v>
          </cell>
          <cell r="BW201" t="str">
            <v>Contract $</v>
          </cell>
          <cell r="BX201" t="str">
            <v>MTM $</v>
          </cell>
          <cell r="BY201" t="str">
            <v>MWh</v>
          </cell>
          <cell r="BZ201" t="str">
            <v>Contract $</v>
          </cell>
          <cell r="CA201" t="str">
            <v>MTM $</v>
          </cell>
        </row>
        <row r="202">
          <cell r="A202" t="e">
            <v>#REF!</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cell r="AP202" t="e">
            <v>#REF!</v>
          </cell>
          <cell r="AQ202" t="e">
            <v>#REF!</v>
          </cell>
          <cell r="AR202" t="e">
            <v>#REF!</v>
          </cell>
          <cell r="AS202" t="e">
            <v>#REF!</v>
          </cell>
          <cell r="AT202" t="e">
            <v>#REF!</v>
          </cell>
          <cell r="AU202" t="e">
            <v>#REF!</v>
          </cell>
          <cell r="AV202" t="e">
            <v>#REF!</v>
          </cell>
          <cell r="AW202" t="e">
            <v>#REF!</v>
          </cell>
          <cell r="AX202" t="e">
            <v>#REF!</v>
          </cell>
          <cell r="AY202" t="e">
            <v>#REF!</v>
          </cell>
          <cell r="AZ202" t="e">
            <v>#REF!</v>
          </cell>
          <cell r="BA202" t="e">
            <v>#REF!</v>
          </cell>
          <cell r="BB202" t="e">
            <v>#REF!</v>
          </cell>
          <cell r="BC202" t="e">
            <v>#REF!</v>
          </cell>
          <cell r="BD202" t="e">
            <v>#REF!</v>
          </cell>
          <cell r="BE202" t="e">
            <v>#REF!</v>
          </cell>
          <cell r="BF202" t="e">
            <v>#REF!</v>
          </cell>
          <cell r="BG202" t="e">
            <v>#REF!</v>
          </cell>
          <cell r="BH202" t="e">
            <v>#REF!</v>
          </cell>
          <cell r="BI202" t="e">
            <v>#REF!</v>
          </cell>
          <cell r="BJ202" t="e">
            <v>#REF!</v>
          </cell>
          <cell r="BK202" t="e">
            <v>#REF!</v>
          </cell>
          <cell r="BL202" t="e">
            <v>#REF!</v>
          </cell>
          <cell r="BM202" t="e">
            <v>#REF!</v>
          </cell>
          <cell r="BN202" t="e">
            <v>#REF!</v>
          </cell>
          <cell r="BO202" t="e">
            <v>#REF!</v>
          </cell>
          <cell r="BP202" t="e">
            <v>#REF!</v>
          </cell>
          <cell r="BQ202" t="e">
            <v>#REF!</v>
          </cell>
          <cell r="BR202" t="e">
            <v>#REF!</v>
          </cell>
          <cell r="BS202" t="e">
            <v>#REF!</v>
          </cell>
          <cell r="BT202" t="e">
            <v>#REF!</v>
          </cell>
          <cell r="BU202" t="e">
            <v>#REF!</v>
          </cell>
          <cell r="BV202" t="e">
            <v>#REF!</v>
          </cell>
          <cell r="BW202" t="e">
            <v>#REF!</v>
          </cell>
          <cell r="BX202" t="e">
            <v>#REF!</v>
          </cell>
          <cell r="BY202" t="e">
            <v>#REF!</v>
          </cell>
          <cell r="BZ202" t="e">
            <v>#REF!</v>
          </cell>
          <cell r="CA202" t="e">
            <v>#REF!</v>
          </cell>
        </row>
        <row r="203">
          <cell r="A203" t="e">
            <v>#REF!</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cell r="AP203" t="e">
            <v>#REF!</v>
          </cell>
          <cell r="AQ203" t="e">
            <v>#REF!</v>
          </cell>
          <cell r="AR203" t="e">
            <v>#REF!</v>
          </cell>
          <cell r="AS203" t="e">
            <v>#REF!</v>
          </cell>
          <cell r="AT203" t="e">
            <v>#REF!</v>
          </cell>
          <cell r="AU203" t="e">
            <v>#REF!</v>
          </cell>
          <cell r="AV203" t="e">
            <v>#REF!</v>
          </cell>
          <cell r="AW203" t="e">
            <v>#REF!</v>
          </cell>
          <cell r="AX203" t="e">
            <v>#REF!</v>
          </cell>
          <cell r="AY203" t="e">
            <v>#REF!</v>
          </cell>
          <cell r="AZ203" t="e">
            <v>#REF!</v>
          </cell>
          <cell r="BA203" t="e">
            <v>#REF!</v>
          </cell>
          <cell r="BB203" t="e">
            <v>#REF!</v>
          </cell>
          <cell r="BC203" t="e">
            <v>#REF!</v>
          </cell>
          <cell r="BD203" t="e">
            <v>#REF!</v>
          </cell>
          <cell r="BE203" t="e">
            <v>#REF!</v>
          </cell>
          <cell r="BF203" t="e">
            <v>#REF!</v>
          </cell>
          <cell r="BG203" t="e">
            <v>#REF!</v>
          </cell>
          <cell r="BH203" t="e">
            <v>#REF!</v>
          </cell>
          <cell r="BI203" t="e">
            <v>#REF!</v>
          </cell>
          <cell r="BJ203" t="e">
            <v>#REF!</v>
          </cell>
          <cell r="BK203" t="e">
            <v>#REF!</v>
          </cell>
          <cell r="BL203" t="e">
            <v>#REF!</v>
          </cell>
          <cell r="BM203" t="e">
            <v>#REF!</v>
          </cell>
          <cell r="BN203" t="e">
            <v>#REF!</v>
          </cell>
          <cell r="BO203" t="e">
            <v>#REF!</v>
          </cell>
          <cell r="BP203" t="e">
            <v>#REF!</v>
          </cell>
          <cell r="BQ203" t="e">
            <v>#REF!</v>
          </cell>
          <cell r="BR203" t="e">
            <v>#REF!</v>
          </cell>
          <cell r="BS203" t="e">
            <v>#REF!</v>
          </cell>
          <cell r="BT203" t="e">
            <v>#REF!</v>
          </cell>
          <cell r="BU203" t="e">
            <v>#REF!</v>
          </cell>
          <cell r="BV203" t="e">
            <v>#REF!</v>
          </cell>
          <cell r="BW203" t="e">
            <v>#REF!</v>
          </cell>
          <cell r="BX203" t="e">
            <v>#REF!</v>
          </cell>
          <cell r="BY203" t="e">
            <v>#REF!</v>
          </cell>
          <cell r="BZ203" t="e">
            <v>#REF!</v>
          </cell>
          <cell r="CA203" t="e">
            <v>#REF!</v>
          </cell>
        </row>
        <row r="204">
          <cell r="A204" t="e">
            <v>#REF!</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cell r="AP204" t="e">
            <v>#REF!</v>
          </cell>
          <cell r="AQ204" t="e">
            <v>#REF!</v>
          </cell>
          <cell r="AR204" t="e">
            <v>#REF!</v>
          </cell>
          <cell r="AS204" t="e">
            <v>#REF!</v>
          </cell>
          <cell r="AT204" t="e">
            <v>#REF!</v>
          </cell>
          <cell r="AU204" t="e">
            <v>#REF!</v>
          </cell>
          <cell r="AV204" t="e">
            <v>#REF!</v>
          </cell>
          <cell r="AW204" t="e">
            <v>#REF!</v>
          </cell>
          <cell r="AX204" t="e">
            <v>#REF!</v>
          </cell>
          <cell r="AY204" t="e">
            <v>#REF!</v>
          </cell>
          <cell r="AZ204" t="e">
            <v>#REF!</v>
          </cell>
          <cell r="BA204" t="e">
            <v>#REF!</v>
          </cell>
          <cell r="BB204" t="e">
            <v>#REF!</v>
          </cell>
          <cell r="BC204" t="e">
            <v>#REF!</v>
          </cell>
          <cell r="BD204" t="e">
            <v>#REF!</v>
          </cell>
          <cell r="BE204" t="e">
            <v>#REF!</v>
          </cell>
          <cell r="BF204" t="e">
            <v>#REF!</v>
          </cell>
          <cell r="BG204" t="e">
            <v>#REF!</v>
          </cell>
          <cell r="BH204" t="e">
            <v>#REF!</v>
          </cell>
          <cell r="BI204" t="e">
            <v>#REF!</v>
          </cell>
          <cell r="BJ204" t="e">
            <v>#REF!</v>
          </cell>
          <cell r="BK204" t="e">
            <v>#REF!</v>
          </cell>
          <cell r="BL204" t="e">
            <v>#REF!</v>
          </cell>
          <cell r="BM204" t="e">
            <v>#REF!</v>
          </cell>
          <cell r="BN204" t="e">
            <v>#REF!</v>
          </cell>
          <cell r="BO204" t="e">
            <v>#REF!</v>
          </cell>
          <cell r="BP204" t="e">
            <v>#REF!</v>
          </cell>
          <cell r="BQ204" t="e">
            <v>#REF!</v>
          </cell>
          <cell r="BR204" t="e">
            <v>#REF!</v>
          </cell>
          <cell r="BS204" t="e">
            <v>#REF!</v>
          </cell>
          <cell r="BT204" t="e">
            <v>#REF!</v>
          </cell>
          <cell r="BU204" t="e">
            <v>#REF!</v>
          </cell>
          <cell r="BV204" t="e">
            <v>#REF!</v>
          </cell>
          <cell r="BW204" t="e">
            <v>#REF!</v>
          </cell>
          <cell r="BX204" t="e">
            <v>#REF!</v>
          </cell>
          <cell r="BY204" t="e">
            <v>#REF!</v>
          </cell>
          <cell r="BZ204" t="e">
            <v>#REF!</v>
          </cell>
          <cell r="CA204" t="e">
            <v>#REF!</v>
          </cell>
        </row>
        <row r="205">
          <cell r="A205" t="e">
            <v>#REF!</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row>
        <row r="206">
          <cell r="A206" t="e">
            <v>#REF!</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row>
        <row r="207">
          <cell r="A207" t="e">
            <v>#REF!</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row>
        <row r="208">
          <cell r="A208" t="e">
            <v>#REF!</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row>
        <row r="209">
          <cell r="A209" t="e">
            <v>#REF!</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row>
        <row r="210">
          <cell r="A210" t="e">
            <v>#REF!</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row>
        <row r="211">
          <cell r="A211" t="e">
            <v>#REF!</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row>
        <row r="212">
          <cell r="A212" t="e">
            <v>#REF!</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row>
        <row r="213">
          <cell r="A213" t="e">
            <v>#REF!</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cell r="AP213" t="e">
            <v>#REF!</v>
          </cell>
          <cell r="AQ213" t="e">
            <v>#REF!</v>
          </cell>
          <cell r="AR213" t="e">
            <v>#REF!</v>
          </cell>
          <cell r="AS213" t="e">
            <v>#REF!</v>
          </cell>
          <cell r="AT213" t="e">
            <v>#REF!</v>
          </cell>
          <cell r="AU213" t="e">
            <v>#REF!</v>
          </cell>
          <cell r="AV213" t="e">
            <v>#REF!</v>
          </cell>
          <cell r="AW213" t="e">
            <v>#REF!</v>
          </cell>
          <cell r="AX213" t="e">
            <v>#REF!</v>
          </cell>
          <cell r="AY213" t="e">
            <v>#REF!</v>
          </cell>
          <cell r="AZ213" t="e">
            <v>#REF!</v>
          </cell>
          <cell r="BA213" t="e">
            <v>#REF!</v>
          </cell>
          <cell r="BB213" t="e">
            <v>#REF!</v>
          </cell>
          <cell r="BC213" t="e">
            <v>#REF!</v>
          </cell>
          <cell r="BD213" t="e">
            <v>#REF!</v>
          </cell>
          <cell r="BE213" t="e">
            <v>#REF!</v>
          </cell>
          <cell r="BF213" t="e">
            <v>#REF!</v>
          </cell>
          <cell r="BG213" t="e">
            <v>#REF!</v>
          </cell>
          <cell r="BH213" t="e">
            <v>#REF!</v>
          </cell>
          <cell r="BI213" t="e">
            <v>#REF!</v>
          </cell>
          <cell r="BJ213" t="e">
            <v>#REF!</v>
          </cell>
          <cell r="BK213" t="e">
            <v>#REF!</v>
          </cell>
          <cell r="BL213" t="e">
            <v>#REF!</v>
          </cell>
          <cell r="BM213" t="e">
            <v>#REF!</v>
          </cell>
          <cell r="BN213" t="e">
            <v>#REF!</v>
          </cell>
          <cell r="BO213" t="e">
            <v>#REF!</v>
          </cell>
          <cell r="BP213" t="e">
            <v>#REF!</v>
          </cell>
          <cell r="BQ213" t="e">
            <v>#REF!</v>
          </cell>
          <cell r="BR213" t="e">
            <v>#REF!</v>
          </cell>
          <cell r="BS213" t="e">
            <v>#REF!</v>
          </cell>
          <cell r="BT213" t="e">
            <v>#REF!</v>
          </cell>
          <cell r="BU213" t="e">
            <v>#REF!</v>
          </cell>
          <cell r="BV213" t="e">
            <v>#REF!</v>
          </cell>
          <cell r="BW213" t="e">
            <v>#REF!</v>
          </cell>
          <cell r="BX213" t="e">
            <v>#REF!</v>
          </cell>
          <cell r="BY213" t="e">
            <v>#REF!</v>
          </cell>
          <cell r="BZ213" t="e">
            <v>#REF!</v>
          </cell>
          <cell r="CA213" t="e">
            <v>#REF!</v>
          </cell>
        </row>
        <row r="214">
          <cell r="A214" t="e">
            <v>#REF!</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cell r="AP214" t="e">
            <v>#REF!</v>
          </cell>
          <cell r="AQ214" t="e">
            <v>#REF!</v>
          </cell>
          <cell r="AR214" t="e">
            <v>#REF!</v>
          </cell>
          <cell r="AS214" t="e">
            <v>#REF!</v>
          </cell>
          <cell r="AT214" t="e">
            <v>#REF!</v>
          </cell>
          <cell r="AU214" t="e">
            <v>#REF!</v>
          </cell>
          <cell r="AV214" t="e">
            <v>#REF!</v>
          </cell>
          <cell r="AW214" t="e">
            <v>#REF!</v>
          </cell>
          <cell r="AX214" t="e">
            <v>#REF!</v>
          </cell>
          <cell r="AY214" t="e">
            <v>#REF!</v>
          </cell>
          <cell r="AZ214" t="e">
            <v>#REF!</v>
          </cell>
          <cell r="BA214" t="e">
            <v>#REF!</v>
          </cell>
          <cell r="BB214" t="e">
            <v>#REF!</v>
          </cell>
          <cell r="BC214" t="e">
            <v>#REF!</v>
          </cell>
          <cell r="BD214" t="e">
            <v>#REF!</v>
          </cell>
          <cell r="BE214" t="e">
            <v>#REF!</v>
          </cell>
          <cell r="BF214" t="e">
            <v>#REF!</v>
          </cell>
          <cell r="BG214" t="e">
            <v>#REF!</v>
          </cell>
          <cell r="BH214" t="e">
            <v>#REF!</v>
          </cell>
          <cell r="BI214" t="e">
            <v>#REF!</v>
          </cell>
          <cell r="BJ214" t="e">
            <v>#REF!</v>
          </cell>
          <cell r="BK214" t="e">
            <v>#REF!</v>
          </cell>
          <cell r="BL214" t="e">
            <v>#REF!</v>
          </cell>
          <cell r="BM214" t="e">
            <v>#REF!</v>
          </cell>
          <cell r="BN214" t="e">
            <v>#REF!</v>
          </cell>
          <cell r="BO214" t="e">
            <v>#REF!</v>
          </cell>
          <cell r="BP214" t="e">
            <v>#REF!</v>
          </cell>
          <cell r="BQ214" t="e">
            <v>#REF!</v>
          </cell>
          <cell r="BR214" t="e">
            <v>#REF!</v>
          </cell>
          <cell r="BS214" t="e">
            <v>#REF!</v>
          </cell>
          <cell r="BT214" t="e">
            <v>#REF!</v>
          </cell>
          <cell r="BU214" t="e">
            <v>#REF!</v>
          </cell>
          <cell r="BV214" t="e">
            <v>#REF!</v>
          </cell>
          <cell r="BW214" t="e">
            <v>#REF!</v>
          </cell>
          <cell r="BX214" t="e">
            <v>#REF!</v>
          </cell>
          <cell r="BY214" t="e">
            <v>#REF!</v>
          </cell>
          <cell r="BZ214" t="e">
            <v>#REF!</v>
          </cell>
          <cell r="CA214" t="e">
            <v>#REF!</v>
          </cell>
        </row>
        <row r="215">
          <cell r="A215" t="e">
            <v>#REF!</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cell r="AP215" t="e">
            <v>#REF!</v>
          </cell>
          <cell r="AQ215" t="e">
            <v>#REF!</v>
          </cell>
          <cell r="AR215" t="e">
            <v>#REF!</v>
          </cell>
          <cell r="AS215" t="e">
            <v>#REF!</v>
          </cell>
          <cell r="AT215" t="e">
            <v>#REF!</v>
          </cell>
          <cell r="AU215" t="e">
            <v>#REF!</v>
          </cell>
          <cell r="AV215" t="e">
            <v>#REF!</v>
          </cell>
          <cell r="AW215" t="e">
            <v>#REF!</v>
          </cell>
          <cell r="AX215" t="e">
            <v>#REF!</v>
          </cell>
          <cell r="AY215" t="e">
            <v>#REF!</v>
          </cell>
          <cell r="AZ215" t="e">
            <v>#REF!</v>
          </cell>
          <cell r="BA215" t="e">
            <v>#REF!</v>
          </cell>
          <cell r="BB215" t="e">
            <v>#REF!</v>
          </cell>
          <cell r="BC215" t="e">
            <v>#REF!</v>
          </cell>
          <cell r="BD215" t="e">
            <v>#REF!</v>
          </cell>
          <cell r="BE215" t="e">
            <v>#REF!</v>
          </cell>
          <cell r="BF215" t="e">
            <v>#REF!</v>
          </cell>
          <cell r="BG215" t="e">
            <v>#REF!</v>
          </cell>
          <cell r="BH215" t="e">
            <v>#REF!</v>
          </cell>
          <cell r="BI215" t="e">
            <v>#REF!</v>
          </cell>
          <cell r="BJ215" t="e">
            <v>#REF!</v>
          </cell>
          <cell r="BK215" t="e">
            <v>#REF!</v>
          </cell>
          <cell r="BL215" t="e">
            <v>#REF!</v>
          </cell>
          <cell r="BM215" t="e">
            <v>#REF!</v>
          </cell>
          <cell r="BN215" t="e">
            <v>#REF!</v>
          </cell>
          <cell r="BO215" t="e">
            <v>#REF!</v>
          </cell>
          <cell r="BP215" t="e">
            <v>#REF!</v>
          </cell>
          <cell r="BQ215" t="e">
            <v>#REF!</v>
          </cell>
          <cell r="BR215" t="e">
            <v>#REF!</v>
          </cell>
          <cell r="BS215" t="e">
            <v>#REF!</v>
          </cell>
          <cell r="BT215" t="e">
            <v>#REF!</v>
          </cell>
          <cell r="BU215" t="e">
            <v>#REF!</v>
          </cell>
          <cell r="BV215" t="e">
            <v>#REF!</v>
          </cell>
          <cell r="BW215" t="e">
            <v>#REF!</v>
          </cell>
          <cell r="BX215" t="e">
            <v>#REF!</v>
          </cell>
          <cell r="BY215" t="e">
            <v>#REF!</v>
          </cell>
          <cell r="BZ215" t="e">
            <v>#REF!</v>
          </cell>
          <cell r="CA215" t="e">
            <v>#REF!</v>
          </cell>
        </row>
        <row r="216">
          <cell r="A216" t="e">
            <v>#REF!</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cell r="AP216" t="e">
            <v>#REF!</v>
          </cell>
          <cell r="AQ216" t="e">
            <v>#REF!</v>
          </cell>
          <cell r="AR216" t="e">
            <v>#REF!</v>
          </cell>
          <cell r="AS216" t="e">
            <v>#REF!</v>
          </cell>
          <cell r="AT216" t="e">
            <v>#REF!</v>
          </cell>
          <cell r="AU216" t="e">
            <v>#REF!</v>
          </cell>
          <cell r="AV216" t="e">
            <v>#REF!</v>
          </cell>
          <cell r="AW216" t="e">
            <v>#REF!</v>
          </cell>
          <cell r="AX216" t="e">
            <v>#REF!</v>
          </cell>
          <cell r="AY216" t="e">
            <v>#REF!</v>
          </cell>
          <cell r="AZ216" t="e">
            <v>#REF!</v>
          </cell>
          <cell r="BA216" t="e">
            <v>#REF!</v>
          </cell>
          <cell r="BB216" t="e">
            <v>#REF!</v>
          </cell>
          <cell r="BC216" t="e">
            <v>#REF!</v>
          </cell>
          <cell r="BD216" t="e">
            <v>#REF!</v>
          </cell>
          <cell r="BE216" t="e">
            <v>#REF!</v>
          </cell>
          <cell r="BF216" t="e">
            <v>#REF!</v>
          </cell>
          <cell r="BG216" t="e">
            <v>#REF!</v>
          </cell>
          <cell r="BH216" t="e">
            <v>#REF!</v>
          </cell>
          <cell r="BI216" t="e">
            <v>#REF!</v>
          </cell>
          <cell r="BJ216" t="e">
            <v>#REF!</v>
          </cell>
          <cell r="BK216" t="e">
            <v>#REF!</v>
          </cell>
          <cell r="BL216" t="e">
            <v>#REF!</v>
          </cell>
          <cell r="BM216" t="e">
            <v>#REF!</v>
          </cell>
          <cell r="BN216" t="e">
            <v>#REF!</v>
          </cell>
          <cell r="BO216" t="e">
            <v>#REF!</v>
          </cell>
          <cell r="BP216" t="e">
            <v>#REF!</v>
          </cell>
          <cell r="BQ216" t="e">
            <v>#REF!</v>
          </cell>
          <cell r="BR216" t="e">
            <v>#REF!</v>
          </cell>
          <cell r="BS216" t="e">
            <v>#REF!</v>
          </cell>
          <cell r="BT216" t="e">
            <v>#REF!</v>
          </cell>
          <cell r="BU216" t="e">
            <v>#REF!</v>
          </cell>
          <cell r="BV216" t="e">
            <v>#REF!</v>
          </cell>
          <cell r="BW216" t="e">
            <v>#REF!</v>
          </cell>
          <cell r="BX216" t="e">
            <v>#REF!</v>
          </cell>
          <cell r="BY216" t="e">
            <v>#REF!</v>
          </cell>
          <cell r="BZ216" t="e">
            <v>#REF!</v>
          </cell>
          <cell r="CA216" t="e">
            <v>#REF!</v>
          </cell>
        </row>
        <row r="217">
          <cell r="A217" t="e">
            <v>#REF!</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cell r="AP217" t="e">
            <v>#REF!</v>
          </cell>
          <cell r="AQ217" t="e">
            <v>#REF!</v>
          </cell>
          <cell r="AR217" t="e">
            <v>#REF!</v>
          </cell>
          <cell r="AS217" t="e">
            <v>#REF!</v>
          </cell>
          <cell r="AT217" t="e">
            <v>#REF!</v>
          </cell>
          <cell r="AU217" t="e">
            <v>#REF!</v>
          </cell>
          <cell r="AV217" t="e">
            <v>#REF!</v>
          </cell>
          <cell r="AW217" t="e">
            <v>#REF!</v>
          </cell>
          <cell r="AX217" t="e">
            <v>#REF!</v>
          </cell>
          <cell r="AY217" t="e">
            <v>#REF!</v>
          </cell>
          <cell r="AZ217" t="e">
            <v>#REF!</v>
          </cell>
          <cell r="BA217" t="e">
            <v>#REF!</v>
          </cell>
          <cell r="BB217" t="e">
            <v>#REF!</v>
          </cell>
          <cell r="BC217" t="e">
            <v>#REF!</v>
          </cell>
          <cell r="BD217" t="e">
            <v>#REF!</v>
          </cell>
          <cell r="BE217" t="e">
            <v>#REF!</v>
          </cell>
          <cell r="BF217" t="e">
            <v>#REF!</v>
          </cell>
          <cell r="BG217" t="e">
            <v>#REF!</v>
          </cell>
          <cell r="BH217" t="e">
            <v>#REF!</v>
          </cell>
          <cell r="BI217" t="e">
            <v>#REF!</v>
          </cell>
          <cell r="BJ217" t="e">
            <v>#REF!</v>
          </cell>
          <cell r="BK217" t="e">
            <v>#REF!</v>
          </cell>
          <cell r="BL217" t="e">
            <v>#REF!</v>
          </cell>
          <cell r="BM217" t="e">
            <v>#REF!</v>
          </cell>
          <cell r="BN217" t="e">
            <v>#REF!</v>
          </cell>
          <cell r="BO217" t="e">
            <v>#REF!</v>
          </cell>
          <cell r="BP217" t="e">
            <v>#REF!</v>
          </cell>
          <cell r="BQ217" t="e">
            <v>#REF!</v>
          </cell>
          <cell r="BR217" t="e">
            <v>#REF!</v>
          </cell>
          <cell r="BS217" t="e">
            <v>#REF!</v>
          </cell>
          <cell r="BT217" t="e">
            <v>#REF!</v>
          </cell>
          <cell r="BU217" t="e">
            <v>#REF!</v>
          </cell>
          <cell r="BV217" t="e">
            <v>#REF!</v>
          </cell>
          <cell r="BW217" t="e">
            <v>#REF!</v>
          </cell>
          <cell r="BX217" t="e">
            <v>#REF!</v>
          </cell>
          <cell r="BY217" t="e">
            <v>#REF!</v>
          </cell>
          <cell r="BZ217" t="e">
            <v>#REF!</v>
          </cell>
          <cell r="CA217" t="e">
            <v>#REF!</v>
          </cell>
        </row>
        <row r="218">
          <cell r="A218" t="e">
            <v>#REF!</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cell r="AP218" t="e">
            <v>#REF!</v>
          </cell>
          <cell r="AQ218" t="e">
            <v>#REF!</v>
          </cell>
          <cell r="AR218" t="e">
            <v>#REF!</v>
          </cell>
          <cell r="AS218" t="e">
            <v>#REF!</v>
          </cell>
          <cell r="AT218" t="e">
            <v>#REF!</v>
          </cell>
          <cell r="AU218" t="e">
            <v>#REF!</v>
          </cell>
          <cell r="AV218" t="e">
            <v>#REF!</v>
          </cell>
          <cell r="AW218" t="e">
            <v>#REF!</v>
          </cell>
          <cell r="AX218" t="e">
            <v>#REF!</v>
          </cell>
          <cell r="AY218" t="e">
            <v>#REF!</v>
          </cell>
          <cell r="AZ218" t="e">
            <v>#REF!</v>
          </cell>
          <cell r="BA218" t="e">
            <v>#REF!</v>
          </cell>
          <cell r="BB218" t="e">
            <v>#REF!</v>
          </cell>
          <cell r="BC218" t="e">
            <v>#REF!</v>
          </cell>
          <cell r="BD218" t="e">
            <v>#REF!</v>
          </cell>
          <cell r="BE218" t="e">
            <v>#REF!</v>
          </cell>
          <cell r="BF218" t="e">
            <v>#REF!</v>
          </cell>
          <cell r="BG218" t="e">
            <v>#REF!</v>
          </cell>
          <cell r="BH218" t="e">
            <v>#REF!</v>
          </cell>
          <cell r="BI218" t="e">
            <v>#REF!</v>
          </cell>
          <cell r="BJ218" t="e">
            <v>#REF!</v>
          </cell>
          <cell r="BK218" t="e">
            <v>#REF!</v>
          </cell>
          <cell r="BL218" t="e">
            <v>#REF!</v>
          </cell>
          <cell r="BM218" t="e">
            <v>#REF!</v>
          </cell>
          <cell r="BN218" t="e">
            <v>#REF!</v>
          </cell>
          <cell r="BO218" t="e">
            <v>#REF!</v>
          </cell>
          <cell r="BP218" t="e">
            <v>#REF!</v>
          </cell>
          <cell r="BQ218" t="e">
            <v>#REF!</v>
          </cell>
          <cell r="BR218" t="e">
            <v>#REF!</v>
          </cell>
          <cell r="BS218" t="e">
            <v>#REF!</v>
          </cell>
          <cell r="BT218" t="e">
            <v>#REF!</v>
          </cell>
          <cell r="BU218" t="e">
            <v>#REF!</v>
          </cell>
          <cell r="BV218" t="e">
            <v>#REF!</v>
          </cell>
          <cell r="BW218" t="e">
            <v>#REF!</v>
          </cell>
          <cell r="BX218" t="e">
            <v>#REF!</v>
          </cell>
          <cell r="BY218" t="e">
            <v>#REF!</v>
          </cell>
          <cell r="BZ218" t="e">
            <v>#REF!</v>
          </cell>
          <cell r="CA218" t="e">
            <v>#REF!</v>
          </cell>
        </row>
        <row r="219">
          <cell r="A219" t="e">
            <v>#REF!</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cell r="AP219" t="e">
            <v>#REF!</v>
          </cell>
          <cell r="AQ219" t="e">
            <v>#REF!</v>
          </cell>
          <cell r="AR219" t="e">
            <v>#REF!</v>
          </cell>
          <cell r="AS219" t="e">
            <v>#REF!</v>
          </cell>
          <cell r="AT219" t="e">
            <v>#REF!</v>
          </cell>
          <cell r="AU219" t="e">
            <v>#REF!</v>
          </cell>
          <cell r="AV219" t="e">
            <v>#REF!</v>
          </cell>
          <cell r="AW219" t="e">
            <v>#REF!</v>
          </cell>
          <cell r="AX219" t="e">
            <v>#REF!</v>
          </cell>
          <cell r="AY219" t="e">
            <v>#REF!</v>
          </cell>
          <cell r="AZ219" t="e">
            <v>#REF!</v>
          </cell>
          <cell r="BA219" t="e">
            <v>#REF!</v>
          </cell>
          <cell r="BB219" t="e">
            <v>#REF!</v>
          </cell>
          <cell r="BC219" t="e">
            <v>#REF!</v>
          </cell>
          <cell r="BD219" t="e">
            <v>#REF!</v>
          </cell>
          <cell r="BE219" t="e">
            <v>#REF!</v>
          </cell>
          <cell r="BF219" t="e">
            <v>#REF!</v>
          </cell>
          <cell r="BG219" t="e">
            <v>#REF!</v>
          </cell>
          <cell r="BH219" t="e">
            <v>#REF!</v>
          </cell>
          <cell r="BI219" t="e">
            <v>#REF!</v>
          </cell>
          <cell r="BJ219" t="e">
            <v>#REF!</v>
          </cell>
          <cell r="BK219" t="e">
            <v>#REF!</v>
          </cell>
          <cell r="BL219" t="e">
            <v>#REF!</v>
          </cell>
          <cell r="BM219" t="e">
            <v>#REF!</v>
          </cell>
          <cell r="BN219" t="e">
            <v>#REF!</v>
          </cell>
          <cell r="BO219" t="e">
            <v>#REF!</v>
          </cell>
          <cell r="BP219" t="e">
            <v>#REF!</v>
          </cell>
          <cell r="BQ219" t="e">
            <v>#REF!</v>
          </cell>
          <cell r="BR219" t="e">
            <v>#REF!</v>
          </cell>
          <cell r="BS219" t="e">
            <v>#REF!</v>
          </cell>
          <cell r="BT219" t="e">
            <v>#REF!</v>
          </cell>
          <cell r="BU219" t="e">
            <v>#REF!</v>
          </cell>
          <cell r="BV219" t="e">
            <v>#REF!</v>
          </cell>
          <cell r="BW219" t="e">
            <v>#REF!</v>
          </cell>
          <cell r="BX219" t="e">
            <v>#REF!</v>
          </cell>
          <cell r="BY219" t="e">
            <v>#REF!</v>
          </cell>
          <cell r="BZ219" t="e">
            <v>#REF!</v>
          </cell>
          <cell r="CA219" t="e">
            <v>#REF!</v>
          </cell>
        </row>
        <row r="220">
          <cell r="A220" t="e">
            <v>#REF!</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cell r="AP220" t="e">
            <v>#REF!</v>
          </cell>
          <cell r="AQ220" t="e">
            <v>#REF!</v>
          </cell>
          <cell r="AR220" t="e">
            <v>#REF!</v>
          </cell>
          <cell r="AS220" t="e">
            <v>#REF!</v>
          </cell>
          <cell r="AT220" t="e">
            <v>#REF!</v>
          </cell>
          <cell r="AU220" t="e">
            <v>#REF!</v>
          </cell>
          <cell r="AV220" t="e">
            <v>#REF!</v>
          </cell>
          <cell r="AW220" t="e">
            <v>#REF!</v>
          </cell>
          <cell r="AX220" t="e">
            <v>#REF!</v>
          </cell>
          <cell r="AY220" t="e">
            <v>#REF!</v>
          </cell>
          <cell r="AZ220" t="e">
            <v>#REF!</v>
          </cell>
          <cell r="BA220" t="e">
            <v>#REF!</v>
          </cell>
          <cell r="BB220" t="e">
            <v>#REF!</v>
          </cell>
          <cell r="BC220" t="e">
            <v>#REF!</v>
          </cell>
          <cell r="BD220" t="e">
            <v>#REF!</v>
          </cell>
          <cell r="BE220" t="e">
            <v>#REF!</v>
          </cell>
          <cell r="BF220" t="e">
            <v>#REF!</v>
          </cell>
          <cell r="BG220" t="e">
            <v>#REF!</v>
          </cell>
          <cell r="BH220" t="e">
            <v>#REF!</v>
          </cell>
          <cell r="BI220" t="e">
            <v>#REF!</v>
          </cell>
          <cell r="BJ220" t="e">
            <v>#REF!</v>
          </cell>
          <cell r="BK220" t="e">
            <v>#REF!</v>
          </cell>
          <cell r="BL220" t="e">
            <v>#REF!</v>
          </cell>
          <cell r="BM220" t="e">
            <v>#REF!</v>
          </cell>
          <cell r="BN220" t="e">
            <v>#REF!</v>
          </cell>
          <cell r="BO220" t="e">
            <v>#REF!</v>
          </cell>
          <cell r="BP220" t="e">
            <v>#REF!</v>
          </cell>
          <cell r="BQ220" t="e">
            <v>#REF!</v>
          </cell>
          <cell r="BR220" t="e">
            <v>#REF!</v>
          </cell>
          <cell r="BS220" t="e">
            <v>#REF!</v>
          </cell>
          <cell r="BT220" t="e">
            <v>#REF!</v>
          </cell>
          <cell r="BU220" t="e">
            <v>#REF!</v>
          </cell>
          <cell r="BV220" t="e">
            <v>#REF!</v>
          </cell>
          <cell r="BW220" t="e">
            <v>#REF!</v>
          </cell>
          <cell r="BX220" t="e">
            <v>#REF!</v>
          </cell>
          <cell r="BY220" t="e">
            <v>#REF!</v>
          </cell>
          <cell r="BZ220" t="e">
            <v>#REF!</v>
          </cell>
          <cell r="CA220" t="e">
            <v>#REF!</v>
          </cell>
        </row>
        <row r="221">
          <cell r="A221" t="e">
            <v>#REF!</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cell r="AP221" t="e">
            <v>#REF!</v>
          </cell>
          <cell r="AQ221" t="e">
            <v>#REF!</v>
          </cell>
          <cell r="AR221" t="e">
            <v>#REF!</v>
          </cell>
          <cell r="AS221" t="e">
            <v>#REF!</v>
          </cell>
          <cell r="AT221" t="e">
            <v>#REF!</v>
          </cell>
          <cell r="AU221" t="e">
            <v>#REF!</v>
          </cell>
          <cell r="AV221" t="e">
            <v>#REF!</v>
          </cell>
          <cell r="AW221" t="e">
            <v>#REF!</v>
          </cell>
          <cell r="AX221" t="e">
            <v>#REF!</v>
          </cell>
          <cell r="AY221" t="e">
            <v>#REF!</v>
          </cell>
          <cell r="AZ221" t="e">
            <v>#REF!</v>
          </cell>
          <cell r="BA221" t="e">
            <v>#REF!</v>
          </cell>
          <cell r="BB221" t="e">
            <v>#REF!</v>
          </cell>
          <cell r="BC221" t="e">
            <v>#REF!</v>
          </cell>
          <cell r="BD221" t="e">
            <v>#REF!</v>
          </cell>
          <cell r="BE221" t="e">
            <v>#REF!</v>
          </cell>
          <cell r="BF221" t="e">
            <v>#REF!</v>
          </cell>
          <cell r="BG221" t="e">
            <v>#REF!</v>
          </cell>
          <cell r="BH221" t="e">
            <v>#REF!</v>
          </cell>
          <cell r="BI221" t="e">
            <v>#REF!</v>
          </cell>
          <cell r="BJ221" t="e">
            <v>#REF!</v>
          </cell>
          <cell r="BK221" t="e">
            <v>#REF!</v>
          </cell>
          <cell r="BL221" t="e">
            <v>#REF!</v>
          </cell>
          <cell r="BM221" t="e">
            <v>#REF!</v>
          </cell>
          <cell r="BN221" t="e">
            <v>#REF!</v>
          </cell>
          <cell r="BO221" t="e">
            <v>#REF!</v>
          </cell>
          <cell r="BP221" t="e">
            <v>#REF!</v>
          </cell>
          <cell r="BQ221" t="e">
            <v>#REF!</v>
          </cell>
          <cell r="BR221" t="e">
            <v>#REF!</v>
          </cell>
          <cell r="BS221" t="e">
            <v>#REF!</v>
          </cell>
          <cell r="BT221" t="e">
            <v>#REF!</v>
          </cell>
          <cell r="BU221" t="e">
            <v>#REF!</v>
          </cell>
          <cell r="BV221" t="e">
            <v>#REF!</v>
          </cell>
          <cell r="BW221" t="e">
            <v>#REF!</v>
          </cell>
          <cell r="BX221" t="e">
            <v>#REF!</v>
          </cell>
          <cell r="BY221" t="e">
            <v>#REF!</v>
          </cell>
          <cell r="BZ221" t="e">
            <v>#REF!</v>
          </cell>
          <cell r="CA221" t="e">
            <v>#REF!</v>
          </cell>
        </row>
        <row r="222">
          <cell r="A222" t="e">
            <v>#REF!</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cell r="AP222" t="e">
            <v>#REF!</v>
          </cell>
          <cell r="AQ222" t="e">
            <v>#REF!</v>
          </cell>
          <cell r="AR222" t="e">
            <v>#REF!</v>
          </cell>
          <cell r="AS222" t="e">
            <v>#REF!</v>
          </cell>
          <cell r="AT222" t="e">
            <v>#REF!</v>
          </cell>
          <cell r="AU222" t="e">
            <v>#REF!</v>
          </cell>
          <cell r="AV222" t="e">
            <v>#REF!</v>
          </cell>
          <cell r="AW222" t="e">
            <v>#REF!</v>
          </cell>
          <cell r="AX222" t="e">
            <v>#REF!</v>
          </cell>
          <cell r="AY222" t="e">
            <v>#REF!</v>
          </cell>
          <cell r="AZ222" t="e">
            <v>#REF!</v>
          </cell>
          <cell r="BA222" t="e">
            <v>#REF!</v>
          </cell>
          <cell r="BB222" t="e">
            <v>#REF!</v>
          </cell>
          <cell r="BC222" t="e">
            <v>#REF!</v>
          </cell>
          <cell r="BD222" t="e">
            <v>#REF!</v>
          </cell>
          <cell r="BE222" t="e">
            <v>#REF!</v>
          </cell>
          <cell r="BF222" t="e">
            <v>#REF!</v>
          </cell>
          <cell r="BG222" t="e">
            <v>#REF!</v>
          </cell>
          <cell r="BH222" t="e">
            <v>#REF!</v>
          </cell>
          <cell r="BI222" t="e">
            <v>#REF!</v>
          </cell>
          <cell r="BJ222" t="e">
            <v>#REF!</v>
          </cell>
          <cell r="BK222" t="e">
            <v>#REF!</v>
          </cell>
          <cell r="BL222" t="e">
            <v>#REF!</v>
          </cell>
          <cell r="BM222" t="e">
            <v>#REF!</v>
          </cell>
          <cell r="BN222" t="e">
            <v>#REF!</v>
          </cell>
          <cell r="BO222" t="e">
            <v>#REF!</v>
          </cell>
          <cell r="BP222" t="e">
            <v>#REF!</v>
          </cell>
          <cell r="BQ222" t="e">
            <v>#REF!</v>
          </cell>
          <cell r="BR222" t="e">
            <v>#REF!</v>
          </cell>
          <cell r="BS222" t="e">
            <v>#REF!</v>
          </cell>
          <cell r="BT222" t="e">
            <v>#REF!</v>
          </cell>
          <cell r="BU222" t="e">
            <v>#REF!</v>
          </cell>
          <cell r="BV222" t="e">
            <v>#REF!</v>
          </cell>
          <cell r="BW222" t="e">
            <v>#REF!</v>
          </cell>
          <cell r="BX222" t="e">
            <v>#REF!</v>
          </cell>
          <cell r="BY222" t="e">
            <v>#REF!</v>
          </cell>
          <cell r="BZ222" t="e">
            <v>#REF!</v>
          </cell>
          <cell r="CA222" t="e">
            <v>#REF!</v>
          </cell>
        </row>
        <row r="223">
          <cell r="A223" t="e">
            <v>#REF!</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cell r="AP223" t="e">
            <v>#REF!</v>
          </cell>
          <cell r="AQ223" t="e">
            <v>#REF!</v>
          </cell>
          <cell r="AR223" t="e">
            <v>#REF!</v>
          </cell>
          <cell r="AS223" t="e">
            <v>#REF!</v>
          </cell>
          <cell r="AT223" t="e">
            <v>#REF!</v>
          </cell>
          <cell r="AU223" t="e">
            <v>#REF!</v>
          </cell>
          <cell r="AV223" t="e">
            <v>#REF!</v>
          </cell>
          <cell r="AW223" t="e">
            <v>#REF!</v>
          </cell>
          <cell r="AX223" t="e">
            <v>#REF!</v>
          </cell>
          <cell r="AY223" t="e">
            <v>#REF!</v>
          </cell>
          <cell r="AZ223" t="e">
            <v>#REF!</v>
          </cell>
          <cell r="BA223" t="e">
            <v>#REF!</v>
          </cell>
          <cell r="BB223" t="e">
            <v>#REF!</v>
          </cell>
          <cell r="BC223" t="e">
            <v>#REF!</v>
          </cell>
          <cell r="BD223" t="e">
            <v>#REF!</v>
          </cell>
          <cell r="BE223" t="e">
            <v>#REF!</v>
          </cell>
          <cell r="BF223" t="e">
            <v>#REF!</v>
          </cell>
          <cell r="BG223" t="e">
            <v>#REF!</v>
          </cell>
          <cell r="BH223" t="e">
            <v>#REF!</v>
          </cell>
          <cell r="BI223" t="e">
            <v>#REF!</v>
          </cell>
          <cell r="BJ223" t="e">
            <v>#REF!</v>
          </cell>
          <cell r="BK223" t="e">
            <v>#REF!</v>
          </cell>
          <cell r="BL223" t="e">
            <v>#REF!</v>
          </cell>
          <cell r="BM223" t="e">
            <v>#REF!</v>
          </cell>
          <cell r="BN223" t="e">
            <v>#REF!</v>
          </cell>
          <cell r="BO223" t="e">
            <v>#REF!</v>
          </cell>
          <cell r="BP223" t="e">
            <v>#REF!</v>
          </cell>
          <cell r="BQ223" t="e">
            <v>#REF!</v>
          </cell>
          <cell r="BR223" t="e">
            <v>#REF!</v>
          </cell>
          <cell r="BS223" t="e">
            <v>#REF!</v>
          </cell>
          <cell r="BT223" t="e">
            <v>#REF!</v>
          </cell>
          <cell r="BU223" t="e">
            <v>#REF!</v>
          </cell>
          <cell r="BV223" t="e">
            <v>#REF!</v>
          </cell>
          <cell r="BW223" t="e">
            <v>#REF!</v>
          </cell>
          <cell r="BX223" t="e">
            <v>#REF!</v>
          </cell>
          <cell r="BY223" t="e">
            <v>#REF!</v>
          </cell>
          <cell r="BZ223" t="e">
            <v>#REF!</v>
          </cell>
          <cell r="CA223" t="e">
            <v>#REF!</v>
          </cell>
        </row>
        <row r="224">
          <cell r="A224" t="e">
            <v>#REF!</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cell r="AP224" t="e">
            <v>#REF!</v>
          </cell>
          <cell r="AQ224" t="e">
            <v>#REF!</v>
          </cell>
          <cell r="AR224" t="e">
            <v>#REF!</v>
          </cell>
          <cell r="AS224" t="e">
            <v>#REF!</v>
          </cell>
          <cell r="AT224" t="e">
            <v>#REF!</v>
          </cell>
          <cell r="AU224" t="e">
            <v>#REF!</v>
          </cell>
          <cell r="AV224" t="e">
            <v>#REF!</v>
          </cell>
          <cell r="AW224" t="e">
            <v>#REF!</v>
          </cell>
          <cell r="AX224" t="e">
            <v>#REF!</v>
          </cell>
          <cell r="AY224" t="e">
            <v>#REF!</v>
          </cell>
          <cell r="AZ224" t="e">
            <v>#REF!</v>
          </cell>
          <cell r="BA224" t="e">
            <v>#REF!</v>
          </cell>
          <cell r="BB224" t="e">
            <v>#REF!</v>
          </cell>
          <cell r="BC224" t="e">
            <v>#REF!</v>
          </cell>
          <cell r="BD224" t="e">
            <v>#REF!</v>
          </cell>
          <cell r="BE224" t="e">
            <v>#REF!</v>
          </cell>
          <cell r="BF224" t="e">
            <v>#REF!</v>
          </cell>
          <cell r="BG224" t="e">
            <v>#REF!</v>
          </cell>
          <cell r="BH224" t="e">
            <v>#REF!</v>
          </cell>
          <cell r="BI224" t="e">
            <v>#REF!</v>
          </cell>
          <cell r="BJ224" t="e">
            <v>#REF!</v>
          </cell>
          <cell r="BK224" t="e">
            <v>#REF!</v>
          </cell>
          <cell r="BL224" t="e">
            <v>#REF!</v>
          </cell>
          <cell r="BM224" t="e">
            <v>#REF!</v>
          </cell>
          <cell r="BN224" t="e">
            <v>#REF!</v>
          </cell>
          <cell r="BO224" t="e">
            <v>#REF!</v>
          </cell>
          <cell r="BP224" t="e">
            <v>#REF!</v>
          </cell>
          <cell r="BQ224" t="e">
            <v>#REF!</v>
          </cell>
          <cell r="BR224" t="e">
            <v>#REF!</v>
          </cell>
          <cell r="BS224" t="e">
            <v>#REF!</v>
          </cell>
          <cell r="BT224" t="e">
            <v>#REF!</v>
          </cell>
          <cell r="BU224" t="e">
            <v>#REF!</v>
          </cell>
          <cell r="BV224" t="e">
            <v>#REF!</v>
          </cell>
          <cell r="BW224" t="e">
            <v>#REF!</v>
          </cell>
          <cell r="BX224" t="e">
            <v>#REF!</v>
          </cell>
          <cell r="BY224" t="e">
            <v>#REF!</v>
          </cell>
          <cell r="BZ224" t="e">
            <v>#REF!</v>
          </cell>
          <cell r="CA224" t="e">
            <v>#REF!</v>
          </cell>
        </row>
        <row r="225">
          <cell r="A225" t="e">
            <v>#REF!</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cell r="AP225" t="e">
            <v>#REF!</v>
          </cell>
          <cell r="AQ225" t="e">
            <v>#REF!</v>
          </cell>
          <cell r="AR225" t="e">
            <v>#REF!</v>
          </cell>
          <cell r="AS225" t="e">
            <v>#REF!</v>
          </cell>
          <cell r="AT225" t="e">
            <v>#REF!</v>
          </cell>
          <cell r="AU225" t="e">
            <v>#REF!</v>
          </cell>
          <cell r="AV225" t="e">
            <v>#REF!</v>
          </cell>
          <cell r="AW225" t="e">
            <v>#REF!</v>
          </cell>
          <cell r="AX225" t="e">
            <v>#REF!</v>
          </cell>
          <cell r="AY225" t="e">
            <v>#REF!</v>
          </cell>
          <cell r="AZ225" t="e">
            <v>#REF!</v>
          </cell>
          <cell r="BA225" t="e">
            <v>#REF!</v>
          </cell>
          <cell r="BB225" t="e">
            <v>#REF!</v>
          </cell>
          <cell r="BC225" t="e">
            <v>#REF!</v>
          </cell>
          <cell r="BD225" t="e">
            <v>#REF!</v>
          </cell>
          <cell r="BE225" t="e">
            <v>#REF!</v>
          </cell>
          <cell r="BF225" t="e">
            <v>#REF!</v>
          </cell>
          <cell r="BG225" t="e">
            <v>#REF!</v>
          </cell>
          <cell r="BH225" t="e">
            <v>#REF!</v>
          </cell>
          <cell r="BI225" t="e">
            <v>#REF!</v>
          </cell>
          <cell r="BJ225" t="e">
            <v>#REF!</v>
          </cell>
          <cell r="BK225" t="e">
            <v>#REF!</v>
          </cell>
          <cell r="BL225" t="e">
            <v>#REF!</v>
          </cell>
          <cell r="BM225" t="e">
            <v>#REF!</v>
          </cell>
          <cell r="BN225" t="e">
            <v>#REF!</v>
          </cell>
          <cell r="BO225" t="e">
            <v>#REF!</v>
          </cell>
          <cell r="BP225" t="e">
            <v>#REF!</v>
          </cell>
          <cell r="BQ225" t="e">
            <v>#REF!</v>
          </cell>
          <cell r="BR225" t="e">
            <v>#REF!</v>
          </cell>
          <cell r="BS225" t="e">
            <v>#REF!</v>
          </cell>
          <cell r="BT225" t="e">
            <v>#REF!</v>
          </cell>
          <cell r="BU225" t="e">
            <v>#REF!</v>
          </cell>
          <cell r="BV225" t="e">
            <v>#REF!</v>
          </cell>
          <cell r="BW225" t="e">
            <v>#REF!</v>
          </cell>
          <cell r="BX225" t="e">
            <v>#REF!</v>
          </cell>
          <cell r="BY225" t="e">
            <v>#REF!</v>
          </cell>
          <cell r="BZ225" t="e">
            <v>#REF!</v>
          </cell>
          <cell r="CA225" t="e">
            <v>#REF!</v>
          </cell>
        </row>
        <row r="226">
          <cell r="A226" t="e">
            <v>#REF!</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cell r="AP226" t="e">
            <v>#REF!</v>
          </cell>
          <cell r="AQ226" t="e">
            <v>#REF!</v>
          </cell>
          <cell r="AR226" t="e">
            <v>#REF!</v>
          </cell>
          <cell r="AS226" t="e">
            <v>#REF!</v>
          </cell>
          <cell r="AT226" t="e">
            <v>#REF!</v>
          </cell>
          <cell r="AU226" t="e">
            <v>#REF!</v>
          </cell>
          <cell r="AV226" t="e">
            <v>#REF!</v>
          </cell>
          <cell r="AW226" t="e">
            <v>#REF!</v>
          </cell>
          <cell r="AX226" t="e">
            <v>#REF!</v>
          </cell>
          <cell r="AY226" t="e">
            <v>#REF!</v>
          </cell>
          <cell r="AZ226" t="e">
            <v>#REF!</v>
          </cell>
          <cell r="BA226" t="e">
            <v>#REF!</v>
          </cell>
          <cell r="BB226" t="e">
            <v>#REF!</v>
          </cell>
          <cell r="BC226" t="e">
            <v>#REF!</v>
          </cell>
          <cell r="BD226" t="e">
            <v>#REF!</v>
          </cell>
          <cell r="BE226" t="e">
            <v>#REF!</v>
          </cell>
          <cell r="BF226" t="e">
            <v>#REF!</v>
          </cell>
          <cell r="BG226" t="e">
            <v>#REF!</v>
          </cell>
          <cell r="BH226" t="e">
            <v>#REF!</v>
          </cell>
          <cell r="BI226" t="e">
            <v>#REF!</v>
          </cell>
          <cell r="BJ226" t="e">
            <v>#REF!</v>
          </cell>
          <cell r="BK226" t="e">
            <v>#REF!</v>
          </cell>
          <cell r="BL226" t="e">
            <v>#REF!</v>
          </cell>
          <cell r="BM226" t="e">
            <v>#REF!</v>
          </cell>
          <cell r="BN226" t="e">
            <v>#REF!</v>
          </cell>
          <cell r="BO226" t="e">
            <v>#REF!</v>
          </cell>
          <cell r="BP226" t="e">
            <v>#REF!</v>
          </cell>
          <cell r="BQ226" t="e">
            <v>#REF!</v>
          </cell>
          <cell r="BR226" t="e">
            <v>#REF!</v>
          </cell>
          <cell r="BS226" t="e">
            <v>#REF!</v>
          </cell>
          <cell r="BT226" t="e">
            <v>#REF!</v>
          </cell>
          <cell r="BU226" t="e">
            <v>#REF!</v>
          </cell>
          <cell r="BV226" t="e">
            <v>#REF!</v>
          </cell>
          <cell r="BW226" t="e">
            <v>#REF!</v>
          </cell>
          <cell r="BX226" t="e">
            <v>#REF!</v>
          </cell>
          <cell r="BY226" t="e">
            <v>#REF!</v>
          </cell>
          <cell r="BZ226" t="e">
            <v>#REF!</v>
          </cell>
          <cell r="CA226" t="e">
            <v>#REF!</v>
          </cell>
        </row>
        <row r="227">
          <cell r="A227" t="e">
            <v>#REF!</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cell r="AP227" t="e">
            <v>#REF!</v>
          </cell>
          <cell r="AQ227" t="e">
            <v>#REF!</v>
          </cell>
          <cell r="AR227" t="e">
            <v>#REF!</v>
          </cell>
          <cell r="AS227" t="e">
            <v>#REF!</v>
          </cell>
          <cell r="AT227" t="e">
            <v>#REF!</v>
          </cell>
          <cell r="AU227" t="e">
            <v>#REF!</v>
          </cell>
          <cell r="AV227" t="e">
            <v>#REF!</v>
          </cell>
          <cell r="AW227" t="e">
            <v>#REF!</v>
          </cell>
          <cell r="AX227" t="e">
            <v>#REF!</v>
          </cell>
          <cell r="AY227" t="e">
            <v>#REF!</v>
          </cell>
          <cell r="AZ227" t="e">
            <v>#REF!</v>
          </cell>
          <cell r="BA227" t="e">
            <v>#REF!</v>
          </cell>
          <cell r="BB227" t="e">
            <v>#REF!</v>
          </cell>
          <cell r="BC227" t="e">
            <v>#REF!</v>
          </cell>
          <cell r="BD227" t="e">
            <v>#REF!</v>
          </cell>
          <cell r="BE227" t="e">
            <v>#REF!</v>
          </cell>
          <cell r="BF227" t="e">
            <v>#REF!</v>
          </cell>
          <cell r="BG227" t="e">
            <v>#REF!</v>
          </cell>
          <cell r="BH227" t="e">
            <v>#REF!</v>
          </cell>
          <cell r="BI227" t="e">
            <v>#REF!</v>
          </cell>
          <cell r="BJ227" t="e">
            <v>#REF!</v>
          </cell>
          <cell r="BK227" t="e">
            <v>#REF!</v>
          </cell>
          <cell r="BL227" t="e">
            <v>#REF!</v>
          </cell>
          <cell r="BM227" t="e">
            <v>#REF!</v>
          </cell>
          <cell r="BN227" t="e">
            <v>#REF!</v>
          </cell>
          <cell r="BO227" t="e">
            <v>#REF!</v>
          </cell>
          <cell r="BP227" t="e">
            <v>#REF!</v>
          </cell>
          <cell r="BQ227" t="e">
            <v>#REF!</v>
          </cell>
          <cell r="BR227" t="e">
            <v>#REF!</v>
          </cell>
          <cell r="BS227" t="e">
            <v>#REF!</v>
          </cell>
          <cell r="BT227" t="e">
            <v>#REF!</v>
          </cell>
          <cell r="BU227" t="e">
            <v>#REF!</v>
          </cell>
          <cell r="BV227" t="e">
            <v>#REF!</v>
          </cell>
          <cell r="BW227" t="e">
            <v>#REF!</v>
          </cell>
          <cell r="BX227" t="e">
            <v>#REF!</v>
          </cell>
          <cell r="BY227" t="e">
            <v>#REF!</v>
          </cell>
          <cell r="BZ227" t="e">
            <v>#REF!</v>
          </cell>
          <cell r="CA227" t="e">
            <v>#REF!</v>
          </cell>
        </row>
        <row r="228">
          <cell r="A228" t="e">
            <v>#REF!</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cell r="AP228" t="e">
            <v>#REF!</v>
          </cell>
          <cell r="AQ228" t="e">
            <v>#REF!</v>
          </cell>
          <cell r="AR228" t="e">
            <v>#REF!</v>
          </cell>
          <cell r="AS228" t="e">
            <v>#REF!</v>
          </cell>
          <cell r="AT228" t="e">
            <v>#REF!</v>
          </cell>
          <cell r="AU228" t="e">
            <v>#REF!</v>
          </cell>
          <cell r="AV228" t="e">
            <v>#REF!</v>
          </cell>
          <cell r="AW228" t="e">
            <v>#REF!</v>
          </cell>
          <cell r="AX228" t="e">
            <v>#REF!</v>
          </cell>
          <cell r="AY228" t="e">
            <v>#REF!</v>
          </cell>
          <cell r="AZ228" t="e">
            <v>#REF!</v>
          </cell>
          <cell r="BA228" t="e">
            <v>#REF!</v>
          </cell>
          <cell r="BB228" t="e">
            <v>#REF!</v>
          </cell>
          <cell r="BC228" t="e">
            <v>#REF!</v>
          </cell>
          <cell r="BD228" t="e">
            <v>#REF!</v>
          </cell>
          <cell r="BE228" t="e">
            <v>#REF!</v>
          </cell>
          <cell r="BF228" t="e">
            <v>#REF!</v>
          </cell>
          <cell r="BG228" t="e">
            <v>#REF!</v>
          </cell>
          <cell r="BH228" t="e">
            <v>#REF!</v>
          </cell>
          <cell r="BI228" t="e">
            <v>#REF!</v>
          </cell>
          <cell r="BJ228" t="e">
            <v>#REF!</v>
          </cell>
          <cell r="BK228" t="e">
            <v>#REF!</v>
          </cell>
          <cell r="BL228" t="e">
            <v>#REF!</v>
          </cell>
          <cell r="BM228" t="e">
            <v>#REF!</v>
          </cell>
          <cell r="BN228" t="e">
            <v>#REF!</v>
          </cell>
          <cell r="BO228" t="e">
            <v>#REF!</v>
          </cell>
          <cell r="BP228" t="e">
            <v>#REF!</v>
          </cell>
          <cell r="BQ228" t="e">
            <v>#REF!</v>
          </cell>
          <cell r="BR228" t="e">
            <v>#REF!</v>
          </cell>
          <cell r="BS228" t="e">
            <v>#REF!</v>
          </cell>
          <cell r="BT228" t="e">
            <v>#REF!</v>
          </cell>
          <cell r="BU228" t="e">
            <v>#REF!</v>
          </cell>
          <cell r="BV228" t="e">
            <v>#REF!</v>
          </cell>
          <cell r="BW228" t="e">
            <v>#REF!</v>
          </cell>
          <cell r="BX228" t="e">
            <v>#REF!</v>
          </cell>
          <cell r="BY228" t="e">
            <v>#REF!</v>
          </cell>
          <cell r="BZ228" t="e">
            <v>#REF!</v>
          </cell>
          <cell r="CA228" t="e">
            <v>#REF!</v>
          </cell>
        </row>
        <row r="229">
          <cell r="A229" t="e">
            <v>#REF!</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cell r="AP229" t="e">
            <v>#REF!</v>
          </cell>
          <cell r="AQ229" t="e">
            <v>#REF!</v>
          </cell>
          <cell r="AR229" t="e">
            <v>#REF!</v>
          </cell>
          <cell r="AS229" t="e">
            <v>#REF!</v>
          </cell>
          <cell r="AT229" t="e">
            <v>#REF!</v>
          </cell>
          <cell r="AU229" t="e">
            <v>#REF!</v>
          </cell>
          <cell r="AV229" t="e">
            <v>#REF!</v>
          </cell>
          <cell r="AW229" t="e">
            <v>#REF!</v>
          </cell>
          <cell r="AX229" t="e">
            <v>#REF!</v>
          </cell>
          <cell r="AY229" t="e">
            <v>#REF!</v>
          </cell>
          <cell r="AZ229" t="e">
            <v>#REF!</v>
          </cell>
          <cell r="BA229" t="e">
            <v>#REF!</v>
          </cell>
          <cell r="BB229" t="e">
            <v>#REF!</v>
          </cell>
          <cell r="BC229" t="e">
            <v>#REF!</v>
          </cell>
          <cell r="BD229" t="e">
            <v>#REF!</v>
          </cell>
          <cell r="BE229" t="e">
            <v>#REF!</v>
          </cell>
          <cell r="BF229" t="e">
            <v>#REF!</v>
          </cell>
          <cell r="BG229" t="e">
            <v>#REF!</v>
          </cell>
          <cell r="BH229" t="e">
            <v>#REF!</v>
          </cell>
          <cell r="BI229" t="e">
            <v>#REF!</v>
          </cell>
          <cell r="BJ229" t="e">
            <v>#REF!</v>
          </cell>
          <cell r="BK229" t="e">
            <v>#REF!</v>
          </cell>
          <cell r="BL229" t="e">
            <v>#REF!</v>
          </cell>
          <cell r="BM229" t="e">
            <v>#REF!</v>
          </cell>
          <cell r="BN229" t="e">
            <v>#REF!</v>
          </cell>
          <cell r="BO229" t="e">
            <v>#REF!</v>
          </cell>
          <cell r="BP229" t="e">
            <v>#REF!</v>
          </cell>
          <cell r="BQ229" t="e">
            <v>#REF!</v>
          </cell>
          <cell r="BR229" t="e">
            <v>#REF!</v>
          </cell>
          <cell r="BS229" t="e">
            <v>#REF!</v>
          </cell>
          <cell r="BT229" t="e">
            <v>#REF!</v>
          </cell>
          <cell r="BU229" t="e">
            <v>#REF!</v>
          </cell>
          <cell r="BV229" t="e">
            <v>#REF!</v>
          </cell>
          <cell r="BW229" t="e">
            <v>#REF!</v>
          </cell>
          <cell r="BX229" t="e">
            <v>#REF!</v>
          </cell>
          <cell r="BY229" t="e">
            <v>#REF!</v>
          </cell>
          <cell r="BZ229" t="e">
            <v>#REF!</v>
          </cell>
          <cell r="CA229" t="e">
            <v>#REF!</v>
          </cell>
        </row>
        <row r="230">
          <cell r="A230" t="e">
            <v>#REF!</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cell r="AP230" t="e">
            <v>#REF!</v>
          </cell>
          <cell r="AQ230" t="e">
            <v>#REF!</v>
          </cell>
          <cell r="AR230" t="e">
            <v>#REF!</v>
          </cell>
          <cell r="AS230" t="e">
            <v>#REF!</v>
          </cell>
          <cell r="AT230" t="e">
            <v>#REF!</v>
          </cell>
          <cell r="AU230" t="e">
            <v>#REF!</v>
          </cell>
          <cell r="AV230" t="e">
            <v>#REF!</v>
          </cell>
          <cell r="AW230" t="e">
            <v>#REF!</v>
          </cell>
          <cell r="AX230" t="e">
            <v>#REF!</v>
          </cell>
          <cell r="AY230" t="e">
            <v>#REF!</v>
          </cell>
          <cell r="AZ230" t="e">
            <v>#REF!</v>
          </cell>
          <cell r="BA230" t="e">
            <v>#REF!</v>
          </cell>
          <cell r="BB230" t="e">
            <v>#REF!</v>
          </cell>
          <cell r="BC230" t="e">
            <v>#REF!</v>
          </cell>
          <cell r="BD230" t="e">
            <v>#REF!</v>
          </cell>
          <cell r="BE230" t="e">
            <v>#REF!</v>
          </cell>
          <cell r="BF230" t="e">
            <v>#REF!</v>
          </cell>
          <cell r="BG230" t="e">
            <v>#REF!</v>
          </cell>
          <cell r="BH230" t="e">
            <v>#REF!</v>
          </cell>
          <cell r="BI230" t="e">
            <v>#REF!</v>
          </cell>
          <cell r="BJ230" t="e">
            <v>#REF!</v>
          </cell>
          <cell r="BK230" t="e">
            <v>#REF!</v>
          </cell>
          <cell r="BL230" t="e">
            <v>#REF!</v>
          </cell>
          <cell r="BM230" t="e">
            <v>#REF!</v>
          </cell>
          <cell r="BN230" t="e">
            <v>#REF!</v>
          </cell>
          <cell r="BO230" t="e">
            <v>#REF!</v>
          </cell>
          <cell r="BP230" t="e">
            <v>#REF!</v>
          </cell>
          <cell r="BQ230" t="e">
            <v>#REF!</v>
          </cell>
          <cell r="BR230" t="e">
            <v>#REF!</v>
          </cell>
          <cell r="BS230" t="e">
            <v>#REF!</v>
          </cell>
          <cell r="BT230" t="e">
            <v>#REF!</v>
          </cell>
          <cell r="BU230" t="e">
            <v>#REF!</v>
          </cell>
          <cell r="BV230" t="e">
            <v>#REF!</v>
          </cell>
          <cell r="BW230" t="e">
            <v>#REF!</v>
          </cell>
          <cell r="BX230" t="e">
            <v>#REF!</v>
          </cell>
          <cell r="BY230" t="e">
            <v>#REF!</v>
          </cell>
          <cell r="BZ230" t="e">
            <v>#REF!</v>
          </cell>
          <cell r="CA230" t="e">
            <v>#REF!</v>
          </cell>
        </row>
        <row r="231">
          <cell r="A231" t="e">
            <v>#REF!</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cell r="AP231" t="e">
            <v>#REF!</v>
          </cell>
          <cell r="AQ231" t="e">
            <v>#REF!</v>
          </cell>
          <cell r="AR231" t="e">
            <v>#REF!</v>
          </cell>
          <cell r="AS231" t="e">
            <v>#REF!</v>
          </cell>
          <cell r="AT231" t="e">
            <v>#REF!</v>
          </cell>
          <cell r="AU231" t="e">
            <v>#REF!</v>
          </cell>
          <cell r="AV231" t="e">
            <v>#REF!</v>
          </cell>
          <cell r="AW231" t="e">
            <v>#REF!</v>
          </cell>
          <cell r="AX231" t="e">
            <v>#REF!</v>
          </cell>
          <cell r="AY231" t="e">
            <v>#REF!</v>
          </cell>
          <cell r="AZ231" t="e">
            <v>#REF!</v>
          </cell>
          <cell r="BA231" t="e">
            <v>#REF!</v>
          </cell>
          <cell r="BB231" t="e">
            <v>#REF!</v>
          </cell>
          <cell r="BC231" t="e">
            <v>#REF!</v>
          </cell>
          <cell r="BD231" t="e">
            <v>#REF!</v>
          </cell>
          <cell r="BE231" t="e">
            <v>#REF!</v>
          </cell>
          <cell r="BF231" t="e">
            <v>#REF!</v>
          </cell>
          <cell r="BG231" t="e">
            <v>#REF!</v>
          </cell>
          <cell r="BH231" t="e">
            <v>#REF!</v>
          </cell>
          <cell r="BI231" t="e">
            <v>#REF!</v>
          </cell>
          <cell r="BJ231" t="e">
            <v>#REF!</v>
          </cell>
          <cell r="BK231" t="e">
            <v>#REF!</v>
          </cell>
          <cell r="BL231" t="e">
            <v>#REF!</v>
          </cell>
          <cell r="BM231" t="e">
            <v>#REF!</v>
          </cell>
          <cell r="BN231" t="e">
            <v>#REF!</v>
          </cell>
          <cell r="BO231" t="e">
            <v>#REF!</v>
          </cell>
          <cell r="BP231" t="e">
            <v>#REF!</v>
          </cell>
          <cell r="BQ231" t="e">
            <v>#REF!</v>
          </cell>
          <cell r="BR231" t="e">
            <v>#REF!</v>
          </cell>
          <cell r="BS231" t="e">
            <v>#REF!</v>
          </cell>
          <cell r="BT231" t="e">
            <v>#REF!</v>
          </cell>
          <cell r="BU231" t="e">
            <v>#REF!</v>
          </cell>
          <cell r="BV231" t="e">
            <v>#REF!</v>
          </cell>
          <cell r="BW231" t="e">
            <v>#REF!</v>
          </cell>
          <cell r="BX231" t="e">
            <v>#REF!</v>
          </cell>
          <cell r="BY231" t="e">
            <v>#REF!</v>
          </cell>
          <cell r="BZ231" t="e">
            <v>#REF!</v>
          </cell>
          <cell r="CA231" t="e">
            <v>#REF!</v>
          </cell>
        </row>
        <row r="232">
          <cell r="A232" t="e">
            <v>#REF!</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cell r="AP232" t="e">
            <v>#REF!</v>
          </cell>
          <cell r="AQ232" t="e">
            <v>#REF!</v>
          </cell>
          <cell r="AR232" t="e">
            <v>#REF!</v>
          </cell>
          <cell r="AS232" t="e">
            <v>#REF!</v>
          </cell>
          <cell r="AT232" t="e">
            <v>#REF!</v>
          </cell>
          <cell r="AU232" t="e">
            <v>#REF!</v>
          </cell>
          <cell r="AV232" t="e">
            <v>#REF!</v>
          </cell>
          <cell r="AW232" t="e">
            <v>#REF!</v>
          </cell>
          <cell r="AX232" t="e">
            <v>#REF!</v>
          </cell>
          <cell r="AY232" t="e">
            <v>#REF!</v>
          </cell>
          <cell r="AZ232" t="e">
            <v>#REF!</v>
          </cell>
          <cell r="BA232" t="e">
            <v>#REF!</v>
          </cell>
          <cell r="BB232" t="e">
            <v>#REF!</v>
          </cell>
          <cell r="BC232" t="e">
            <v>#REF!</v>
          </cell>
          <cell r="BD232" t="e">
            <v>#REF!</v>
          </cell>
          <cell r="BE232" t="e">
            <v>#REF!</v>
          </cell>
          <cell r="BF232" t="e">
            <v>#REF!</v>
          </cell>
          <cell r="BG232" t="e">
            <v>#REF!</v>
          </cell>
          <cell r="BH232" t="e">
            <v>#REF!</v>
          </cell>
          <cell r="BI232" t="e">
            <v>#REF!</v>
          </cell>
          <cell r="BJ232" t="e">
            <v>#REF!</v>
          </cell>
          <cell r="BK232" t="e">
            <v>#REF!</v>
          </cell>
          <cell r="BL232" t="e">
            <v>#REF!</v>
          </cell>
          <cell r="BM232" t="e">
            <v>#REF!</v>
          </cell>
          <cell r="BN232" t="e">
            <v>#REF!</v>
          </cell>
          <cell r="BO232" t="e">
            <v>#REF!</v>
          </cell>
          <cell r="BP232" t="e">
            <v>#REF!</v>
          </cell>
          <cell r="BQ232" t="e">
            <v>#REF!</v>
          </cell>
          <cell r="BR232" t="e">
            <v>#REF!</v>
          </cell>
          <cell r="BS232" t="e">
            <v>#REF!</v>
          </cell>
          <cell r="BT232" t="e">
            <v>#REF!</v>
          </cell>
          <cell r="BU232" t="e">
            <v>#REF!</v>
          </cell>
          <cell r="BV232" t="e">
            <v>#REF!</v>
          </cell>
          <cell r="BW232" t="e">
            <v>#REF!</v>
          </cell>
          <cell r="BX232" t="e">
            <v>#REF!</v>
          </cell>
          <cell r="BY232" t="e">
            <v>#REF!</v>
          </cell>
          <cell r="BZ232" t="e">
            <v>#REF!</v>
          </cell>
          <cell r="CA232" t="e">
            <v>#REF!</v>
          </cell>
        </row>
        <row r="233">
          <cell r="A233" t="e">
            <v>#REF!</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cell r="AP233" t="e">
            <v>#REF!</v>
          </cell>
          <cell r="AQ233" t="e">
            <v>#REF!</v>
          </cell>
          <cell r="AR233" t="e">
            <v>#REF!</v>
          </cell>
          <cell r="AS233" t="e">
            <v>#REF!</v>
          </cell>
          <cell r="AT233" t="e">
            <v>#REF!</v>
          </cell>
          <cell r="AU233" t="e">
            <v>#REF!</v>
          </cell>
          <cell r="AV233" t="e">
            <v>#REF!</v>
          </cell>
          <cell r="AW233" t="e">
            <v>#REF!</v>
          </cell>
          <cell r="AX233" t="e">
            <v>#REF!</v>
          </cell>
          <cell r="AY233" t="e">
            <v>#REF!</v>
          </cell>
          <cell r="AZ233" t="e">
            <v>#REF!</v>
          </cell>
          <cell r="BA233" t="e">
            <v>#REF!</v>
          </cell>
          <cell r="BB233" t="e">
            <v>#REF!</v>
          </cell>
          <cell r="BC233" t="e">
            <v>#REF!</v>
          </cell>
          <cell r="BD233" t="e">
            <v>#REF!</v>
          </cell>
          <cell r="BE233" t="e">
            <v>#REF!</v>
          </cell>
          <cell r="BF233" t="e">
            <v>#REF!</v>
          </cell>
          <cell r="BG233" t="e">
            <v>#REF!</v>
          </cell>
          <cell r="BH233" t="e">
            <v>#REF!</v>
          </cell>
          <cell r="BI233" t="e">
            <v>#REF!</v>
          </cell>
          <cell r="BJ233" t="e">
            <v>#REF!</v>
          </cell>
          <cell r="BK233" t="e">
            <v>#REF!</v>
          </cell>
          <cell r="BL233" t="e">
            <v>#REF!</v>
          </cell>
          <cell r="BM233" t="e">
            <v>#REF!</v>
          </cell>
          <cell r="BN233" t="e">
            <v>#REF!</v>
          </cell>
          <cell r="BO233" t="e">
            <v>#REF!</v>
          </cell>
          <cell r="BP233" t="e">
            <v>#REF!</v>
          </cell>
          <cell r="BQ233" t="e">
            <v>#REF!</v>
          </cell>
          <cell r="BR233" t="e">
            <v>#REF!</v>
          </cell>
          <cell r="BS233" t="e">
            <v>#REF!</v>
          </cell>
          <cell r="BT233" t="e">
            <v>#REF!</v>
          </cell>
          <cell r="BU233" t="e">
            <v>#REF!</v>
          </cell>
          <cell r="BV233" t="e">
            <v>#REF!</v>
          </cell>
          <cell r="BW233" t="e">
            <v>#REF!</v>
          </cell>
          <cell r="BX233" t="e">
            <v>#REF!</v>
          </cell>
          <cell r="BY233" t="e">
            <v>#REF!</v>
          </cell>
          <cell r="BZ233" t="e">
            <v>#REF!</v>
          </cell>
          <cell r="CA233" t="e">
            <v>#REF!</v>
          </cell>
        </row>
        <row r="234">
          <cell r="A234" t="e">
            <v>#REF!</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cell r="AP234" t="e">
            <v>#REF!</v>
          </cell>
          <cell r="AQ234" t="e">
            <v>#REF!</v>
          </cell>
          <cell r="AR234" t="e">
            <v>#REF!</v>
          </cell>
          <cell r="AS234" t="e">
            <v>#REF!</v>
          </cell>
          <cell r="AT234" t="e">
            <v>#REF!</v>
          </cell>
          <cell r="AU234" t="e">
            <v>#REF!</v>
          </cell>
          <cell r="AV234" t="e">
            <v>#REF!</v>
          </cell>
          <cell r="AW234" t="e">
            <v>#REF!</v>
          </cell>
          <cell r="AX234" t="e">
            <v>#REF!</v>
          </cell>
          <cell r="AY234" t="e">
            <v>#REF!</v>
          </cell>
          <cell r="AZ234" t="e">
            <v>#REF!</v>
          </cell>
          <cell r="BA234" t="e">
            <v>#REF!</v>
          </cell>
          <cell r="BB234" t="e">
            <v>#REF!</v>
          </cell>
          <cell r="BC234" t="e">
            <v>#REF!</v>
          </cell>
          <cell r="BD234" t="e">
            <v>#REF!</v>
          </cell>
          <cell r="BE234" t="e">
            <v>#REF!</v>
          </cell>
          <cell r="BF234" t="e">
            <v>#REF!</v>
          </cell>
          <cell r="BG234" t="e">
            <v>#REF!</v>
          </cell>
          <cell r="BH234" t="e">
            <v>#REF!</v>
          </cell>
          <cell r="BI234" t="e">
            <v>#REF!</v>
          </cell>
          <cell r="BJ234" t="e">
            <v>#REF!</v>
          </cell>
          <cell r="BK234" t="e">
            <v>#REF!</v>
          </cell>
          <cell r="BL234" t="e">
            <v>#REF!</v>
          </cell>
          <cell r="BM234" t="e">
            <v>#REF!</v>
          </cell>
          <cell r="BN234" t="e">
            <v>#REF!</v>
          </cell>
          <cell r="BO234" t="e">
            <v>#REF!</v>
          </cell>
          <cell r="BP234" t="e">
            <v>#REF!</v>
          </cell>
          <cell r="BQ234" t="e">
            <v>#REF!</v>
          </cell>
          <cell r="BR234" t="e">
            <v>#REF!</v>
          </cell>
          <cell r="BS234" t="e">
            <v>#REF!</v>
          </cell>
          <cell r="BT234" t="e">
            <v>#REF!</v>
          </cell>
          <cell r="BU234" t="e">
            <v>#REF!</v>
          </cell>
          <cell r="BV234" t="e">
            <v>#REF!</v>
          </cell>
          <cell r="BW234" t="e">
            <v>#REF!</v>
          </cell>
          <cell r="BX234" t="e">
            <v>#REF!</v>
          </cell>
          <cell r="BY234" t="e">
            <v>#REF!</v>
          </cell>
          <cell r="BZ234" t="e">
            <v>#REF!</v>
          </cell>
          <cell r="CA234" t="e">
            <v>#REF!</v>
          </cell>
        </row>
        <row r="235">
          <cell r="A235" t="e">
            <v>#REF!</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cell r="AP235" t="e">
            <v>#REF!</v>
          </cell>
          <cell r="AQ235" t="e">
            <v>#REF!</v>
          </cell>
          <cell r="AR235" t="e">
            <v>#REF!</v>
          </cell>
          <cell r="AS235" t="e">
            <v>#REF!</v>
          </cell>
          <cell r="AT235" t="e">
            <v>#REF!</v>
          </cell>
          <cell r="AU235" t="e">
            <v>#REF!</v>
          </cell>
          <cell r="AV235" t="e">
            <v>#REF!</v>
          </cell>
          <cell r="AW235" t="e">
            <v>#REF!</v>
          </cell>
          <cell r="AX235" t="e">
            <v>#REF!</v>
          </cell>
          <cell r="AY235" t="e">
            <v>#REF!</v>
          </cell>
          <cell r="AZ235" t="e">
            <v>#REF!</v>
          </cell>
          <cell r="BA235" t="e">
            <v>#REF!</v>
          </cell>
          <cell r="BB235" t="e">
            <v>#REF!</v>
          </cell>
          <cell r="BC235" t="e">
            <v>#REF!</v>
          </cell>
          <cell r="BD235" t="e">
            <v>#REF!</v>
          </cell>
          <cell r="BE235" t="e">
            <v>#REF!</v>
          </cell>
          <cell r="BF235" t="e">
            <v>#REF!</v>
          </cell>
          <cell r="BG235" t="e">
            <v>#REF!</v>
          </cell>
          <cell r="BH235" t="e">
            <v>#REF!</v>
          </cell>
          <cell r="BI235" t="e">
            <v>#REF!</v>
          </cell>
          <cell r="BJ235" t="e">
            <v>#REF!</v>
          </cell>
          <cell r="BK235" t="e">
            <v>#REF!</v>
          </cell>
          <cell r="BL235" t="e">
            <v>#REF!</v>
          </cell>
          <cell r="BM235" t="e">
            <v>#REF!</v>
          </cell>
          <cell r="BN235" t="e">
            <v>#REF!</v>
          </cell>
          <cell r="BO235" t="e">
            <v>#REF!</v>
          </cell>
          <cell r="BP235" t="e">
            <v>#REF!</v>
          </cell>
          <cell r="BQ235" t="e">
            <v>#REF!</v>
          </cell>
          <cell r="BR235" t="e">
            <v>#REF!</v>
          </cell>
          <cell r="BS235" t="e">
            <v>#REF!</v>
          </cell>
          <cell r="BT235" t="e">
            <v>#REF!</v>
          </cell>
          <cell r="BU235" t="e">
            <v>#REF!</v>
          </cell>
          <cell r="BV235" t="e">
            <v>#REF!</v>
          </cell>
          <cell r="BW235" t="e">
            <v>#REF!</v>
          </cell>
          <cell r="BX235" t="e">
            <v>#REF!</v>
          </cell>
          <cell r="BY235" t="e">
            <v>#REF!</v>
          </cell>
          <cell r="BZ235" t="e">
            <v>#REF!</v>
          </cell>
          <cell r="CA235" t="e">
            <v>#REF!</v>
          </cell>
        </row>
        <row r="236">
          <cell r="A236" t="e">
            <v>#REF!</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cell r="AP236" t="e">
            <v>#REF!</v>
          </cell>
          <cell r="AQ236" t="e">
            <v>#REF!</v>
          </cell>
          <cell r="AR236" t="e">
            <v>#REF!</v>
          </cell>
          <cell r="AS236" t="e">
            <v>#REF!</v>
          </cell>
          <cell r="AT236" t="e">
            <v>#REF!</v>
          </cell>
          <cell r="AU236" t="e">
            <v>#REF!</v>
          </cell>
          <cell r="AV236" t="e">
            <v>#REF!</v>
          </cell>
          <cell r="AW236" t="e">
            <v>#REF!</v>
          </cell>
          <cell r="AX236" t="e">
            <v>#REF!</v>
          </cell>
          <cell r="AY236" t="e">
            <v>#REF!</v>
          </cell>
          <cell r="AZ236" t="e">
            <v>#REF!</v>
          </cell>
          <cell r="BA236" t="e">
            <v>#REF!</v>
          </cell>
          <cell r="BB236" t="e">
            <v>#REF!</v>
          </cell>
          <cell r="BC236" t="e">
            <v>#REF!</v>
          </cell>
          <cell r="BD236" t="e">
            <v>#REF!</v>
          </cell>
          <cell r="BE236" t="e">
            <v>#REF!</v>
          </cell>
          <cell r="BF236" t="e">
            <v>#REF!</v>
          </cell>
          <cell r="BG236" t="e">
            <v>#REF!</v>
          </cell>
          <cell r="BH236" t="e">
            <v>#REF!</v>
          </cell>
          <cell r="BI236" t="e">
            <v>#REF!</v>
          </cell>
          <cell r="BJ236" t="e">
            <v>#REF!</v>
          </cell>
          <cell r="BK236" t="e">
            <v>#REF!</v>
          </cell>
          <cell r="BL236" t="e">
            <v>#REF!</v>
          </cell>
          <cell r="BM236" t="e">
            <v>#REF!</v>
          </cell>
          <cell r="BN236" t="e">
            <v>#REF!</v>
          </cell>
          <cell r="BO236" t="e">
            <v>#REF!</v>
          </cell>
          <cell r="BP236" t="e">
            <v>#REF!</v>
          </cell>
          <cell r="BQ236" t="e">
            <v>#REF!</v>
          </cell>
          <cell r="BR236" t="e">
            <v>#REF!</v>
          </cell>
          <cell r="BS236" t="e">
            <v>#REF!</v>
          </cell>
          <cell r="BT236" t="e">
            <v>#REF!</v>
          </cell>
          <cell r="BU236" t="e">
            <v>#REF!</v>
          </cell>
          <cell r="BV236" t="e">
            <v>#REF!</v>
          </cell>
          <cell r="BW236" t="e">
            <v>#REF!</v>
          </cell>
          <cell r="BX236" t="e">
            <v>#REF!</v>
          </cell>
          <cell r="BY236" t="e">
            <v>#REF!</v>
          </cell>
          <cell r="BZ236" t="e">
            <v>#REF!</v>
          </cell>
          <cell r="CA236" t="e">
            <v>#REF!</v>
          </cell>
        </row>
        <row r="237">
          <cell r="A237" t="e">
            <v>#REF!</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cell r="AP237" t="e">
            <v>#REF!</v>
          </cell>
          <cell r="AQ237" t="e">
            <v>#REF!</v>
          </cell>
          <cell r="AR237" t="e">
            <v>#REF!</v>
          </cell>
          <cell r="AS237" t="e">
            <v>#REF!</v>
          </cell>
          <cell r="AT237" t="e">
            <v>#REF!</v>
          </cell>
          <cell r="AU237" t="e">
            <v>#REF!</v>
          </cell>
          <cell r="AV237" t="e">
            <v>#REF!</v>
          </cell>
          <cell r="AW237" t="e">
            <v>#REF!</v>
          </cell>
          <cell r="AX237" t="e">
            <v>#REF!</v>
          </cell>
          <cell r="AY237" t="e">
            <v>#REF!</v>
          </cell>
          <cell r="AZ237" t="e">
            <v>#REF!</v>
          </cell>
          <cell r="BA237" t="e">
            <v>#REF!</v>
          </cell>
          <cell r="BB237" t="e">
            <v>#REF!</v>
          </cell>
          <cell r="BC237" t="e">
            <v>#REF!</v>
          </cell>
          <cell r="BD237" t="e">
            <v>#REF!</v>
          </cell>
          <cell r="BE237" t="e">
            <v>#REF!</v>
          </cell>
          <cell r="BF237" t="e">
            <v>#REF!</v>
          </cell>
          <cell r="BG237" t="e">
            <v>#REF!</v>
          </cell>
          <cell r="BH237" t="e">
            <v>#REF!</v>
          </cell>
          <cell r="BI237" t="e">
            <v>#REF!</v>
          </cell>
          <cell r="BJ237" t="e">
            <v>#REF!</v>
          </cell>
          <cell r="BK237" t="e">
            <v>#REF!</v>
          </cell>
          <cell r="BL237" t="e">
            <v>#REF!</v>
          </cell>
          <cell r="BM237" t="e">
            <v>#REF!</v>
          </cell>
          <cell r="BN237" t="e">
            <v>#REF!</v>
          </cell>
          <cell r="BO237" t="e">
            <v>#REF!</v>
          </cell>
          <cell r="BP237" t="e">
            <v>#REF!</v>
          </cell>
          <cell r="BQ237" t="e">
            <v>#REF!</v>
          </cell>
          <cell r="BR237" t="e">
            <v>#REF!</v>
          </cell>
          <cell r="BS237" t="e">
            <v>#REF!</v>
          </cell>
          <cell r="BT237" t="e">
            <v>#REF!</v>
          </cell>
          <cell r="BU237" t="e">
            <v>#REF!</v>
          </cell>
          <cell r="BV237" t="e">
            <v>#REF!</v>
          </cell>
          <cell r="BW237" t="e">
            <v>#REF!</v>
          </cell>
          <cell r="BX237" t="e">
            <v>#REF!</v>
          </cell>
          <cell r="BY237" t="e">
            <v>#REF!</v>
          </cell>
          <cell r="BZ237" t="e">
            <v>#REF!</v>
          </cell>
          <cell r="CA237" t="e">
            <v>#REF!</v>
          </cell>
        </row>
        <row r="238">
          <cell r="A238" t="e">
            <v>#REF!</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cell r="AP238" t="e">
            <v>#REF!</v>
          </cell>
          <cell r="AQ238" t="e">
            <v>#REF!</v>
          </cell>
          <cell r="AR238" t="e">
            <v>#REF!</v>
          </cell>
          <cell r="AS238" t="e">
            <v>#REF!</v>
          </cell>
          <cell r="AT238" t="e">
            <v>#REF!</v>
          </cell>
          <cell r="AU238" t="e">
            <v>#REF!</v>
          </cell>
          <cell r="AV238" t="e">
            <v>#REF!</v>
          </cell>
          <cell r="AW238" t="e">
            <v>#REF!</v>
          </cell>
          <cell r="AX238" t="e">
            <v>#REF!</v>
          </cell>
          <cell r="AY238" t="e">
            <v>#REF!</v>
          </cell>
          <cell r="AZ238" t="e">
            <v>#REF!</v>
          </cell>
          <cell r="BA238" t="e">
            <v>#REF!</v>
          </cell>
          <cell r="BB238" t="e">
            <v>#REF!</v>
          </cell>
          <cell r="BC238" t="e">
            <v>#REF!</v>
          </cell>
          <cell r="BD238" t="e">
            <v>#REF!</v>
          </cell>
          <cell r="BE238" t="e">
            <v>#REF!</v>
          </cell>
          <cell r="BF238" t="e">
            <v>#REF!</v>
          </cell>
          <cell r="BG238" t="e">
            <v>#REF!</v>
          </cell>
          <cell r="BH238" t="e">
            <v>#REF!</v>
          </cell>
          <cell r="BI238" t="e">
            <v>#REF!</v>
          </cell>
          <cell r="BJ238" t="e">
            <v>#REF!</v>
          </cell>
          <cell r="BK238" t="e">
            <v>#REF!</v>
          </cell>
          <cell r="BL238" t="e">
            <v>#REF!</v>
          </cell>
          <cell r="BM238" t="e">
            <v>#REF!</v>
          </cell>
          <cell r="BN238" t="e">
            <v>#REF!</v>
          </cell>
          <cell r="BO238" t="e">
            <v>#REF!</v>
          </cell>
          <cell r="BP238" t="e">
            <v>#REF!</v>
          </cell>
          <cell r="BQ238" t="e">
            <v>#REF!</v>
          </cell>
          <cell r="BR238" t="e">
            <v>#REF!</v>
          </cell>
          <cell r="BS238" t="e">
            <v>#REF!</v>
          </cell>
          <cell r="BT238" t="e">
            <v>#REF!</v>
          </cell>
          <cell r="BU238" t="e">
            <v>#REF!</v>
          </cell>
          <cell r="BV238" t="e">
            <v>#REF!</v>
          </cell>
          <cell r="BW238" t="e">
            <v>#REF!</v>
          </cell>
          <cell r="BX238" t="e">
            <v>#REF!</v>
          </cell>
          <cell r="BY238" t="e">
            <v>#REF!</v>
          </cell>
          <cell r="BZ238" t="e">
            <v>#REF!</v>
          </cell>
          <cell r="CA238" t="e">
            <v>#REF!</v>
          </cell>
        </row>
        <row r="239">
          <cell r="A239" t="e">
            <v>#REF!</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cell r="AP239" t="e">
            <v>#REF!</v>
          </cell>
          <cell r="AQ239" t="e">
            <v>#REF!</v>
          </cell>
          <cell r="AR239" t="e">
            <v>#REF!</v>
          </cell>
          <cell r="AS239" t="e">
            <v>#REF!</v>
          </cell>
          <cell r="AT239" t="e">
            <v>#REF!</v>
          </cell>
          <cell r="AU239" t="e">
            <v>#REF!</v>
          </cell>
          <cell r="AV239" t="e">
            <v>#REF!</v>
          </cell>
          <cell r="AW239" t="e">
            <v>#REF!</v>
          </cell>
          <cell r="AX239" t="e">
            <v>#REF!</v>
          </cell>
          <cell r="AY239" t="e">
            <v>#REF!</v>
          </cell>
          <cell r="AZ239" t="e">
            <v>#REF!</v>
          </cell>
          <cell r="BA239" t="e">
            <v>#REF!</v>
          </cell>
          <cell r="BB239" t="e">
            <v>#REF!</v>
          </cell>
          <cell r="BC239" t="e">
            <v>#REF!</v>
          </cell>
          <cell r="BD239" t="e">
            <v>#REF!</v>
          </cell>
          <cell r="BE239" t="e">
            <v>#REF!</v>
          </cell>
          <cell r="BF239" t="e">
            <v>#REF!</v>
          </cell>
          <cell r="BG239" t="e">
            <v>#REF!</v>
          </cell>
          <cell r="BH239" t="e">
            <v>#REF!</v>
          </cell>
          <cell r="BI239" t="e">
            <v>#REF!</v>
          </cell>
          <cell r="BJ239" t="e">
            <v>#REF!</v>
          </cell>
          <cell r="BK239" t="e">
            <v>#REF!</v>
          </cell>
          <cell r="BL239" t="e">
            <v>#REF!</v>
          </cell>
          <cell r="BM239" t="e">
            <v>#REF!</v>
          </cell>
          <cell r="BN239" t="e">
            <v>#REF!</v>
          </cell>
          <cell r="BO239" t="e">
            <v>#REF!</v>
          </cell>
          <cell r="BP239" t="e">
            <v>#REF!</v>
          </cell>
          <cell r="BQ239" t="e">
            <v>#REF!</v>
          </cell>
          <cell r="BR239" t="e">
            <v>#REF!</v>
          </cell>
          <cell r="BS239" t="e">
            <v>#REF!</v>
          </cell>
          <cell r="BT239" t="e">
            <v>#REF!</v>
          </cell>
          <cell r="BU239" t="e">
            <v>#REF!</v>
          </cell>
          <cell r="BV239" t="e">
            <v>#REF!</v>
          </cell>
          <cell r="BW239" t="e">
            <v>#REF!</v>
          </cell>
          <cell r="BX239" t="e">
            <v>#REF!</v>
          </cell>
          <cell r="BY239" t="e">
            <v>#REF!</v>
          </cell>
          <cell r="BZ239" t="e">
            <v>#REF!</v>
          </cell>
          <cell r="CA239" t="e">
            <v>#REF!</v>
          </cell>
        </row>
        <row r="240">
          <cell r="A240" t="e">
            <v>#REF!</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cell r="AP240" t="e">
            <v>#REF!</v>
          </cell>
          <cell r="AQ240" t="e">
            <v>#REF!</v>
          </cell>
          <cell r="AR240" t="e">
            <v>#REF!</v>
          </cell>
          <cell r="AS240" t="e">
            <v>#REF!</v>
          </cell>
          <cell r="AT240" t="e">
            <v>#REF!</v>
          </cell>
          <cell r="AU240" t="e">
            <v>#REF!</v>
          </cell>
          <cell r="AV240" t="e">
            <v>#REF!</v>
          </cell>
          <cell r="AW240" t="e">
            <v>#REF!</v>
          </cell>
          <cell r="AX240" t="e">
            <v>#REF!</v>
          </cell>
          <cell r="AY240" t="e">
            <v>#REF!</v>
          </cell>
          <cell r="AZ240" t="e">
            <v>#REF!</v>
          </cell>
          <cell r="BA240" t="e">
            <v>#REF!</v>
          </cell>
          <cell r="BB240" t="e">
            <v>#REF!</v>
          </cell>
          <cell r="BC240" t="e">
            <v>#REF!</v>
          </cell>
          <cell r="BD240" t="e">
            <v>#REF!</v>
          </cell>
          <cell r="BE240" t="e">
            <v>#REF!</v>
          </cell>
          <cell r="BF240" t="e">
            <v>#REF!</v>
          </cell>
          <cell r="BG240" t="e">
            <v>#REF!</v>
          </cell>
          <cell r="BH240" t="e">
            <v>#REF!</v>
          </cell>
          <cell r="BI240" t="e">
            <v>#REF!</v>
          </cell>
          <cell r="BJ240" t="e">
            <v>#REF!</v>
          </cell>
          <cell r="BK240" t="e">
            <v>#REF!</v>
          </cell>
          <cell r="BL240" t="e">
            <v>#REF!</v>
          </cell>
          <cell r="BM240" t="e">
            <v>#REF!</v>
          </cell>
          <cell r="BN240" t="e">
            <v>#REF!</v>
          </cell>
          <cell r="BO240" t="e">
            <v>#REF!</v>
          </cell>
          <cell r="BP240" t="e">
            <v>#REF!</v>
          </cell>
          <cell r="BQ240" t="e">
            <v>#REF!</v>
          </cell>
          <cell r="BR240" t="e">
            <v>#REF!</v>
          </cell>
          <cell r="BS240" t="e">
            <v>#REF!</v>
          </cell>
          <cell r="BT240" t="e">
            <v>#REF!</v>
          </cell>
          <cell r="BU240" t="e">
            <v>#REF!</v>
          </cell>
          <cell r="BV240" t="e">
            <v>#REF!</v>
          </cell>
          <cell r="BW240" t="e">
            <v>#REF!</v>
          </cell>
          <cell r="BX240" t="e">
            <v>#REF!</v>
          </cell>
          <cell r="BY240" t="e">
            <v>#REF!</v>
          </cell>
          <cell r="BZ240" t="e">
            <v>#REF!</v>
          </cell>
          <cell r="CA240" t="e">
            <v>#REF!</v>
          </cell>
        </row>
        <row r="241">
          <cell r="A241" t="e">
            <v>#REF!</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cell r="AP241" t="e">
            <v>#REF!</v>
          </cell>
          <cell r="AQ241" t="e">
            <v>#REF!</v>
          </cell>
          <cell r="AR241" t="e">
            <v>#REF!</v>
          </cell>
          <cell r="AS241" t="e">
            <v>#REF!</v>
          </cell>
          <cell r="AT241" t="e">
            <v>#REF!</v>
          </cell>
          <cell r="AU241" t="e">
            <v>#REF!</v>
          </cell>
          <cell r="AV241" t="e">
            <v>#REF!</v>
          </cell>
          <cell r="AW241" t="e">
            <v>#REF!</v>
          </cell>
          <cell r="AX241" t="e">
            <v>#REF!</v>
          </cell>
          <cell r="AY241" t="e">
            <v>#REF!</v>
          </cell>
          <cell r="AZ241" t="e">
            <v>#REF!</v>
          </cell>
          <cell r="BA241" t="e">
            <v>#REF!</v>
          </cell>
          <cell r="BB241" t="e">
            <v>#REF!</v>
          </cell>
          <cell r="BC241" t="e">
            <v>#REF!</v>
          </cell>
          <cell r="BD241" t="e">
            <v>#REF!</v>
          </cell>
          <cell r="BE241" t="e">
            <v>#REF!</v>
          </cell>
          <cell r="BF241" t="e">
            <v>#REF!</v>
          </cell>
          <cell r="BG241" t="e">
            <v>#REF!</v>
          </cell>
          <cell r="BH241" t="e">
            <v>#REF!</v>
          </cell>
          <cell r="BI241" t="e">
            <v>#REF!</v>
          </cell>
          <cell r="BJ241" t="e">
            <v>#REF!</v>
          </cell>
          <cell r="BK241" t="e">
            <v>#REF!</v>
          </cell>
          <cell r="BL241" t="e">
            <v>#REF!</v>
          </cell>
          <cell r="BM241" t="e">
            <v>#REF!</v>
          </cell>
          <cell r="BN241" t="e">
            <v>#REF!</v>
          </cell>
          <cell r="BO241" t="e">
            <v>#REF!</v>
          </cell>
          <cell r="BP241" t="e">
            <v>#REF!</v>
          </cell>
          <cell r="BQ241" t="e">
            <v>#REF!</v>
          </cell>
          <cell r="BR241" t="e">
            <v>#REF!</v>
          </cell>
          <cell r="BS241" t="e">
            <v>#REF!</v>
          </cell>
          <cell r="BT241" t="e">
            <v>#REF!</v>
          </cell>
          <cell r="BU241" t="e">
            <v>#REF!</v>
          </cell>
          <cell r="BV241" t="e">
            <v>#REF!</v>
          </cell>
          <cell r="BW241" t="e">
            <v>#REF!</v>
          </cell>
          <cell r="BX241" t="e">
            <v>#REF!</v>
          </cell>
          <cell r="BY241" t="e">
            <v>#REF!</v>
          </cell>
          <cell r="BZ241" t="e">
            <v>#REF!</v>
          </cell>
          <cell r="CA241" t="e">
            <v>#REF!</v>
          </cell>
        </row>
        <row r="242">
          <cell r="A242" t="e">
            <v>#REF!</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cell r="AP242" t="e">
            <v>#REF!</v>
          </cell>
          <cell r="AQ242" t="e">
            <v>#REF!</v>
          </cell>
          <cell r="AR242" t="e">
            <v>#REF!</v>
          </cell>
          <cell r="AS242" t="e">
            <v>#REF!</v>
          </cell>
          <cell r="AT242" t="e">
            <v>#REF!</v>
          </cell>
          <cell r="AU242" t="e">
            <v>#REF!</v>
          </cell>
          <cell r="AV242" t="e">
            <v>#REF!</v>
          </cell>
          <cell r="AW242" t="e">
            <v>#REF!</v>
          </cell>
          <cell r="AX242" t="e">
            <v>#REF!</v>
          </cell>
          <cell r="AY242" t="e">
            <v>#REF!</v>
          </cell>
          <cell r="AZ242" t="e">
            <v>#REF!</v>
          </cell>
          <cell r="BA242" t="e">
            <v>#REF!</v>
          </cell>
          <cell r="BB242" t="e">
            <v>#REF!</v>
          </cell>
          <cell r="BC242" t="e">
            <v>#REF!</v>
          </cell>
          <cell r="BD242" t="e">
            <v>#REF!</v>
          </cell>
          <cell r="BE242" t="e">
            <v>#REF!</v>
          </cell>
          <cell r="BF242" t="e">
            <v>#REF!</v>
          </cell>
          <cell r="BG242" t="e">
            <v>#REF!</v>
          </cell>
          <cell r="BH242" t="e">
            <v>#REF!</v>
          </cell>
          <cell r="BI242" t="e">
            <v>#REF!</v>
          </cell>
          <cell r="BJ242" t="e">
            <v>#REF!</v>
          </cell>
          <cell r="BK242" t="e">
            <v>#REF!</v>
          </cell>
          <cell r="BL242" t="e">
            <v>#REF!</v>
          </cell>
          <cell r="BM242" t="e">
            <v>#REF!</v>
          </cell>
          <cell r="BN242" t="e">
            <v>#REF!</v>
          </cell>
          <cell r="BO242" t="e">
            <v>#REF!</v>
          </cell>
          <cell r="BP242" t="e">
            <v>#REF!</v>
          </cell>
          <cell r="BQ242" t="e">
            <v>#REF!</v>
          </cell>
          <cell r="BR242" t="e">
            <v>#REF!</v>
          </cell>
          <cell r="BS242" t="e">
            <v>#REF!</v>
          </cell>
          <cell r="BT242" t="e">
            <v>#REF!</v>
          </cell>
          <cell r="BU242" t="e">
            <v>#REF!</v>
          </cell>
          <cell r="BV242" t="e">
            <v>#REF!</v>
          </cell>
          <cell r="BW242" t="e">
            <v>#REF!</v>
          </cell>
          <cell r="BX242" t="e">
            <v>#REF!</v>
          </cell>
          <cell r="BY242" t="e">
            <v>#REF!</v>
          </cell>
          <cell r="BZ242" t="e">
            <v>#REF!</v>
          </cell>
          <cell r="CA242" t="e">
            <v>#REF!</v>
          </cell>
        </row>
        <row r="243">
          <cell r="A243" t="e">
            <v>#REF!</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cell r="AP243" t="e">
            <v>#REF!</v>
          </cell>
          <cell r="AQ243" t="e">
            <v>#REF!</v>
          </cell>
          <cell r="AR243" t="e">
            <v>#REF!</v>
          </cell>
          <cell r="AS243" t="e">
            <v>#REF!</v>
          </cell>
          <cell r="AT243" t="e">
            <v>#REF!</v>
          </cell>
          <cell r="AU243" t="e">
            <v>#REF!</v>
          </cell>
          <cell r="AV243" t="e">
            <v>#REF!</v>
          </cell>
          <cell r="AW243" t="e">
            <v>#REF!</v>
          </cell>
          <cell r="AX243" t="e">
            <v>#REF!</v>
          </cell>
          <cell r="AY243" t="e">
            <v>#REF!</v>
          </cell>
          <cell r="AZ243" t="e">
            <v>#REF!</v>
          </cell>
          <cell r="BA243" t="e">
            <v>#REF!</v>
          </cell>
          <cell r="BB243" t="e">
            <v>#REF!</v>
          </cell>
          <cell r="BC243" t="e">
            <v>#REF!</v>
          </cell>
          <cell r="BD243" t="e">
            <v>#REF!</v>
          </cell>
          <cell r="BE243" t="e">
            <v>#REF!</v>
          </cell>
          <cell r="BF243" t="e">
            <v>#REF!</v>
          </cell>
          <cell r="BG243" t="e">
            <v>#REF!</v>
          </cell>
          <cell r="BH243" t="e">
            <v>#REF!</v>
          </cell>
          <cell r="BI243" t="e">
            <v>#REF!</v>
          </cell>
          <cell r="BJ243" t="e">
            <v>#REF!</v>
          </cell>
          <cell r="BK243" t="e">
            <v>#REF!</v>
          </cell>
          <cell r="BL243" t="e">
            <v>#REF!</v>
          </cell>
          <cell r="BM243" t="e">
            <v>#REF!</v>
          </cell>
          <cell r="BN243" t="e">
            <v>#REF!</v>
          </cell>
          <cell r="BO243" t="e">
            <v>#REF!</v>
          </cell>
          <cell r="BP243" t="e">
            <v>#REF!</v>
          </cell>
          <cell r="BQ243" t="e">
            <v>#REF!</v>
          </cell>
          <cell r="BR243" t="e">
            <v>#REF!</v>
          </cell>
          <cell r="BS243" t="e">
            <v>#REF!</v>
          </cell>
          <cell r="BT243" t="e">
            <v>#REF!</v>
          </cell>
          <cell r="BU243" t="e">
            <v>#REF!</v>
          </cell>
          <cell r="BV243" t="e">
            <v>#REF!</v>
          </cell>
          <cell r="BW243" t="e">
            <v>#REF!</v>
          </cell>
          <cell r="BX243" t="e">
            <v>#REF!</v>
          </cell>
          <cell r="BY243" t="e">
            <v>#REF!</v>
          </cell>
          <cell r="BZ243" t="e">
            <v>#REF!</v>
          </cell>
          <cell r="CA243" t="e">
            <v>#REF!</v>
          </cell>
        </row>
        <row r="244">
          <cell r="A244" t="e">
            <v>#REF!</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cell r="AP244" t="e">
            <v>#REF!</v>
          </cell>
          <cell r="AQ244" t="e">
            <v>#REF!</v>
          </cell>
          <cell r="AR244" t="e">
            <v>#REF!</v>
          </cell>
          <cell r="AS244" t="e">
            <v>#REF!</v>
          </cell>
          <cell r="AT244" t="e">
            <v>#REF!</v>
          </cell>
          <cell r="AU244" t="e">
            <v>#REF!</v>
          </cell>
          <cell r="AV244" t="e">
            <v>#REF!</v>
          </cell>
          <cell r="AW244" t="e">
            <v>#REF!</v>
          </cell>
          <cell r="AX244" t="e">
            <v>#REF!</v>
          </cell>
          <cell r="AY244" t="e">
            <v>#REF!</v>
          </cell>
          <cell r="AZ244" t="e">
            <v>#REF!</v>
          </cell>
          <cell r="BA244" t="e">
            <v>#REF!</v>
          </cell>
          <cell r="BB244" t="e">
            <v>#REF!</v>
          </cell>
          <cell r="BC244" t="e">
            <v>#REF!</v>
          </cell>
          <cell r="BD244" t="e">
            <v>#REF!</v>
          </cell>
          <cell r="BE244" t="e">
            <v>#REF!</v>
          </cell>
          <cell r="BF244" t="e">
            <v>#REF!</v>
          </cell>
          <cell r="BG244" t="e">
            <v>#REF!</v>
          </cell>
          <cell r="BH244" t="e">
            <v>#REF!</v>
          </cell>
          <cell r="BI244" t="e">
            <v>#REF!</v>
          </cell>
          <cell r="BJ244" t="e">
            <v>#REF!</v>
          </cell>
          <cell r="BK244" t="e">
            <v>#REF!</v>
          </cell>
          <cell r="BL244" t="e">
            <v>#REF!</v>
          </cell>
          <cell r="BM244" t="e">
            <v>#REF!</v>
          </cell>
          <cell r="BN244" t="e">
            <v>#REF!</v>
          </cell>
          <cell r="BO244" t="e">
            <v>#REF!</v>
          </cell>
          <cell r="BP244" t="e">
            <v>#REF!</v>
          </cell>
          <cell r="BQ244" t="e">
            <v>#REF!</v>
          </cell>
          <cell r="BR244" t="e">
            <v>#REF!</v>
          </cell>
          <cell r="BS244" t="e">
            <v>#REF!</v>
          </cell>
          <cell r="BT244" t="e">
            <v>#REF!</v>
          </cell>
          <cell r="BU244" t="e">
            <v>#REF!</v>
          </cell>
          <cell r="BV244" t="e">
            <v>#REF!</v>
          </cell>
          <cell r="BW244" t="e">
            <v>#REF!</v>
          </cell>
          <cell r="BX244" t="e">
            <v>#REF!</v>
          </cell>
          <cell r="BY244" t="e">
            <v>#REF!</v>
          </cell>
          <cell r="BZ244" t="e">
            <v>#REF!</v>
          </cell>
          <cell r="CA244" t="e">
            <v>#REF!</v>
          </cell>
        </row>
        <row r="245">
          <cell r="A245" t="e">
            <v>#REF!</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cell r="AP245" t="e">
            <v>#REF!</v>
          </cell>
          <cell r="AQ245" t="e">
            <v>#REF!</v>
          </cell>
          <cell r="AR245" t="e">
            <v>#REF!</v>
          </cell>
          <cell r="AS245" t="e">
            <v>#REF!</v>
          </cell>
          <cell r="AT245" t="e">
            <v>#REF!</v>
          </cell>
          <cell r="AU245" t="e">
            <v>#REF!</v>
          </cell>
          <cell r="AV245" t="e">
            <v>#REF!</v>
          </cell>
          <cell r="AW245" t="e">
            <v>#REF!</v>
          </cell>
          <cell r="AX245" t="e">
            <v>#REF!</v>
          </cell>
          <cell r="AY245" t="e">
            <v>#REF!</v>
          </cell>
          <cell r="AZ245" t="e">
            <v>#REF!</v>
          </cell>
          <cell r="BA245" t="e">
            <v>#REF!</v>
          </cell>
          <cell r="BB245" t="e">
            <v>#REF!</v>
          </cell>
          <cell r="BC245" t="e">
            <v>#REF!</v>
          </cell>
          <cell r="BD245" t="e">
            <v>#REF!</v>
          </cell>
          <cell r="BE245" t="e">
            <v>#REF!</v>
          </cell>
          <cell r="BF245" t="e">
            <v>#REF!</v>
          </cell>
          <cell r="BG245" t="e">
            <v>#REF!</v>
          </cell>
          <cell r="BH245" t="e">
            <v>#REF!</v>
          </cell>
          <cell r="BI245" t="e">
            <v>#REF!</v>
          </cell>
          <cell r="BJ245" t="e">
            <v>#REF!</v>
          </cell>
          <cell r="BK245" t="e">
            <v>#REF!</v>
          </cell>
          <cell r="BL245" t="e">
            <v>#REF!</v>
          </cell>
          <cell r="BM245" t="e">
            <v>#REF!</v>
          </cell>
          <cell r="BN245" t="e">
            <v>#REF!</v>
          </cell>
          <cell r="BO245" t="e">
            <v>#REF!</v>
          </cell>
          <cell r="BP245" t="e">
            <v>#REF!</v>
          </cell>
          <cell r="BQ245" t="e">
            <v>#REF!</v>
          </cell>
          <cell r="BR245" t="e">
            <v>#REF!</v>
          </cell>
          <cell r="BS245" t="e">
            <v>#REF!</v>
          </cell>
          <cell r="BT245" t="e">
            <v>#REF!</v>
          </cell>
          <cell r="BU245" t="e">
            <v>#REF!</v>
          </cell>
          <cell r="BV245" t="e">
            <v>#REF!</v>
          </cell>
          <cell r="BW245" t="e">
            <v>#REF!</v>
          </cell>
          <cell r="BX245" t="e">
            <v>#REF!</v>
          </cell>
          <cell r="BY245" t="e">
            <v>#REF!</v>
          </cell>
          <cell r="BZ245" t="e">
            <v>#REF!</v>
          </cell>
          <cell r="CA245" t="e">
            <v>#REF!</v>
          </cell>
        </row>
        <row r="246">
          <cell r="A246" t="e">
            <v>#REF!</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cell r="AP246" t="e">
            <v>#REF!</v>
          </cell>
          <cell r="AQ246" t="e">
            <v>#REF!</v>
          </cell>
          <cell r="AR246" t="e">
            <v>#REF!</v>
          </cell>
          <cell r="AS246" t="e">
            <v>#REF!</v>
          </cell>
          <cell r="AT246" t="e">
            <v>#REF!</v>
          </cell>
          <cell r="AU246" t="e">
            <v>#REF!</v>
          </cell>
          <cell r="AV246" t="e">
            <v>#REF!</v>
          </cell>
          <cell r="AW246" t="e">
            <v>#REF!</v>
          </cell>
          <cell r="AX246" t="e">
            <v>#REF!</v>
          </cell>
          <cell r="AY246" t="e">
            <v>#REF!</v>
          </cell>
          <cell r="AZ246" t="e">
            <v>#REF!</v>
          </cell>
          <cell r="BA246" t="e">
            <v>#REF!</v>
          </cell>
          <cell r="BB246" t="e">
            <v>#REF!</v>
          </cell>
          <cell r="BC246" t="e">
            <v>#REF!</v>
          </cell>
          <cell r="BD246" t="e">
            <v>#REF!</v>
          </cell>
          <cell r="BE246" t="e">
            <v>#REF!</v>
          </cell>
          <cell r="BF246" t="e">
            <v>#REF!</v>
          </cell>
          <cell r="BG246" t="e">
            <v>#REF!</v>
          </cell>
          <cell r="BH246" t="e">
            <v>#REF!</v>
          </cell>
          <cell r="BI246" t="e">
            <v>#REF!</v>
          </cell>
          <cell r="BJ246" t="e">
            <v>#REF!</v>
          </cell>
          <cell r="BK246" t="e">
            <v>#REF!</v>
          </cell>
          <cell r="BL246" t="e">
            <v>#REF!</v>
          </cell>
          <cell r="BM246" t="e">
            <v>#REF!</v>
          </cell>
          <cell r="BN246" t="e">
            <v>#REF!</v>
          </cell>
          <cell r="BO246" t="e">
            <v>#REF!</v>
          </cell>
          <cell r="BP246" t="e">
            <v>#REF!</v>
          </cell>
          <cell r="BQ246" t="e">
            <v>#REF!</v>
          </cell>
          <cell r="BR246" t="e">
            <v>#REF!</v>
          </cell>
          <cell r="BS246" t="e">
            <v>#REF!</v>
          </cell>
          <cell r="BT246" t="e">
            <v>#REF!</v>
          </cell>
          <cell r="BU246" t="e">
            <v>#REF!</v>
          </cell>
          <cell r="BV246" t="e">
            <v>#REF!</v>
          </cell>
          <cell r="BW246" t="e">
            <v>#REF!</v>
          </cell>
          <cell r="BX246" t="e">
            <v>#REF!</v>
          </cell>
          <cell r="BY246" t="e">
            <v>#REF!</v>
          </cell>
          <cell r="BZ246" t="e">
            <v>#REF!</v>
          </cell>
          <cell r="CA246" t="e">
            <v>#REF!</v>
          </cell>
        </row>
        <row r="247">
          <cell r="A247" t="e">
            <v>#REF!</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cell r="AP247" t="e">
            <v>#REF!</v>
          </cell>
          <cell r="AQ247" t="e">
            <v>#REF!</v>
          </cell>
          <cell r="AR247" t="e">
            <v>#REF!</v>
          </cell>
          <cell r="AS247" t="e">
            <v>#REF!</v>
          </cell>
          <cell r="AT247" t="e">
            <v>#REF!</v>
          </cell>
          <cell r="AU247" t="e">
            <v>#REF!</v>
          </cell>
          <cell r="AV247" t="e">
            <v>#REF!</v>
          </cell>
          <cell r="AW247" t="e">
            <v>#REF!</v>
          </cell>
          <cell r="AX247" t="e">
            <v>#REF!</v>
          </cell>
          <cell r="AY247" t="e">
            <v>#REF!</v>
          </cell>
          <cell r="AZ247" t="e">
            <v>#REF!</v>
          </cell>
          <cell r="BA247" t="e">
            <v>#REF!</v>
          </cell>
          <cell r="BB247" t="e">
            <v>#REF!</v>
          </cell>
          <cell r="BC247" t="e">
            <v>#REF!</v>
          </cell>
          <cell r="BD247" t="e">
            <v>#REF!</v>
          </cell>
          <cell r="BE247" t="e">
            <v>#REF!</v>
          </cell>
          <cell r="BF247" t="e">
            <v>#REF!</v>
          </cell>
          <cell r="BG247" t="e">
            <v>#REF!</v>
          </cell>
          <cell r="BH247" t="e">
            <v>#REF!</v>
          </cell>
          <cell r="BI247" t="e">
            <v>#REF!</v>
          </cell>
          <cell r="BJ247" t="e">
            <v>#REF!</v>
          </cell>
          <cell r="BK247" t="e">
            <v>#REF!</v>
          </cell>
          <cell r="BL247" t="e">
            <v>#REF!</v>
          </cell>
          <cell r="BM247" t="e">
            <v>#REF!</v>
          </cell>
          <cell r="BN247" t="e">
            <v>#REF!</v>
          </cell>
          <cell r="BO247" t="e">
            <v>#REF!</v>
          </cell>
          <cell r="BP247" t="e">
            <v>#REF!</v>
          </cell>
          <cell r="BQ247" t="e">
            <v>#REF!</v>
          </cell>
          <cell r="BR247" t="e">
            <v>#REF!</v>
          </cell>
          <cell r="BS247" t="e">
            <v>#REF!</v>
          </cell>
          <cell r="BT247" t="e">
            <v>#REF!</v>
          </cell>
          <cell r="BU247" t="e">
            <v>#REF!</v>
          </cell>
          <cell r="BV247" t="e">
            <v>#REF!</v>
          </cell>
          <cell r="BW247" t="e">
            <v>#REF!</v>
          </cell>
          <cell r="BX247" t="e">
            <v>#REF!</v>
          </cell>
          <cell r="BY247" t="e">
            <v>#REF!</v>
          </cell>
          <cell r="BZ247" t="e">
            <v>#REF!</v>
          </cell>
          <cell r="CA247" t="e">
            <v>#REF!</v>
          </cell>
        </row>
        <row r="248">
          <cell r="A248" t="e">
            <v>#REF!</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cell r="AP248" t="e">
            <v>#REF!</v>
          </cell>
          <cell r="AQ248" t="e">
            <v>#REF!</v>
          </cell>
          <cell r="AR248" t="e">
            <v>#REF!</v>
          </cell>
          <cell r="AS248" t="e">
            <v>#REF!</v>
          </cell>
          <cell r="AT248" t="e">
            <v>#REF!</v>
          </cell>
          <cell r="AU248" t="e">
            <v>#REF!</v>
          </cell>
          <cell r="AV248" t="e">
            <v>#REF!</v>
          </cell>
          <cell r="AW248" t="e">
            <v>#REF!</v>
          </cell>
          <cell r="AX248" t="e">
            <v>#REF!</v>
          </cell>
          <cell r="AY248" t="e">
            <v>#REF!</v>
          </cell>
          <cell r="AZ248" t="e">
            <v>#REF!</v>
          </cell>
          <cell r="BA248" t="e">
            <v>#REF!</v>
          </cell>
          <cell r="BB248" t="e">
            <v>#REF!</v>
          </cell>
          <cell r="BC248" t="e">
            <v>#REF!</v>
          </cell>
          <cell r="BD248" t="e">
            <v>#REF!</v>
          </cell>
          <cell r="BE248" t="e">
            <v>#REF!</v>
          </cell>
          <cell r="BF248" t="e">
            <v>#REF!</v>
          </cell>
          <cell r="BG248" t="e">
            <v>#REF!</v>
          </cell>
          <cell r="BH248" t="e">
            <v>#REF!</v>
          </cell>
          <cell r="BI248" t="e">
            <v>#REF!</v>
          </cell>
          <cell r="BJ248" t="e">
            <v>#REF!</v>
          </cell>
          <cell r="BK248" t="e">
            <v>#REF!</v>
          </cell>
          <cell r="BL248" t="e">
            <v>#REF!</v>
          </cell>
          <cell r="BM248" t="e">
            <v>#REF!</v>
          </cell>
          <cell r="BN248" t="e">
            <v>#REF!</v>
          </cell>
          <cell r="BO248" t="e">
            <v>#REF!</v>
          </cell>
          <cell r="BP248" t="e">
            <v>#REF!</v>
          </cell>
          <cell r="BQ248" t="e">
            <v>#REF!</v>
          </cell>
          <cell r="BR248" t="e">
            <v>#REF!</v>
          </cell>
          <cell r="BS248" t="e">
            <v>#REF!</v>
          </cell>
          <cell r="BT248" t="e">
            <v>#REF!</v>
          </cell>
          <cell r="BU248" t="e">
            <v>#REF!</v>
          </cell>
          <cell r="BV248" t="e">
            <v>#REF!</v>
          </cell>
          <cell r="BW248" t="e">
            <v>#REF!</v>
          </cell>
          <cell r="BX248" t="e">
            <v>#REF!</v>
          </cell>
          <cell r="BY248" t="e">
            <v>#REF!</v>
          </cell>
          <cell r="BZ248" t="e">
            <v>#REF!</v>
          </cell>
          <cell r="CA248" t="e">
            <v>#REF!</v>
          </cell>
        </row>
        <row r="249">
          <cell r="A249" t="e">
            <v>#REF!</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cell r="AP249" t="e">
            <v>#REF!</v>
          </cell>
          <cell r="AQ249" t="e">
            <v>#REF!</v>
          </cell>
          <cell r="AR249" t="e">
            <v>#REF!</v>
          </cell>
          <cell r="AS249" t="e">
            <v>#REF!</v>
          </cell>
          <cell r="AT249" t="e">
            <v>#REF!</v>
          </cell>
          <cell r="AU249" t="e">
            <v>#REF!</v>
          </cell>
          <cell r="AV249" t="e">
            <v>#REF!</v>
          </cell>
          <cell r="AW249" t="e">
            <v>#REF!</v>
          </cell>
          <cell r="AX249" t="e">
            <v>#REF!</v>
          </cell>
          <cell r="AY249" t="e">
            <v>#REF!</v>
          </cell>
          <cell r="AZ249" t="e">
            <v>#REF!</v>
          </cell>
          <cell r="BA249" t="e">
            <v>#REF!</v>
          </cell>
          <cell r="BB249" t="e">
            <v>#REF!</v>
          </cell>
          <cell r="BC249" t="e">
            <v>#REF!</v>
          </cell>
          <cell r="BD249" t="e">
            <v>#REF!</v>
          </cell>
          <cell r="BE249" t="e">
            <v>#REF!</v>
          </cell>
          <cell r="BF249" t="e">
            <v>#REF!</v>
          </cell>
          <cell r="BG249" t="e">
            <v>#REF!</v>
          </cell>
          <cell r="BH249" t="e">
            <v>#REF!</v>
          </cell>
          <cell r="BI249" t="e">
            <v>#REF!</v>
          </cell>
          <cell r="BJ249" t="e">
            <v>#REF!</v>
          </cell>
          <cell r="BK249" t="e">
            <v>#REF!</v>
          </cell>
          <cell r="BL249" t="e">
            <v>#REF!</v>
          </cell>
          <cell r="BM249" t="e">
            <v>#REF!</v>
          </cell>
          <cell r="BN249" t="e">
            <v>#REF!</v>
          </cell>
          <cell r="BO249" t="e">
            <v>#REF!</v>
          </cell>
          <cell r="BP249" t="e">
            <v>#REF!</v>
          </cell>
          <cell r="BQ249" t="e">
            <v>#REF!</v>
          </cell>
          <cell r="BR249" t="e">
            <v>#REF!</v>
          </cell>
          <cell r="BS249" t="e">
            <v>#REF!</v>
          </cell>
          <cell r="BT249" t="e">
            <v>#REF!</v>
          </cell>
          <cell r="BU249" t="e">
            <v>#REF!</v>
          </cell>
          <cell r="BV249" t="e">
            <v>#REF!</v>
          </cell>
          <cell r="BW249" t="e">
            <v>#REF!</v>
          </cell>
          <cell r="BX249" t="e">
            <v>#REF!</v>
          </cell>
          <cell r="BY249" t="e">
            <v>#REF!</v>
          </cell>
          <cell r="BZ249" t="e">
            <v>#REF!</v>
          </cell>
          <cell r="CA249" t="e">
            <v>#REF!</v>
          </cell>
        </row>
        <row r="250">
          <cell r="A250" t="e">
            <v>#REF!</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cell r="AP250" t="e">
            <v>#REF!</v>
          </cell>
          <cell r="AQ250" t="e">
            <v>#REF!</v>
          </cell>
          <cell r="AR250" t="e">
            <v>#REF!</v>
          </cell>
          <cell r="AS250" t="e">
            <v>#REF!</v>
          </cell>
          <cell r="AT250" t="e">
            <v>#REF!</v>
          </cell>
          <cell r="AU250" t="e">
            <v>#REF!</v>
          </cell>
          <cell r="AV250" t="e">
            <v>#REF!</v>
          </cell>
          <cell r="AW250" t="e">
            <v>#REF!</v>
          </cell>
          <cell r="AX250" t="e">
            <v>#REF!</v>
          </cell>
          <cell r="AY250" t="e">
            <v>#REF!</v>
          </cell>
          <cell r="AZ250" t="e">
            <v>#REF!</v>
          </cell>
          <cell r="BA250" t="e">
            <v>#REF!</v>
          </cell>
          <cell r="BB250" t="e">
            <v>#REF!</v>
          </cell>
          <cell r="BC250" t="e">
            <v>#REF!</v>
          </cell>
          <cell r="BD250" t="e">
            <v>#REF!</v>
          </cell>
          <cell r="BE250" t="e">
            <v>#REF!</v>
          </cell>
          <cell r="BF250" t="e">
            <v>#REF!</v>
          </cell>
          <cell r="BG250" t="e">
            <v>#REF!</v>
          </cell>
          <cell r="BH250" t="e">
            <v>#REF!</v>
          </cell>
          <cell r="BI250" t="e">
            <v>#REF!</v>
          </cell>
          <cell r="BJ250" t="e">
            <v>#REF!</v>
          </cell>
          <cell r="BK250" t="e">
            <v>#REF!</v>
          </cell>
          <cell r="BL250" t="e">
            <v>#REF!</v>
          </cell>
          <cell r="BM250" t="e">
            <v>#REF!</v>
          </cell>
          <cell r="BN250" t="e">
            <v>#REF!</v>
          </cell>
          <cell r="BO250" t="e">
            <v>#REF!</v>
          </cell>
          <cell r="BP250" t="e">
            <v>#REF!</v>
          </cell>
          <cell r="BQ250" t="e">
            <v>#REF!</v>
          </cell>
          <cell r="BR250" t="e">
            <v>#REF!</v>
          </cell>
          <cell r="BS250" t="e">
            <v>#REF!</v>
          </cell>
          <cell r="BT250" t="e">
            <v>#REF!</v>
          </cell>
          <cell r="BU250" t="e">
            <v>#REF!</v>
          </cell>
          <cell r="BV250" t="e">
            <v>#REF!</v>
          </cell>
          <cell r="BW250" t="e">
            <v>#REF!</v>
          </cell>
          <cell r="BX250" t="e">
            <v>#REF!</v>
          </cell>
          <cell r="BY250" t="e">
            <v>#REF!</v>
          </cell>
          <cell r="BZ250" t="e">
            <v>#REF!</v>
          </cell>
          <cell r="CA250" t="e">
            <v>#REF!</v>
          </cell>
        </row>
        <row r="251">
          <cell r="A251" t="e">
            <v>#REF!</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cell r="AP251" t="e">
            <v>#REF!</v>
          </cell>
          <cell r="AQ251" t="e">
            <v>#REF!</v>
          </cell>
          <cell r="AR251" t="e">
            <v>#REF!</v>
          </cell>
          <cell r="AS251" t="e">
            <v>#REF!</v>
          </cell>
          <cell r="AT251" t="e">
            <v>#REF!</v>
          </cell>
          <cell r="AU251" t="e">
            <v>#REF!</v>
          </cell>
          <cell r="AV251" t="e">
            <v>#REF!</v>
          </cell>
          <cell r="AW251" t="e">
            <v>#REF!</v>
          </cell>
          <cell r="AX251" t="e">
            <v>#REF!</v>
          </cell>
          <cell r="AY251" t="e">
            <v>#REF!</v>
          </cell>
          <cell r="AZ251" t="e">
            <v>#REF!</v>
          </cell>
          <cell r="BA251" t="e">
            <v>#REF!</v>
          </cell>
          <cell r="BB251" t="e">
            <v>#REF!</v>
          </cell>
          <cell r="BC251" t="e">
            <v>#REF!</v>
          </cell>
          <cell r="BD251" t="e">
            <v>#REF!</v>
          </cell>
          <cell r="BE251" t="e">
            <v>#REF!</v>
          </cell>
          <cell r="BF251" t="e">
            <v>#REF!</v>
          </cell>
          <cell r="BG251" t="e">
            <v>#REF!</v>
          </cell>
          <cell r="BH251" t="e">
            <v>#REF!</v>
          </cell>
          <cell r="BI251" t="e">
            <v>#REF!</v>
          </cell>
          <cell r="BJ251" t="e">
            <v>#REF!</v>
          </cell>
          <cell r="BK251" t="e">
            <v>#REF!</v>
          </cell>
          <cell r="BL251" t="e">
            <v>#REF!</v>
          </cell>
          <cell r="BM251" t="e">
            <v>#REF!</v>
          </cell>
          <cell r="BN251" t="e">
            <v>#REF!</v>
          </cell>
          <cell r="BO251" t="e">
            <v>#REF!</v>
          </cell>
          <cell r="BP251" t="e">
            <v>#REF!</v>
          </cell>
          <cell r="BQ251" t="e">
            <v>#REF!</v>
          </cell>
          <cell r="BR251" t="e">
            <v>#REF!</v>
          </cell>
          <cell r="BS251" t="e">
            <v>#REF!</v>
          </cell>
          <cell r="BT251" t="e">
            <v>#REF!</v>
          </cell>
          <cell r="BU251" t="e">
            <v>#REF!</v>
          </cell>
          <cell r="BV251" t="e">
            <v>#REF!</v>
          </cell>
          <cell r="BW251" t="e">
            <v>#REF!</v>
          </cell>
          <cell r="BX251" t="e">
            <v>#REF!</v>
          </cell>
          <cell r="BY251" t="e">
            <v>#REF!</v>
          </cell>
          <cell r="BZ251" t="e">
            <v>#REF!</v>
          </cell>
          <cell r="CA251" t="e">
            <v>#REF!</v>
          </cell>
        </row>
        <row r="252">
          <cell r="A252" t="e">
            <v>#REF!</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cell r="AP252" t="e">
            <v>#REF!</v>
          </cell>
          <cell r="AQ252" t="e">
            <v>#REF!</v>
          </cell>
          <cell r="AR252" t="e">
            <v>#REF!</v>
          </cell>
          <cell r="AS252" t="e">
            <v>#REF!</v>
          </cell>
          <cell r="AT252" t="e">
            <v>#REF!</v>
          </cell>
          <cell r="AU252" t="e">
            <v>#REF!</v>
          </cell>
          <cell r="AV252" t="e">
            <v>#REF!</v>
          </cell>
          <cell r="AW252" t="e">
            <v>#REF!</v>
          </cell>
          <cell r="AX252" t="e">
            <v>#REF!</v>
          </cell>
          <cell r="AY252" t="e">
            <v>#REF!</v>
          </cell>
          <cell r="AZ252" t="e">
            <v>#REF!</v>
          </cell>
          <cell r="BA252" t="e">
            <v>#REF!</v>
          </cell>
          <cell r="BB252" t="e">
            <v>#REF!</v>
          </cell>
          <cell r="BC252" t="e">
            <v>#REF!</v>
          </cell>
          <cell r="BD252" t="e">
            <v>#REF!</v>
          </cell>
          <cell r="BE252" t="e">
            <v>#REF!</v>
          </cell>
          <cell r="BF252" t="e">
            <v>#REF!</v>
          </cell>
          <cell r="BG252" t="e">
            <v>#REF!</v>
          </cell>
          <cell r="BH252" t="e">
            <v>#REF!</v>
          </cell>
          <cell r="BI252" t="e">
            <v>#REF!</v>
          </cell>
          <cell r="BJ252" t="e">
            <v>#REF!</v>
          </cell>
          <cell r="BK252" t="e">
            <v>#REF!</v>
          </cell>
          <cell r="BL252" t="e">
            <v>#REF!</v>
          </cell>
          <cell r="BM252" t="e">
            <v>#REF!</v>
          </cell>
          <cell r="BN252" t="e">
            <v>#REF!</v>
          </cell>
          <cell r="BO252" t="e">
            <v>#REF!</v>
          </cell>
          <cell r="BP252" t="e">
            <v>#REF!</v>
          </cell>
          <cell r="BQ252" t="e">
            <v>#REF!</v>
          </cell>
          <cell r="BR252" t="e">
            <v>#REF!</v>
          </cell>
          <cell r="BS252" t="e">
            <v>#REF!</v>
          </cell>
          <cell r="BT252" t="e">
            <v>#REF!</v>
          </cell>
          <cell r="BU252" t="e">
            <v>#REF!</v>
          </cell>
          <cell r="BV252" t="e">
            <v>#REF!</v>
          </cell>
          <cell r="BW252" t="e">
            <v>#REF!</v>
          </cell>
          <cell r="BX252" t="e">
            <v>#REF!</v>
          </cell>
          <cell r="BY252" t="e">
            <v>#REF!</v>
          </cell>
          <cell r="BZ252" t="e">
            <v>#REF!</v>
          </cell>
          <cell r="CA252" t="e">
            <v>#REF!</v>
          </cell>
        </row>
        <row r="253">
          <cell r="A253" t="e">
            <v>#REF!</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cell r="AP253" t="e">
            <v>#REF!</v>
          </cell>
          <cell r="AQ253" t="e">
            <v>#REF!</v>
          </cell>
          <cell r="AR253" t="e">
            <v>#REF!</v>
          </cell>
          <cell r="AS253" t="e">
            <v>#REF!</v>
          </cell>
          <cell r="AT253" t="e">
            <v>#REF!</v>
          </cell>
          <cell r="AU253" t="e">
            <v>#REF!</v>
          </cell>
          <cell r="AV253" t="e">
            <v>#REF!</v>
          </cell>
          <cell r="AW253" t="e">
            <v>#REF!</v>
          </cell>
          <cell r="AX253" t="e">
            <v>#REF!</v>
          </cell>
          <cell r="AY253" t="e">
            <v>#REF!</v>
          </cell>
          <cell r="AZ253" t="e">
            <v>#REF!</v>
          </cell>
          <cell r="BA253" t="e">
            <v>#REF!</v>
          </cell>
          <cell r="BB253" t="e">
            <v>#REF!</v>
          </cell>
          <cell r="BC253" t="e">
            <v>#REF!</v>
          </cell>
          <cell r="BD253" t="e">
            <v>#REF!</v>
          </cell>
          <cell r="BE253" t="e">
            <v>#REF!</v>
          </cell>
          <cell r="BF253" t="e">
            <v>#REF!</v>
          </cell>
          <cell r="BG253" t="e">
            <v>#REF!</v>
          </cell>
          <cell r="BH253" t="e">
            <v>#REF!</v>
          </cell>
          <cell r="BI253" t="e">
            <v>#REF!</v>
          </cell>
          <cell r="BJ253" t="e">
            <v>#REF!</v>
          </cell>
          <cell r="BK253" t="e">
            <v>#REF!</v>
          </cell>
          <cell r="BL253" t="e">
            <v>#REF!</v>
          </cell>
          <cell r="BM253" t="e">
            <v>#REF!</v>
          </cell>
          <cell r="BN253" t="e">
            <v>#REF!</v>
          </cell>
          <cell r="BO253" t="e">
            <v>#REF!</v>
          </cell>
          <cell r="BP253" t="e">
            <v>#REF!</v>
          </cell>
          <cell r="BQ253" t="e">
            <v>#REF!</v>
          </cell>
          <cell r="BR253" t="e">
            <v>#REF!</v>
          </cell>
          <cell r="BS253" t="e">
            <v>#REF!</v>
          </cell>
          <cell r="BT253" t="e">
            <v>#REF!</v>
          </cell>
          <cell r="BU253" t="e">
            <v>#REF!</v>
          </cell>
          <cell r="BV253" t="e">
            <v>#REF!</v>
          </cell>
          <cell r="BW253" t="e">
            <v>#REF!</v>
          </cell>
          <cell r="BX253" t="e">
            <v>#REF!</v>
          </cell>
          <cell r="BY253" t="e">
            <v>#REF!</v>
          </cell>
          <cell r="BZ253" t="e">
            <v>#REF!</v>
          </cell>
          <cell r="CA253" t="e">
            <v>#REF!</v>
          </cell>
        </row>
        <row r="254">
          <cell r="A254" t="e">
            <v>#REF!</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cell r="AP254" t="e">
            <v>#REF!</v>
          </cell>
          <cell r="AQ254" t="e">
            <v>#REF!</v>
          </cell>
          <cell r="AR254" t="e">
            <v>#REF!</v>
          </cell>
          <cell r="AS254" t="e">
            <v>#REF!</v>
          </cell>
          <cell r="AT254" t="e">
            <v>#REF!</v>
          </cell>
          <cell r="AU254" t="e">
            <v>#REF!</v>
          </cell>
          <cell r="AV254" t="e">
            <v>#REF!</v>
          </cell>
          <cell r="AW254" t="e">
            <v>#REF!</v>
          </cell>
          <cell r="AX254" t="e">
            <v>#REF!</v>
          </cell>
          <cell r="AY254" t="e">
            <v>#REF!</v>
          </cell>
          <cell r="AZ254" t="e">
            <v>#REF!</v>
          </cell>
          <cell r="BA254" t="e">
            <v>#REF!</v>
          </cell>
          <cell r="BB254" t="e">
            <v>#REF!</v>
          </cell>
          <cell r="BC254" t="e">
            <v>#REF!</v>
          </cell>
          <cell r="BD254" t="e">
            <v>#REF!</v>
          </cell>
          <cell r="BE254" t="e">
            <v>#REF!</v>
          </cell>
          <cell r="BF254" t="e">
            <v>#REF!</v>
          </cell>
          <cell r="BG254" t="e">
            <v>#REF!</v>
          </cell>
          <cell r="BH254" t="e">
            <v>#REF!</v>
          </cell>
          <cell r="BI254" t="e">
            <v>#REF!</v>
          </cell>
          <cell r="BJ254" t="e">
            <v>#REF!</v>
          </cell>
          <cell r="BK254" t="e">
            <v>#REF!</v>
          </cell>
          <cell r="BL254" t="e">
            <v>#REF!</v>
          </cell>
          <cell r="BM254" t="e">
            <v>#REF!</v>
          </cell>
          <cell r="BN254" t="e">
            <v>#REF!</v>
          </cell>
          <cell r="BO254" t="e">
            <v>#REF!</v>
          </cell>
          <cell r="BP254" t="e">
            <v>#REF!</v>
          </cell>
          <cell r="BQ254" t="e">
            <v>#REF!</v>
          </cell>
          <cell r="BR254" t="e">
            <v>#REF!</v>
          </cell>
          <cell r="BS254" t="e">
            <v>#REF!</v>
          </cell>
          <cell r="BT254" t="e">
            <v>#REF!</v>
          </cell>
          <cell r="BU254" t="e">
            <v>#REF!</v>
          </cell>
          <cell r="BV254" t="e">
            <v>#REF!</v>
          </cell>
          <cell r="BW254" t="e">
            <v>#REF!</v>
          </cell>
          <cell r="BX254" t="e">
            <v>#REF!</v>
          </cell>
          <cell r="BY254" t="e">
            <v>#REF!</v>
          </cell>
          <cell r="BZ254" t="e">
            <v>#REF!</v>
          </cell>
          <cell r="CA254" t="e">
            <v>#REF!</v>
          </cell>
        </row>
        <row r="255">
          <cell r="A255" t="e">
            <v>#REF!</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cell r="AP255" t="e">
            <v>#REF!</v>
          </cell>
          <cell r="AQ255" t="e">
            <v>#REF!</v>
          </cell>
          <cell r="AR255" t="e">
            <v>#REF!</v>
          </cell>
          <cell r="AS255" t="e">
            <v>#REF!</v>
          </cell>
          <cell r="AT255" t="e">
            <v>#REF!</v>
          </cell>
          <cell r="AU255" t="e">
            <v>#REF!</v>
          </cell>
          <cell r="AV255" t="e">
            <v>#REF!</v>
          </cell>
          <cell r="AW255" t="e">
            <v>#REF!</v>
          </cell>
          <cell r="AX255" t="e">
            <v>#REF!</v>
          </cell>
          <cell r="AY255" t="e">
            <v>#REF!</v>
          </cell>
          <cell r="AZ255" t="e">
            <v>#REF!</v>
          </cell>
          <cell r="BA255" t="e">
            <v>#REF!</v>
          </cell>
          <cell r="BB255" t="e">
            <v>#REF!</v>
          </cell>
          <cell r="BC255" t="e">
            <v>#REF!</v>
          </cell>
          <cell r="BD255" t="e">
            <v>#REF!</v>
          </cell>
          <cell r="BE255" t="e">
            <v>#REF!</v>
          </cell>
          <cell r="BF255" t="e">
            <v>#REF!</v>
          </cell>
          <cell r="BG255" t="e">
            <v>#REF!</v>
          </cell>
          <cell r="BH255" t="e">
            <v>#REF!</v>
          </cell>
          <cell r="BI255" t="e">
            <v>#REF!</v>
          </cell>
          <cell r="BJ255" t="e">
            <v>#REF!</v>
          </cell>
          <cell r="BK255" t="e">
            <v>#REF!</v>
          </cell>
          <cell r="BL255" t="e">
            <v>#REF!</v>
          </cell>
          <cell r="BM255" t="e">
            <v>#REF!</v>
          </cell>
          <cell r="BN255" t="e">
            <v>#REF!</v>
          </cell>
          <cell r="BO255" t="e">
            <v>#REF!</v>
          </cell>
          <cell r="BP255" t="e">
            <v>#REF!</v>
          </cell>
          <cell r="BQ255" t="e">
            <v>#REF!</v>
          </cell>
          <cell r="BR255" t="e">
            <v>#REF!</v>
          </cell>
          <cell r="BS255" t="e">
            <v>#REF!</v>
          </cell>
          <cell r="BT255" t="e">
            <v>#REF!</v>
          </cell>
          <cell r="BU255" t="e">
            <v>#REF!</v>
          </cell>
          <cell r="BV255" t="e">
            <v>#REF!</v>
          </cell>
          <cell r="BW255" t="e">
            <v>#REF!</v>
          </cell>
          <cell r="BX255" t="e">
            <v>#REF!</v>
          </cell>
          <cell r="BY255" t="e">
            <v>#REF!</v>
          </cell>
          <cell r="BZ255" t="e">
            <v>#REF!</v>
          </cell>
          <cell r="CA255" t="e">
            <v>#REF!</v>
          </cell>
        </row>
        <row r="256">
          <cell r="A256" t="e">
            <v>#REF!</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cell r="AP256" t="e">
            <v>#REF!</v>
          </cell>
          <cell r="AQ256" t="e">
            <v>#REF!</v>
          </cell>
          <cell r="AR256" t="e">
            <v>#REF!</v>
          </cell>
          <cell r="AS256" t="e">
            <v>#REF!</v>
          </cell>
          <cell r="AT256" t="e">
            <v>#REF!</v>
          </cell>
          <cell r="AU256" t="e">
            <v>#REF!</v>
          </cell>
          <cell r="AV256" t="e">
            <v>#REF!</v>
          </cell>
          <cell r="AW256" t="e">
            <v>#REF!</v>
          </cell>
          <cell r="AX256" t="e">
            <v>#REF!</v>
          </cell>
          <cell r="AY256" t="e">
            <v>#REF!</v>
          </cell>
          <cell r="AZ256" t="e">
            <v>#REF!</v>
          </cell>
          <cell r="BA256" t="e">
            <v>#REF!</v>
          </cell>
          <cell r="BB256" t="e">
            <v>#REF!</v>
          </cell>
          <cell r="BC256" t="e">
            <v>#REF!</v>
          </cell>
          <cell r="BD256" t="e">
            <v>#REF!</v>
          </cell>
          <cell r="BE256" t="e">
            <v>#REF!</v>
          </cell>
          <cell r="BF256" t="e">
            <v>#REF!</v>
          </cell>
          <cell r="BG256" t="e">
            <v>#REF!</v>
          </cell>
          <cell r="BH256" t="e">
            <v>#REF!</v>
          </cell>
          <cell r="BI256" t="e">
            <v>#REF!</v>
          </cell>
          <cell r="BJ256" t="e">
            <v>#REF!</v>
          </cell>
          <cell r="BK256" t="e">
            <v>#REF!</v>
          </cell>
          <cell r="BL256" t="e">
            <v>#REF!</v>
          </cell>
          <cell r="BM256" t="e">
            <v>#REF!</v>
          </cell>
          <cell r="BN256" t="e">
            <v>#REF!</v>
          </cell>
          <cell r="BO256" t="e">
            <v>#REF!</v>
          </cell>
          <cell r="BP256" t="e">
            <v>#REF!</v>
          </cell>
          <cell r="BQ256" t="e">
            <v>#REF!</v>
          </cell>
          <cell r="BR256" t="e">
            <v>#REF!</v>
          </cell>
          <cell r="BS256" t="e">
            <v>#REF!</v>
          </cell>
          <cell r="BT256" t="e">
            <v>#REF!</v>
          </cell>
          <cell r="BU256" t="e">
            <v>#REF!</v>
          </cell>
          <cell r="BV256" t="e">
            <v>#REF!</v>
          </cell>
          <cell r="BW256" t="e">
            <v>#REF!</v>
          </cell>
          <cell r="BX256" t="e">
            <v>#REF!</v>
          </cell>
          <cell r="BY256" t="e">
            <v>#REF!</v>
          </cell>
          <cell r="BZ256" t="e">
            <v>#REF!</v>
          </cell>
          <cell r="CA256" t="e">
            <v>#REF!</v>
          </cell>
        </row>
        <row r="257">
          <cell r="A257" t="e">
            <v>#REF!</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cell r="AP257" t="e">
            <v>#REF!</v>
          </cell>
          <cell r="AQ257" t="e">
            <v>#REF!</v>
          </cell>
          <cell r="AR257" t="e">
            <v>#REF!</v>
          </cell>
          <cell r="AS257" t="e">
            <v>#REF!</v>
          </cell>
          <cell r="AT257" t="e">
            <v>#REF!</v>
          </cell>
          <cell r="AU257" t="e">
            <v>#REF!</v>
          </cell>
          <cell r="AV257" t="e">
            <v>#REF!</v>
          </cell>
          <cell r="AW257" t="e">
            <v>#REF!</v>
          </cell>
          <cell r="AX257" t="e">
            <v>#REF!</v>
          </cell>
          <cell r="AY257" t="e">
            <v>#REF!</v>
          </cell>
          <cell r="AZ257" t="e">
            <v>#REF!</v>
          </cell>
          <cell r="BA257" t="e">
            <v>#REF!</v>
          </cell>
          <cell r="BB257" t="e">
            <v>#REF!</v>
          </cell>
          <cell r="BC257" t="e">
            <v>#REF!</v>
          </cell>
          <cell r="BD257" t="e">
            <v>#REF!</v>
          </cell>
          <cell r="BE257" t="e">
            <v>#REF!</v>
          </cell>
          <cell r="BF257" t="e">
            <v>#REF!</v>
          </cell>
          <cell r="BG257" t="e">
            <v>#REF!</v>
          </cell>
          <cell r="BH257" t="e">
            <v>#REF!</v>
          </cell>
          <cell r="BI257" t="e">
            <v>#REF!</v>
          </cell>
          <cell r="BJ257" t="e">
            <v>#REF!</v>
          </cell>
          <cell r="BK257" t="e">
            <v>#REF!</v>
          </cell>
          <cell r="BL257" t="e">
            <v>#REF!</v>
          </cell>
          <cell r="BM257" t="e">
            <v>#REF!</v>
          </cell>
          <cell r="BN257" t="e">
            <v>#REF!</v>
          </cell>
          <cell r="BO257" t="e">
            <v>#REF!</v>
          </cell>
          <cell r="BP257" t="e">
            <v>#REF!</v>
          </cell>
          <cell r="BQ257" t="e">
            <v>#REF!</v>
          </cell>
          <cell r="BR257" t="e">
            <v>#REF!</v>
          </cell>
          <cell r="BS257" t="e">
            <v>#REF!</v>
          </cell>
          <cell r="BT257" t="e">
            <v>#REF!</v>
          </cell>
          <cell r="BU257" t="e">
            <v>#REF!</v>
          </cell>
          <cell r="BV257" t="e">
            <v>#REF!</v>
          </cell>
          <cell r="BW257" t="e">
            <v>#REF!</v>
          </cell>
          <cell r="BX257" t="e">
            <v>#REF!</v>
          </cell>
          <cell r="BY257" t="e">
            <v>#REF!</v>
          </cell>
          <cell r="BZ257" t="e">
            <v>#REF!</v>
          </cell>
          <cell r="CA257" t="e">
            <v>#REF!</v>
          </cell>
        </row>
        <row r="258">
          <cell r="A258" t="e">
            <v>#REF!</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cell r="AP258" t="e">
            <v>#REF!</v>
          </cell>
          <cell r="AQ258" t="e">
            <v>#REF!</v>
          </cell>
          <cell r="AR258" t="e">
            <v>#REF!</v>
          </cell>
          <cell r="AS258" t="e">
            <v>#REF!</v>
          </cell>
          <cell r="AT258" t="e">
            <v>#REF!</v>
          </cell>
          <cell r="AU258" t="e">
            <v>#REF!</v>
          </cell>
          <cell r="AV258" t="e">
            <v>#REF!</v>
          </cell>
          <cell r="AW258" t="e">
            <v>#REF!</v>
          </cell>
          <cell r="AX258" t="e">
            <v>#REF!</v>
          </cell>
          <cell r="AY258" t="e">
            <v>#REF!</v>
          </cell>
          <cell r="AZ258" t="e">
            <v>#REF!</v>
          </cell>
          <cell r="BA258" t="e">
            <v>#REF!</v>
          </cell>
          <cell r="BB258" t="e">
            <v>#REF!</v>
          </cell>
          <cell r="BC258" t="e">
            <v>#REF!</v>
          </cell>
          <cell r="BD258" t="e">
            <v>#REF!</v>
          </cell>
          <cell r="BE258" t="e">
            <v>#REF!</v>
          </cell>
          <cell r="BF258" t="e">
            <v>#REF!</v>
          </cell>
          <cell r="BG258" t="e">
            <v>#REF!</v>
          </cell>
          <cell r="BH258" t="e">
            <v>#REF!</v>
          </cell>
          <cell r="BI258" t="e">
            <v>#REF!</v>
          </cell>
          <cell r="BJ258" t="e">
            <v>#REF!</v>
          </cell>
          <cell r="BK258" t="e">
            <v>#REF!</v>
          </cell>
          <cell r="BL258" t="e">
            <v>#REF!</v>
          </cell>
          <cell r="BM258" t="e">
            <v>#REF!</v>
          </cell>
          <cell r="BN258" t="e">
            <v>#REF!</v>
          </cell>
          <cell r="BO258" t="e">
            <v>#REF!</v>
          </cell>
          <cell r="BP258" t="e">
            <v>#REF!</v>
          </cell>
          <cell r="BQ258" t="e">
            <v>#REF!</v>
          </cell>
          <cell r="BR258" t="e">
            <v>#REF!</v>
          </cell>
          <cell r="BS258" t="e">
            <v>#REF!</v>
          </cell>
          <cell r="BT258" t="e">
            <v>#REF!</v>
          </cell>
          <cell r="BU258" t="e">
            <v>#REF!</v>
          </cell>
          <cell r="BV258" t="e">
            <v>#REF!</v>
          </cell>
          <cell r="BW258" t="e">
            <v>#REF!</v>
          </cell>
          <cell r="BX258" t="e">
            <v>#REF!</v>
          </cell>
          <cell r="BY258" t="e">
            <v>#REF!</v>
          </cell>
          <cell r="BZ258" t="e">
            <v>#REF!</v>
          </cell>
          <cell r="CA258" t="e">
            <v>#REF!</v>
          </cell>
        </row>
        <row r="259">
          <cell r="A259" t="e">
            <v>#REF!</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cell r="AP259" t="e">
            <v>#REF!</v>
          </cell>
          <cell r="AQ259" t="e">
            <v>#REF!</v>
          </cell>
          <cell r="AR259" t="e">
            <v>#REF!</v>
          </cell>
          <cell r="AS259" t="e">
            <v>#REF!</v>
          </cell>
          <cell r="AT259" t="e">
            <v>#REF!</v>
          </cell>
          <cell r="AU259" t="e">
            <v>#REF!</v>
          </cell>
          <cell r="AV259" t="e">
            <v>#REF!</v>
          </cell>
          <cell r="AW259" t="e">
            <v>#REF!</v>
          </cell>
          <cell r="AX259" t="e">
            <v>#REF!</v>
          </cell>
          <cell r="AY259" t="e">
            <v>#REF!</v>
          </cell>
          <cell r="AZ259" t="e">
            <v>#REF!</v>
          </cell>
          <cell r="BA259" t="e">
            <v>#REF!</v>
          </cell>
          <cell r="BB259" t="e">
            <v>#REF!</v>
          </cell>
          <cell r="BC259" t="e">
            <v>#REF!</v>
          </cell>
          <cell r="BD259" t="e">
            <v>#REF!</v>
          </cell>
          <cell r="BE259" t="e">
            <v>#REF!</v>
          </cell>
          <cell r="BF259" t="e">
            <v>#REF!</v>
          </cell>
          <cell r="BG259" t="e">
            <v>#REF!</v>
          </cell>
          <cell r="BH259" t="e">
            <v>#REF!</v>
          </cell>
          <cell r="BI259" t="e">
            <v>#REF!</v>
          </cell>
          <cell r="BJ259" t="e">
            <v>#REF!</v>
          </cell>
          <cell r="BK259" t="e">
            <v>#REF!</v>
          </cell>
          <cell r="BL259" t="e">
            <v>#REF!</v>
          </cell>
          <cell r="BM259" t="e">
            <v>#REF!</v>
          </cell>
          <cell r="BN259" t="e">
            <v>#REF!</v>
          </cell>
          <cell r="BO259" t="e">
            <v>#REF!</v>
          </cell>
          <cell r="BP259" t="e">
            <v>#REF!</v>
          </cell>
          <cell r="BQ259" t="e">
            <v>#REF!</v>
          </cell>
          <cell r="BR259" t="e">
            <v>#REF!</v>
          </cell>
          <cell r="BS259" t="e">
            <v>#REF!</v>
          </cell>
          <cell r="BT259" t="e">
            <v>#REF!</v>
          </cell>
          <cell r="BU259" t="e">
            <v>#REF!</v>
          </cell>
          <cell r="BV259" t="e">
            <v>#REF!</v>
          </cell>
          <cell r="BW259" t="e">
            <v>#REF!</v>
          </cell>
          <cell r="BX259" t="e">
            <v>#REF!</v>
          </cell>
          <cell r="BY259" t="e">
            <v>#REF!</v>
          </cell>
          <cell r="BZ259" t="e">
            <v>#REF!</v>
          </cell>
          <cell r="CA259" t="e">
            <v>#REF!</v>
          </cell>
        </row>
        <row r="260">
          <cell r="A260" t="e">
            <v>#REF!</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cell r="AP260" t="e">
            <v>#REF!</v>
          </cell>
          <cell r="AQ260" t="e">
            <v>#REF!</v>
          </cell>
          <cell r="AR260" t="e">
            <v>#REF!</v>
          </cell>
          <cell r="AS260" t="e">
            <v>#REF!</v>
          </cell>
          <cell r="AT260" t="e">
            <v>#REF!</v>
          </cell>
          <cell r="AU260" t="e">
            <v>#REF!</v>
          </cell>
          <cell r="AV260" t="e">
            <v>#REF!</v>
          </cell>
          <cell r="AW260" t="e">
            <v>#REF!</v>
          </cell>
          <cell r="AX260" t="e">
            <v>#REF!</v>
          </cell>
          <cell r="AY260" t="e">
            <v>#REF!</v>
          </cell>
          <cell r="AZ260" t="e">
            <v>#REF!</v>
          </cell>
          <cell r="BA260" t="e">
            <v>#REF!</v>
          </cell>
          <cell r="BB260" t="e">
            <v>#REF!</v>
          </cell>
          <cell r="BC260" t="e">
            <v>#REF!</v>
          </cell>
          <cell r="BD260" t="e">
            <v>#REF!</v>
          </cell>
          <cell r="BE260" t="e">
            <v>#REF!</v>
          </cell>
          <cell r="BF260" t="e">
            <v>#REF!</v>
          </cell>
          <cell r="BG260" t="e">
            <v>#REF!</v>
          </cell>
          <cell r="BH260" t="e">
            <v>#REF!</v>
          </cell>
          <cell r="BI260" t="e">
            <v>#REF!</v>
          </cell>
          <cell r="BJ260" t="e">
            <v>#REF!</v>
          </cell>
          <cell r="BK260" t="e">
            <v>#REF!</v>
          </cell>
          <cell r="BL260" t="e">
            <v>#REF!</v>
          </cell>
          <cell r="BM260" t="e">
            <v>#REF!</v>
          </cell>
          <cell r="BN260" t="e">
            <v>#REF!</v>
          </cell>
          <cell r="BO260" t="e">
            <v>#REF!</v>
          </cell>
          <cell r="BP260" t="e">
            <v>#REF!</v>
          </cell>
          <cell r="BQ260" t="e">
            <v>#REF!</v>
          </cell>
          <cell r="BR260" t="e">
            <v>#REF!</v>
          </cell>
          <cell r="BS260" t="e">
            <v>#REF!</v>
          </cell>
          <cell r="BT260" t="e">
            <v>#REF!</v>
          </cell>
          <cell r="BU260" t="e">
            <v>#REF!</v>
          </cell>
          <cell r="BV260" t="e">
            <v>#REF!</v>
          </cell>
          <cell r="BW260" t="e">
            <v>#REF!</v>
          </cell>
          <cell r="BX260" t="e">
            <v>#REF!</v>
          </cell>
          <cell r="BY260" t="e">
            <v>#REF!</v>
          </cell>
          <cell r="BZ260" t="e">
            <v>#REF!</v>
          </cell>
          <cell r="CA260" t="e">
            <v>#REF!</v>
          </cell>
        </row>
        <row r="261">
          <cell r="A261" t="e">
            <v>#REF!</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cell r="AP261" t="e">
            <v>#REF!</v>
          </cell>
          <cell r="AQ261" t="e">
            <v>#REF!</v>
          </cell>
          <cell r="AR261" t="e">
            <v>#REF!</v>
          </cell>
          <cell r="AS261" t="e">
            <v>#REF!</v>
          </cell>
          <cell r="AT261" t="e">
            <v>#REF!</v>
          </cell>
          <cell r="AU261" t="e">
            <v>#REF!</v>
          </cell>
          <cell r="AV261" t="e">
            <v>#REF!</v>
          </cell>
          <cell r="AW261" t="e">
            <v>#REF!</v>
          </cell>
          <cell r="AX261" t="e">
            <v>#REF!</v>
          </cell>
          <cell r="AY261" t="e">
            <v>#REF!</v>
          </cell>
          <cell r="AZ261" t="e">
            <v>#REF!</v>
          </cell>
          <cell r="BA261" t="e">
            <v>#REF!</v>
          </cell>
          <cell r="BB261" t="e">
            <v>#REF!</v>
          </cell>
          <cell r="BC261" t="e">
            <v>#REF!</v>
          </cell>
          <cell r="BD261" t="e">
            <v>#REF!</v>
          </cell>
          <cell r="BE261" t="e">
            <v>#REF!</v>
          </cell>
          <cell r="BF261" t="e">
            <v>#REF!</v>
          </cell>
          <cell r="BG261" t="e">
            <v>#REF!</v>
          </cell>
          <cell r="BH261" t="e">
            <v>#REF!</v>
          </cell>
          <cell r="BI261" t="e">
            <v>#REF!</v>
          </cell>
          <cell r="BJ261" t="e">
            <v>#REF!</v>
          </cell>
          <cell r="BK261" t="e">
            <v>#REF!</v>
          </cell>
          <cell r="BL261" t="e">
            <v>#REF!</v>
          </cell>
          <cell r="BM261" t="e">
            <v>#REF!</v>
          </cell>
          <cell r="BN261" t="e">
            <v>#REF!</v>
          </cell>
          <cell r="BO261" t="e">
            <v>#REF!</v>
          </cell>
          <cell r="BP261" t="e">
            <v>#REF!</v>
          </cell>
          <cell r="BQ261" t="e">
            <v>#REF!</v>
          </cell>
          <cell r="BR261" t="e">
            <v>#REF!</v>
          </cell>
          <cell r="BS261" t="e">
            <v>#REF!</v>
          </cell>
          <cell r="BT261" t="e">
            <v>#REF!</v>
          </cell>
          <cell r="BU261" t="e">
            <v>#REF!</v>
          </cell>
          <cell r="BV261" t="e">
            <v>#REF!</v>
          </cell>
          <cell r="BW261" t="e">
            <v>#REF!</v>
          </cell>
          <cell r="BX261" t="e">
            <v>#REF!</v>
          </cell>
          <cell r="BY261" t="e">
            <v>#REF!</v>
          </cell>
          <cell r="BZ261" t="e">
            <v>#REF!</v>
          </cell>
          <cell r="CA261" t="e">
            <v>#REF!</v>
          </cell>
        </row>
        <row r="262">
          <cell r="A262" t="e">
            <v>#REF!</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cell r="AP262" t="e">
            <v>#REF!</v>
          </cell>
          <cell r="AQ262" t="e">
            <v>#REF!</v>
          </cell>
          <cell r="AR262" t="e">
            <v>#REF!</v>
          </cell>
          <cell r="AS262" t="e">
            <v>#REF!</v>
          </cell>
          <cell r="AT262" t="e">
            <v>#REF!</v>
          </cell>
          <cell r="AU262" t="e">
            <v>#REF!</v>
          </cell>
          <cell r="AV262" t="e">
            <v>#REF!</v>
          </cell>
          <cell r="AW262" t="e">
            <v>#REF!</v>
          </cell>
          <cell r="AX262" t="e">
            <v>#REF!</v>
          </cell>
          <cell r="AY262" t="e">
            <v>#REF!</v>
          </cell>
          <cell r="AZ262" t="e">
            <v>#REF!</v>
          </cell>
          <cell r="BA262" t="e">
            <v>#REF!</v>
          </cell>
          <cell r="BB262" t="e">
            <v>#REF!</v>
          </cell>
          <cell r="BC262" t="e">
            <v>#REF!</v>
          </cell>
          <cell r="BD262" t="e">
            <v>#REF!</v>
          </cell>
          <cell r="BE262" t="e">
            <v>#REF!</v>
          </cell>
          <cell r="BF262" t="e">
            <v>#REF!</v>
          </cell>
          <cell r="BG262" t="e">
            <v>#REF!</v>
          </cell>
          <cell r="BH262" t="e">
            <v>#REF!</v>
          </cell>
          <cell r="BI262" t="e">
            <v>#REF!</v>
          </cell>
          <cell r="BJ262" t="e">
            <v>#REF!</v>
          </cell>
          <cell r="BK262" t="e">
            <v>#REF!</v>
          </cell>
          <cell r="BL262" t="e">
            <v>#REF!</v>
          </cell>
          <cell r="BM262" t="e">
            <v>#REF!</v>
          </cell>
          <cell r="BN262" t="e">
            <v>#REF!</v>
          </cell>
          <cell r="BO262" t="e">
            <v>#REF!</v>
          </cell>
          <cell r="BP262" t="e">
            <v>#REF!</v>
          </cell>
          <cell r="BQ262" t="e">
            <v>#REF!</v>
          </cell>
          <cell r="BR262" t="e">
            <v>#REF!</v>
          </cell>
          <cell r="BS262" t="e">
            <v>#REF!</v>
          </cell>
          <cell r="BT262" t="e">
            <v>#REF!</v>
          </cell>
          <cell r="BU262" t="e">
            <v>#REF!</v>
          </cell>
          <cell r="BV262" t="e">
            <v>#REF!</v>
          </cell>
          <cell r="BW262" t="e">
            <v>#REF!</v>
          </cell>
          <cell r="BX262" t="e">
            <v>#REF!</v>
          </cell>
          <cell r="BY262" t="e">
            <v>#REF!</v>
          </cell>
          <cell r="BZ262" t="e">
            <v>#REF!</v>
          </cell>
          <cell r="CA262" t="e">
            <v>#REF!</v>
          </cell>
        </row>
        <row r="263">
          <cell r="A263" t="e">
            <v>#REF!</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cell r="AP263" t="e">
            <v>#REF!</v>
          </cell>
          <cell r="AQ263" t="e">
            <v>#REF!</v>
          </cell>
          <cell r="AR263" t="e">
            <v>#REF!</v>
          </cell>
          <cell r="AS263" t="e">
            <v>#REF!</v>
          </cell>
          <cell r="AT263" t="e">
            <v>#REF!</v>
          </cell>
          <cell r="AU263" t="e">
            <v>#REF!</v>
          </cell>
          <cell r="AV263" t="e">
            <v>#REF!</v>
          </cell>
          <cell r="AW263" t="e">
            <v>#REF!</v>
          </cell>
          <cell r="AX263" t="e">
            <v>#REF!</v>
          </cell>
          <cell r="AY263" t="e">
            <v>#REF!</v>
          </cell>
          <cell r="AZ263" t="e">
            <v>#REF!</v>
          </cell>
          <cell r="BA263" t="e">
            <v>#REF!</v>
          </cell>
          <cell r="BB263" t="e">
            <v>#REF!</v>
          </cell>
          <cell r="BC263" t="e">
            <v>#REF!</v>
          </cell>
          <cell r="BD263" t="e">
            <v>#REF!</v>
          </cell>
          <cell r="BE263" t="e">
            <v>#REF!</v>
          </cell>
          <cell r="BF263" t="e">
            <v>#REF!</v>
          </cell>
          <cell r="BG263" t="e">
            <v>#REF!</v>
          </cell>
          <cell r="BH263" t="e">
            <v>#REF!</v>
          </cell>
          <cell r="BI263" t="e">
            <v>#REF!</v>
          </cell>
          <cell r="BJ263" t="e">
            <v>#REF!</v>
          </cell>
          <cell r="BK263" t="e">
            <v>#REF!</v>
          </cell>
          <cell r="BL263" t="e">
            <v>#REF!</v>
          </cell>
          <cell r="BM263" t="e">
            <v>#REF!</v>
          </cell>
          <cell r="BN263" t="e">
            <v>#REF!</v>
          </cell>
          <cell r="BO263" t="e">
            <v>#REF!</v>
          </cell>
          <cell r="BP263" t="e">
            <v>#REF!</v>
          </cell>
          <cell r="BQ263" t="e">
            <v>#REF!</v>
          </cell>
          <cell r="BR263" t="e">
            <v>#REF!</v>
          </cell>
          <cell r="BS263" t="e">
            <v>#REF!</v>
          </cell>
          <cell r="BT263" t="e">
            <v>#REF!</v>
          </cell>
          <cell r="BU263" t="e">
            <v>#REF!</v>
          </cell>
          <cell r="BV263" t="e">
            <v>#REF!</v>
          </cell>
          <cell r="BW263" t="e">
            <v>#REF!</v>
          </cell>
          <cell r="BX263" t="e">
            <v>#REF!</v>
          </cell>
          <cell r="BY263" t="e">
            <v>#REF!</v>
          </cell>
          <cell r="BZ263" t="e">
            <v>#REF!</v>
          </cell>
          <cell r="CA263" t="e">
            <v>#REF!</v>
          </cell>
        </row>
        <row r="264">
          <cell r="A264" t="e">
            <v>#REF!</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cell r="AP264" t="e">
            <v>#REF!</v>
          </cell>
          <cell r="AQ264" t="e">
            <v>#REF!</v>
          </cell>
          <cell r="AR264" t="e">
            <v>#REF!</v>
          </cell>
          <cell r="AS264" t="e">
            <v>#REF!</v>
          </cell>
          <cell r="AT264" t="e">
            <v>#REF!</v>
          </cell>
          <cell r="AU264" t="e">
            <v>#REF!</v>
          </cell>
          <cell r="AV264" t="e">
            <v>#REF!</v>
          </cell>
          <cell r="AW264" t="e">
            <v>#REF!</v>
          </cell>
          <cell r="AX264" t="e">
            <v>#REF!</v>
          </cell>
          <cell r="AY264" t="e">
            <v>#REF!</v>
          </cell>
          <cell r="AZ264" t="e">
            <v>#REF!</v>
          </cell>
          <cell r="BA264" t="e">
            <v>#REF!</v>
          </cell>
          <cell r="BB264" t="e">
            <v>#REF!</v>
          </cell>
          <cell r="BC264" t="e">
            <v>#REF!</v>
          </cell>
          <cell r="BD264" t="e">
            <v>#REF!</v>
          </cell>
          <cell r="BE264" t="e">
            <v>#REF!</v>
          </cell>
          <cell r="BF264" t="e">
            <v>#REF!</v>
          </cell>
          <cell r="BG264" t="e">
            <v>#REF!</v>
          </cell>
          <cell r="BH264" t="e">
            <v>#REF!</v>
          </cell>
          <cell r="BI264" t="e">
            <v>#REF!</v>
          </cell>
          <cell r="BJ264" t="e">
            <v>#REF!</v>
          </cell>
          <cell r="BK264" t="e">
            <v>#REF!</v>
          </cell>
          <cell r="BL264" t="e">
            <v>#REF!</v>
          </cell>
          <cell r="BM264" t="e">
            <v>#REF!</v>
          </cell>
          <cell r="BN264" t="e">
            <v>#REF!</v>
          </cell>
          <cell r="BO264" t="e">
            <v>#REF!</v>
          </cell>
          <cell r="BP264" t="e">
            <v>#REF!</v>
          </cell>
          <cell r="BQ264" t="e">
            <v>#REF!</v>
          </cell>
          <cell r="BR264" t="e">
            <v>#REF!</v>
          </cell>
          <cell r="BS264" t="e">
            <v>#REF!</v>
          </cell>
          <cell r="BT264" t="e">
            <v>#REF!</v>
          </cell>
          <cell r="BU264" t="e">
            <v>#REF!</v>
          </cell>
          <cell r="BV264" t="e">
            <v>#REF!</v>
          </cell>
          <cell r="BW264" t="e">
            <v>#REF!</v>
          </cell>
          <cell r="BX264" t="e">
            <v>#REF!</v>
          </cell>
          <cell r="BY264" t="e">
            <v>#REF!</v>
          </cell>
          <cell r="BZ264" t="e">
            <v>#REF!</v>
          </cell>
          <cell r="CA264" t="e">
            <v>#REF!</v>
          </cell>
        </row>
        <row r="265">
          <cell r="A265" t="e">
            <v>#REF!</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cell r="AP265" t="e">
            <v>#REF!</v>
          </cell>
          <cell r="AQ265" t="e">
            <v>#REF!</v>
          </cell>
          <cell r="AR265" t="e">
            <v>#REF!</v>
          </cell>
          <cell r="AS265" t="e">
            <v>#REF!</v>
          </cell>
          <cell r="AT265" t="e">
            <v>#REF!</v>
          </cell>
          <cell r="AU265" t="e">
            <v>#REF!</v>
          </cell>
          <cell r="AV265" t="e">
            <v>#REF!</v>
          </cell>
          <cell r="AW265" t="e">
            <v>#REF!</v>
          </cell>
          <cell r="AX265" t="e">
            <v>#REF!</v>
          </cell>
          <cell r="AY265" t="e">
            <v>#REF!</v>
          </cell>
          <cell r="AZ265" t="e">
            <v>#REF!</v>
          </cell>
          <cell r="BA265" t="e">
            <v>#REF!</v>
          </cell>
          <cell r="BB265" t="e">
            <v>#REF!</v>
          </cell>
          <cell r="BC265" t="e">
            <v>#REF!</v>
          </cell>
          <cell r="BD265" t="e">
            <v>#REF!</v>
          </cell>
          <cell r="BE265" t="e">
            <v>#REF!</v>
          </cell>
          <cell r="BF265" t="e">
            <v>#REF!</v>
          </cell>
          <cell r="BG265" t="e">
            <v>#REF!</v>
          </cell>
          <cell r="BH265" t="e">
            <v>#REF!</v>
          </cell>
          <cell r="BI265" t="e">
            <v>#REF!</v>
          </cell>
          <cell r="BJ265" t="e">
            <v>#REF!</v>
          </cell>
          <cell r="BK265" t="e">
            <v>#REF!</v>
          </cell>
          <cell r="BL265" t="e">
            <v>#REF!</v>
          </cell>
          <cell r="BM265" t="e">
            <v>#REF!</v>
          </cell>
          <cell r="BN265" t="e">
            <v>#REF!</v>
          </cell>
          <cell r="BO265" t="e">
            <v>#REF!</v>
          </cell>
          <cell r="BP265" t="e">
            <v>#REF!</v>
          </cell>
          <cell r="BQ265" t="e">
            <v>#REF!</v>
          </cell>
          <cell r="BR265" t="e">
            <v>#REF!</v>
          </cell>
          <cell r="BS265" t="e">
            <v>#REF!</v>
          </cell>
          <cell r="BT265" t="e">
            <v>#REF!</v>
          </cell>
          <cell r="BU265" t="e">
            <v>#REF!</v>
          </cell>
          <cell r="BV265" t="e">
            <v>#REF!</v>
          </cell>
          <cell r="BW265" t="e">
            <v>#REF!</v>
          </cell>
          <cell r="BX265" t="e">
            <v>#REF!</v>
          </cell>
          <cell r="BY265" t="e">
            <v>#REF!</v>
          </cell>
          <cell r="BZ265" t="e">
            <v>#REF!</v>
          </cell>
          <cell r="CA265" t="e">
            <v>#REF!</v>
          </cell>
        </row>
        <row r="266">
          <cell r="A266" t="e">
            <v>#REF!</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cell r="AP266" t="e">
            <v>#REF!</v>
          </cell>
          <cell r="AQ266" t="e">
            <v>#REF!</v>
          </cell>
          <cell r="AR266" t="e">
            <v>#REF!</v>
          </cell>
          <cell r="AS266" t="e">
            <v>#REF!</v>
          </cell>
          <cell r="AT266" t="e">
            <v>#REF!</v>
          </cell>
          <cell r="AU266" t="e">
            <v>#REF!</v>
          </cell>
          <cell r="AV266" t="e">
            <v>#REF!</v>
          </cell>
          <cell r="AW266" t="e">
            <v>#REF!</v>
          </cell>
          <cell r="AX266" t="e">
            <v>#REF!</v>
          </cell>
          <cell r="AY266" t="e">
            <v>#REF!</v>
          </cell>
          <cell r="AZ266" t="e">
            <v>#REF!</v>
          </cell>
          <cell r="BA266" t="e">
            <v>#REF!</v>
          </cell>
          <cell r="BB266" t="e">
            <v>#REF!</v>
          </cell>
          <cell r="BC266" t="e">
            <v>#REF!</v>
          </cell>
          <cell r="BD266" t="e">
            <v>#REF!</v>
          </cell>
          <cell r="BE266" t="e">
            <v>#REF!</v>
          </cell>
          <cell r="BF266" t="e">
            <v>#REF!</v>
          </cell>
          <cell r="BG266" t="e">
            <v>#REF!</v>
          </cell>
          <cell r="BH266" t="e">
            <v>#REF!</v>
          </cell>
          <cell r="BI266" t="e">
            <v>#REF!</v>
          </cell>
          <cell r="BJ266" t="e">
            <v>#REF!</v>
          </cell>
          <cell r="BK266" t="e">
            <v>#REF!</v>
          </cell>
          <cell r="BL266" t="e">
            <v>#REF!</v>
          </cell>
          <cell r="BM266" t="e">
            <v>#REF!</v>
          </cell>
          <cell r="BN266" t="e">
            <v>#REF!</v>
          </cell>
          <cell r="BO266" t="e">
            <v>#REF!</v>
          </cell>
          <cell r="BP266" t="e">
            <v>#REF!</v>
          </cell>
          <cell r="BQ266" t="e">
            <v>#REF!</v>
          </cell>
          <cell r="BR266" t="e">
            <v>#REF!</v>
          </cell>
          <cell r="BS266" t="e">
            <v>#REF!</v>
          </cell>
          <cell r="BT266" t="e">
            <v>#REF!</v>
          </cell>
          <cell r="BU266" t="e">
            <v>#REF!</v>
          </cell>
          <cell r="BV266" t="e">
            <v>#REF!</v>
          </cell>
          <cell r="BW266" t="e">
            <v>#REF!</v>
          </cell>
          <cell r="BX266" t="e">
            <v>#REF!</v>
          </cell>
          <cell r="BY266" t="e">
            <v>#REF!</v>
          </cell>
          <cell r="BZ266" t="e">
            <v>#REF!</v>
          </cell>
          <cell r="CA266" t="e">
            <v>#REF!</v>
          </cell>
        </row>
        <row r="267">
          <cell r="A267" t="e">
            <v>#REF!</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cell r="AP267" t="e">
            <v>#REF!</v>
          </cell>
          <cell r="AQ267" t="e">
            <v>#REF!</v>
          </cell>
          <cell r="AR267" t="e">
            <v>#REF!</v>
          </cell>
          <cell r="AS267" t="e">
            <v>#REF!</v>
          </cell>
          <cell r="AT267" t="e">
            <v>#REF!</v>
          </cell>
          <cell r="AU267" t="e">
            <v>#REF!</v>
          </cell>
          <cell r="AV267" t="e">
            <v>#REF!</v>
          </cell>
          <cell r="AW267" t="e">
            <v>#REF!</v>
          </cell>
          <cell r="AX267" t="e">
            <v>#REF!</v>
          </cell>
          <cell r="AY267" t="e">
            <v>#REF!</v>
          </cell>
          <cell r="AZ267" t="e">
            <v>#REF!</v>
          </cell>
          <cell r="BA267" t="e">
            <v>#REF!</v>
          </cell>
          <cell r="BB267" t="e">
            <v>#REF!</v>
          </cell>
          <cell r="BC267" t="e">
            <v>#REF!</v>
          </cell>
          <cell r="BD267" t="e">
            <v>#REF!</v>
          </cell>
          <cell r="BE267" t="e">
            <v>#REF!</v>
          </cell>
          <cell r="BF267" t="e">
            <v>#REF!</v>
          </cell>
          <cell r="BG267" t="e">
            <v>#REF!</v>
          </cell>
          <cell r="BH267" t="e">
            <v>#REF!</v>
          </cell>
          <cell r="BI267" t="e">
            <v>#REF!</v>
          </cell>
          <cell r="BJ267" t="e">
            <v>#REF!</v>
          </cell>
          <cell r="BK267" t="e">
            <v>#REF!</v>
          </cell>
          <cell r="BL267" t="e">
            <v>#REF!</v>
          </cell>
          <cell r="BM267" t="e">
            <v>#REF!</v>
          </cell>
          <cell r="BN267" t="e">
            <v>#REF!</v>
          </cell>
          <cell r="BO267" t="e">
            <v>#REF!</v>
          </cell>
          <cell r="BP267" t="e">
            <v>#REF!</v>
          </cell>
          <cell r="BQ267" t="e">
            <v>#REF!</v>
          </cell>
          <cell r="BR267" t="e">
            <v>#REF!</v>
          </cell>
          <cell r="BS267" t="e">
            <v>#REF!</v>
          </cell>
          <cell r="BT267" t="e">
            <v>#REF!</v>
          </cell>
          <cell r="BU267" t="e">
            <v>#REF!</v>
          </cell>
          <cell r="BV267" t="e">
            <v>#REF!</v>
          </cell>
          <cell r="BW267" t="e">
            <v>#REF!</v>
          </cell>
          <cell r="BX267" t="e">
            <v>#REF!</v>
          </cell>
          <cell r="BY267" t="e">
            <v>#REF!</v>
          </cell>
          <cell r="BZ267" t="e">
            <v>#REF!</v>
          </cell>
          <cell r="CA267" t="e">
            <v>#REF!</v>
          </cell>
        </row>
        <row r="268">
          <cell r="A268" t="e">
            <v>#REF!</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cell r="AP268" t="e">
            <v>#REF!</v>
          </cell>
          <cell r="AQ268" t="e">
            <v>#REF!</v>
          </cell>
          <cell r="AR268" t="e">
            <v>#REF!</v>
          </cell>
          <cell r="AS268" t="e">
            <v>#REF!</v>
          </cell>
          <cell r="AT268" t="e">
            <v>#REF!</v>
          </cell>
          <cell r="AU268" t="e">
            <v>#REF!</v>
          </cell>
          <cell r="AV268" t="e">
            <v>#REF!</v>
          </cell>
          <cell r="AW268" t="e">
            <v>#REF!</v>
          </cell>
          <cell r="AX268" t="e">
            <v>#REF!</v>
          </cell>
          <cell r="AY268" t="e">
            <v>#REF!</v>
          </cell>
          <cell r="AZ268" t="e">
            <v>#REF!</v>
          </cell>
          <cell r="BA268" t="e">
            <v>#REF!</v>
          </cell>
          <cell r="BB268" t="e">
            <v>#REF!</v>
          </cell>
          <cell r="BC268" t="e">
            <v>#REF!</v>
          </cell>
          <cell r="BD268" t="e">
            <v>#REF!</v>
          </cell>
          <cell r="BE268" t="e">
            <v>#REF!</v>
          </cell>
          <cell r="BF268" t="e">
            <v>#REF!</v>
          </cell>
          <cell r="BG268" t="e">
            <v>#REF!</v>
          </cell>
          <cell r="BH268" t="e">
            <v>#REF!</v>
          </cell>
          <cell r="BI268" t="e">
            <v>#REF!</v>
          </cell>
          <cell r="BJ268" t="e">
            <v>#REF!</v>
          </cell>
          <cell r="BK268" t="e">
            <v>#REF!</v>
          </cell>
          <cell r="BL268" t="e">
            <v>#REF!</v>
          </cell>
          <cell r="BM268" t="e">
            <v>#REF!</v>
          </cell>
          <cell r="BN268" t="e">
            <v>#REF!</v>
          </cell>
          <cell r="BO268" t="e">
            <v>#REF!</v>
          </cell>
          <cell r="BP268" t="e">
            <v>#REF!</v>
          </cell>
          <cell r="BQ268" t="e">
            <v>#REF!</v>
          </cell>
          <cell r="BR268" t="e">
            <v>#REF!</v>
          </cell>
          <cell r="BS268" t="e">
            <v>#REF!</v>
          </cell>
          <cell r="BT268" t="e">
            <v>#REF!</v>
          </cell>
          <cell r="BU268" t="e">
            <v>#REF!</v>
          </cell>
          <cell r="BV268" t="e">
            <v>#REF!</v>
          </cell>
          <cell r="BW268" t="e">
            <v>#REF!</v>
          </cell>
          <cell r="BX268" t="e">
            <v>#REF!</v>
          </cell>
          <cell r="BY268" t="e">
            <v>#REF!</v>
          </cell>
          <cell r="BZ268" t="e">
            <v>#REF!</v>
          </cell>
          <cell r="CA268" t="e">
            <v>#REF!</v>
          </cell>
        </row>
      </sheetData>
      <sheetData sheetId="26" refreshError="1"/>
      <sheetData sheetId="27" refreshError="1">
        <row r="3">
          <cell r="B3" t="str">
            <v>Power.Load</v>
          </cell>
          <cell r="C3" t="str">
            <v>Load</v>
          </cell>
        </row>
        <row r="4">
          <cell r="B4" t="str">
            <v>Power.Gen.Hydro</v>
          </cell>
          <cell r="C4" t="str">
            <v>NO</v>
          </cell>
        </row>
        <row r="5">
          <cell r="B5" t="str">
            <v>Electron</v>
          </cell>
          <cell r="C5" t="str">
            <v>Electron</v>
          </cell>
        </row>
        <row r="6">
          <cell r="B6" t="str">
            <v>LBaker</v>
          </cell>
          <cell r="C6" t="str">
            <v>LBaker</v>
          </cell>
        </row>
        <row r="7">
          <cell r="B7" t="str">
            <v>Midc Hydro</v>
          </cell>
          <cell r="C7" t="str">
            <v>Midc Hydro</v>
          </cell>
        </row>
        <row r="8">
          <cell r="B8" t="str">
            <v>PR Disp Product</v>
          </cell>
          <cell r="C8" t="str">
            <v>PR Disp Product</v>
          </cell>
        </row>
        <row r="9">
          <cell r="B9" t="str">
            <v>Snoq</v>
          </cell>
          <cell r="C9" t="str">
            <v>Snoq</v>
          </cell>
        </row>
        <row r="10">
          <cell r="B10" t="str">
            <v>UBaker</v>
          </cell>
          <cell r="C10" t="str">
            <v>UBaker</v>
          </cell>
        </row>
        <row r="11">
          <cell r="B11" t="str">
            <v>Power.Gen.CT</v>
          </cell>
          <cell r="C11" t="str">
            <v>NO</v>
          </cell>
        </row>
        <row r="12">
          <cell r="B12" t="str">
            <v>Crystal Mountain</v>
          </cell>
          <cell r="C12" t="str">
            <v>Crystal</v>
          </cell>
        </row>
        <row r="13">
          <cell r="B13" t="str">
            <v>Frederickson 1</v>
          </cell>
          <cell r="C13" t="str">
            <v>Frederickson</v>
          </cell>
        </row>
        <row r="14">
          <cell r="B14" t="str">
            <v>Frederickson 2</v>
          </cell>
          <cell r="C14" t="str">
            <v>Frederickson</v>
          </cell>
        </row>
        <row r="15">
          <cell r="B15" t="str">
            <v>Fredonia 1</v>
          </cell>
          <cell r="C15" t="str">
            <v>Fredonia 12</v>
          </cell>
        </row>
        <row r="16">
          <cell r="B16" t="str">
            <v>Fredonia 2</v>
          </cell>
          <cell r="C16" t="str">
            <v>Fredonia 12</v>
          </cell>
        </row>
        <row r="17">
          <cell r="B17" t="str">
            <v>Fredonia 3</v>
          </cell>
          <cell r="C17" t="str">
            <v>Fredonia 34</v>
          </cell>
        </row>
        <row r="18">
          <cell r="B18" t="str">
            <v>Fredonia 4</v>
          </cell>
          <cell r="C18" t="str">
            <v>Fredonia 34</v>
          </cell>
        </row>
        <row r="19">
          <cell r="B19" t="str">
            <v>Whitehorn 2</v>
          </cell>
          <cell r="C19" t="str">
            <v>Whitehorn 23</v>
          </cell>
        </row>
        <row r="20">
          <cell r="B20" t="str">
            <v>Whitehorn 3</v>
          </cell>
          <cell r="C20" t="str">
            <v>Whitehorn 23</v>
          </cell>
        </row>
        <row r="21">
          <cell r="B21" t="str">
            <v>Power.Gen.NUG</v>
          </cell>
          <cell r="C21" t="str">
            <v>NO</v>
          </cell>
        </row>
        <row r="22">
          <cell r="B22" t="str">
            <v>KomaK</v>
          </cell>
          <cell r="C22" t="str">
            <v>QF KomaK</v>
          </cell>
        </row>
        <row r="23">
          <cell r="B23" t="str">
            <v>March Point 1</v>
          </cell>
          <cell r="C23" t="str">
            <v>March Point 1</v>
          </cell>
        </row>
        <row r="24">
          <cell r="B24" t="str">
            <v>March Point 2</v>
          </cell>
          <cell r="C24" t="str">
            <v>March Point 2</v>
          </cell>
        </row>
        <row r="25">
          <cell r="B25" t="str">
            <v>QF Nooksack I</v>
          </cell>
          <cell r="C25" t="str">
            <v>QF Nooksack</v>
          </cell>
        </row>
        <row r="26">
          <cell r="B26" t="str">
            <v>QF PERC</v>
          </cell>
          <cell r="C26" t="str">
            <v>QF PERC</v>
          </cell>
        </row>
        <row r="27">
          <cell r="B27" t="str">
            <v>QF PT Townsend</v>
          </cell>
          <cell r="C27" t="str">
            <v>QF Pt Townsend</v>
          </cell>
        </row>
        <row r="28">
          <cell r="B28" t="str">
            <v>QF Spokane MSW</v>
          </cell>
          <cell r="C28" t="str">
            <v>QF Spokane MSW</v>
          </cell>
        </row>
        <row r="29">
          <cell r="B29" t="str">
            <v>QF Sygitowicz</v>
          </cell>
          <cell r="C29" t="str">
            <v>QF Sygitowicz</v>
          </cell>
        </row>
        <row r="30">
          <cell r="B30" t="str">
            <v>SumasGen</v>
          </cell>
          <cell r="C30" t="str">
            <v>Sumas</v>
          </cell>
        </row>
        <row r="31">
          <cell r="B31" t="str">
            <v>Tenaska</v>
          </cell>
          <cell r="C31" t="str">
            <v>Tenaska</v>
          </cell>
        </row>
        <row r="32">
          <cell r="B32" t="str">
            <v>Twin</v>
          </cell>
          <cell r="C32" t="str">
            <v>QF Twin</v>
          </cell>
        </row>
        <row r="33">
          <cell r="B33" t="str">
            <v>Weeks</v>
          </cell>
          <cell r="C33" t="str">
            <v>QF Weeks</v>
          </cell>
        </row>
        <row r="34">
          <cell r="B34" t="str">
            <v>Power.Gen.Cogen</v>
          </cell>
          <cell r="C34" t="str">
            <v>NO</v>
          </cell>
        </row>
        <row r="35">
          <cell r="B35" t="str">
            <v>Encogen</v>
          </cell>
          <cell r="C35" t="str">
            <v>Encogen</v>
          </cell>
        </row>
        <row r="36">
          <cell r="B36" t="str">
            <v>Fred1</v>
          </cell>
          <cell r="C36" t="str">
            <v>Fred1</v>
          </cell>
        </row>
        <row r="37">
          <cell r="B37" t="str">
            <v>Fred1DF</v>
          </cell>
          <cell r="C37" t="str">
            <v>Fred1 DF</v>
          </cell>
        </row>
        <row r="38">
          <cell r="B38" t="str">
            <v>Power.Gen.Coal</v>
          </cell>
          <cell r="C38" t="str">
            <v>NO</v>
          </cell>
        </row>
        <row r="39">
          <cell r="B39" t="str">
            <v>Colstrip 1</v>
          </cell>
          <cell r="C39" t="str">
            <v>Colstrip 12</v>
          </cell>
        </row>
        <row r="40">
          <cell r="B40" t="str">
            <v>Colstrip 2</v>
          </cell>
          <cell r="C40" t="str">
            <v>Colstrip 12</v>
          </cell>
        </row>
        <row r="41">
          <cell r="B41" t="str">
            <v>Colstrip 3</v>
          </cell>
          <cell r="C41" t="str">
            <v>Colstrip 34</v>
          </cell>
        </row>
        <row r="42">
          <cell r="B42" t="str">
            <v>Colstrip 4</v>
          </cell>
          <cell r="C42" t="str">
            <v>Colstrip 34</v>
          </cell>
        </row>
        <row r="43">
          <cell r="B43" t="str">
            <v>Power.LTContracts</v>
          </cell>
          <cell r="C43" t="str">
            <v>NO</v>
          </cell>
        </row>
        <row r="44">
          <cell r="B44" t="str">
            <v>Baker Repl</v>
          </cell>
          <cell r="C44" t="str">
            <v>Baker Repl</v>
          </cell>
        </row>
        <row r="45">
          <cell r="B45" t="str">
            <v>BPA-SnohConserv</v>
          </cell>
          <cell r="C45" t="str">
            <v>SnohCons</v>
          </cell>
        </row>
        <row r="46">
          <cell r="B46" t="str">
            <v>CEA-EA</v>
          </cell>
          <cell r="C46" t="str">
            <v>CEA-EA</v>
          </cell>
        </row>
        <row r="47">
          <cell r="B47" t="str">
            <v>Hopkins Ridge Wind</v>
          </cell>
          <cell r="C47" t="str">
            <v>Hopkins Ridge</v>
          </cell>
        </row>
        <row r="48">
          <cell r="B48" t="str">
            <v>MPC 1</v>
          </cell>
          <cell r="C48" t="str">
            <v>MPC</v>
          </cell>
        </row>
        <row r="49">
          <cell r="B49" t="str">
            <v>MPC 2</v>
          </cell>
          <cell r="C49" t="str">
            <v>MPC</v>
          </cell>
        </row>
        <row r="50">
          <cell r="B50" t="str">
            <v>North Wasco</v>
          </cell>
          <cell r="C50" t="str">
            <v>North Wasco</v>
          </cell>
        </row>
        <row r="51">
          <cell r="B51" t="str">
            <v>PG&amp;E X Pur</v>
          </cell>
          <cell r="C51" t="str">
            <v>PG&amp;E</v>
          </cell>
        </row>
        <row r="52">
          <cell r="B52" t="str">
            <v>PG&amp;E X Sale</v>
          </cell>
          <cell r="C52" t="str">
            <v>PG&amp;E</v>
          </cell>
        </row>
        <row r="53">
          <cell r="B53" t="str">
            <v>Point Roberts</v>
          </cell>
          <cell r="C53" t="str">
            <v>Point Roberts</v>
          </cell>
        </row>
        <row r="54">
          <cell r="B54" t="str">
            <v>Wild Horse Wind</v>
          </cell>
          <cell r="C54" t="str">
            <v>Wild Horse</v>
          </cell>
        </row>
        <row r="55">
          <cell r="B55" t="str">
            <v>WNP-3 Exchange</v>
          </cell>
          <cell r="C55" t="str">
            <v>WNP-3 Exch</v>
          </cell>
        </row>
        <row r="56">
          <cell r="B56" t="str">
            <v>WNP-3 Return</v>
          </cell>
          <cell r="C56" t="str">
            <v>WNP-3 Return</v>
          </cell>
        </row>
        <row r="57">
          <cell r="B57" t="str">
            <v>Power.Exchange</v>
          </cell>
          <cell r="C57" t="str">
            <v>Secondary Purch</v>
          </cell>
        </row>
        <row r="58">
          <cell r="B58" t="str">
            <v>Power.Core</v>
          </cell>
          <cell r="C58" t="str">
            <v>NO</v>
          </cell>
        </row>
        <row r="59">
          <cell r="B59" t="str">
            <v>Power.Core . Purchase</v>
          </cell>
          <cell r="C59" t="str">
            <v>Secondary Purch</v>
          </cell>
        </row>
        <row r="60">
          <cell r="B60" t="str">
            <v>Power.Core . Sale</v>
          </cell>
          <cell r="C60" t="str">
            <v>Secondary Sale</v>
          </cell>
        </row>
        <row r="61">
          <cell r="B61" t="str">
            <v>Power.Opt</v>
          </cell>
          <cell r="C61" t="str">
            <v>NO</v>
          </cell>
        </row>
        <row r="62">
          <cell r="B62" t="str">
            <v>Power.Opt . Purchase</v>
          </cell>
          <cell r="C62" t="str">
            <v>Opt. Secondary Pur</v>
          </cell>
        </row>
        <row r="63">
          <cell r="B63" t="str">
            <v>Power.Opt . Sale</v>
          </cell>
          <cell r="C63" t="str">
            <v>Opt. Secondary Pur</v>
          </cell>
        </row>
        <row r="64">
          <cell r="B64" t="str">
            <v>Power.Spot</v>
          </cell>
          <cell r="C64" t="str">
            <v>NO</v>
          </cell>
        </row>
        <row r="65">
          <cell r="B65" t="str">
            <v>Power.Spot-Region N/A-Net Spot-Purchase-Future Spot Contract</v>
          </cell>
          <cell r="C65" t="str">
            <v>Spot Open Purchases</v>
          </cell>
        </row>
        <row r="66">
          <cell r="B66" t="str">
            <v>Power.Spot-Region N/A-Net Spot-Sale-Future Spot Contract</v>
          </cell>
          <cell r="C66" t="str">
            <v>Spot Open Sales</v>
          </cell>
        </row>
        <row r="67">
          <cell r="B67" t="str">
            <v>Power.SpotCOBPurchase-Future Spot Contract</v>
          </cell>
          <cell r="C67" t="str">
            <v>Spot Open Purchases</v>
          </cell>
        </row>
        <row r="68">
          <cell r="B68" t="str">
            <v>Power.SpotMIDCPurchase-Future Spot Contract</v>
          </cell>
          <cell r="C68" t="str">
            <v>Spot Open Purchases</v>
          </cell>
        </row>
        <row r="69">
          <cell r="B69" t="str">
            <v>Power.SpotMIDCSale-Future Spot Contract</v>
          </cell>
          <cell r="C69" t="str">
            <v>Spot Open Sales</v>
          </cell>
        </row>
        <row r="70">
          <cell r="B70" t="str">
            <v>Gas.Load</v>
          </cell>
          <cell r="C70" t="str">
            <v>NO</v>
          </cell>
        </row>
        <row r="71">
          <cell r="B71" t="str">
            <v>Gas.PSEE.Core</v>
          </cell>
          <cell r="C71" t="str">
            <v>NO</v>
          </cell>
        </row>
        <row r="72">
          <cell r="B72" t="str">
            <v>Gas.PSEE.Spot</v>
          </cell>
          <cell r="C72" t="str">
            <v>NO</v>
          </cell>
        </row>
        <row r="73">
          <cell r="B73" t="str">
            <v>Gas.PSEG.Core</v>
          </cell>
          <cell r="C73" t="str">
            <v>NO</v>
          </cell>
        </row>
        <row r="74">
          <cell r="B74" t="str">
            <v>Gas.PSEG.Spot</v>
          </cell>
          <cell r="C74" t="str">
            <v>NO</v>
          </cell>
        </row>
        <row r="75">
          <cell r="B75" t="str">
            <v>Gas.PSEG.Core</v>
          </cell>
          <cell r="C75" t="str">
            <v>NO</v>
          </cell>
        </row>
        <row r="76">
          <cell r="B76" t="str">
            <v>Gas.PSEG.Spot</v>
          </cell>
          <cell r="C76" t="str">
            <v>NO</v>
          </cell>
        </row>
      </sheetData>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SrvReq-Cash"/>
      <sheetName val="Rocky Reach Updated 7.03"/>
      <sheetName val="2003_Relicensing_Calc"/>
      <sheetName val="FishBypassPI_Calculation"/>
      <sheetName val="2001A_PI_Calculation"/>
      <sheetName val="New 57 &amp; 68 Calc"/>
      <sheetName val="57-68 ref"/>
      <sheetName val="old 57 &amp; 68 Calc"/>
      <sheetName val="#REF"/>
    </sheetNames>
    <sheetDataSet>
      <sheetData sheetId="0" refreshError="1">
        <row r="1">
          <cell r="A1" t="str">
            <v xml:space="preserve">ROCKY REACH - 2003 </v>
          </cell>
        </row>
        <row r="2">
          <cell r="A2" t="str">
            <v>DEBT SERVICE REQUIREMENTS</v>
          </cell>
          <cell r="F2" t="str">
            <v xml:space="preserve">Principal (annual) and interest and cover (semi-annually) are to be paid by the purchasers on the 25th of the month prior to the P&amp;I being due except for the 68 which are billed monthly.  </v>
          </cell>
        </row>
        <row r="3">
          <cell r="F3" t="str">
            <v xml:space="preserve">Replacement recovery payments (monthly) are to be paid by the purchasers on the 25th of each month.  </v>
          </cell>
        </row>
        <row r="4">
          <cell r="I4" t="str">
            <v>68 for tenders</v>
          </cell>
          <cell r="L4" t="str">
            <v xml:space="preserve">Adjust Billings </v>
          </cell>
          <cell r="O4" t="str">
            <v>68 for tenders</v>
          </cell>
        </row>
        <row r="5">
          <cell r="A5" t="str">
            <v>Series</v>
          </cell>
          <cell r="B5" t="str">
            <v>Account</v>
          </cell>
          <cell r="C5" t="str">
            <v>P&amp;I Due</v>
          </cell>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cell r="P5" t="str">
            <v>Total</v>
          </cell>
        </row>
        <row r="6">
          <cell r="C6" t="str">
            <v>1st of:</v>
          </cell>
        </row>
        <row r="7">
          <cell r="A7" t="str">
            <v>1968</v>
          </cell>
          <cell r="B7" t="str">
            <v>Interest</v>
          </cell>
          <cell r="C7" t="str">
            <v>Jan/Jul</v>
          </cell>
          <cell r="D7">
            <v>65608.539999999994</v>
          </cell>
          <cell r="E7">
            <v>65608.539999999994</v>
          </cell>
          <cell r="F7">
            <v>65608.539999999994</v>
          </cell>
          <cell r="G7">
            <v>65608.539999999994</v>
          </cell>
          <cell r="H7">
            <v>65608.539999999994</v>
          </cell>
          <cell r="I7">
            <v>65608.55</v>
          </cell>
          <cell r="J7">
            <v>63626.879999999997</v>
          </cell>
          <cell r="K7">
            <v>63626.879999999997</v>
          </cell>
          <cell r="L7">
            <v>63626.879999999997</v>
          </cell>
          <cell r="M7">
            <v>63626.879999999997</v>
          </cell>
          <cell r="N7">
            <v>63626.879999999997</v>
          </cell>
          <cell r="O7">
            <v>63626.85</v>
          </cell>
          <cell r="P7">
            <v>775412.49999999988</v>
          </cell>
        </row>
        <row r="8">
          <cell r="B8" t="str">
            <v>Principal</v>
          </cell>
          <cell r="C8" t="str">
            <v>Jul</v>
          </cell>
          <cell r="D8">
            <v>64583.33</v>
          </cell>
          <cell r="E8">
            <v>64583.33</v>
          </cell>
          <cell r="F8">
            <v>64583.33</v>
          </cell>
          <cell r="G8">
            <v>64583.33</v>
          </cell>
          <cell r="H8">
            <v>64583.33</v>
          </cell>
          <cell r="I8">
            <v>64583.35</v>
          </cell>
          <cell r="J8">
            <v>69166.67</v>
          </cell>
          <cell r="K8">
            <v>69166.67</v>
          </cell>
          <cell r="L8">
            <v>69166.67</v>
          </cell>
          <cell r="M8">
            <v>69166.67</v>
          </cell>
          <cell r="N8">
            <v>69166.67</v>
          </cell>
          <cell r="O8">
            <v>69166.649999999994</v>
          </cell>
          <cell r="P8">
            <v>802500.00000000012</v>
          </cell>
        </row>
        <row r="9">
          <cell r="B9" t="str">
            <v>Reserve</v>
          </cell>
          <cell r="C9" t="str">
            <v>1 mnth lag</v>
          </cell>
          <cell r="D9">
            <v>10593</v>
          </cell>
          <cell r="E9">
            <v>10593</v>
          </cell>
          <cell r="F9">
            <v>10593</v>
          </cell>
          <cell r="G9">
            <v>10593</v>
          </cell>
          <cell r="H9">
            <v>10593</v>
          </cell>
          <cell r="I9">
            <v>10593</v>
          </cell>
          <cell r="J9">
            <v>1771.58</v>
          </cell>
          <cell r="K9">
            <v>1771.58</v>
          </cell>
          <cell r="L9">
            <v>1771.58</v>
          </cell>
          <cell r="M9">
            <v>1771.58</v>
          </cell>
          <cell r="N9">
            <v>1771.58</v>
          </cell>
          <cell r="O9">
            <v>1771.6</v>
          </cell>
          <cell r="P9">
            <v>74187.500000000015</v>
          </cell>
        </row>
        <row r="10">
          <cell r="D10" t="str">
            <v>Purchaser Billing (Treas transferred December)</v>
          </cell>
          <cell r="H10" t="str">
            <v>Treas Trans</v>
          </cell>
          <cell r="I10" t="str">
            <v>Purchaser Billing</v>
          </cell>
          <cell r="N10" t="str">
            <v>Treas Trans</v>
          </cell>
          <cell r="O10" t="str">
            <v>Purch Bill 1/25</v>
          </cell>
        </row>
        <row r="11">
          <cell r="A11" t="str">
            <v>1987A</v>
          </cell>
          <cell r="B11" t="str">
            <v>Interest</v>
          </cell>
          <cell r="C11" t="str">
            <v>Jan/Jul</v>
          </cell>
          <cell r="D11">
            <v>167917.5</v>
          </cell>
          <cell r="E11">
            <v>0</v>
          </cell>
          <cell r="F11">
            <v>0</v>
          </cell>
          <cell r="G11">
            <v>0</v>
          </cell>
          <cell r="H11">
            <v>0</v>
          </cell>
          <cell r="I11" t="str">
            <v xml:space="preserve">  167,917.50</v>
          </cell>
          <cell r="J11">
            <v>167917.5</v>
          </cell>
          <cell r="K11">
            <v>0</v>
          </cell>
          <cell r="L11">
            <v>0</v>
          </cell>
          <cell r="M11">
            <v>0</v>
          </cell>
          <cell r="N11">
            <v>0</v>
          </cell>
          <cell r="O11" t="str">
            <v xml:space="preserve">  167,917.50</v>
          </cell>
          <cell r="P11">
            <v>335835</v>
          </cell>
        </row>
        <row r="12">
          <cell r="A12" t="str">
            <v>(Div. 3)</v>
          </cell>
          <cell r="B12" t="str">
            <v>Rpl/Rcvy</v>
          </cell>
          <cell r="C12" t="str">
            <v>monthly 25th</v>
          </cell>
          <cell r="D12">
            <v>10555.74</v>
          </cell>
          <cell r="E12">
            <v>10555.74</v>
          </cell>
          <cell r="F12">
            <v>10555.74</v>
          </cell>
          <cell r="G12">
            <v>10555.74</v>
          </cell>
          <cell r="H12">
            <v>10555.74</v>
          </cell>
          <cell r="I12">
            <v>10555.74</v>
          </cell>
          <cell r="J12">
            <v>10555.74</v>
          </cell>
          <cell r="K12">
            <v>10555.74</v>
          </cell>
          <cell r="L12">
            <v>10555.74</v>
          </cell>
          <cell r="M12">
            <v>10555.74</v>
          </cell>
          <cell r="N12">
            <v>10555.74</v>
          </cell>
          <cell r="O12">
            <v>10555.75</v>
          </cell>
          <cell r="P12">
            <v>126668.89000000001</v>
          </cell>
        </row>
        <row r="13">
          <cell r="A13" t="str">
            <v>Jan includes</v>
          </cell>
          <cell r="B13" t="str">
            <v>2001C Reloan</v>
          </cell>
          <cell r="D13">
            <v>3353.08</v>
          </cell>
          <cell r="E13">
            <v>187.08</v>
          </cell>
          <cell r="F13">
            <v>187.08</v>
          </cell>
          <cell r="G13">
            <v>187.08</v>
          </cell>
          <cell r="H13">
            <v>187.08</v>
          </cell>
          <cell r="I13">
            <v>187.08</v>
          </cell>
          <cell r="J13">
            <v>187.08</v>
          </cell>
          <cell r="K13">
            <v>187.08</v>
          </cell>
          <cell r="L13">
            <v>187.08</v>
          </cell>
          <cell r="M13">
            <v>187.08</v>
          </cell>
          <cell r="N13">
            <v>187.08</v>
          </cell>
          <cell r="O13">
            <v>187.12</v>
          </cell>
          <cell r="P13">
            <v>5410.9999999999991</v>
          </cell>
        </row>
        <row r="14">
          <cell r="A14" t="str">
            <v xml:space="preserve">2001 &amp; </v>
          </cell>
          <cell r="B14" t="str">
            <v>Int 96A</v>
          </cell>
          <cell r="C14" t="str">
            <v>Jan/Jul</v>
          </cell>
          <cell r="D14">
            <v>165440</v>
          </cell>
          <cell r="E14">
            <v>0</v>
          </cell>
          <cell r="F14">
            <v>0</v>
          </cell>
          <cell r="G14">
            <v>0</v>
          </cell>
          <cell r="H14">
            <v>0</v>
          </cell>
          <cell r="I14" t="str">
            <v xml:space="preserve">  165,440.00</v>
          </cell>
          <cell r="J14">
            <v>165440</v>
          </cell>
          <cell r="K14">
            <v>0</v>
          </cell>
          <cell r="L14">
            <v>0</v>
          </cell>
          <cell r="M14">
            <v>0</v>
          </cell>
          <cell r="N14">
            <v>0</v>
          </cell>
          <cell r="O14" t="str">
            <v xml:space="preserve">  165,440.00</v>
          </cell>
          <cell r="P14">
            <v>330880</v>
          </cell>
        </row>
        <row r="15">
          <cell r="A15" t="str">
            <v>2002 reloan</v>
          </cell>
          <cell r="B15" t="str">
            <v>Rec 96A</v>
          </cell>
          <cell r="C15" t="str">
            <v>monthly 25th</v>
          </cell>
          <cell r="D15">
            <v>14546.89</v>
          </cell>
          <cell r="E15">
            <v>14546.89</v>
          </cell>
          <cell r="F15">
            <v>14546.89</v>
          </cell>
          <cell r="G15">
            <v>14546.89</v>
          </cell>
          <cell r="H15">
            <v>14546.89</v>
          </cell>
          <cell r="I15">
            <v>14546.89</v>
          </cell>
          <cell r="J15">
            <v>14546.89</v>
          </cell>
          <cell r="K15">
            <v>14546.89</v>
          </cell>
          <cell r="L15">
            <v>14546.89</v>
          </cell>
          <cell r="M15">
            <v>14546.89</v>
          </cell>
          <cell r="N15">
            <v>14546.89</v>
          </cell>
          <cell r="O15">
            <v>14546.89</v>
          </cell>
          <cell r="P15">
            <v>174562.68</v>
          </cell>
        </row>
        <row r="16">
          <cell r="A16" t="str">
            <v>amounts</v>
          </cell>
          <cell r="D16" t="str">
            <v>On 1987 issue, Treasury transfer from the Revenue fund the amount needed for interest on or before the date it is due (ie Jan/Jul 1) - The Purchasers should be billed for the interest on the Jan/Jul 25 billing.  (Per '87 Finance Agreement.)</v>
          </cell>
        </row>
        <row r="18">
          <cell r="A18" t="str">
            <v>1991</v>
          </cell>
          <cell r="B18" t="str">
            <v>Interest</v>
          </cell>
          <cell r="C18" t="str">
            <v>Jan/Jul</v>
          </cell>
          <cell r="D18">
            <v>0</v>
          </cell>
          <cell r="E18">
            <v>0</v>
          </cell>
          <cell r="F18">
            <v>0</v>
          </cell>
          <cell r="G18">
            <v>0</v>
          </cell>
          <cell r="H18">
            <v>0</v>
          </cell>
          <cell r="I18">
            <v>327878.34000000003</v>
          </cell>
          <cell r="J18">
            <v>0</v>
          </cell>
          <cell r="K18">
            <v>0</v>
          </cell>
          <cell r="L18">
            <v>0</v>
          </cell>
          <cell r="M18">
            <v>0</v>
          </cell>
          <cell r="N18">
            <v>0</v>
          </cell>
          <cell r="O18">
            <v>327878.33</v>
          </cell>
          <cell r="P18">
            <v>655756.67000000004</v>
          </cell>
        </row>
        <row r="19">
          <cell r="A19" t="str">
            <v>(Div. 2 &amp; 3)</v>
          </cell>
          <cell r="B19" t="str">
            <v>Cover</v>
          </cell>
          <cell r="C19" t="str">
            <v>Jan/Jul</v>
          </cell>
          <cell r="D19">
            <v>0</v>
          </cell>
          <cell r="E19">
            <v>0</v>
          </cell>
          <cell r="F19">
            <v>0</v>
          </cell>
          <cell r="G19">
            <v>0</v>
          </cell>
          <cell r="H19">
            <v>0</v>
          </cell>
          <cell r="I19" t="str">
            <v>Fully Funded</v>
          </cell>
          <cell r="J19">
            <v>0</v>
          </cell>
          <cell r="K19">
            <v>0</v>
          </cell>
          <cell r="L19">
            <v>0</v>
          </cell>
          <cell r="M19">
            <v>0</v>
          </cell>
          <cell r="N19">
            <v>0</v>
          </cell>
          <cell r="O19" t="str">
            <v>Fully Funded</v>
          </cell>
          <cell r="P19">
            <v>0</v>
          </cell>
        </row>
        <row r="20">
          <cell r="B20" t="str">
            <v>Rpl/Rcvy</v>
          </cell>
          <cell r="C20" t="str">
            <v>monthly 25th</v>
          </cell>
          <cell r="D20">
            <v>8743.9599999999991</v>
          </cell>
          <cell r="E20">
            <v>8743.9599999999991</v>
          </cell>
          <cell r="F20">
            <v>8743.9599999999991</v>
          </cell>
          <cell r="G20">
            <v>8743.9599999999991</v>
          </cell>
          <cell r="H20">
            <v>8743.9599999999991</v>
          </cell>
          <cell r="I20">
            <v>8743.9599999999991</v>
          </cell>
          <cell r="J20">
            <v>8743.9599999999991</v>
          </cell>
          <cell r="K20">
            <v>8743.9599999999991</v>
          </cell>
          <cell r="L20">
            <v>8743.9599999999991</v>
          </cell>
          <cell r="M20">
            <v>8743.9599999999991</v>
          </cell>
          <cell r="N20">
            <v>8743.9599999999991</v>
          </cell>
          <cell r="O20">
            <v>8743.9000000000087</v>
          </cell>
          <cell r="P20">
            <v>104927.45999999998</v>
          </cell>
        </row>
        <row r="22">
          <cell r="A22" t="str">
            <v>1992A</v>
          </cell>
          <cell r="B22" t="str">
            <v>Interest</v>
          </cell>
          <cell r="C22" t="str">
            <v>Jun/Dec</v>
          </cell>
          <cell r="D22">
            <v>0</v>
          </cell>
          <cell r="E22">
            <v>0</v>
          </cell>
          <cell r="F22">
            <v>0</v>
          </cell>
          <cell r="G22">
            <v>0</v>
          </cell>
          <cell r="H22">
            <v>211239.02</v>
          </cell>
          <cell r="I22">
            <v>0</v>
          </cell>
          <cell r="J22">
            <v>0</v>
          </cell>
          <cell r="K22">
            <v>0</v>
          </cell>
          <cell r="L22">
            <v>0</v>
          </cell>
          <cell r="M22">
            <v>0</v>
          </cell>
          <cell r="N22">
            <v>211239.01</v>
          </cell>
          <cell r="O22">
            <v>0</v>
          </cell>
          <cell r="P22">
            <v>422478.03</v>
          </cell>
        </row>
        <row r="23">
          <cell r="A23" t="str">
            <v xml:space="preserve">  (93G)</v>
          </cell>
          <cell r="B23" t="str">
            <v>Cover</v>
          </cell>
          <cell r="C23" t="str">
            <v>Jun/Dec</v>
          </cell>
          <cell r="D23">
            <v>0</v>
          </cell>
          <cell r="E23">
            <v>0</v>
          </cell>
          <cell r="F23">
            <v>0</v>
          </cell>
          <cell r="G23">
            <v>0</v>
          </cell>
          <cell r="H23" t="str">
            <v>Fully Funded</v>
          </cell>
          <cell r="I23">
            <v>0</v>
          </cell>
          <cell r="J23">
            <v>0</v>
          </cell>
          <cell r="K23">
            <v>0</v>
          </cell>
          <cell r="L23">
            <v>0</v>
          </cell>
          <cell r="M23">
            <v>0</v>
          </cell>
          <cell r="N23" t="str">
            <v>Fully Funded</v>
          </cell>
          <cell r="O23">
            <v>0</v>
          </cell>
          <cell r="P23">
            <v>0</v>
          </cell>
        </row>
        <row r="24">
          <cell r="B24" t="str">
            <v>Rpl/Rcvy</v>
          </cell>
          <cell r="C24" t="str">
            <v>monthly 25th</v>
          </cell>
          <cell r="D24">
            <v>12183.08</v>
          </cell>
          <cell r="E24">
            <v>12183.08</v>
          </cell>
          <cell r="F24">
            <v>12183.08</v>
          </cell>
          <cell r="G24">
            <v>12183.08</v>
          </cell>
          <cell r="H24">
            <v>12183.08</v>
          </cell>
          <cell r="I24">
            <v>12183.08</v>
          </cell>
          <cell r="J24">
            <v>12183.08</v>
          </cell>
          <cell r="K24">
            <v>12183.08</v>
          </cell>
          <cell r="L24">
            <v>12183.08</v>
          </cell>
          <cell r="M24">
            <v>12183.08</v>
          </cell>
          <cell r="N24">
            <v>12183.08</v>
          </cell>
          <cell r="O24">
            <v>12183.12</v>
          </cell>
          <cell r="P24">
            <v>146197</v>
          </cell>
        </row>
        <row r="26">
          <cell r="A26" t="str">
            <v>1993A</v>
          </cell>
          <cell r="B26" t="str">
            <v>Interest</v>
          </cell>
          <cell r="C26" t="str">
            <v>Jan/Jul</v>
          </cell>
          <cell r="D26">
            <v>0</v>
          </cell>
          <cell r="E26">
            <v>0</v>
          </cell>
          <cell r="F26">
            <v>0</v>
          </cell>
          <cell r="G26">
            <v>0</v>
          </cell>
          <cell r="H26">
            <v>0</v>
          </cell>
          <cell r="I26">
            <v>800413.81</v>
          </cell>
          <cell r="J26">
            <v>0</v>
          </cell>
          <cell r="K26">
            <v>0</v>
          </cell>
          <cell r="L26">
            <v>0</v>
          </cell>
          <cell r="M26">
            <v>0</v>
          </cell>
          <cell r="N26">
            <v>0</v>
          </cell>
          <cell r="O26">
            <v>800413.8</v>
          </cell>
          <cell r="P26">
            <v>1600827.61</v>
          </cell>
        </row>
        <row r="27">
          <cell r="B27" t="str">
            <v>Cover</v>
          </cell>
          <cell r="C27" t="str">
            <v>Jan/Jul</v>
          </cell>
          <cell r="D27">
            <v>0</v>
          </cell>
          <cell r="E27">
            <v>0</v>
          </cell>
          <cell r="F27">
            <v>0</v>
          </cell>
          <cell r="G27">
            <v>0</v>
          </cell>
          <cell r="H27">
            <v>0</v>
          </cell>
          <cell r="I27" t="str">
            <v>Fully Funded</v>
          </cell>
          <cell r="J27">
            <v>0</v>
          </cell>
          <cell r="K27">
            <v>0</v>
          </cell>
          <cell r="L27">
            <v>0</v>
          </cell>
          <cell r="M27">
            <v>0</v>
          </cell>
          <cell r="N27">
            <v>0</v>
          </cell>
          <cell r="O27" t="str">
            <v>Fully Funded</v>
          </cell>
          <cell r="P27">
            <v>0</v>
          </cell>
        </row>
        <row r="28">
          <cell r="B28" t="str">
            <v>Rpl/Rcvy</v>
          </cell>
          <cell r="C28" t="str">
            <v>monthly 25th</v>
          </cell>
          <cell r="D28">
            <v>38281.17</v>
          </cell>
          <cell r="E28">
            <v>38281.17</v>
          </cell>
          <cell r="F28">
            <v>38281.17</v>
          </cell>
          <cell r="G28">
            <v>38281.17</v>
          </cell>
          <cell r="H28">
            <v>38281.17</v>
          </cell>
          <cell r="I28">
            <v>38281.17</v>
          </cell>
          <cell r="J28">
            <v>38281.17</v>
          </cell>
          <cell r="K28">
            <v>38281.17</v>
          </cell>
          <cell r="L28">
            <v>38281.17</v>
          </cell>
          <cell r="M28">
            <v>38281.17</v>
          </cell>
          <cell r="N28">
            <v>38281.17</v>
          </cell>
          <cell r="O28">
            <v>38281.129999999997</v>
          </cell>
          <cell r="P28">
            <v>459373.99999999988</v>
          </cell>
        </row>
        <row r="30">
          <cell r="A30" t="str">
            <v>1993B</v>
          </cell>
          <cell r="B30" t="str">
            <v>Interest</v>
          </cell>
          <cell r="C30" t="str">
            <v>Jan/Jul</v>
          </cell>
          <cell r="D30">
            <v>0</v>
          </cell>
          <cell r="E30">
            <v>0</v>
          </cell>
          <cell r="F30">
            <v>0</v>
          </cell>
          <cell r="G30">
            <v>0</v>
          </cell>
          <cell r="H30">
            <v>0</v>
          </cell>
          <cell r="I30">
            <v>290027.12</v>
          </cell>
          <cell r="J30">
            <v>0</v>
          </cell>
          <cell r="K30">
            <v>0</v>
          </cell>
          <cell r="L30">
            <v>0</v>
          </cell>
          <cell r="M30">
            <v>0</v>
          </cell>
          <cell r="N30">
            <v>0</v>
          </cell>
          <cell r="O30">
            <v>290027.11</v>
          </cell>
          <cell r="P30">
            <v>580054.23</v>
          </cell>
        </row>
        <row r="31">
          <cell r="B31" t="str">
            <v>Cover</v>
          </cell>
          <cell r="C31" t="str">
            <v>Jan/Jul</v>
          </cell>
          <cell r="D31">
            <v>0</v>
          </cell>
          <cell r="E31">
            <v>0</v>
          </cell>
          <cell r="F31">
            <v>0</v>
          </cell>
          <cell r="G31">
            <v>0</v>
          </cell>
          <cell r="H31">
            <v>0</v>
          </cell>
          <cell r="I31" t="str">
            <v>Fully Funded</v>
          </cell>
          <cell r="J31">
            <v>0</v>
          </cell>
          <cell r="K31">
            <v>0</v>
          </cell>
          <cell r="L31">
            <v>0</v>
          </cell>
          <cell r="M31">
            <v>0</v>
          </cell>
          <cell r="N31">
            <v>0</v>
          </cell>
          <cell r="O31" t="str">
            <v>Fully Funded</v>
          </cell>
          <cell r="P31">
            <v>0</v>
          </cell>
        </row>
        <row r="32">
          <cell r="B32" t="str">
            <v>Rpl/Rcvy</v>
          </cell>
          <cell r="C32" t="str">
            <v>monthly 25th</v>
          </cell>
          <cell r="D32">
            <v>100560</v>
          </cell>
          <cell r="E32">
            <v>100560</v>
          </cell>
          <cell r="F32">
            <v>100560</v>
          </cell>
          <cell r="G32">
            <v>100560</v>
          </cell>
          <cell r="H32">
            <v>100560</v>
          </cell>
          <cell r="I32">
            <v>100560</v>
          </cell>
          <cell r="J32">
            <v>100560</v>
          </cell>
          <cell r="K32">
            <v>100560</v>
          </cell>
          <cell r="L32">
            <v>100560</v>
          </cell>
          <cell r="M32">
            <v>100560</v>
          </cell>
          <cell r="N32">
            <v>100560</v>
          </cell>
          <cell r="O32">
            <v>100560</v>
          </cell>
          <cell r="P32">
            <v>1206720</v>
          </cell>
        </row>
        <row r="33">
          <cell r="O33" t="str">
            <v xml:space="preserve"> </v>
          </cell>
        </row>
        <row r="34">
          <cell r="A34" t="str">
            <v>1995B</v>
          </cell>
          <cell r="B34" t="str">
            <v>Interest</v>
          </cell>
          <cell r="C34" t="str">
            <v>Jan/Jul</v>
          </cell>
          <cell r="D34">
            <v>0</v>
          </cell>
          <cell r="E34">
            <v>0</v>
          </cell>
          <cell r="F34">
            <v>0</v>
          </cell>
          <cell r="G34">
            <v>0</v>
          </cell>
          <cell r="H34">
            <v>0</v>
          </cell>
          <cell r="I34">
            <v>301083.75</v>
          </cell>
          <cell r="J34">
            <v>0</v>
          </cell>
          <cell r="K34">
            <v>0</v>
          </cell>
          <cell r="L34">
            <v>0</v>
          </cell>
          <cell r="M34">
            <v>0</v>
          </cell>
          <cell r="N34">
            <v>0</v>
          </cell>
          <cell r="O34">
            <v>279621.25</v>
          </cell>
          <cell r="P34">
            <v>580705</v>
          </cell>
        </row>
        <row r="35">
          <cell r="B35" t="str">
            <v>Cover</v>
          </cell>
          <cell r="C35" t="str">
            <v>Jan/Jul</v>
          </cell>
          <cell r="D35">
            <v>0</v>
          </cell>
          <cell r="E35">
            <v>0</v>
          </cell>
          <cell r="F35">
            <v>0</v>
          </cell>
          <cell r="G35">
            <v>0</v>
          </cell>
          <cell r="H35">
            <v>0</v>
          </cell>
          <cell r="I35" t="str">
            <v>Fully Funded</v>
          </cell>
          <cell r="J35">
            <v>-6438.75</v>
          </cell>
          <cell r="K35">
            <v>0</v>
          </cell>
          <cell r="L35">
            <v>0</v>
          </cell>
          <cell r="M35">
            <v>0</v>
          </cell>
          <cell r="N35">
            <v>0</v>
          </cell>
          <cell r="O35" t="str">
            <v>Fully Funded</v>
          </cell>
          <cell r="P35">
            <v>-6438.75</v>
          </cell>
        </row>
        <row r="36">
          <cell r="B36" t="str">
            <v>Principal</v>
          </cell>
          <cell r="C36" t="str">
            <v>Jul</v>
          </cell>
          <cell r="D36">
            <v>0</v>
          </cell>
          <cell r="E36">
            <v>0</v>
          </cell>
          <cell r="F36">
            <v>0</v>
          </cell>
          <cell r="G36">
            <v>0</v>
          </cell>
          <cell r="H36">
            <v>0</v>
          </cell>
          <cell r="I36">
            <v>850000</v>
          </cell>
          <cell r="J36">
            <v>0</v>
          </cell>
          <cell r="K36">
            <v>0</v>
          </cell>
          <cell r="L36">
            <v>0</v>
          </cell>
          <cell r="M36">
            <v>0</v>
          </cell>
          <cell r="N36">
            <v>0</v>
          </cell>
          <cell r="O36">
            <v>0</v>
          </cell>
          <cell r="P36">
            <v>850000</v>
          </cell>
        </row>
        <row r="37">
          <cell r="O37" t="str">
            <v xml:space="preserve"> </v>
          </cell>
        </row>
        <row r="38">
          <cell r="A38" t="str">
            <v>1996B</v>
          </cell>
          <cell r="B38" t="str">
            <v>Interest</v>
          </cell>
          <cell r="C38" t="str">
            <v>Jan/Jul</v>
          </cell>
          <cell r="D38">
            <v>0</v>
          </cell>
          <cell r="E38">
            <v>0</v>
          </cell>
          <cell r="F38">
            <v>0</v>
          </cell>
          <cell r="G38">
            <v>0</v>
          </cell>
          <cell r="H38">
            <v>0</v>
          </cell>
          <cell r="I38">
            <v>489275</v>
          </cell>
          <cell r="J38">
            <v>0</v>
          </cell>
          <cell r="K38">
            <v>0</v>
          </cell>
          <cell r="L38">
            <v>0</v>
          </cell>
          <cell r="M38">
            <v>0</v>
          </cell>
          <cell r="N38">
            <v>0</v>
          </cell>
          <cell r="O38">
            <v>480811.25</v>
          </cell>
          <cell r="P38">
            <v>970086.25</v>
          </cell>
        </row>
        <row r="39">
          <cell r="B39" t="str">
            <v>Cover</v>
          </cell>
          <cell r="C39" t="str">
            <v>Jan/Jul</v>
          </cell>
          <cell r="D39">
            <v>0</v>
          </cell>
          <cell r="E39">
            <v>0</v>
          </cell>
          <cell r="F39">
            <v>0</v>
          </cell>
          <cell r="G39">
            <v>0</v>
          </cell>
          <cell r="H39">
            <v>0</v>
          </cell>
          <cell r="I39" t="str">
            <v>Fully Funded</v>
          </cell>
          <cell r="J39">
            <v>-2539.12</v>
          </cell>
          <cell r="K39">
            <v>0</v>
          </cell>
          <cell r="L39">
            <v>0</v>
          </cell>
          <cell r="M39">
            <v>0</v>
          </cell>
          <cell r="N39">
            <v>0</v>
          </cell>
          <cell r="O39" t="str">
            <v>Fully Funded</v>
          </cell>
          <cell r="P39">
            <v>-2539.12</v>
          </cell>
        </row>
        <row r="40">
          <cell r="B40" t="str">
            <v>Principal</v>
          </cell>
          <cell r="C40" t="str">
            <v>Jul</v>
          </cell>
          <cell r="D40">
            <v>0</v>
          </cell>
          <cell r="E40">
            <v>0</v>
          </cell>
          <cell r="F40">
            <v>0</v>
          </cell>
          <cell r="G40">
            <v>0</v>
          </cell>
          <cell r="H40">
            <v>0</v>
          </cell>
          <cell r="I40">
            <v>305000</v>
          </cell>
          <cell r="J40">
            <v>0</v>
          </cell>
          <cell r="K40">
            <v>0</v>
          </cell>
          <cell r="L40">
            <v>0</v>
          </cell>
          <cell r="M40">
            <v>0</v>
          </cell>
          <cell r="N40">
            <v>0</v>
          </cell>
          <cell r="O40">
            <v>0</v>
          </cell>
          <cell r="P40">
            <v>305000</v>
          </cell>
        </row>
        <row r="42">
          <cell r="A42" t="str">
            <v>1997A</v>
          </cell>
          <cell r="B42" t="str">
            <v>Interest</v>
          </cell>
          <cell r="C42" t="str">
            <v>Jan Jul</v>
          </cell>
          <cell r="D42">
            <v>0</v>
          </cell>
          <cell r="E42">
            <v>0</v>
          </cell>
          <cell r="F42">
            <v>0</v>
          </cell>
          <cell r="G42">
            <v>0</v>
          </cell>
          <cell r="H42">
            <v>0</v>
          </cell>
          <cell r="I42">
            <v>1123818</v>
          </cell>
          <cell r="J42">
            <v>0</v>
          </cell>
          <cell r="K42">
            <v>0</v>
          </cell>
          <cell r="L42">
            <v>0</v>
          </cell>
          <cell r="M42">
            <v>0</v>
          </cell>
          <cell r="N42">
            <v>0</v>
          </cell>
          <cell r="O42">
            <v>1123818</v>
          </cell>
          <cell r="P42">
            <v>2247636</v>
          </cell>
        </row>
        <row r="43">
          <cell r="B43" t="str">
            <v>Cover</v>
          </cell>
          <cell r="C43" t="str">
            <v>Jan Jul</v>
          </cell>
          <cell r="D43">
            <v>0</v>
          </cell>
          <cell r="E43">
            <v>0</v>
          </cell>
          <cell r="F43">
            <v>0</v>
          </cell>
          <cell r="G43">
            <v>0</v>
          </cell>
          <cell r="H43">
            <v>0</v>
          </cell>
          <cell r="I43" t="str">
            <v>Fully Funded</v>
          </cell>
          <cell r="J43">
            <v>0</v>
          </cell>
          <cell r="K43">
            <v>0</v>
          </cell>
          <cell r="L43">
            <v>0</v>
          </cell>
          <cell r="M43">
            <v>0</v>
          </cell>
          <cell r="N43">
            <v>0</v>
          </cell>
          <cell r="O43" t="str">
            <v>Fully Funded</v>
          </cell>
          <cell r="P43">
            <v>0</v>
          </cell>
        </row>
        <row r="44">
          <cell r="B44" t="str">
            <v>Rpl/Rcvy</v>
          </cell>
          <cell r="C44" t="str">
            <v>monthly</v>
          </cell>
          <cell r="D44">
            <v>60059.25</v>
          </cell>
          <cell r="E44">
            <v>60059.25</v>
          </cell>
          <cell r="F44">
            <v>60059.25</v>
          </cell>
          <cell r="G44">
            <v>60059.25</v>
          </cell>
          <cell r="H44">
            <v>60059.25</v>
          </cell>
          <cell r="I44">
            <v>60059.25</v>
          </cell>
          <cell r="J44">
            <v>60059.25</v>
          </cell>
          <cell r="K44">
            <v>60059.25</v>
          </cell>
          <cell r="L44">
            <v>60059.25</v>
          </cell>
          <cell r="M44">
            <v>60059.25</v>
          </cell>
          <cell r="N44">
            <v>60059.25</v>
          </cell>
          <cell r="O44">
            <v>60059.25</v>
          </cell>
          <cell r="P44">
            <v>720711</v>
          </cell>
        </row>
        <row r="46">
          <cell r="A46" t="str">
            <v>1998A</v>
          </cell>
          <cell r="B46" t="str">
            <v>Interest</v>
          </cell>
          <cell r="C46" t="str">
            <v>Jan Jul</v>
          </cell>
          <cell r="D46">
            <v>0</v>
          </cell>
          <cell r="E46">
            <v>0</v>
          </cell>
          <cell r="F46">
            <v>0</v>
          </cell>
          <cell r="G46">
            <v>0</v>
          </cell>
          <cell r="H46">
            <v>0</v>
          </cell>
          <cell r="I46">
            <v>625305.99</v>
          </cell>
          <cell r="J46">
            <v>0</v>
          </cell>
          <cell r="K46">
            <v>0</v>
          </cell>
          <cell r="L46">
            <v>0</v>
          </cell>
          <cell r="M46">
            <v>0</v>
          </cell>
          <cell r="N46">
            <v>0</v>
          </cell>
          <cell r="O46">
            <v>625305.99</v>
          </cell>
          <cell r="P46">
            <v>1250611.98</v>
          </cell>
        </row>
        <row r="47">
          <cell r="B47" t="str">
            <v>Cover</v>
          </cell>
          <cell r="C47" t="str">
            <v>Jan Jul</v>
          </cell>
          <cell r="D47">
            <v>0</v>
          </cell>
          <cell r="E47">
            <v>0</v>
          </cell>
          <cell r="F47">
            <v>0</v>
          </cell>
          <cell r="G47">
            <v>0</v>
          </cell>
          <cell r="H47">
            <v>0</v>
          </cell>
          <cell r="I47" t="str">
            <v>Fully Funded</v>
          </cell>
          <cell r="J47">
            <v>0</v>
          </cell>
          <cell r="K47">
            <v>0</v>
          </cell>
          <cell r="L47">
            <v>0</v>
          </cell>
          <cell r="M47">
            <v>0</v>
          </cell>
          <cell r="N47">
            <v>0</v>
          </cell>
          <cell r="O47" t="str">
            <v>Fully Funded</v>
          </cell>
          <cell r="P47">
            <v>0</v>
          </cell>
        </row>
        <row r="48">
          <cell r="B48" t="str">
            <v>Rpl/Rcvy</v>
          </cell>
          <cell r="C48" t="str">
            <v>monthly</v>
          </cell>
          <cell r="D48">
            <v>34364.25</v>
          </cell>
          <cell r="E48">
            <v>34364.25</v>
          </cell>
          <cell r="F48">
            <v>34364.25</v>
          </cell>
          <cell r="G48">
            <v>34364.25</v>
          </cell>
          <cell r="H48">
            <v>34364.25</v>
          </cell>
          <cell r="I48">
            <v>34364.25</v>
          </cell>
          <cell r="J48">
            <v>34364.25</v>
          </cell>
          <cell r="K48">
            <v>34364.25</v>
          </cell>
          <cell r="L48">
            <v>34364.25</v>
          </cell>
          <cell r="M48">
            <v>34364.25</v>
          </cell>
          <cell r="N48">
            <v>34364.25</v>
          </cell>
          <cell r="O48">
            <v>34364.25</v>
          </cell>
          <cell r="P48">
            <v>412371</v>
          </cell>
        </row>
        <row r="50">
          <cell r="A50" t="str">
            <v>1998B</v>
          </cell>
          <cell r="B50" t="str">
            <v>Interest</v>
          </cell>
          <cell r="C50" t="str">
            <v>Jan Jul</v>
          </cell>
          <cell r="D50">
            <v>0</v>
          </cell>
          <cell r="E50">
            <v>0</v>
          </cell>
          <cell r="F50">
            <v>0</v>
          </cell>
          <cell r="G50">
            <v>0</v>
          </cell>
          <cell r="H50">
            <v>0</v>
          </cell>
          <cell r="I50">
            <v>162500</v>
          </cell>
          <cell r="J50">
            <v>0</v>
          </cell>
          <cell r="K50">
            <v>0</v>
          </cell>
          <cell r="L50">
            <v>0</v>
          </cell>
          <cell r="M50">
            <v>0</v>
          </cell>
          <cell r="N50">
            <v>0</v>
          </cell>
          <cell r="O50">
            <v>162500</v>
          </cell>
          <cell r="P50">
            <v>325000</v>
          </cell>
        </row>
        <row r="51">
          <cell r="B51" t="str">
            <v>Cover</v>
          </cell>
          <cell r="C51" t="str">
            <v>Jan Jul</v>
          </cell>
          <cell r="D51">
            <v>0</v>
          </cell>
          <cell r="E51">
            <v>0</v>
          </cell>
          <cell r="F51">
            <v>0</v>
          </cell>
          <cell r="G51">
            <v>0</v>
          </cell>
          <cell r="H51">
            <v>0</v>
          </cell>
          <cell r="I51" t="str">
            <v>Fully Funded</v>
          </cell>
          <cell r="J51">
            <v>0</v>
          </cell>
          <cell r="K51">
            <v>0</v>
          </cell>
          <cell r="L51">
            <v>0</v>
          </cell>
          <cell r="M51">
            <v>0</v>
          </cell>
          <cell r="N51">
            <v>0</v>
          </cell>
          <cell r="O51" t="str">
            <v>Fully Funded</v>
          </cell>
          <cell r="P51">
            <v>0</v>
          </cell>
        </row>
        <row r="52">
          <cell r="B52" t="str">
            <v>Rpl/Rcvy</v>
          </cell>
          <cell r="C52" t="str">
            <v>monthly</v>
          </cell>
          <cell r="D52">
            <v>29689</v>
          </cell>
          <cell r="E52">
            <v>29689</v>
          </cell>
          <cell r="F52">
            <v>29689</v>
          </cell>
          <cell r="G52">
            <v>29689</v>
          </cell>
          <cell r="H52">
            <v>29689</v>
          </cell>
          <cell r="I52">
            <v>29689</v>
          </cell>
          <cell r="J52">
            <v>29689</v>
          </cell>
          <cell r="K52">
            <v>29689</v>
          </cell>
          <cell r="L52">
            <v>29689</v>
          </cell>
          <cell r="M52">
            <v>29689</v>
          </cell>
          <cell r="N52">
            <v>29689</v>
          </cell>
          <cell r="O52">
            <v>29689</v>
          </cell>
          <cell r="P52">
            <v>356268</v>
          </cell>
        </row>
        <row r="53">
          <cell r="O53" t="str">
            <v xml:space="preserve"> </v>
          </cell>
        </row>
        <row r="54">
          <cell r="A54" t="str">
            <v>1998D</v>
          </cell>
          <cell r="B54" t="str">
            <v>Interest</v>
          </cell>
          <cell r="C54" t="str">
            <v>Jan/Jul</v>
          </cell>
          <cell r="D54">
            <v>0</v>
          </cell>
          <cell r="E54">
            <v>0</v>
          </cell>
          <cell r="F54">
            <v>0</v>
          </cell>
          <cell r="G54">
            <v>0</v>
          </cell>
          <cell r="H54">
            <v>0</v>
          </cell>
          <cell r="I54">
            <v>347625</v>
          </cell>
          <cell r="J54">
            <v>0</v>
          </cell>
          <cell r="K54">
            <v>0</v>
          </cell>
          <cell r="L54">
            <v>0</v>
          </cell>
          <cell r="M54">
            <v>0</v>
          </cell>
          <cell r="N54">
            <v>0</v>
          </cell>
          <cell r="O54">
            <v>0</v>
          </cell>
          <cell r="P54">
            <v>347625</v>
          </cell>
        </row>
        <row r="55">
          <cell r="B55" t="str">
            <v>Cover</v>
          </cell>
          <cell r="C55" t="str">
            <v>Jan/Jul</v>
          </cell>
          <cell r="D55">
            <v>0</v>
          </cell>
          <cell r="E55">
            <v>0</v>
          </cell>
          <cell r="F55">
            <v>0</v>
          </cell>
          <cell r="G55">
            <v>0</v>
          </cell>
          <cell r="H55">
            <v>0</v>
          </cell>
          <cell r="I55">
            <v>-1982025</v>
          </cell>
          <cell r="J55">
            <v>-104287.5</v>
          </cell>
          <cell r="K55">
            <v>0</v>
          </cell>
          <cell r="L55">
            <v>0</v>
          </cell>
          <cell r="M55">
            <v>0</v>
          </cell>
          <cell r="N55">
            <v>0</v>
          </cell>
          <cell r="O55" t="str">
            <v>Fully Funded</v>
          </cell>
          <cell r="P55">
            <v>-2086312.5</v>
          </cell>
        </row>
        <row r="56">
          <cell r="B56" t="str">
            <v>Principal</v>
          </cell>
          <cell r="C56" t="str">
            <v>Jul</v>
          </cell>
          <cell r="D56">
            <v>0</v>
          </cell>
          <cell r="E56">
            <v>0</v>
          </cell>
          <cell r="F56">
            <v>0</v>
          </cell>
          <cell r="H56" t="str">
            <v>Amortized 7/01/01 to 6/30/02</v>
          </cell>
          <cell r="I56">
            <v>15450000</v>
          </cell>
          <cell r="J56">
            <v>0</v>
          </cell>
          <cell r="K56">
            <v>0</v>
          </cell>
          <cell r="L56">
            <v>0</v>
          </cell>
          <cell r="M56">
            <v>0</v>
          </cell>
          <cell r="N56">
            <v>0</v>
          </cell>
          <cell r="O56">
            <v>0</v>
          </cell>
          <cell r="P56">
            <v>15450000</v>
          </cell>
        </row>
        <row r="58">
          <cell r="A58" t="str">
            <v>1999A</v>
          </cell>
          <cell r="B58" t="str">
            <v>Interest</v>
          </cell>
          <cell r="C58" t="str">
            <v>Jan Jul</v>
          </cell>
          <cell r="D58">
            <v>0</v>
          </cell>
          <cell r="E58">
            <v>0</v>
          </cell>
          <cell r="F58">
            <v>0</v>
          </cell>
          <cell r="G58">
            <v>0</v>
          </cell>
          <cell r="H58">
            <v>0</v>
          </cell>
          <cell r="I58">
            <v>677505</v>
          </cell>
          <cell r="J58">
            <v>0</v>
          </cell>
          <cell r="K58">
            <v>0</v>
          </cell>
          <cell r="L58">
            <v>0</v>
          </cell>
          <cell r="M58">
            <v>0</v>
          </cell>
          <cell r="N58">
            <v>0</v>
          </cell>
          <cell r="O58">
            <v>677505</v>
          </cell>
          <cell r="P58">
            <v>1355010</v>
          </cell>
        </row>
        <row r="59">
          <cell r="A59" t="str">
            <v>Volume</v>
          </cell>
          <cell r="B59" t="str">
            <v>Cover</v>
          </cell>
          <cell r="C59" t="str">
            <v>Jan Jul</v>
          </cell>
          <cell r="D59">
            <v>0</v>
          </cell>
          <cell r="E59">
            <v>0</v>
          </cell>
          <cell r="F59">
            <v>0</v>
          </cell>
          <cell r="G59">
            <v>0</v>
          </cell>
          <cell r="I59" t="str">
            <v xml:space="preserve">Fully Funded </v>
          </cell>
          <cell r="J59">
            <v>0</v>
          </cell>
          <cell r="K59">
            <v>0</v>
          </cell>
          <cell r="L59">
            <v>0</v>
          </cell>
          <cell r="M59">
            <v>0</v>
          </cell>
          <cell r="N59">
            <v>0</v>
          </cell>
          <cell r="O59" t="str">
            <v>Fully Funded</v>
          </cell>
          <cell r="P59">
            <v>0</v>
          </cell>
        </row>
        <row r="60">
          <cell r="A60" t="str">
            <v>Cap</v>
          </cell>
          <cell r="B60" t="str">
            <v>Rpl/Rcvy</v>
          </cell>
          <cell r="C60" t="str">
            <v>monthly</v>
          </cell>
          <cell r="D60">
            <v>24349.08</v>
          </cell>
          <cell r="E60">
            <v>24349.08</v>
          </cell>
          <cell r="F60">
            <v>24349.08</v>
          </cell>
          <cell r="G60">
            <v>24349.08</v>
          </cell>
          <cell r="H60">
            <v>24349.08</v>
          </cell>
          <cell r="I60">
            <v>24349.08</v>
          </cell>
          <cell r="J60">
            <v>24349.08</v>
          </cell>
          <cell r="K60">
            <v>24349.08</v>
          </cell>
          <cell r="L60">
            <v>24349.08</v>
          </cell>
          <cell r="M60">
            <v>24349.08</v>
          </cell>
          <cell r="N60">
            <v>24349.08</v>
          </cell>
          <cell r="O60">
            <v>24349.119999999999</v>
          </cell>
          <cell r="P60">
            <v>292189.00000000006</v>
          </cell>
        </row>
        <row r="62">
          <cell r="A62" t="str">
            <v>1999B</v>
          </cell>
          <cell r="B62" t="str">
            <v>Interest</v>
          </cell>
          <cell r="C62" t="str">
            <v>Jan Jul</v>
          </cell>
          <cell r="D62">
            <v>0</v>
          </cell>
          <cell r="E62">
            <v>0</v>
          </cell>
          <cell r="F62">
            <v>0</v>
          </cell>
          <cell r="G62">
            <v>0</v>
          </cell>
          <cell r="H62">
            <v>0</v>
          </cell>
          <cell r="I62">
            <v>263500</v>
          </cell>
          <cell r="J62">
            <v>0</v>
          </cell>
          <cell r="K62">
            <v>0</v>
          </cell>
          <cell r="L62">
            <v>0</v>
          </cell>
          <cell r="M62">
            <v>0</v>
          </cell>
          <cell r="N62">
            <v>0</v>
          </cell>
          <cell r="O62">
            <v>263500</v>
          </cell>
          <cell r="P62">
            <v>527000</v>
          </cell>
        </row>
        <row r="63">
          <cell r="A63" t="str">
            <v>Fish</v>
          </cell>
          <cell r="B63" t="str">
            <v>Cover</v>
          </cell>
          <cell r="C63" t="str">
            <v>Jan Jul</v>
          </cell>
          <cell r="D63">
            <v>0</v>
          </cell>
          <cell r="E63">
            <v>0</v>
          </cell>
          <cell r="F63">
            <v>0</v>
          </cell>
          <cell r="G63">
            <v>0</v>
          </cell>
          <cell r="H63">
            <v>0</v>
          </cell>
          <cell r="I63" t="str">
            <v>Fully Funded</v>
          </cell>
          <cell r="J63">
            <v>0</v>
          </cell>
          <cell r="K63">
            <v>0</v>
          </cell>
          <cell r="L63">
            <v>0</v>
          </cell>
          <cell r="M63">
            <v>0</v>
          </cell>
          <cell r="N63">
            <v>0</v>
          </cell>
          <cell r="O63" t="str">
            <v>Fully Funded</v>
          </cell>
          <cell r="P63">
            <v>0</v>
          </cell>
        </row>
        <row r="64">
          <cell r="B64" t="str">
            <v>Rpl/Rcvy</v>
          </cell>
          <cell r="C64" t="str">
            <v>monthly</v>
          </cell>
          <cell r="D64">
            <v>32687.33</v>
          </cell>
          <cell r="E64">
            <v>32687.33</v>
          </cell>
          <cell r="F64">
            <v>32687.33</v>
          </cell>
          <cell r="G64">
            <v>32687.33</v>
          </cell>
          <cell r="H64">
            <v>32687.33</v>
          </cell>
          <cell r="I64">
            <v>32687.33</v>
          </cell>
          <cell r="J64">
            <v>32687.33</v>
          </cell>
          <cell r="K64">
            <v>32687.33</v>
          </cell>
          <cell r="L64">
            <v>32687.33</v>
          </cell>
          <cell r="M64">
            <v>32687.33</v>
          </cell>
          <cell r="N64">
            <v>32687.33</v>
          </cell>
          <cell r="O64">
            <v>32687.37</v>
          </cell>
          <cell r="P64">
            <v>392248.00000000012</v>
          </cell>
        </row>
        <row r="65">
          <cell r="A65" t="str">
            <v>99B Credit for Rpl/Rcvy over pymt.</v>
          </cell>
        </row>
        <row r="67">
          <cell r="A67" t="str">
            <v>1989 ISS - principal</v>
          </cell>
          <cell r="D67">
            <v>-2489.48</v>
          </cell>
          <cell r="E67">
            <v>-2506.21</v>
          </cell>
          <cell r="F67">
            <v>-2523.06</v>
          </cell>
          <cell r="G67">
            <v>-2540.0100000000002</v>
          </cell>
          <cell r="H67">
            <v>-2557.09</v>
          </cell>
          <cell r="I67">
            <v>-2574.27</v>
          </cell>
          <cell r="J67">
            <v>-2591.58</v>
          </cell>
          <cell r="K67">
            <v>-2608.9899999999998</v>
          </cell>
          <cell r="L67">
            <v>-2626.52</v>
          </cell>
          <cell r="M67">
            <v>-2644.17</v>
          </cell>
          <cell r="N67">
            <v>-2661.94</v>
          </cell>
          <cell r="O67">
            <v>-2679.84</v>
          </cell>
          <cell r="P67">
            <v>-31003.160000000003</v>
          </cell>
        </row>
        <row r="68">
          <cell r="A68" t="str">
            <v>Combined R &amp; C</v>
          </cell>
          <cell r="C68" t="str">
            <v>USBank</v>
          </cell>
          <cell r="D68">
            <v>66666.649999999994</v>
          </cell>
          <cell r="E68">
            <v>66666.67</v>
          </cell>
          <cell r="F68">
            <v>66666.67</v>
          </cell>
          <cell r="G68">
            <v>66666.67</v>
          </cell>
          <cell r="H68">
            <v>66666.67</v>
          </cell>
          <cell r="I68">
            <v>66666.67</v>
          </cell>
          <cell r="J68">
            <v>66666.649999999994</v>
          </cell>
          <cell r="K68">
            <v>66666.67</v>
          </cell>
          <cell r="L68">
            <v>66666.67</v>
          </cell>
          <cell r="M68">
            <v>66666.67</v>
          </cell>
          <cell r="N68">
            <v>66666.67</v>
          </cell>
          <cell r="O68">
            <v>66666.67</v>
          </cell>
          <cell r="P68">
            <v>800000.00000000012</v>
          </cell>
        </row>
        <row r="69">
          <cell r="O69" t="str">
            <v xml:space="preserve"> </v>
          </cell>
        </row>
        <row r="70">
          <cell r="A70" t="str">
            <v>2000</v>
          </cell>
          <cell r="B70" t="str">
            <v>Interest - Accrued</v>
          </cell>
          <cell r="D70">
            <v>4452.8999999999996</v>
          </cell>
          <cell r="E70">
            <v>4452.8999999999996</v>
          </cell>
          <cell r="F70">
            <v>4452.8999999999996</v>
          </cell>
          <cell r="G70">
            <v>4452.8999999999996</v>
          </cell>
          <cell r="H70">
            <v>4452.8999999999996</v>
          </cell>
          <cell r="I70">
            <v>4452.92</v>
          </cell>
          <cell r="J70">
            <v>4616.7700000000004</v>
          </cell>
          <cell r="K70">
            <v>4616.7700000000004</v>
          </cell>
          <cell r="L70">
            <v>4616.7700000000004</v>
          </cell>
          <cell r="M70">
            <v>4616.7700000000004</v>
          </cell>
          <cell r="N70">
            <v>4616.7700000000004</v>
          </cell>
          <cell r="O70">
            <v>4616.7700000000004</v>
          </cell>
          <cell r="P70">
            <v>54418.040000000008</v>
          </cell>
        </row>
        <row r="71">
          <cell r="A71" t="str">
            <v>CABs</v>
          </cell>
          <cell r="B71" t="str">
            <v>Principal</v>
          </cell>
          <cell r="D71">
            <v>-4452.8999999999996</v>
          </cell>
          <cell r="E71">
            <v>-4452.8999999999996</v>
          </cell>
          <cell r="F71">
            <v>-4452.8999999999996</v>
          </cell>
          <cell r="G71">
            <v>-4452.8999999999996</v>
          </cell>
          <cell r="H71">
            <v>-4452.8999999999996</v>
          </cell>
          <cell r="I71">
            <v>-4452.92</v>
          </cell>
          <cell r="J71">
            <v>-4616.7700000000004</v>
          </cell>
          <cell r="K71">
            <v>-4616.7700000000004</v>
          </cell>
          <cell r="L71">
            <v>-4616.7700000000004</v>
          </cell>
          <cell r="M71">
            <v>-4616.7700000000004</v>
          </cell>
          <cell r="N71">
            <v>-4616.7700000000004</v>
          </cell>
          <cell r="O71">
            <v>-4616.7700000000004</v>
          </cell>
          <cell r="P71">
            <v>-54418.040000000008</v>
          </cell>
        </row>
        <row r="72">
          <cell r="O72" t="str">
            <v xml:space="preserve"> </v>
          </cell>
        </row>
        <row r="73">
          <cell r="A73" t="str">
            <v>2000</v>
          </cell>
          <cell r="B73" t="str">
            <v>Interest</v>
          </cell>
          <cell r="D73">
            <v>0</v>
          </cell>
          <cell r="E73">
            <v>0</v>
          </cell>
          <cell r="F73">
            <v>0</v>
          </cell>
          <cell r="G73">
            <v>0</v>
          </cell>
          <cell r="H73">
            <v>0</v>
          </cell>
          <cell r="I73">
            <v>21450</v>
          </cell>
          <cell r="J73">
            <v>0</v>
          </cell>
          <cell r="K73">
            <v>0</v>
          </cell>
          <cell r="L73">
            <v>0</v>
          </cell>
          <cell r="M73">
            <v>0</v>
          </cell>
          <cell r="N73">
            <v>0</v>
          </cell>
          <cell r="O73">
            <v>21450</v>
          </cell>
          <cell r="P73">
            <v>42900</v>
          </cell>
        </row>
        <row r="74">
          <cell r="A74" t="str">
            <v>CIBs</v>
          </cell>
          <cell r="B74" t="str">
            <v>Principal</v>
          </cell>
          <cell r="D74">
            <v>0</v>
          </cell>
          <cell r="E74">
            <v>0</v>
          </cell>
          <cell r="F74">
            <v>0</v>
          </cell>
          <cell r="G74">
            <v>0</v>
          </cell>
          <cell r="H74">
            <v>0</v>
          </cell>
          <cell r="I74">
            <v>0</v>
          </cell>
          <cell r="J74">
            <v>0</v>
          </cell>
          <cell r="K74">
            <v>0</v>
          </cell>
          <cell r="L74">
            <v>0</v>
          </cell>
          <cell r="M74">
            <v>0</v>
          </cell>
          <cell r="N74">
            <v>0</v>
          </cell>
          <cell r="O74">
            <v>0</v>
          </cell>
          <cell r="P74">
            <v>0</v>
          </cell>
        </row>
        <row r="75">
          <cell r="O75" t="str">
            <v xml:space="preserve"> </v>
          </cell>
        </row>
        <row r="76">
          <cell r="A76" t="str">
            <v>2000B</v>
          </cell>
          <cell r="B76" t="str">
            <v>Interest - Accrued</v>
          </cell>
          <cell r="D76">
            <v>10388.450000000001</v>
          </cell>
          <cell r="E76">
            <v>10388.450000000001</v>
          </cell>
          <cell r="F76">
            <v>10388.450000000001</v>
          </cell>
          <cell r="G76">
            <v>10388.450000000001</v>
          </cell>
          <cell r="H76">
            <v>10388.450000000001</v>
          </cell>
          <cell r="I76">
            <v>10388.43</v>
          </cell>
          <cell r="J76">
            <v>10801.39</v>
          </cell>
          <cell r="K76">
            <v>10801.39</v>
          </cell>
          <cell r="L76">
            <v>10801.39</v>
          </cell>
          <cell r="M76">
            <v>10801.39</v>
          </cell>
          <cell r="N76">
            <v>10801.39</v>
          </cell>
          <cell r="O76">
            <v>10801.37</v>
          </cell>
          <cell r="P76">
            <v>127139</v>
          </cell>
        </row>
        <row r="77">
          <cell r="A77" t="str">
            <v>CABs</v>
          </cell>
          <cell r="B77" t="str">
            <v>Principal</v>
          </cell>
          <cell r="D77">
            <v>-10388.450000000001</v>
          </cell>
          <cell r="E77">
            <v>-10388.450000000001</v>
          </cell>
          <cell r="F77">
            <v>-10388.450000000001</v>
          </cell>
          <cell r="G77">
            <v>-10388.450000000001</v>
          </cell>
          <cell r="H77">
            <v>-10388.450000000001</v>
          </cell>
          <cell r="I77">
            <v>-10388.43</v>
          </cell>
          <cell r="J77">
            <v>-10801.39</v>
          </cell>
          <cell r="K77">
            <v>-10801.39</v>
          </cell>
          <cell r="L77">
            <v>-10801.39</v>
          </cell>
          <cell r="M77">
            <v>-10801.39</v>
          </cell>
          <cell r="N77">
            <v>-10801.39</v>
          </cell>
          <cell r="O77">
            <v>-10801.37</v>
          </cell>
          <cell r="P77">
            <v>-127139</v>
          </cell>
        </row>
        <row r="78">
          <cell r="O78" t="str">
            <v xml:space="preserve"> </v>
          </cell>
        </row>
        <row r="79">
          <cell r="A79" t="str">
            <v>2000B</v>
          </cell>
          <cell r="B79" t="str">
            <v>Interest</v>
          </cell>
          <cell r="D79">
            <v>0</v>
          </cell>
          <cell r="E79">
            <v>0</v>
          </cell>
          <cell r="F79">
            <v>0</v>
          </cell>
          <cell r="G79">
            <v>0</v>
          </cell>
          <cell r="H79">
            <v>0</v>
          </cell>
          <cell r="I79">
            <v>50440</v>
          </cell>
          <cell r="J79">
            <v>0</v>
          </cell>
          <cell r="K79">
            <v>0</v>
          </cell>
          <cell r="L79">
            <v>0</v>
          </cell>
          <cell r="M79">
            <v>0</v>
          </cell>
          <cell r="N79">
            <v>0</v>
          </cell>
          <cell r="O79">
            <v>50440</v>
          </cell>
          <cell r="P79">
            <v>100880</v>
          </cell>
        </row>
        <row r="80">
          <cell r="A80" t="str">
            <v>CIBs</v>
          </cell>
          <cell r="B80" t="str">
            <v>Principal</v>
          </cell>
          <cell r="D80">
            <v>0</v>
          </cell>
          <cell r="E80">
            <v>0</v>
          </cell>
          <cell r="F80">
            <v>0</v>
          </cell>
          <cell r="G80">
            <v>0</v>
          </cell>
          <cell r="H80">
            <v>0</v>
          </cell>
          <cell r="I80">
            <v>0</v>
          </cell>
          <cell r="J80">
            <v>0</v>
          </cell>
          <cell r="K80">
            <v>0</v>
          </cell>
          <cell r="L80">
            <v>0</v>
          </cell>
          <cell r="M80">
            <v>0</v>
          </cell>
          <cell r="N80">
            <v>0</v>
          </cell>
          <cell r="O80">
            <v>0</v>
          </cell>
          <cell r="P80">
            <v>0</v>
          </cell>
        </row>
        <row r="82">
          <cell r="A82" t="str">
            <v>2002</v>
          </cell>
          <cell r="B82" t="str">
            <v>Interest - Accrued</v>
          </cell>
          <cell r="D82">
            <v>5048.32</v>
          </cell>
          <cell r="E82">
            <v>5048.32</v>
          </cell>
          <cell r="F82">
            <v>5048.32</v>
          </cell>
          <cell r="G82">
            <v>5048.32</v>
          </cell>
          <cell r="H82">
            <v>5048.32</v>
          </cell>
          <cell r="I82">
            <v>5048.3</v>
          </cell>
          <cell r="J82">
            <v>5169.4799999999996</v>
          </cell>
          <cell r="K82">
            <v>5169.4799999999996</v>
          </cell>
          <cell r="L82">
            <v>5169.4799999999996</v>
          </cell>
          <cell r="M82">
            <v>5169.4799999999996</v>
          </cell>
          <cell r="N82">
            <v>5169.4799999999996</v>
          </cell>
          <cell r="O82">
            <v>5169.46</v>
          </cell>
          <cell r="P82">
            <v>61306.759999999987</v>
          </cell>
        </row>
        <row r="83">
          <cell r="A83" t="str">
            <v>CABs</v>
          </cell>
          <cell r="B83" t="str">
            <v>Principal</v>
          </cell>
          <cell r="D83">
            <v>-5048.32</v>
          </cell>
          <cell r="E83">
            <v>-5048.32</v>
          </cell>
          <cell r="F83">
            <v>-5048.32</v>
          </cell>
          <cell r="G83">
            <v>-5048.32</v>
          </cell>
          <cell r="H83">
            <v>-5048.32</v>
          </cell>
          <cell r="I83">
            <v>-5048.3</v>
          </cell>
          <cell r="J83">
            <v>-5169.4799999999996</v>
          </cell>
          <cell r="K83">
            <v>-5169.4799999999996</v>
          </cell>
          <cell r="L83">
            <v>-5169.4799999999996</v>
          </cell>
          <cell r="M83">
            <v>-5169.4799999999996</v>
          </cell>
          <cell r="N83">
            <v>-5169.4799999999996</v>
          </cell>
          <cell r="O83">
            <v>-5169.46</v>
          </cell>
          <cell r="P83">
            <v>-61306.759999999987</v>
          </cell>
        </row>
        <row r="84">
          <cell r="O84" t="str">
            <v xml:space="preserve"> </v>
          </cell>
        </row>
        <row r="85">
          <cell r="A85" t="str">
            <v>2002</v>
          </cell>
          <cell r="B85" t="str">
            <v>Interest</v>
          </cell>
          <cell r="D85">
            <v>0</v>
          </cell>
          <cell r="E85">
            <v>0</v>
          </cell>
          <cell r="F85">
            <v>0</v>
          </cell>
          <cell r="G85">
            <v>0</v>
          </cell>
          <cell r="H85">
            <v>0</v>
          </cell>
          <cell r="I85">
            <v>27813</v>
          </cell>
          <cell r="J85">
            <v>0</v>
          </cell>
          <cell r="K85">
            <v>0</v>
          </cell>
          <cell r="L85">
            <v>0</v>
          </cell>
          <cell r="M85">
            <v>0</v>
          </cell>
          <cell r="N85">
            <v>0</v>
          </cell>
          <cell r="O85">
            <v>27813</v>
          </cell>
          <cell r="P85">
            <v>55626</v>
          </cell>
        </row>
        <row r="86">
          <cell r="A86" t="str">
            <v>CIBs</v>
          </cell>
          <cell r="B86" t="str">
            <v>Principal</v>
          </cell>
          <cell r="D86">
            <v>0</v>
          </cell>
          <cell r="E86">
            <v>0</v>
          </cell>
          <cell r="F86">
            <v>0</v>
          </cell>
          <cell r="G86">
            <v>0</v>
          </cell>
          <cell r="H86">
            <v>0</v>
          </cell>
          <cell r="I86">
            <v>0</v>
          </cell>
          <cell r="J86">
            <v>0</v>
          </cell>
          <cell r="K86">
            <v>0</v>
          </cell>
          <cell r="L86">
            <v>0</v>
          </cell>
          <cell r="M86">
            <v>0</v>
          </cell>
          <cell r="N86">
            <v>0</v>
          </cell>
          <cell r="O86">
            <v>0</v>
          </cell>
          <cell r="P86">
            <v>0</v>
          </cell>
        </row>
        <row r="88">
          <cell r="A88" t="str">
            <v>2001A</v>
          </cell>
          <cell r="B88" t="str">
            <v>Interest</v>
          </cell>
          <cell r="C88" t="str">
            <v>Jan/Jul</v>
          </cell>
          <cell r="D88">
            <v>0</v>
          </cell>
          <cell r="E88">
            <v>0</v>
          </cell>
          <cell r="F88">
            <v>0</v>
          </cell>
          <cell r="G88">
            <v>0</v>
          </cell>
          <cell r="H88">
            <v>0</v>
          </cell>
          <cell r="I88">
            <v>1069313.95</v>
          </cell>
          <cell r="J88">
            <v>0</v>
          </cell>
          <cell r="K88">
            <v>0</v>
          </cell>
          <cell r="L88">
            <v>0</v>
          </cell>
          <cell r="M88">
            <v>0</v>
          </cell>
          <cell r="N88">
            <v>0</v>
          </cell>
          <cell r="O88">
            <v>1069313.95</v>
          </cell>
          <cell r="P88">
            <v>2138627.9</v>
          </cell>
        </row>
        <row r="89">
          <cell r="B89" t="str">
            <v>Cover</v>
          </cell>
          <cell r="C89" t="str">
            <v>Jan/Jul</v>
          </cell>
          <cell r="D89">
            <v>0</v>
          </cell>
          <cell r="E89">
            <v>0</v>
          </cell>
          <cell r="F89">
            <v>0</v>
          </cell>
          <cell r="G89">
            <v>0</v>
          </cell>
          <cell r="H89">
            <v>0</v>
          </cell>
          <cell r="I89" t="str">
            <v>Fully Funded</v>
          </cell>
          <cell r="J89">
            <v>0</v>
          </cell>
          <cell r="K89">
            <v>0</v>
          </cell>
          <cell r="L89">
            <v>0</v>
          </cell>
          <cell r="M89">
            <v>0</v>
          </cell>
          <cell r="N89">
            <v>0</v>
          </cell>
          <cell r="O89" t="str">
            <v>Fully Funded</v>
          </cell>
          <cell r="P89">
            <v>0</v>
          </cell>
        </row>
        <row r="90">
          <cell r="B90" t="str">
            <v>Rpl/Rcvy</v>
          </cell>
          <cell r="D90">
            <v>43773.919999999998</v>
          </cell>
          <cell r="E90">
            <v>43773.919999999998</v>
          </cell>
          <cell r="F90">
            <v>43773.919999999998</v>
          </cell>
          <cell r="G90">
            <v>43773.919999999998</v>
          </cell>
          <cell r="H90">
            <v>43773.919999999998</v>
          </cell>
          <cell r="I90">
            <v>43773.919999999998</v>
          </cell>
          <cell r="J90">
            <v>43773.919999999998</v>
          </cell>
          <cell r="K90">
            <v>43773.919999999998</v>
          </cell>
          <cell r="L90">
            <v>43773.919999999998</v>
          </cell>
          <cell r="M90">
            <v>43773.919999999998</v>
          </cell>
          <cell r="N90">
            <v>43773.919999999998</v>
          </cell>
          <cell r="O90">
            <v>43773.88</v>
          </cell>
          <cell r="P90">
            <v>525286.99999999988</v>
          </cell>
        </row>
        <row r="92">
          <cell r="A92" t="str">
            <v>2001B</v>
          </cell>
          <cell r="B92" t="str">
            <v>Interest</v>
          </cell>
          <cell r="C92" t="str">
            <v>Jan/Jul</v>
          </cell>
          <cell r="D92">
            <v>0</v>
          </cell>
          <cell r="E92">
            <v>0</v>
          </cell>
          <cell r="F92">
            <v>0</v>
          </cell>
          <cell r="G92">
            <v>0</v>
          </cell>
          <cell r="H92">
            <v>0</v>
          </cell>
          <cell r="I92">
            <v>2149125</v>
          </cell>
          <cell r="J92">
            <v>0</v>
          </cell>
          <cell r="K92">
            <v>0</v>
          </cell>
          <cell r="L92">
            <v>0</v>
          </cell>
          <cell r="M92">
            <v>0</v>
          </cell>
          <cell r="N92">
            <v>0</v>
          </cell>
          <cell r="O92">
            <v>2149125</v>
          </cell>
          <cell r="P92">
            <v>4298250</v>
          </cell>
        </row>
        <row r="93">
          <cell r="B93" t="str">
            <v>Cover</v>
          </cell>
          <cell r="C93" t="str">
            <v>Jan/Jul</v>
          </cell>
          <cell r="D93">
            <v>0</v>
          </cell>
          <cell r="E93">
            <v>0</v>
          </cell>
          <cell r="F93">
            <v>0</v>
          </cell>
          <cell r="G93">
            <v>0</v>
          </cell>
          <cell r="H93">
            <v>0</v>
          </cell>
          <cell r="I93" t="str">
            <v>Fully Funded</v>
          </cell>
          <cell r="J93">
            <v>0</v>
          </cell>
          <cell r="K93">
            <v>0</v>
          </cell>
          <cell r="L93">
            <v>0</v>
          </cell>
          <cell r="M93">
            <v>0</v>
          </cell>
          <cell r="N93">
            <v>0</v>
          </cell>
          <cell r="O93" t="str">
            <v>Fully Funded</v>
          </cell>
          <cell r="P93">
            <v>0</v>
          </cell>
        </row>
        <row r="94">
          <cell r="B94" t="str">
            <v>Rpl/Rcvy</v>
          </cell>
          <cell r="D94">
            <v>242558.33</v>
          </cell>
          <cell r="E94">
            <v>242558.33</v>
          </cell>
          <cell r="F94">
            <v>242558.33</v>
          </cell>
          <cell r="G94">
            <v>242558.33</v>
          </cell>
          <cell r="H94">
            <v>242558.33</v>
          </cell>
          <cell r="I94">
            <v>242558.33</v>
          </cell>
          <cell r="J94">
            <v>242558.33</v>
          </cell>
          <cell r="K94">
            <v>242558.33</v>
          </cell>
          <cell r="L94">
            <v>242558.33</v>
          </cell>
          <cell r="M94">
            <v>242558.33</v>
          </cell>
          <cell r="N94">
            <v>242558.33</v>
          </cell>
          <cell r="O94">
            <v>242558.37</v>
          </cell>
          <cell r="P94">
            <v>2910700.0000000005</v>
          </cell>
        </row>
        <row r="96">
          <cell r="A96" t="str">
            <v>2001C</v>
          </cell>
          <cell r="B96" t="str">
            <v>Interest</v>
          </cell>
          <cell r="C96" t="str">
            <v>Jan/Jul</v>
          </cell>
          <cell r="D96">
            <v>0</v>
          </cell>
          <cell r="E96">
            <v>0</v>
          </cell>
          <cell r="F96">
            <v>0</v>
          </cell>
          <cell r="G96">
            <v>0</v>
          </cell>
          <cell r="H96">
            <v>0</v>
          </cell>
          <cell r="I96">
            <v>354220.18</v>
          </cell>
          <cell r="J96">
            <v>0</v>
          </cell>
          <cell r="K96">
            <v>0</v>
          </cell>
          <cell r="L96">
            <v>0</v>
          </cell>
          <cell r="M96">
            <v>0</v>
          </cell>
          <cell r="N96">
            <v>0</v>
          </cell>
          <cell r="O96">
            <v>354220.17</v>
          </cell>
          <cell r="P96">
            <v>708440.35</v>
          </cell>
        </row>
        <row r="97">
          <cell r="B97" t="str">
            <v>Cover</v>
          </cell>
          <cell r="C97" t="str">
            <v>Jan/Jul</v>
          </cell>
          <cell r="D97">
            <v>0</v>
          </cell>
          <cell r="E97">
            <v>0</v>
          </cell>
          <cell r="F97">
            <v>0</v>
          </cell>
          <cell r="G97">
            <v>0</v>
          </cell>
          <cell r="H97">
            <v>0</v>
          </cell>
          <cell r="I97" t="str">
            <v>Fully Funded</v>
          </cell>
          <cell r="J97">
            <v>0</v>
          </cell>
          <cell r="K97">
            <v>0</v>
          </cell>
          <cell r="L97">
            <v>0</v>
          </cell>
          <cell r="M97">
            <v>0</v>
          </cell>
          <cell r="N97">
            <v>0</v>
          </cell>
          <cell r="O97" t="str">
            <v>Fully Funded</v>
          </cell>
          <cell r="P97">
            <v>0</v>
          </cell>
        </row>
        <row r="98">
          <cell r="B98" t="str">
            <v>Rpl/Rcvy</v>
          </cell>
          <cell r="D98">
            <v>24352.17</v>
          </cell>
          <cell r="E98">
            <v>24352.17</v>
          </cell>
          <cell r="F98">
            <v>24352.17</v>
          </cell>
          <cell r="G98">
            <v>24352.17</v>
          </cell>
          <cell r="H98">
            <v>24352.17</v>
          </cell>
          <cell r="I98">
            <v>24352.17</v>
          </cell>
          <cell r="J98">
            <v>24352.17</v>
          </cell>
          <cell r="K98">
            <v>24352.17</v>
          </cell>
          <cell r="L98">
            <v>24352.17</v>
          </cell>
          <cell r="M98">
            <v>24352.17</v>
          </cell>
          <cell r="N98">
            <v>24352.17</v>
          </cell>
          <cell r="O98">
            <v>24352.13</v>
          </cell>
          <cell r="P98">
            <v>292225.99999999994</v>
          </cell>
        </row>
        <row r="100">
          <cell r="A100" t="str">
            <v>2002A</v>
          </cell>
          <cell r="B100" t="str">
            <v>Interest</v>
          </cell>
          <cell r="C100" t="str">
            <v>Jan/Jul</v>
          </cell>
          <cell r="D100">
            <v>0</v>
          </cell>
          <cell r="E100">
            <v>0</v>
          </cell>
          <cell r="F100">
            <v>0</v>
          </cell>
          <cell r="G100">
            <v>0</v>
          </cell>
          <cell r="H100">
            <v>0</v>
          </cell>
          <cell r="I100">
            <v>586566.68999999994</v>
          </cell>
          <cell r="J100">
            <v>0</v>
          </cell>
          <cell r="K100">
            <v>0</v>
          </cell>
          <cell r="L100">
            <v>0</v>
          </cell>
          <cell r="M100">
            <v>0</v>
          </cell>
          <cell r="N100">
            <v>0</v>
          </cell>
          <cell r="O100">
            <v>530562.84</v>
          </cell>
          <cell r="P100">
            <v>1117129.5299999998</v>
          </cell>
        </row>
        <row r="101">
          <cell r="A101" t="str">
            <v>Vol Cap</v>
          </cell>
          <cell r="B101" t="str">
            <v>Cover</v>
          </cell>
          <cell r="C101" t="str">
            <v>Jan/Jul</v>
          </cell>
          <cell r="D101">
            <v>0</v>
          </cell>
          <cell r="E101">
            <v>0</v>
          </cell>
          <cell r="F101">
            <v>0</v>
          </cell>
          <cell r="G101">
            <v>0</v>
          </cell>
          <cell r="H101">
            <v>0</v>
          </cell>
          <cell r="I101">
            <v>87985</v>
          </cell>
          <cell r="J101">
            <v>0</v>
          </cell>
          <cell r="K101">
            <v>0</v>
          </cell>
          <cell r="L101">
            <v>0</v>
          </cell>
          <cell r="M101">
            <v>0</v>
          </cell>
          <cell r="N101">
            <v>0</v>
          </cell>
          <cell r="O101">
            <v>71183.850000000006</v>
          </cell>
          <cell r="P101">
            <v>159168.85</v>
          </cell>
        </row>
        <row r="102">
          <cell r="A102" t="str">
            <v>$19.47M</v>
          </cell>
          <cell r="B102" t="str">
            <v>Rpl/Rcvy</v>
          </cell>
          <cell r="C102" t="str">
            <v>Jul</v>
          </cell>
          <cell r="D102">
            <v>0</v>
          </cell>
          <cell r="E102">
            <v>0</v>
          </cell>
          <cell r="F102">
            <v>0</v>
          </cell>
          <cell r="G102">
            <v>0</v>
          </cell>
          <cell r="H102">
            <v>0</v>
          </cell>
          <cell r="I102">
            <v>0</v>
          </cell>
          <cell r="J102">
            <v>0</v>
          </cell>
          <cell r="K102">
            <v>0</v>
          </cell>
          <cell r="L102">
            <v>0</v>
          </cell>
          <cell r="M102">
            <v>0</v>
          </cell>
          <cell r="N102">
            <v>0</v>
          </cell>
          <cell r="O102">
            <v>0</v>
          </cell>
          <cell r="P102">
            <v>0</v>
          </cell>
        </row>
        <row r="104">
          <cell r="A104" t="str">
            <v>2002B</v>
          </cell>
          <cell r="B104" t="str">
            <v>Interest</v>
          </cell>
          <cell r="C104" t="str">
            <v>Jan/Jul</v>
          </cell>
          <cell r="D104">
            <v>0</v>
          </cell>
          <cell r="E104">
            <v>0</v>
          </cell>
          <cell r="F104">
            <v>0</v>
          </cell>
          <cell r="G104">
            <v>0</v>
          </cell>
          <cell r="H104">
            <v>0</v>
          </cell>
          <cell r="I104">
            <v>1015729.17</v>
          </cell>
          <cell r="J104">
            <v>0</v>
          </cell>
          <cell r="K104">
            <v>0</v>
          </cell>
          <cell r="L104">
            <v>0</v>
          </cell>
          <cell r="M104">
            <v>0</v>
          </cell>
          <cell r="N104">
            <v>0</v>
          </cell>
          <cell r="O104">
            <v>918750</v>
          </cell>
          <cell r="P104">
            <v>1934479.17</v>
          </cell>
        </row>
        <row r="105">
          <cell r="A105" t="str">
            <v>Env Enh</v>
          </cell>
          <cell r="B105" t="str">
            <v>Cover</v>
          </cell>
          <cell r="C105" t="str">
            <v>Jan/Jul</v>
          </cell>
          <cell r="D105">
            <v>0</v>
          </cell>
          <cell r="E105">
            <v>0</v>
          </cell>
          <cell r="F105">
            <v>0</v>
          </cell>
          <cell r="G105">
            <v>0</v>
          </cell>
          <cell r="H105">
            <v>0</v>
          </cell>
          <cell r="I105">
            <v>152359.38</v>
          </cell>
          <cell r="J105">
            <v>0</v>
          </cell>
          <cell r="K105">
            <v>0</v>
          </cell>
          <cell r="L105">
            <v>0</v>
          </cell>
          <cell r="M105">
            <v>0</v>
          </cell>
          <cell r="N105">
            <v>0</v>
          </cell>
          <cell r="O105">
            <v>123265.62</v>
          </cell>
          <cell r="P105">
            <v>275625</v>
          </cell>
        </row>
        <row r="106">
          <cell r="A106" t="str">
            <v>$35M</v>
          </cell>
          <cell r="B106" t="str">
            <v>Rpl/Rcvy</v>
          </cell>
          <cell r="C106" t="str">
            <v>Jul</v>
          </cell>
          <cell r="D106">
            <v>0</v>
          </cell>
          <cell r="E106">
            <v>0</v>
          </cell>
          <cell r="F106">
            <v>0</v>
          </cell>
          <cell r="G106">
            <v>0</v>
          </cell>
          <cell r="H106">
            <v>0</v>
          </cell>
          <cell r="I106">
            <v>0</v>
          </cell>
          <cell r="J106">
            <v>125333.67</v>
          </cell>
          <cell r="K106">
            <v>125333.67</v>
          </cell>
          <cell r="L106">
            <v>125333.67</v>
          </cell>
          <cell r="M106">
            <v>125333.67</v>
          </cell>
          <cell r="N106">
            <v>125333.67</v>
          </cell>
          <cell r="O106">
            <v>125333.65</v>
          </cell>
          <cell r="P106">
            <v>752002</v>
          </cell>
        </row>
        <row r="111">
          <cell r="A111" t="str">
            <v xml:space="preserve">NEW MONEY ASSUMPTIONS </v>
          </cell>
        </row>
        <row r="112">
          <cell r="A112" t="str">
            <v>03 Rel</v>
          </cell>
          <cell r="B112" t="str">
            <v>Interest - Accrued</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t="str">
            <v>CABs</v>
          </cell>
          <cell r="B113" t="str">
            <v>Principal</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O114" t="str">
            <v xml:space="preserve"> </v>
          </cell>
        </row>
        <row r="115">
          <cell r="A115" t="str">
            <v>03 Rel</v>
          </cell>
          <cell r="B115" t="str">
            <v>Interest</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t="str">
            <v>CIBs</v>
          </cell>
          <cell r="B116" t="str">
            <v>Principal</v>
          </cell>
          <cell r="D116">
            <v>0</v>
          </cell>
          <cell r="E116">
            <v>0</v>
          </cell>
          <cell r="F116">
            <v>0</v>
          </cell>
          <cell r="G116">
            <v>0</v>
          </cell>
          <cell r="H116">
            <v>0</v>
          </cell>
          <cell r="I116">
            <v>0</v>
          </cell>
          <cell r="J116">
            <v>0</v>
          </cell>
          <cell r="K116">
            <v>0</v>
          </cell>
          <cell r="L116">
            <v>0</v>
          </cell>
          <cell r="M116">
            <v>0</v>
          </cell>
          <cell r="N116">
            <v>0</v>
          </cell>
          <cell r="O116">
            <v>0</v>
          </cell>
          <cell r="P116">
            <v>0</v>
          </cell>
        </row>
        <row r="119">
          <cell r="A119" t="str">
            <v>Updated July 2003:</v>
          </cell>
          <cell r="D119">
            <v>0</v>
          </cell>
          <cell r="E119">
            <v>0</v>
          </cell>
          <cell r="F119">
            <v>0</v>
          </cell>
          <cell r="G119">
            <v>3182.9399999999441</v>
          </cell>
          <cell r="H119">
            <v>4086.2099999999627</v>
          </cell>
          <cell r="I119">
            <v>301821.94000000134</v>
          </cell>
          <cell r="J119">
            <v>-18294.760000000009</v>
          </cell>
          <cell r="K119">
            <v>-5669.6500000000233</v>
          </cell>
          <cell r="L119">
            <v>-16299.149999999907</v>
          </cell>
          <cell r="M119">
            <v>-16299.150000000023</v>
          </cell>
          <cell r="N119">
            <v>-16299.15000000014</v>
          </cell>
          <cell r="O119">
            <v>50079.120000001043</v>
          </cell>
        </row>
        <row r="123">
          <cell r="C123" t="str">
            <v>Totals</v>
          </cell>
          <cell r="D123">
            <v>1218376.79</v>
          </cell>
          <cell r="E123">
            <v>881836.58</v>
          </cell>
          <cell r="F123">
            <v>881819.73</v>
          </cell>
          <cell r="G123">
            <v>884985.72</v>
          </cell>
          <cell r="H123">
            <v>1097110.93</v>
          </cell>
          <cell r="I123">
            <v>26730499.870000001</v>
          </cell>
          <cell r="J123">
            <v>1202662.49</v>
          </cell>
          <cell r="K123">
            <v>995178.08000000007</v>
          </cell>
          <cell r="L123">
            <v>984531.05000000016</v>
          </cell>
          <cell r="M123">
            <v>984513.4</v>
          </cell>
          <cell r="N123">
            <v>1195734.6399999997</v>
          </cell>
          <cell r="O123">
            <v>11398361.140000001</v>
          </cell>
          <cell r="P123">
            <v>48455610.419999994</v>
          </cell>
        </row>
        <row r="124">
          <cell r="D124">
            <v>1218376.79</v>
          </cell>
          <cell r="E124">
            <v>881836.58</v>
          </cell>
          <cell r="F124">
            <v>881819.73</v>
          </cell>
          <cell r="G124">
            <v>881802.78</v>
          </cell>
          <cell r="H124">
            <v>1093024.72</v>
          </cell>
          <cell r="I124">
            <v>26428677.93</v>
          </cell>
          <cell r="J124">
            <v>1220957.25</v>
          </cell>
          <cell r="K124">
            <v>1000847.73</v>
          </cell>
          <cell r="L124">
            <v>1000830.2</v>
          </cell>
          <cell r="M124">
            <v>1000812.55</v>
          </cell>
          <cell r="N124">
            <v>1212033.79</v>
          </cell>
          <cell r="O124">
            <v>11348282.02</v>
          </cell>
        </row>
        <row r="125">
          <cell r="C125" t="str">
            <v xml:space="preserve">Purchaser's Advance Billing = </v>
          </cell>
          <cell r="D125">
            <v>1141117.1400000001</v>
          </cell>
          <cell r="E125">
            <v>804576.90999999992</v>
          </cell>
          <cell r="F125">
            <v>804560.05999999994</v>
          </cell>
          <cell r="G125">
            <v>807726.04999999993</v>
          </cell>
          <cell r="H125">
            <v>1019851.2599999999</v>
          </cell>
          <cell r="I125">
            <v>26653240.199999999</v>
          </cell>
          <cell r="J125">
            <v>1134224.26</v>
          </cell>
          <cell r="K125">
            <v>926739.83000000007</v>
          </cell>
          <cell r="L125">
            <v>916092.80000000016</v>
          </cell>
          <cell r="M125">
            <v>916075.15</v>
          </cell>
          <cell r="N125">
            <v>1127296.3899999997</v>
          </cell>
          <cell r="O125">
            <v>11329922.870000001</v>
          </cell>
        </row>
        <row r="127">
          <cell r="E127" t="str">
            <v>Purchaser's Advance Billing = Total monthly billed less 57&amp;68 Reserves &amp; Combined R&amp;C (which are billed on the actual, not advanced billing).</v>
          </cell>
        </row>
        <row r="128">
          <cell r="C128" t="str">
            <v>PSE Share</v>
          </cell>
          <cell r="D128">
            <v>0.38900000000000001</v>
          </cell>
          <cell r="E128">
            <v>0.38900000000000001</v>
          </cell>
          <cell r="F128">
            <v>0.38900000000000001</v>
          </cell>
          <cell r="G128">
            <v>0.38900000000000001</v>
          </cell>
          <cell r="H128">
            <v>0.38900000000000001</v>
          </cell>
          <cell r="I128">
            <v>0.38900000000000001</v>
          </cell>
          <cell r="J128">
            <v>0.38900000000000001</v>
          </cell>
          <cell r="K128">
            <v>0.38900000000000001</v>
          </cell>
          <cell r="L128">
            <v>0.38900000000000001</v>
          </cell>
          <cell r="M128">
            <v>0.38900000000000001</v>
          </cell>
          <cell r="N128">
            <v>0.38900000000000001</v>
          </cell>
          <cell r="O128">
            <v>0.38900000000000001</v>
          </cell>
        </row>
        <row r="129">
          <cell r="D129">
            <v>473948.57131000003</v>
          </cell>
          <cell r="E129">
            <v>343034.42962000001</v>
          </cell>
          <cell r="F129">
            <v>343027.87497</v>
          </cell>
          <cell r="G129">
            <v>344259.44507999998</v>
          </cell>
          <cell r="H129">
            <v>426776.15177</v>
          </cell>
          <cell r="I129">
            <v>10398164.44943</v>
          </cell>
          <cell r="J129">
            <v>467835.70861000003</v>
          </cell>
          <cell r="K129">
            <v>387124.27312000003</v>
          </cell>
          <cell r="L129">
            <v>382982.57845000009</v>
          </cell>
          <cell r="M129">
            <v>382975.71260000003</v>
          </cell>
          <cell r="N129">
            <v>465140.77495999989</v>
          </cell>
          <cell r="O129">
            <v>4433962.4834600007</v>
          </cell>
          <cell r="P129">
            <v>18849232.45338</v>
          </cell>
        </row>
        <row r="131">
          <cell r="C131" t="str">
            <v>Key</v>
          </cell>
          <cell r="E131" t="str">
            <v xml:space="preserve">  Billing Adjustment for Tendered Bonds</v>
          </cell>
          <cell r="I131" t="str">
            <v xml:space="preserve">  Semi-Annual Billing Cycles</v>
          </cell>
        </row>
        <row r="132">
          <cell r="A132" t="str">
            <v>Cost Element</v>
          </cell>
          <cell r="G132">
            <v>3182.9399999999441</v>
          </cell>
          <cell r="H132">
            <v>4086.2099999999627</v>
          </cell>
          <cell r="I132">
            <v>301821.94000000134</v>
          </cell>
          <cell r="J132">
            <v>-18294.760000000009</v>
          </cell>
          <cell r="K132">
            <v>-5669.6500000000233</v>
          </cell>
          <cell r="L132">
            <v>-16299.149999999907</v>
          </cell>
          <cell r="M132">
            <v>-16299.150000000023</v>
          </cell>
          <cell r="N132">
            <v>-16299.15000000014</v>
          </cell>
          <cell r="O132">
            <v>50079.120000001043</v>
          </cell>
          <cell r="P132">
            <v>286308.35000000219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refreshError="1"/>
      <sheetData sheetId="1" refreshError="1"/>
      <sheetData sheetId="2" refreshError="1">
        <row r="1">
          <cell r="A1" t="str">
            <v>WH Expansion Project</v>
          </cell>
        </row>
        <row r="3">
          <cell r="C3">
            <v>1680000</v>
          </cell>
        </row>
        <row r="4">
          <cell r="C4">
            <v>92000000</v>
          </cell>
        </row>
      </sheetData>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refreshError="1"/>
      <sheetData sheetId="1" refreshError="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A77" t="str">
            <v>Line 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FFH Fees"/>
      <sheetName val="CSA costs"/>
      <sheetName val="Major Maint"/>
      <sheetName val="Generation &amp; Fuel"/>
      <sheetName val="Error Checks &amp; Notes"/>
      <sheetName val="Depreciation"/>
      <sheetName val="CapEx"/>
      <sheetName val="Links to Notes"/>
    </sheetNames>
    <sheetDataSet>
      <sheetData sheetId="0" refreshError="1"/>
      <sheetData sheetId="1" refreshError="1">
        <row r="4">
          <cell r="I4">
            <v>0.5</v>
          </cell>
        </row>
        <row r="22">
          <cell r="E22">
            <v>7.6999999999999999E-2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CB Macro Sheet"/>
      <sheetName val="Evaluation Summary"/>
      <sheetName val="Assumptions"/>
      <sheetName val="Questions-concerns"/>
      <sheetName val="PPA 1"/>
      <sheetName val="PPA 2"/>
      <sheetName val="PPA 3"/>
      <sheetName val="PPA 4"/>
      <sheetName val="Wind PPA"/>
      <sheetName val="Wind Inputs"/>
      <sheetName val="Acquisition Inputs"/>
      <sheetName val="RPS Summary"/>
      <sheetName val="Supply Calculator"/>
      <sheetName val="Dispatch Cases"/>
      <sheetName val="Capital Additions"/>
      <sheetName val="Fuel Consumption"/>
      <sheetName val="Capacity MWh"/>
      <sheetName val="Emissions"/>
      <sheetName val="Nominal Results Summary"/>
      <sheetName val="Results Summary"/>
      <sheetName val="Consol"/>
      <sheetName val="CCGT"/>
      <sheetName val="Acquisition 2"/>
      <sheetName val="Acquisition 1"/>
      <sheetName val="Wind Acquisition"/>
      <sheetName val="SCGT"/>
      <sheetName val="Wind"/>
      <sheetName val="Coal"/>
      <sheetName val="Duct Fired"/>
      <sheetName val="Biomass"/>
      <sheetName val="Joint Ownership MW"/>
      <sheetName val="Contracted MW"/>
      <sheetName val="PPA Rollup"/>
      <sheetName val="Equity Equalization - PPA"/>
      <sheetName val="End Effects"/>
      <sheetName val="&lt;Dispatch Model&gt;"/>
      <sheetName val="CB Assumptions"/>
      <sheetName val="CB Corellation Matrix"/>
      <sheetName val="Dispatch"/>
      <sheetName val="Load Shape"/>
      <sheetName val="Price Data"/>
      <sheetName val="Wind Data"/>
      <sheetName val="Thermal Plants"/>
      <sheetName val="Consolidated Hydro"/>
      <sheetName val="Must Run Plants"/>
      <sheetName val="&lt;Data Sheets&gt;"/>
      <sheetName val="AMW Summary"/>
      <sheetName val="Monthly On-peak Capacities"/>
      <sheetName val="WACC"/>
      <sheetName val="Heat Rate"/>
      <sheetName val="Case Output"/>
    </sheetNames>
    <sheetDataSet>
      <sheetData sheetId="0" refreshError="1"/>
      <sheetData sheetId="1" refreshError="1"/>
      <sheetData sheetId="2" refreshError="1"/>
      <sheetData sheetId="3" refreshError="1">
        <row r="15">
          <cell r="K15">
            <v>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Output from AuroraAMW"/>
      <sheetName val="Portfolio Output from Aurora"/>
      <sheetName val="Sheet2"/>
      <sheetName val="Map Table"/>
      <sheetName val="Sheet1"/>
      <sheetName val="Summary"/>
      <sheetName val="Summary MDB"/>
      <sheetName val="Summary MDB with wind separate"/>
      <sheetName val="Load Summary for CSM"/>
      <sheetName val="2006 Pie Chart"/>
      <sheetName val="Hydro Update"/>
      <sheetName val="Key"/>
      <sheetName val="Chart2006 (3)"/>
      <sheetName val="Chart2006"/>
      <sheetName val="Chart2007"/>
      <sheetName val="Chart2008"/>
      <sheetName val="Chart2009"/>
      <sheetName val="Chart2010"/>
      <sheetName val="Chart2011"/>
      <sheetName val="Chart2012"/>
      <sheetName val="Chart2013"/>
      <sheetName val="Chart2014"/>
      <sheetName val="Chart2015"/>
      <sheetName val="Annual Needs (3)"/>
      <sheetName val="Annual Chart"/>
      <sheetName val="Chart2006 (2)"/>
    </sheetNames>
    <sheetDataSet>
      <sheetData sheetId="0" refreshError="1"/>
      <sheetData sheetId="1" refreshError="1"/>
      <sheetData sheetId="2" refreshError="1"/>
      <sheetData sheetId="3" refreshError="1">
        <row r="2">
          <cell r="B2" t="str">
            <v>APS Contract 2005 - 2006</v>
          </cell>
          <cell r="C2" t="str">
            <v>Contracts</v>
          </cell>
        </row>
        <row r="3">
          <cell r="B3" t="str">
            <v>Baker Replacement 1997-2025</v>
          </cell>
          <cell r="C3" t="str">
            <v>Contracts</v>
          </cell>
        </row>
        <row r="4">
          <cell r="B4" t="str">
            <v>BC Hydro Point Roberts 2004-2025</v>
          </cell>
          <cell r="C4" t="str">
            <v>Contracts</v>
          </cell>
        </row>
        <row r="5">
          <cell r="B5" t="str">
            <v>BPA Snohomish Conservation  2004-2010</v>
          </cell>
          <cell r="C5" t="str">
            <v>Contracts</v>
          </cell>
        </row>
        <row r="6">
          <cell r="B6" t="str">
            <v>Canadian EA 2004-2025</v>
          </cell>
          <cell r="C6" t="str">
            <v>Contracts</v>
          </cell>
        </row>
        <row r="7">
          <cell r="B7" t="str">
            <v>Colstrip 1</v>
          </cell>
          <cell r="C7" t="str">
            <v>Colstrip</v>
          </cell>
        </row>
        <row r="8">
          <cell r="B8" t="str">
            <v>Colstrip 2</v>
          </cell>
          <cell r="C8" t="str">
            <v>Colstrip</v>
          </cell>
        </row>
        <row r="9">
          <cell r="B9" t="str">
            <v>Colstrip 3</v>
          </cell>
          <cell r="C9" t="str">
            <v>Colstrip</v>
          </cell>
        </row>
        <row r="10">
          <cell r="B10" t="str">
            <v>Colstrip 4</v>
          </cell>
          <cell r="C10" t="str">
            <v>Colstrip</v>
          </cell>
        </row>
        <row r="11">
          <cell r="B11" t="str">
            <v>Electron</v>
          </cell>
          <cell r="C11" t="str">
            <v>Hydro &amp; Wind</v>
          </cell>
        </row>
        <row r="12">
          <cell r="B12" t="str">
            <v>Encogen Dispatch</v>
          </cell>
          <cell r="C12" t="str">
            <v>Encogen &amp; CTs</v>
          </cell>
        </row>
        <row r="13">
          <cell r="B13" t="str">
            <v>Encogen Must Run</v>
          </cell>
          <cell r="C13" t="str">
            <v>Encogen &amp; CTs</v>
          </cell>
        </row>
        <row r="14">
          <cell r="B14" t="str">
            <v>Fred CC Duct</v>
          </cell>
          <cell r="C14" t="str">
            <v>Encogen &amp; CTs</v>
          </cell>
        </row>
        <row r="15">
          <cell r="B15" t="str">
            <v>Frederickson 1</v>
          </cell>
          <cell r="C15" t="str">
            <v>Encogen &amp; CTs</v>
          </cell>
        </row>
        <row r="16">
          <cell r="B16" t="str">
            <v>Frederickson 2</v>
          </cell>
          <cell r="C16" t="str">
            <v>Encogen &amp; CTs</v>
          </cell>
        </row>
        <row r="17">
          <cell r="B17" t="str">
            <v>Frederickson CC</v>
          </cell>
          <cell r="C17" t="str">
            <v>Encogen &amp; CTs</v>
          </cell>
        </row>
        <row r="18">
          <cell r="B18" t="str">
            <v>Fredonia 1</v>
          </cell>
          <cell r="C18" t="str">
            <v>Encogen &amp; CTs</v>
          </cell>
        </row>
        <row r="19">
          <cell r="B19" t="str">
            <v>Fredonia 2</v>
          </cell>
          <cell r="C19" t="str">
            <v>Encogen &amp; CTs</v>
          </cell>
        </row>
        <row r="20">
          <cell r="B20" t="str">
            <v>Fredonia 3-4</v>
          </cell>
          <cell r="C20" t="str">
            <v>Encogen &amp; CTs</v>
          </cell>
        </row>
        <row r="21">
          <cell r="B21" t="str">
            <v>Hopkins Ridge</v>
          </cell>
          <cell r="C21" t="str">
            <v>Hydro &amp; Wind</v>
          </cell>
        </row>
        <row r="22">
          <cell r="B22" t="str">
            <v>Lower Baker 1</v>
          </cell>
          <cell r="C22" t="str">
            <v>Hydro &amp; Wind</v>
          </cell>
        </row>
        <row r="23">
          <cell r="B23" t="str">
            <v>March Point 1 MRun 2004-2011</v>
          </cell>
          <cell r="C23" t="str">
            <v>NUGs</v>
          </cell>
        </row>
        <row r="24">
          <cell r="B24" t="str">
            <v>March Point 2 Dis 2004-2011</v>
          </cell>
          <cell r="C24" t="str">
            <v>NUGs</v>
          </cell>
        </row>
        <row r="25">
          <cell r="B25" t="str">
            <v>March Point 2 MRun  2004-2011</v>
          </cell>
          <cell r="C25" t="str">
            <v>NUGs</v>
          </cell>
        </row>
        <row r="26">
          <cell r="B26" t="str">
            <v>Market Purchases</v>
          </cell>
          <cell r="C26" t="str">
            <v>Market Purchases</v>
          </cell>
        </row>
        <row r="27">
          <cell r="B27" t="str">
            <v>Market Sales</v>
          </cell>
          <cell r="C27" t="str">
            <v>Market Sales</v>
          </cell>
        </row>
        <row r="28">
          <cell r="B28" t="str">
            <v>MPC Firm Contract CY 2004-2010</v>
          </cell>
          <cell r="C28" t="str">
            <v>Contracts</v>
          </cell>
        </row>
        <row r="29">
          <cell r="B29" t="str">
            <v>Nooksack Hydro 2004-2008</v>
          </cell>
          <cell r="C29" t="str">
            <v>Contracts</v>
          </cell>
        </row>
        <row r="30">
          <cell r="B30" t="str">
            <v>North Wasco 2004-2012</v>
          </cell>
          <cell r="C30" t="str">
            <v>Contracts</v>
          </cell>
        </row>
        <row r="31">
          <cell r="B31" t="str">
            <v>PG&amp;E Exchange In 2004-2008</v>
          </cell>
          <cell r="C31" t="str">
            <v>Contracts</v>
          </cell>
        </row>
        <row r="32">
          <cell r="B32" t="str">
            <v>PG&amp;E Exchange Out 2004-2008</v>
          </cell>
          <cell r="C32" t="str">
            <v>Contracts</v>
          </cell>
        </row>
        <row r="33">
          <cell r="B33" t="str">
            <v>PR Disp Product 2005-2025</v>
          </cell>
          <cell r="C33" t="str">
            <v>Hydro &amp; Wind</v>
          </cell>
        </row>
        <row r="34">
          <cell r="B34" t="str">
            <v>Priest Rapids Wanapum 2010</v>
          </cell>
          <cell r="C34" t="str">
            <v>Hydro &amp; Wind</v>
          </cell>
        </row>
        <row r="35">
          <cell r="B35" t="str">
            <v>QF Koma Kulshan Hydro 2004-2025</v>
          </cell>
          <cell r="C35" t="str">
            <v>Contracts</v>
          </cell>
        </row>
        <row r="36">
          <cell r="B36" t="str">
            <v>QF PERC 2004-2009</v>
          </cell>
          <cell r="C36" t="str">
            <v>Contracts</v>
          </cell>
        </row>
        <row r="37">
          <cell r="B37" t="str">
            <v>QF Port Townsend Hydro 2000-2025</v>
          </cell>
          <cell r="C37" t="str">
            <v>Contracts</v>
          </cell>
        </row>
        <row r="38">
          <cell r="B38" t="str">
            <v>QF Shipp Hutch. Creek 2004-2005</v>
          </cell>
          <cell r="C38" t="str">
            <v>Contracts</v>
          </cell>
        </row>
        <row r="39">
          <cell r="B39" t="str">
            <v>QF Spokane MSW 2004-2011</v>
          </cell>
          <cell r="C39" t="str">
            <v>Contracts</v>
          </cell>
        </row>
        <row r="40">
          <cell r="B40" t="str">
            <v>QF Sygitowicz 2004-2014</v>
          </cell>
          <cell r="C40" t="str">
            <v>Contracts</v>
          </cell>
        </row>
        <row r="41">
          <cell r="B41" t="str">
            <v>QF Sygitowicz 2014 - 2025</v>
          </cell>
          <cell r="C41" t="str">
            <v>Contracts</v>
          </cell>
        </row>
        <row r="42">
          <cell r="B42" t="str">
            <v>QF Twin Falls 2004-2025</v>
          </cell>
          <cell r="C42" t="str">
            <v>Contracts</v>
          </cell>
        </row>
        <row r="43">
          <cell r="B43" t="str">
            <v>QF Weeks Falls 2004-2025</v>
          </cell>
          <cell r="C43" t="str">
            <v>Contracts</v>
          </cell>
        </row>
        <row r="44">
          <cell r="B44" t="str">
            <v>Resource Total</v>
          </cell>
          <cell r="C44" t="str">
            <v>Resource Total</v>
          </cell>
        </row>
        <row r="45">
          <cell r="B45" t="str">
            <v>Rock Island 1</v>
          </cell>
          <cell r="C45" t="str">
            <v>Hydro &amp; Wind</v>
          </cell>
        </row>
        <row r="46">
          <cell r="B46" t="str">
            <v>Rock Island 2</v>
          </cell>
          <cell r="C46" t="str">
            <v>Hydro &amp; Wind</v>
          </cell>
        </row>
        <row r="47">
          <cell r="B47" t="str">
            <v>Rocky Reach 1-11</v>
          </cell>
          <cell r="C47" t="str">
            <v>Hydro &amp; Wind</v>
          </cell>
        </row>
        <row r="48">
          <cell r="B48" t="str">
            <v>Snoqualmie Falls</v>
          </cell>
          <cell r="C48" t="str">
            <v>Hydro &amp; Wind</v>
          </cell>
        </row>
        <row r="49">
          <cell r="B49" t="str">
            <v>Sumas 2004-2012</v>
          </cell>
          <cell r="C49" t="str">
            <v>NUGs</v>
          </cell>
        </row>
        <row r="50">
          <cell r="B50" t="str">
            <v>Tenaska 2004-2011</v>
          </cell>
          <cell r="C50" t="str">
            <v>NUGs</v>
          </cell>
        </row>
        <row r="51">
          <cell r="B51" t="str">
            <v>Tenaska Excess Energy 2004-2011</v>
          </cell>
          <cell r="C51" t="str">
            <v>NUGs</v>
          </cell>
        </row>
        <row r="52">
          <cell r="B52" t="str">
            <v>Total</v>
          </cell>
          <cell r="C52" t="str">
            <v>Total</v>
          </cell>
        </row>
        <row r="53">
          <cell r="B53" t="str">
            <v>Total Contract Purchases</v>
          </cell>
          <cell r="C53" t="str">
            <v>Total Contract Purchases</v>
          </cell>
        </row>
        <row r="54">
          <cell r="B54" t="str">
            <v>Total Contract Sales</v>
          </cell>
          <cell r="C54" t="str">
            <v>Total Contract Sales</v>
          </cell>
        </row>
        <row r="55">
          <cell r="B55" t="str">
            <v>Upper Baker 1 &amp; 2</v>
          </cell>
          <cell r="C55" t="str">
            <v>Hydro &amp; Wind</v>
          </cell>
        </row>
        <row r="56">
          <cell r="B56" t="str">
            <v>Wanapum 2000-2009</v>
          </cell>
          <cell r="C56" t="str">
            <v>Hydro &amp; Wind</v>
          </cell>
        </row>
        <row r="57">
          <cell r="B57" t="str">
            <v>Wells U1-U10</v>
          </cell>
          <cell r="C57" t="str">
            <v>Hydro &amp; Wind</v>
          </cell>
        </row>
        <row r="58">
          <cell r="B58" t="str">
            <v>Whitehorn 2 (Point Whitehorn)</v>
          </cell>
          <cell r="C58" t="str">
            <v>Encogen &amp; CTs</v>
          </cell>
        </row>
        <row r="59">
          <cell r="B59" t="str">
            <v>Whitehorn 3 (Point Whitehorn)</v>
          </cell>
          <cell r="C59" t="str">
            <v>Encogen &amp; CTs</v>
          </cell>
        </row>
        <row r="60">
          <cell r="B60" t="str">
            <v>Wildhorse</v>
          </cell>
          <cell r="C60" t="str">
            <v>Hydro &amp; Wind</v>
          </cell>
        </row>
        <row r="61">
          <cell r="B61" t="str">
            <v>WNP-3 BPA Exch Power 2004-2017</v>
          </cell>
          <cell r="C61" t="str">
            <v>Contracts</v>
          </cell>
        </row>
        <row r="62">
          <cell r="B62" t="str">
            <v>WNP-3 Return  2000 - 2017</v>
          </cell>
          <cell r="C62" t="str">
            <v>Contracts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pages --&gt;"/>
      <sheetName val="Summary Nominal NPV Levelized"/>
      <sheetName val="100% - Debt Serv. &amp; O&amp;M - Term"/>
      <sheetName val="100% Expense - Nominal - Term"/>
      <sheetName val="100% RR Capex - Nominal - Term"/>
      <sheetName val="100% RI Capex - Nominal - Term"/>
      <sheetName val="|Model --&gt;"/>
      <sheetName val="To Do and Notes"/>
      <sheetName val="NPV"/>
      <sheetName val="NPV 2011"/>
      <sheetName val="Inputs"/>
      <sheetName val="Input Vectors"/>
      <sheetName val="PSE - Nominal"/>
      <sheetName val="100% - Nominal"/>
      <sheetName val="Expense - Nominal"/>
      <sheetName val="Expense - 2005 $"/>
      <sheetName val="Term Sheet Charges"/>
      <sheetName val="Total Debt Service and Balance"/>
      <sheetName val="Incr DS Pre Sign"/>
      <sheetName val="Incr DS Post Sign Pre Effective"/>
      <sheetName val="Incr DS Post Effective"/>
      <sheetName val="Sch A1 to PSE 10-14-05"/>
      <sheetName val="| Updated Capex --&gt;"/>
      <sheetName val="RR Capex - Rev 12142005"/>
      <sheetName val="RR Capex - 2005 $"/>
      <sheetName val="RR Capex - Nominal"/>
      <sheetName val="RR License - 2005 $"/>
      <sheetName val="RI Capex - Nominal"/>
      <sheetName val="RI Capex - 2005 $"/>
      <sheetName val="Old Cum Debt Pmts - Nom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1">
          <cell r="F51" t="str">
            <v>Yes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Elsea Aurora"/>
      <sheetName val="Base Acquisitions"/>
      <sheetName val="Base Costs"/>
      <sheetName val="NIM+O&amp;M"/>
      <sheetName val="NIM+O&amp;M Monthly"/>
      <sheetName val="Resources"/>
      <sheetName val="Values 2008 Strat Plan"/>
      <sheetName val="Notes"/>
      <sheetName val="Prices"/>
      <sheetName val="| Load and Exist Res -&gt;"/>
      <sheetName val="Conservation Assumption"/>
      <sheetName val="Dec Peak Cap &amp; Deficits"/>
      <sheetName val="F08R Peak and Avg"/>
      <sheetName val="Need 15 pct RM"/>
      <sheetName val="Conservation"/>
      <sheetName val="OLD B2 Need Energy"/>
      <sheetName val="Old RPS"/>
      <sheetName val="Chart Data"/>
      <sheetName val="Charts 1 page"/>
      <sheetName val="Charts 2 pages"/>
      <sheetName val="Report Summary"/>
      <sheetName val="Diff Base Costs less v5"/>
      <sheetName val="RPS Existing"/>
      <sheetName val="BPA Open Season"/>
      <sheetName val="PBA Transmission"/>
      <sheetName val="Fredonia 3&amp;4"/>
      <sheetName val="Wind Own"/>
      <sheetName val="RES Cap Cost"/>
      <sheetName val="Ratebase for RES"/>
      <sheetName val="Wind Vantage"/>
      <sheetName val="KV Wind Own"/>
      <sheetName val="Storage Demonstration"/>
      <sheetName val="Wind PPA"/>
      <sheetName val="Golden Hills PPA"/>
      <sheetName val="Mint Farm"/>
      <sheetName val="Sumas"/>
      <sheetName val="Pure Cost IP Line"/>
      <sheetName val="Pure Cost Gas Transport"/>
      <sheetName val="LSR 1250 Credit-Reformat"/>
      <sheetName val="Recip Peakers"/>
      <sheetName val="Tenaska Tolling"/>
      <sheetName val="New CCGT"/>
      <sheetName val="Tenaska Buy"/>
      <sheetName val="Grays Harbor"/>
      <sheetName val="Hydro PPA"/>
      <sheetName val="Biomass"/>
      <sheetName val="PBA West"/>
      <sheetName val="STF Transmission"/>
      <sheetName val="Frederickson PPAs"/>
      <sheetName val="Geothermal PPA"/>
      <sheetName val="Alcoa Capacity Exchange"/>
      <sheetName val="Hydro Own"/>
      <sheetName val="LFG PPA"/>
      <sheetName val="IGCC"/>
      <sheetName val="LMS Ownership"/>
      <sheetName val="New CCGT Turnkey"/>
      <sheetName val="IP Line w Escl and AFUDC"/>
      <sheetName val="CCGT cost"/>
      <sheetName val="Wind Costs"/>
      <sheetName val="Tx Cost Assumptions"/>
      <sheetName val="Trash"/>
    </sheetNames>
    <sheetDataSet>
      <sheetData sheetId="0" refreshError="1"/>
      <sheetData sheetId="1" refreshError="1"/>
      <sheetData sheetId="2" refreshError="1"/>
      <sheetData sheetId="3" refreshError="1"/>
      <sheetData sheetId="4" refreshError="1"/>
      <sheetData sheetId="5" refreshError="1">
        <row r="69">
          <cell r="E69">
            <v>2.5000000000000001E-2</v>
          </cell>
        </row>
        <row r="70">
          <cell r="E70">
            <v>2009</v>
          </cell>
        </row>
        <row r="78">
          <cell r="R78">
            <v>58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
          <cell r="H8">
            <v>365</v>
          </cell>
        </row>
        <row r="9">
          <cell r="H9">
            <v>4.3900000000000002E-2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row r="2">
          <cell r="B2">
            <v>8.4000000000000005E-2</v>
          </cell>
        </row>
      </sheetData>
      <sheetData sheetId="57" refreshError="1"/>
      <sheetData sheetId="58" refreshError="1"/>
      <sheetData sheetId="59" refreshError="1">
        <row r="4">
          <cell r="B4" t="str">
            <v>PSE Control Area - Wind</v>
          </cell>
          <cell r="C4" t="str">
            <v>BPA Control Area - Wind</v>
          </cell>
          <cell r="D4" t="str">
            <v>BPA Control Area -Thermal</v>
          </cell>
          <cell r="E4" t="str">
            <v>BPA Control Area with 2 Wheels - Baseload</v>
          </cell>
          <cell r="F4" t="str">
            <v>PSE Control Area + BPA Wheel - Wind</v>
          </cell>
          <cell r="G4" t="str">
            <v>PSE Control Area - Thermal</v>
          </cell>
          <cell r="H4" t="str">
            <v>PAC Control Area  and BPA Wheel - Wind PPA</v>
          </cell>
          <cell r="I4" t="str">
            <v>PAC Control Area  and BPA Wheel - Thermal</v>
          </cell>
          <cell r="J4" t="str">
            <v>TPU Wheel w/PSE reserves - Thermal</v>
          </cell>
          <cell r="K4" t="str">
            <v>Alberta Wind</v>
          </cell>
          <cell r="L4" t="str">
            <v>BCTC Control Area - Hydro (storage)</v>
          </cell>
          <cell r="M4" t="str">
            <v>BCTC Control Area - Hydro (no storage)</v>
          </cell>
          <cell r="N4" t="str">
            <v>BCTC + Juan de Fuca + BPA - Wind</v>
          </cell>
          <cell r="O4" t="str">
            <v>NWE Control Area (average 1st W of PSE + NWE) and BPA 2nd W - Coal</v>
          </cell>
          <cell r="P4" t="str">
            <v>NWE Control Area + BPA -  Coal</v>
          </cell>
          <cell r="Q4" t="str">
            <v>NWE Control Area + BPA - Hydro (Flat)</v>
          </cell>
          <cell r="R4" t="str">
            <v>NWE Control Area + BPA - Hydro</v>
          </cell>
          <cell r="S4" t="str">
            <v>E. Montana + PSE BA- Wind</v>
          </cell>
          <cell r="T4" t="str">
            <v>W. Montana Wind</v>
          </cell>
          <cell r="U4" t="str">
            <v>British Columbia Wind</v>
          </cell>
          <cell r="V4" t="str">
            <v>Wyoming Wind</v>
          </cell>
          <cell r="W4" t="str">
            <v>Colstrip Exchange Loss Benefits</v>
          </cell>
          <cell r="X4" t="str">
            <v>SE Alaska Home (AK + BCTC) - Hydro</v>
          </cell>
          <cell r="Y4" t="str">
            <v>2 BPA Wheels - Wind</v>
          </cell>
          <cell r="Z4" t="str">
            <v>BPA Control Area - Schedule</v>
          </cell>
          <cell r="AA4" t="str">
            <v>PGE + BPA- Thermal</v>
          </cell>
          <cell r="AB4" t="str">
            <v>SE Alaska Local Wheel</v>
          </cell>
          <cell r="AC4" t="str">
            <v>BPA Control Area - Wind no imbalance</v>
          </cell>
          <cell r="AD4" t="str">
            <v>BPA Control Area - Hydro</v>
          </cell>
          <cell r="AE4" t="str">
            <v>BPA Southern Intertie</v>
          </cell>
          <cell r="AF4" t="str">
            <v>BPA Klamath Intertie</v>
          </cell>
          <cell r="AG4" t="str">
            <v>BPA + HEC (Low Losses)</v>
          </cell>
          <cell r="AH4" t="str">
            <v>BPA + HEC (High Losses)</v>
          </cell>
          <cell r="AI4" t="str">
            <v>Delivery to PSE</v>
          </cell>
          <cell r="AJ4" t="str">
            <v>PSE Wind Integration</v>
          </cell>
          <cell r="AK4" t="str">
            <v>SCL PTP Wheel - Thermal</v>
          </cell>
          <cell r="AL4" t="str">
            <v>Raft River BPA Exchange</v>
          </cell>
          <cell r="AM4" t="str">
            <v>BPA Control Area + IPC - Thermal</v>
          </cell>
          <cell r="AN4" t="str">
            <v>Raft River 2 BPA + 1 IPC</v>
          </cell>
        </row>
      </sheetData>
      <sheetData sheetId="6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D5" t="str">
            <v>Yes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to Scen #1"/>
      <sheetName val="Table of Contents"/>
      <sheetName val="Scen #1R Pwr Cost O&amp;M "/>
      <sheetName val="Scen 1D vs 1R Pwr Cost Comp"/>
      <sheetName val="Scen #1D Pwr Cost O&amp;M"/>
      <sheetName val="Capital Costs #1R and #1D"/>
      <sheetName val="New Resource List"/>
      <sheetName val="AURORA Inputs"/>
      <sheetName val="Scenario #1R High Invest"/>
      <sheetName val="Scenario #1D High w Deferral"/>
      <sheetName val="Transmission Infrastructure"/>
      <sheetName val="General Office Engr Support"/>
      <sheetName val="Need"/>
      <sheetName val="Data----&gt;"/>
      <sheetName val="Other Assumptions"/>
      <sheetName val="CCCT Summary"/>
      <sheetName val="New CCCT Assumptions"/>
      <sheetName val="Peaker Summary"/>
      <sheetName val="LMS 100"/>
      <sheetName val="BHP"/>
      <sheetName val="New Coal 2013"/>
      <sheetName val="New Coal 2016"/>
      <sheetName val="Hopkins Ridge"/>
      <sheetName val="Wild Horse"/>
      <sheetName val="Ormat"/>
      <sheetName val="Biomass"/>
      <sheetName val="New Wind Summary"/>
      <sheetName val="New Wind"/>
      <sheetName val="Colstrip Upgrade"/>
      <sheetName val="NUGS"/>
      <sheetName val="Gas Tolling"/>
      <sheetName val="RFP Tolling Bids"/>
      <sheetName val="OandM Costs"/>
      <sheetName val="Scenario #3 NOT U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B5">
            <v>2.5000000000000001E-2</v>
          </cell>
        </row>
        <row r="12">
          <cell r="B12">
            <v>0.35</v>
          </cell>
        </row>
        <row r="14">
          <cell r="B14">
            <v>0.15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formance%20Excellence%20Metrics%20Data/Budget%20and%20Forecast/2018%20Capital%20Planning/5-Year%20Plan%20Details/2018%205-Year%20Plan/2018-2022%20Plan%20Master%20File_v8.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erene" refreshedDate="42991.71045648148" createdVersion="4" refreshedVersion="4" minRefreshableVersion="3" recordCount="1112">
  <cacheSource type="worksheet">
    <worksheetSource ref="A1:AV1113" sheet="WBS Detail (All BU)" r:id="rId2"/>
  </cacheSource>
  <cacheFields count="48">
    <cacheField name="BU" numFmtId="0">
      <sharedItems containsBlank="1" count="10">
        <s v="R"/>
        <s v="C"/>
        <s v="F"/>
        <s v="K"/>
        <s v="X"/>
        <m/>
        <s v="Subtotals"/>
        <s v="Sum"/>
        <s v="Check Totals (to prior 5yr Plan &amp; Current Forecast)"/>
        <s v="Variance"/>
      </sharedItems>
    </cacheField>
    <cacheField name="Business Unit" numFmtId="0">
      <sharedItems containsBlank="1"/>
    </cacheField>
    <cacheField name="PDEF" numFmtId="0">
      <sharedItems containsBlank="1"/>
    </cacheField>
    <cacheField name="PDEF Description" numFmtId="0">
      <sharedItems containsBlank="1"/>
    </cacheField>
    <cacheField name="L1 WBS" numFmtId="0">
      <sharedItems containsBlank="1"/>
    </cacheField>
    <cacheField name="L1 Description" numFmtId="0">
      <sharedItems containsBlank="1"/>
    </cacheField>
    <cacheField name="L2 WBS" numFmtId="0">
      <sharedItems containsBlank="1"/>
    </cacheField>
    <cacheField name="L2 Description" numFmtId="0">
      <sharedItems containsBlank="1"/>
    </cacheField>
    <cacheField name="L3 WBS" numFmtId="0">
      <sharedItems containsBlank="1"/>
    </cacheField>
    <cacheField name="L3 Description" numFmtId="0">
      <sharedItems containsBlank="1" count="1101">
        <s v="Pre-Cap L3 WBS"/>
        <s v="AIRCRAFT CAPITAL UPGRADES"/>
        <s v="ACQUISITION/RETIREMENT-BELLINGHAM"/>
        <s v="COMMISSIONING-BELLINGHAM"/>
        <s v="CONSTRUCTION-BELLINGHAM"/>
        <s v="DESIGN-BELLINGHAM"/>
        <s v="INITIATION-BELLINGHAM"/>
        <s v="RENOVATION EXPENSES-BELLINGHAM"/>
        <s v="SHUFFLETON OFFICE RETIREMENT"/>
        <s v="SHUFFLETON RELOC-KENT SERVICE CENTER"/>
        <s v="SHUFFLETON RELOCATION-SKC"/>
        <s v="YARD IMPROVEMENTS-O'BRIEN"/>
        <s v="SHUFFLETON RELOC-PUYALLUP SERVICE CENTER"/>
        <s v="ACQUISITION/RETIREMENT-SOUTH KING"/>
        <s v="Commissioning-South King"/>
        <s v="Renovation Expenses-South King"/>
        <s v="South King Complex - Parking Expansion"/>
        <s v="PSE Campus Consolidation Project"/>
        <s v="Workplace Mobility Proof of Concept"/>
        <s v="PSE BUILDING RELOCATION"/>
        <s v="Whidbey Service Center Ph1"/>
        <s v="Snoqualmie Technology Center"/>
        <s v="Puyallup Land Acquisition"/>
        <s v="FURNITURE AND FIXTURE INSTALLATION"/>
        <s v="TRENDED CAPITAL PROJECT WORK"/>
        <s v="UNPLANNED FACILITY IMPROVEMENTS"/>
        <s v="Misc HVAC Replacement"/>
        <s v="OMRC_WIRELESS PCS CONSTRUCTION"/>
        <s v="WIRELESS PCS CONSTRUCTION"/>
        <s v="SECURITY SYSTEM INSTALLATIONS-COMMON"/>
        <s v="SECURITY SYSTEM INSTALLATIONS-ELECTRIC"/>
        <s v="FLEET CAPITAL PURCHASE"/>
        <s v="CUSTOMER SITED ENERGY STORAGE PILOT"/>
        <s v="VEHICLE CHARGING PROGRAM"/>
        <s v="SCRAP SALES - CREDIT TO RETIREMENT"/>
        <s v="STORM OH REPLACEMENT-DIST"/>
        <s v="STORM OH REPLACEMENT-TRANS"/>
        <s v="TRANSFORMER RETIREMENT/DISPOSAL"/>
        <s v="TREATED WOOD DISPOSAL"/>
        <s v="DRONE PURCHASE"/>
        <s v="DEVELOPMENT ACTIVITIES-PEAK GEN"/>
        <s v="INSTALLATION-WLD"/>
        <s v="C-RETIRED EASEMENT ON IMPAIRMENT ASSETS"/>
        <s v="PRECAPITALIZED METERS AND TRANSFORMERS"/>
        <s v="NW PIPE/WWP OWNERSHIP SHARES-JP"/>
        <s v="4300 - DOWNTOWNER PROPERT-GAS ENVIRONMT"/>
        <s v="ENV REM - WHR/BUCKLEY PH I HEADWORKS"/>
        <s v="OMRC_ANNUAL BUDGET PLANNING ONLY"/>
        <s v="CAP_ANNUAL BUDGET PLANNING ONLY"/>
        <s v="Placeholder - Capital WBS Order Closing"/>
        <s v="Placeholder - OMRC WBS Order Closing"/>
        <s v="OVERHEAD MAP SOLUTION"/>
        <s v="OpenLink"/>
        <s v="Enterprise Document Management"/>
        <s v="eProcurement Solution"/>
        <s v="GIS Conflation"/>
        <s v="HR Technology Transformation"/>
        <s v="Inventory Management System"/>
        <s v="PCI Post Analytics P&amp;L Analyzer"/>
        <s v="Power Spring Installation"/>
        <s v="SPCC"/>
        <s v="Tax Jurisdiction Data Improvements"/>
        <s v="Transmission Outage Management"/>
        <s v="Map Viewer Platform"/>
        <s v="DISASTER RECOVERY SOLUTIONS"/>
        <s v="Backup DC Design, Construct, Commission"/>
        <s v="FTIP-BPC Phase 1"/>
        <s v="FTIP-PHASE 1"/>
        <s v="FTIP Phase 2"/>
        <s v="FTIP-ECC Phase 1"/>
        <s v="FUTURE PROJECT FUNDING CSA"/>
        <s v="IT Operational Projects"/>
        <s v="ISR-Custmer Solutins &amp; Corp Affairs 2016"/>
        <s v="ISR-Custmr Solutions &amp; Corp Affairs"/>
        <s v="ISR-Energy Operations 2016"/>
        <s v="ISR-Energy Operations"/>
        <s v="ISR-Finance 2016"/>
        <s v="ISR-Finance"/>
        <s v="ISR-HR and Admin Services 2016"/>
        <s v="ISR-HR and Admin Services"/>
        <s v="ISR-IT 2016"/>
        <s v="ISR-IT"/>
        <s v="ISR-Legal and Compliance 2016"/>
        <s v="ISR-Legal and Compliance"/>
        <s v="ISR-Operations 2016"/>
        <s v="ISR-Operations"/>
        <s v="IT TRANSITION WBS"/>
        <s v="DATABASE LICENSE GROWTH"/>
        <s v="DATABASE UPGRADE"/>
        <s v="Application Monitoring 2016"/>
        <s v="Application Monitoring"/>
        <s v="ECS Point Growth"/>
        <s v="EMS 3.X UPGRADE"/>
        <s v="EMS UPGRADE 2.5 RELEASE 2"/>
        <s v="GAS CONTROL"/>
        <s v="OATI-WEBTRADER UPGRADE"/>
        <s v="OMS"/>
        <s v="OMS-ICCP UPGRADE"/>
        <s v="OMS-TOA UPGRADE"/>
        <s v="POWERSIMM UPGRADE"/>
        <s v="Solar Choice Program"/>
        <s v="POWERPLANT UPGRADE/TAX REPAIRS"/>
        <s v="EIM"/>
        <s v="MDMS License Extension 2016"/>
        <s v="MDMS License Extension"/>
        <s v="HA/DR-DISASTER RECOVERY SOLUTIONS"/>
        <s v="HANA FOR ECC AND CRM"/>
        <s v="SAP DATA SERVICES AND DQM"/>
        <s v="SAP ECC AND CRM HANA MIGRATION"/>
        <s v="SAP HR Support Packs"/>
        <s v="SAP HR Upgrade &amp; Annual Legal Packs 2016"/>
        <s v="SAP PORTAL UPGRADE"/>
        <s v="SAP GRC (10.1)"/>
        <s v="SOLUTION MANAGER UPGRADE"/>
        <s v="UPGRADE SAP CENTRAL PROCESS SCHEDULER"/>
        <s v="UPGRADE SAP PI AND SLD AND EASYSOFT"/>
        <s v="HA/DR"/>
        <s v="SAP BW/BOBJ/BWA Upgrades"/>
        <s v="ASG UPGRADES"/>
        <s v="BPM TECHN RATIONALIZATION"/>
        <s v="IAM Enhancements 2016"/>
        <s v="IAM Enhancements"/>
        <s v="MV90 DR ENHANCEMENT"/>
        <s v="MV90 UPGRADE"/>
        <s v="PROJECTWISE TECH REFRESH"/>
        <s v="AUTOMATION-PSE.COM"/>
        <s v="PSE.com"/>
        <s v="PSEWEB SHAREPOINT UPGRADE"/>
        <s v="Service Now Enhancement Program 2016"/>
        <s v="Service Now Enhancement Program"/>
        <s v="Windows 2003"/>
        <s v="Annual Comm Room Refresh 2016"/>
        <s v="Annual Comm Room Refresh"/>
        <s v="Annual Data Center Refresh &amp; Growth 2016"/>
        <s v="Annual Data Center Refresh and Growth"/>
        <s v="DR FOR BW"/>
        <s v="PC/TB Refresh"/>
        <s v="Annual PSE Growth"/>
        <s v="Annual End User Break/Fix(Refresh) 2016"/>
        <s v="Annual End User Growth 2016"/>
        <s v="Annual End User PC Refresh 2016"/>
        <s v="Annual End User Strategy Refresh 2016"/>
        <s v="Annual Toughbook Refresh 2016"/>
        <s v="RADIO LEGAL OBLIGATIONS"/>
        <s v="Annual MS Enterprise Agrmn't Grwth 2016"/>
        <s v="Annual MS Enterprise Agreement Growth"/>
        <s v="DATA ANALYTICS"/>
        <s v="DISASTER RECOVERY SOLUTIONS-OPS"/>
        <s v="JABBER"/>
        <s v="SCCM Migration 2016"/>
        <s v="Annual SCADA Growth 2016"/>
        <s v="Annual SCADA Refresh"/>
        <s v="ENHANCED SUBSTATION COMMUNICATIONS"/>
        <s v="GAS SCADA RELIABILITY"/>
        <s v="ENHANCED SUBSTATION"/>
        <s v="SCADA Growth Point Licensing"/>
        <s v="Annual Security Infra Tech Refresh 2016"/>
        <s v="EMAIL SECURITY GATEWAY REFRESH"/>
        <s v="NERC"/>
        <s v="OPERATIONS FIREWALL REFRESH"/>
        <s v="SECURITY SYSTEM LICENSE GROWTH"/>
        <s v="ZONE REFRESH"/>
        <s v="Annual Server Virtualization Growth 2016"/>
        <s v="Annual Server Virtualization Growth"/>
        <s v="Annual Virtual Desktop Growth 2016"/>
        <s v="Annual Windows Server Refresh 2016"/>
        <s v="Annual Windows Server Refresh"/>
        <s v="EXCHANGE UPGRADE"/>
        <s v="MOVE IT CENTRAL IN DR"/>
        <s v="REFRESH OF REMOTE SITE INFRASTRUCTURE"/>
        <s v="SCCM Hardware Refresh"/>
        <s v="ARC"/>
        <s v="DNS PLATFORM"/>
        <s v="PSE@Work-IT"/>
        <s v="CLOUD INFRASTRUCTURE BUILD"/>
        <s v="Annual Storage/Bckup Grwth &amp; Refrsh 2016"/>
        <s v="Annual Strge/Bckup Growth &amp; Refresh"/>
        <s v="Annual LUNIX AIX Refresh &amp; Growth 2016"/>
        <s v="Annual LUNIX AIX Refresh &amp; Growth"/>
        <s v="Annual Fiber Refresh"/>
        <s v="Annual Fiber Small Projects 2016"/>
        <s v="Annual Microwave Radio Refresh"/>
        <s v="Annual Radio Capacity and Growth 2016"/>
        <s v="Annual Radio Refresh"/>
        <s v="Annual Telecom Equipment Growth 2016"/>
        <s v="Annual Telecom Equipment Growth"/>
        <s v="Annual Telecom Network Refrsh&amp;Grwth 2016"/>
        <s v="Annual Telecom Network Refrsh&amp;Grwth"/>
        <s v="Annual Test Equipment Refresh 2016"/>
        <s v="Annual Test Equipment Refresh"/>
        <s v="BALDI TO WHITE RIVER MW UPGRADE"/>
        <s v="CHANNEL BANK GROWTH AND REFRESH"/>
        <s v="CISCO UPGRADE"/>
        <s v="ZETRON DATA BASE"/>
        <s v="FIBER NETWORK UPGRADE"/>
        <s v="GAS CIRCUIT RELIABILITY ENHANCEMENT"/>
        <s v="APPLICATIONS"/>
        <s v="Bellevue Tower MAS"/>
        <s v="RADIO UPGRADE"/>
        <s v="RTU UPGRADE"/>
        <s v="Goldendale Microwave"/>
        <s v="Annual Network Refresh 2016"/>
        <s v="Annual Network Refresh"/>
        <s v="Annual Network Growth 2016"/>
        <s v="Annual Network Growth"/>
        <s v="Annual Voice Equipment Refresh 2016"/>
        <s v="Annual Voice Equipment Refresh"/>
        <s v="Annual VOIP Deployment and Refresh 2016"/>
        <s v="Annual VOIP Deployment and Refresh"/>
        <s v="Access Center Technology Refresh"/>
        <s v="Enterprise Architecture Tool 2016"/>
        <s v="Enterprise Architecture Tool"/>
        <s v="DATA ENCRYPTION"/>
        <s v="ONBOARDING OF THIRD PARTY VENDORS"/>
        <s v="Privileged Identity Management"/>
        <s v="AUTOMATION-RFP"/>
        <s v="SECURITY OPERATIONS CENTER"/>
        <s v="SIEM"/>
        <s v="JUMP SERVER"/>
        <s v="PHASE TWO EGRC BUILD-OUT"/>
        <s v="3RD PARTY PATCHING TOOL"/>
        <s v="WEB APPLICATION FIREWALL"/>
        <s v="HYDRO PLANT WORK-LBK"/>
        <s v="SMALL TOOLS-LBK"/>
        <s v="HYDRO PLANT WORK-UBK"/>
        <s v="SMALL TOOLS-UBK"/>
        <s v="CLUBHOUSE REMODEL VISITOR CENTER-LBK"/>
        <s v="COMP REDEVELOPMENT NEW BLDG-LBK"/>
        <s v="LANDSLIDE INSTRUMENTATION-LBK"/>
        <s v="RUNNER REPLACE &amp; SYNCH COND MODE-LBK"/>
        <s v="STAFF GAUGES-LBK"/>
        <s v="DIGITAL GOVERNOR &amp; CONTROLS UNIT 1&amp;2-UBK"/>
        <s v="RELAY PROTECTION UNIT 1&amp;2-UBK"/>
        <s v="SECURITY-UBK"/>
        <s v="WORK BOAT-UBK"/>
        <s v="FSC Primary Pump-UBK"/>
        <s v="CREST IMPROVEMENT &amp; FLOODWALL-LBK"/>
        <s v="DAM GROUTING PROGRAM-LBK"/>
        <s v="HATCHERY RACEWAY PROJECT-LBK"/>
        <s v="GALLERY PROJECT-UBK"/>
        <s v="W PASS DIKE INSTRMT &amp; STABILITY EVAL-UBK"/>
        <s v="COLSTRIP 500KV TRANS LINE-COL"/>
        <s v="COLSTRIP OPERATIONAL 1&amp;2-COL"/>
        <s v="SMALL TOOLS-COL 1&amp;2"/>
        <s v="Land Sales-COL 1&amp;2"/>
        <s v="COLSTRIP OPERATIONAL 3&amp;4-COL"/>
        <s v="LAND SALES-COL 3&amp;4"/>
        <s v="SMALL TOOLS-COL 3&amp;4"/>
        <s v="SMALL TOOLS-ENC"/>
        <s v="THERMAL PLANT WORK-ENC"/>
        <s v="SMALL TOOLS-FERN"/>
        <s v="THERMAL PLANT WORK-FERN"/>
        <s v="EXCITER UPGRADE-FREDDY 1"/>
        <s v="NOX CATALYST REPLACEMENT-FREDDY 1"/>
        <s v="THERMAL PLANT WORK-FDY1"/>
        <s v="SMALL TOOLS-FRA"/>
        <s v="THERMAL PLANT WORK-FRA"/>
        <s v="SMALL TOOLS-FRE"/>
        <s v="THERMAL PLANT WORK-FRE"/>
        <s v="BUS DUCT SYSTEM REPLACEMENT U1-FRE"/>
        <s v="CONSTRUCT PURPOSE-BUILT HAZ-MAT STOR-FRE"/>
        <s v="WATER TREATMENT SYS REFURBISH-FRE"/>
        <s v="Gas Fuel System Replacement U1-FRE"/>
        <s v="Win7 Control System-FRE"/>
        <s v="CT Major Inspection-FRE"/>
        <s v="Gas Turbine Compressor-FRE"/>
        <s v="BPCC-ACCOUNT BAL CLARITY &amp; CONSISTCY"/>
        <s v="BPCC-BILL CODE ENHANCEMENTS PHASE 1"/>
        <s v="BPCC-BILL DUE-REMINDER &amp; FISERV BALANCE"/>
        <s v="BPCC-BILLING AND PAYMENT IMPROVEMENT"/>
        <s v="BPCC-BILLING PERFORMANCE IMPROVEMNT"/>
        <s v="BPCC-CLLCTN CYCL IMPRVMNT&amp;AGNCY INTGRTN"/>
        <s v="BPCC-CREDIT &amp; COLLECTION QUICK WINS"/>
        <s v="BPCC-DIGITAL BILING&amp;PYMNT CAPABILITIES"/>
        <s v="BPCC-ENERGY ASSISTANCE (LOW INCOME)"/>
        <s v="BPCC-FASTER PMT POSTING"/>
        <s v="BPCC-NO FEE BANK CARD"/>
        <s v="BPCC - FISERV NEXT UPGRADE"/>
        <s v="BPCC-PAYMENT ARRANGEMENT/BUDGET/DEPOSIT"/>
        <s v="BPCC-TSI DUNNING PH 1"/>
        <s v="BPCC-NON CONSUMPTION BILLING"/>
        <s v="GTZ BILLING PMT CREDIT/COLLECTIONS PROGR"/>
        <s v="CI-CRM-CSR GUIDED EXPERNCE W/3 CLICK"/>
        <s v="CI-CUSTOMER SELF SERVICE &amp; INTAKE"/>
        <s v="CI-CROSS CHANNEL DESIGN EXP"/>
        <s v="CI-SAP MULTICHANNEL FOUNDATION CUSTOMER"/>
        <s v="CI-ESB MICRO SERVICES TRANSPORT"/>
        <s v="CI-IVR ENHANCEMENTS-PREDICTIVE"/>
        <s v="CI-IVR IMPROVEMENTS"/>
        <s v="CI-AUTO-CATEGORIZATION CUSTOMER CALLS"/>
        <s v="CI-PREFERENCE CENTER"/>
        <s v="CI-START/STOP/TRANSFER"/>
        <s v="CI-WEB, MOBILE APP &amp; CONTENT MANAGEMENT"/>
        <s v="CI - Customer 360 Data View"/>
        <s v="CI-Comm Gateway &amp; Proactive Notificatns"/>
        <s v="GTZ CUSTOMER INTERFACE PROGRAM"/>
        <s v="DATA MGMT-AUTO CATALOG OF CUSTOMER CALLS"/>
        <s v="DATA MGMT-BIG DATA PLATFORM &amp; ANALYTICS"/>
        <s v="DATA MGMT-DATA ANALYTICS (DATA LAKE)"/>
        <s v="DATA MGMT-DATA GOVERNANCE"/>
        <s v="DATA MGMT-DATA QUALITY"/>
        <s v="DATA MGMT-DATA PROFILE &amp; INTEGRITY PROJ"/>
        <s v="DATA MGMT-ESB/MICR SERV TXPRT"/>
        <s v="GTZ DATA MANAGEMENT PROGRAM"/>
        <s v="DATA ANALYTICS-RULES ENGINE"/>
        <s v="GTZ DATA ANALYTICS PROGRAM"/>
        <s v="IWM-AMR TO OMS"/>
        <s v="IWM-GIS CAD DESIGN MANAGER"/>
        <s v="IWM-IN SANDBOX: WORKFORCE SCHDULNG(PCB)"/>
        <s v="IWM-IN SNDBX:WORK MGMT P3A&amp;CSTNG SYS(P2)"/>
        <s v="IWM-P2-IWM COST MANAGEMENT"/>
        <s v="IWM-CUSTOMER 360 DATA VIEW"/>
        <s v="IWM-DCIII-5 P3c-Workforce Mobility"/>
        <s v="GTZ INTEGRATED WORK MANAGEMENT PROGRAM"/>
        <s v="PMO ACTIVITIES"/>
        <s v="GTZ PMO ACTIVITIES PROGRAM"/>
        <s v="GTZ-Transition Costs"/>
        <s v="BPCC-ACCT BAL CLARITY&amp;CONSISTENCY-O&amp;M"/>
        <s v="BPCC-BILL DUE-RMNDR&amp;FISERV BALANCE-O&amp;M"/>
        <s v="BPCC-BILLING &amp; PMT IMPROVEMENT-O&amp;M"/>
        <s v="BPCC-BILLING PERFORMANCE IMPRVMNT-O&amp;M"/>
        <s v="BPCC-CLLCTN CYCL IMPRV&amp;AGNCY INTGRT-O&amp;M"/>
        <s v="BPCC-DIGITAL BILL&amp;PMT CAPABILITY-O&amp;M"/>
        <s v="BPCC-ENERGY ASSISTANCE (LOW INCOME)-O&amp;M"/>
        <s v="BPCC-FASTER PMT POSTING-O&amp;M"/>
        <s v="BPCC-NO FEE BANK CARD-O&amp;M"/>
        <s v="BPCC-NONCONSUMPTION BILING-O&amp;M"/>
        <s v="BPCC-PMT ARRANGEMENT/BUDGET/DEPOSIT-O&amp;M"/>
        <s v="BPCC-PYMNT PROCESSING SYST ROADMAP-O&amp;M"/>
        <s v="CI-CALL BACK(AUTO OUTBOUND CALLING)-O&amp;M"/>
        <s v="CI-CCS CUSTOMER INTAKE-O&amp;M"/>
        <s v="CI-CUSTOMER 360-O&amp;M"/>
        <s v="CI-ESB MICRO SERVICES TRANSPORT-O&amp;M"/>
        <s v="CI-IVR ENHANCEMENTS-PREDICTIVE-O&amp;M"/>
        <s v="CI-IVR PROJECT INITIATION-O&amp;M"/>
        <s v="CI-MANAGE ACCOUNT(S) AND PROFILE-O&amp;M"/>
        <s v="CI-PREFERENCE CENTER-O&amp;M"/>
        <s v="CI-WEB IMPROVEMENTS-O&amp;M"/>
        <s v="CI-WEB, MOBILE APP &amp; CONTENT MGMT-O&amp;M"/>
        <s v="DATA MGMT-AUTO CATALOG CUSTMR CALLS-O&amp;M"/>
        <s v="DATA MGMT-BIG DATA PLATFRM/ANALYTICS-O&amp;M"/>
        <s v="DATA MGMT-DATA ANALYTICS(DATA LAKE)-O&amp;M"/>
        <s v="DATA MGMT-DATA GOVERNANCE-O&amp;M"/>
        <s v="DATA MGMT-DATA QUALITY-O&amp;M"/>
        <s v="DATA MGMT-ESB/MICRO SERV TXPRT-O&amp;M"/>
        <s v="DATA ANALYTICS-RULES ENGINE-O&amp;M"/>
        <s v="IWM-AMR TO OMS-O&amp;M"/>
        <s v="IWM-GIS CAD DESIGN MANAGER-O&amp;M"/>
        <s v="IWM-IWM COST MANAGEMENT-O&amp;M"/>
        <s v="IWM-WORK &amp; COSTING MANAGEMENT SYSTEM-O&amp;M"/>
        <s v="IWM-WORKFORCE SCHDULNG-O&amp;M"/>
        <s v="PMO ACTIVITIES-O&amp;M"/>
        <s v="GTZ-Transition Costs-O&amp;M"/>
        <s v="SMALL TOOLS-GLD"/>
        <s v="THERMAL PLANT WORK-GLD"/>
        <s v="CATION/ANION/MIXED BED TANK REPLACEM-GLD"/>
        <s v="CT MAJOR INSPECTION-GLD"/>
        <s v="FIN FAN COOLER INSTALLATION-GLD"/>
        <s v="REPLACE DCS CONTROL SYSTEM-GLD"/>
        <s v="VIBRATION CONTROL INSTALLATION-GLD"/>
        <s v="ONGOING UOP REPLACEMENTS-HPK"/>
        <s v="SMALL TOOLS-HPK"/>
        <s v="WIND PLANT WORK-HPK"/>
        <s v="Operational Capital-JP"/>
        <s v="Cost of Removal/Salvage-JP"/>
        <s v="SMALL TOOLS-JP"/>
        <s v="100% COR/SALVAGE BETWEEN PARTNERS-JP"/>
        <s v="AQUATIC RIPARIAN HABITAT-BKR"/>
        <s v="DEVELOP RECREATION CAP-BKR"/>
        <s v="ELK HABITAT-BKR"/>
        <s v="FLOW IMPLEMENTATION CAPITAL-BKR"/>
        <s v="FOREST HABITAT-BKR"/>
        <s v="WATER QUALITY CAPITAL-BKR"/>
        <s v="Wetland Habitat Capital"/>
        <s v="EAGLE CONSERVATION PLAN-HPK"/>
        <s v="EAGLE CONSERVATION PLAN-LSR"/>
        <s v="EAGLE CONSERVATION PLAN-WLD"/>
        <s v="ONGOING UOP REPLACEMENTS-LSR"/>
        <s v="SMALL TOOLS-LSR"/>
        <s v="WIND PLANT WORK-LSR"/>
        <s v="SMALL TOOLS-MTF"/>
        <s v="THERMAL PLANT WORK-MTF"/>
        <s v="DCS ALARM &amp; EVENT MGT SYSTEM UPGRADE-MTF"/>
        <s v="GEAR BOX REPLACEMENT-MTF"/>
        <s v="CT Major Inspection-MTF"/>
        <s v="CEMS Software and Hardware-MTF"/>
        <s v="Reverse OSMOSIS Replacement-MTF"/>
        <s v="AC Unit-Admin Bldg-MTF"/>
        <s v="HYDRO PLANT WORK-SNO"/>
        <s v="SMALL TOOLS-SNO"/>
        <s v="SNOQUALMIE IMPLEMENTATION-SNO"/>
        <s v="ARMATURE COILS REPLACE UNITS 2,3,4-SNO"/>
        <s v="BUCKET REPLACEMENT UNIT 1-4-SNO"/>
        <s v="TUBINE COVERS UNIT 1-4-SNO"/>
        <s v="SMALL TOOLS-SMS"/>
        <s v="THERMAL PLANT WORK-SMS"/>
        <s v="COMBUSTION INSPECTION-SMS"/>
        <s v="PARKING LOT-SMS"/>
        <s v="PIPELINE OWNERSHIP-SMS"/>
        <s v="SHOP EXPANSION-SMS"/>
        <s v="CT Major Inspection-SMS"/>
        <s v="Compressed Air System-SMS"/>
        <s v="Gas Turbine Battery-SMS"/>
        <s v="LNG PLANT-LNG"/>
        <s v="1 MILE PIPE CONNECTOR-LNG"/>
        <s v="4 MILE PIPE TO PLANT-LNG"/>
        <s v="CLOVER CREEK LIMIT STATION MODI-LNG"/>
        <s v="DISTRIBUTION SYSTEM DEV-LNG"/>
        <s v="FREDRICKSON GATE STATION EXPANSION-LNG"/>
        <s v="GOLDEN GIVENS NEW LIMIT STATION-LNG"/>
        <s v="SMALL TOOLS-WHH"/>
        <s v="THERMAL PLANT WORK-WHH"/>
        <s v="REPLACE ELECTRIC MECHANICAL RELAYS-WHH"/>
        <s v="SMALL TOOLS-WLD"/>
        <s v="WILD HORSE SUBSTATION MISC CAPITAL-WLD"/>
        <s v="WIND PLANT WORK-WLD"/>
        <s v="Ongoing UOP Replacements-WLD"/>
        <s v="UPS&amp;Battery Charger Replacement-FERN"/>
        <s v="Battery Bank Replacement-ENC"/>
        <s v="Water Treatment Silica Monitor-ENC"/>
        <s v="Boiler Feed Pump Replacement-ENC"/>
        <s v="HRSG 1 Replacement-ENC"/>
        <s v="WLD BATTERY PROJECT"/>
        <s v="LNG Plant OM - PE LNG"/>
        <s v="LNG PLANT-LNG (COMBINED)"/>
        <s v="LNG Plant  CAP - PE LNG"/>
        <s v="JP - DEFERRED - CAPITAL IMPROVEMENTS"/>
        <s v="E-SNO SWITCH INTERCON-CALIGAN CREEK"/>
        <s v="E-SNOQUALMIE SWITCH INTERCON-HANCOCK"/>
        <s v="E-KITSAP BIOGAS INTERCONNECTION"/>
        <s v="G-BONNEY LAKE HP REINF SEGM 1-BULK DIST"/>
        <s v="E-Lake Tradition 230kV Development"/>
        <s v="E-Lake Tradition 230kV-SAHALEE-NOV Updat"/>
        <s v="C-FRANCHISES"/>
        <s v="E-EASTSIDE 230KV SUBS-RICHARDS CREEK"/>
        <s v="E-EASTSIDE 230KV SUBS-TALBOT HILL"/>
        <s v="E-EASTSIDE 230KV SUBSTATIONS-ROSE HILL"/>
        <s v="E-EASTSIDE 230KV SUBSTATIONS-SAMMAMISH"/>
        <s v="E-EASTSIDE 230KV SUBSTATIONS-SOMERSET"/>
        <s v="E-EASTSIDE 230KV-TLINES"/>
        <s v="E-TALBOT HILL-PACCAR RECONDUCTOR"/>
        <s v="E-TALBOT SUBSTATION-SUB"/>
        <s v="OMRC_E-EASTSIDE 230KV SUBS-TALBOT HILL"/>
        <s v="OMRC_E-Eastside 230KV-Tlines"/>
        <s v="OMRC_E-Talbot Hill-Paccar Reconductor"/>
        <s v="E-Eastside 230KV Substations"/>
        <s v="E-449 SCADA-TRANS"/>
        <s v="E-IP SCADA-TRANS"/>
        <s v="E-SCADA-DIST"/>
        <s v="E-SCADA-TRANS"/>
        <s v="OMRC_E-SCADA-TRANS"/>
        <s v="OMRC_E-SCADA-Dist"/>
        <s v="E-ARCO NORTH-SCH 62"/>
        <s v="E-BELLINGHAM SUBSTATION REBUILD-FIBER"/>
        <s v="E-BELLINGHAM SUBSTATION REBUILD-SUB"/>
        <s v="OMRC_E-Bellingham Substation Rebuild-Sub"/>
        <s v="E-Bellingham Substation Rebuild-Trans"/>
        <s v="OMRC_E-Bellingham Substatn Rebuild-Trans"/>
        <s v="E-BEVERLY PARK 230KV SUB REBUILT-TLINE"/>
        <s v="E-BEVERLY PARK 230KV SUBS REBUILD-SUB"/>
        <s v="OMRC_E-BVRLY PRK 230KV SUB REBUILT-TLINE"/>
        <s v="E-BOEING AEROSPACE SUBSTATION-TLINE"/>
        <s v="E-BPA PSE ANALOG&gt;DIGITAL REPLACEMENT"/>
        <s v="E-5 yr Electric Refundable (CIAC)"/>
        <s v="E-CUSTOMER REIMBURSED"/>
        <s v="OMRC_E-CUSTOMER REIMBURSED"/>
        <s v="E-OH/UG COMMERCIAL SERVICES"/>
        <s v="OMRC_E-OH/UG COMMERCIAL SERVICES"/>
        <s v="E-OH/UG RESIDENTIAL SERVICES"/>
        <s v="E-UG RESIDENTIAL SERVICES IN PLATS"/>
        <s v="OMRC_E-OH/UG RESIDENTIAL SERVICES"/>
        <s v="OMRC_E-UG RESIDENTIAL SERVICES IN PLATS"/>
        <s v="E-COMMERCIAL LINE EXTENSION"/>
        <s v="OMRC_E-COMMERCIAL LINE EXTENSION"/>
        <s v="E-MULTI FAMILY LINE EXTENSION"/>
        <s v="OMRC_E-MULTI FAMILY LINE EXTENSION"/>
        <s v="E-PLATS BACKBONE LINE EXTENSION"/>
        <s v="E-PLATS LINE EXTENSION"/>
        <s v="E-PLATS SYSTEM OPPORTUNITY"/>
        <s v="OMRC_E-PLATS BACKBONE LINE EXTENSION"/>
        <s v="OMRC_E-PLATS LINE EXTENSION"/>
        <s v="OMRC_E-PLATS SYSTEM OPPORTUNITY"/>
        <s v="E-SINGLE FAMILY LINE EXTENSION"/>
        <s v="OMRC_E-SINGLE FAMILY LINE EXTENSION"/>
        <s v="E-BOW POS POD #3-FEEDER"/>
        <s v="OMRC_E-AUTOMATED CANCELLATION"/>
        <s v="OMRC_E-MAJOR PROJECTS/NCC"/>
        <s v="E-CONVERSIONS (SCHED 73)-CUST DRIVEN"/>
        <s v="E-OH/UG RELOCATIONS-CUST DRIVEN-DIST"/>
        <s v="OMRC_E-CONVERSION (SCHED 73)-CUST DRIVEN"/>
        <s v="OMRC_E-OH/UG REL-CUST DRIVEN-DIST"/>
        <s v="E-FRANCHISES"/>
        <s v="E-CONVERSIONS (SCHED 74)-PI DRIVEN"/>
        <s v="E-I-405 RELOCATE/CONVERSION PROJECT-DIST"/>
        <s v="E-OH/UG REL-PI DRIVEN (NON-REIMB)-DIST"/>
        <s v="E-OH/UG REL-PI DRIVEN (REIMBURSE)-DIST"/>
        <s v="E-PI DRIVEN RELOCATIONS-TRANS"/>
        <s v="OMRC_E-CONVERSION (SCHED 74)-PI DRIVEN"/>
        <s v="OMRC_E-I-405 RELOC/CONV PROJ-DIST"/>
        <s v="OMRC_E-OH/UG REL-PI DR (NON-REIMB)-DIST"/>
        <s v="OMRC_E-OH/UG REL-PI DR (REIMB)-DIST"/>
        <s v="OMRC_E-PI DRIVEN RELOCATIONS-TRANS"/>
        <s v="OMRC_E-RELOCATE AVOIDANCE"/>
        <s v="E-SNO-LAKE TRAD RELOCATE"/>
        <s v="E-SOUND TRANSIT-DIST"/>
        <s v="E-SOUND TRANSIT-EAST-LINK-DIST"/>
        <s v="E-SOUND TRANSIT-SWEPTWING SUBSTATION"/>
        <s v="OMRC_E-SOUND TRANSIT-DIST"/>
        <s v="OMRC_E-SOUND TRANSIT-EAST-LINK-DIST"/>
        <s v="E-SR 520 HOV RELOC/CONV PROJECT-DIST"/>
        <s v="E-SR 520 HOV RELOC/CONV PROJECT-TRANS"/>
        <s v="OMRC_E-SR 520 HOV RELOC/CONV PROJ-DIST"/>
        <s v="OMRC_E-SR 520 HOV RELOC/CONV PROJ-TRANS"/>
        <s v="E-WSDOT CLR ZONE POLE PROG-DIST"/>
        <s v="E-WSDOT CLR ZONE POLE PROG-TRANS"/>
        <s v="OMRC_E-WSDOT CLR ZONE POLE PROG-DIST"/>
        <s v="OMRC_E-WSDOT CLR ZONE POLE PROG-TRANS"/>
        <s v="E-BPA 3RD AC TRANSMISSION INTERTIE WORK"/>
        <s v="E-CENTRAL BELLEVUE DIST VOLTAGE CONVER"/>
        <s v="E-CENTRAL BELLEVUE DISTR GROWTH-FEEDER"/>
        <s v="E-CENTRAL BELLEVUE DISTR REL-FEEDER"/>
        <s v="OMRC_E-CENTRAL BELLEVUE DISTR REL-FEEDER"/>
        <s v="OMRC_E-Cntrl Bellevue Distr Grwth-Feeder"/>
        <s v="E-CLYDE HILL SWITCHING STATION"/>
        <s v="E-DAMAGE CLAIMS-DIST"/>
        <s v="E-DAMAGE CLAIMS CAP WRITEOFF"/>
        <s v="E-EMERGENCY NON-OUTAGE OH REPL-DIST"/>
        <s v="E-EMERGENCY NON-OUTAGE OH REPL-TRANS"/>
        <s v="E-EMERGENCY NON-OUTAGE UG REPL-DIST"/>
        <s v="OMRC_E-EMERG NON-OUTAGE OH REPL-DIST"/>
        <s v="OMRC_E-EMERG NON-OUTAGE OH REPL-TRANS"/>
        <s v="OMRC_E-EMERGENCY NON-OUTAGE UG REPL-DIST"/>
        <s v="E-EMERGENCY OH REPLACEMENT-TRANS"/>
        <s v="E-EMERGENCY OUTAGE OH REPLACEMENT-DIST"/>
        <s v="E-EMERGENCY OUTAGE UG REPLACEMENT-DIST"/>
        <s v="E-UNPLANNED OH DISTRIBUTION-ABNORMALS"/>
        <s v="E-UNPLANNED UG DISTRIBUTION-ABNORMALS"/>
        <s v="OMRC_E-EMERGENCY OH REPLACEMENT-TRANS"/>
        <s v="OMRC_E-EMERGENCY OUTAGE OH REPL-DIST"/>
        <s v="OMRC_E-EMERGENCY OUTAGE UG REPL-DIST"/>
        <s v="OMRC_E-UNPLANNED OH DSTRBTN-ABNORMALS"/>
        <s v="OMRC_E-UNPLANNED UG DISTRBTN-ABNORMALS"/>
        <s v="E-STORM OH REPLACEMENT-DIST"/>
        <s v="E-STORM OH REPLACEMENT-TRANS"/>
        <s v="E-OH SYSTEM CAPACITY NEW-DIST"/>
        <s v="E-OH SYSTEM CAPACITY NEW-TRANS"/>
        <s v="E-UG SYSTEM CAPACITY NEW-DIST"/>
        <s v="OMRC_E-OH SYSTEM CAPACITY NEW-DIST"/>
        <s v="OMRC_E-UG SYSTEM CAPACITY NEW-DIST"/>
        <s v="E-SYSTEM PROJECT MITIGATION-TRANS"/>
        <s v="E-OH/UG SYSTEM IMP OPP NEW-DIST"/>
        <s v="E-OH/UG SYSTEM IMP OPP NEW-TRANS"/>
        <s v="OMRC_E-OH/UG SYSTEM IMP OPP NEW-DIST"/>
        <s v="E-ACCELERATED CABLE REMEDIATION-DIST"/>
        <s v="E-UG CABLE REMEDIATION-DIST"/>
        <s v="E-UG FEEDER CABLE REMEDIATION-DIST"/>
        <s v="OMRC_E-ACCLRTD CABLE REMEDIATION-DIST"/>
        <s v="OMRC_E-UG CABLE REMEDIATION-DIST"/>
        <s v="OMRC_E-UG FEEDER CABLE REMEDIATION-DIST"/>
        <s v="E-BELLINGHAM SUBS"/>
        <s v="E-DISTRIBUTION OUTAGE FREQ-RPL #6 COPPER"/>
        <s v="E-NORTH BEND SUBS REBUILD-SUBS"/>
        <s v="E-OH #6 COPPER WIRE REPLACEMENT-DIST"/>
        <s v="E-OH CLEARANCE BELLINGHAM SYSTEM-DIST"/>
        <s v="E-OH OPEN WIRE SECONDARY REPL-DIST"/>
        <s v="E-OH SYS REL UPGRADES-OUTAGE-DIST"/>
        <s v="E-OH SYS REL UPGRD-OUTAGE MAJOR PRJ-DIST"/>
        <s v="E-OH SYST REL UPGRADES-REBUILD-DIST"/>
        <s v="E-OH SYST REL UPGRADES-UG CONVERS-DIST"/>
        <s v="E-OH SYST REL UPGR-GANG OP SWITCHES-DIST"/>
        <s v="E-OH SYST REL UPGR-RECLOSERS-DIST"/>
        <s v="E-OH SYST REL UPGR-SWITCH REPL-DIST"/>
        <s v="E-OH SYST REL UPGR-TREE WIRE-DIST"/>
        <s v="E-OH SYST REL UPGR-TRIPSAVER-DIST"/>
        <s v="E-OH SYST UPGR-POLE MOUNTED CAPACITORS"/>
        <s v="E-OH SYSTEM CAPACITY UPGRADE-DIST"/>
        <s v="E-OH SYSTEM CAPACITY UPGRADES-TRANS"/>
        <s v="E-OH SYSTEM RELIABILITY UPGRADES-TRANS"/>
        <s v="E-OH TRANSFORMER PCB REMEDIATION"/>
        <s v="E-OH-SYSTEM CAPACITY UPRATES-TRANS"/>
        <s v="E-OUTAGE FREQ-REPLACE COPPER-DIST"/>
        <s v="E-PROJECT INITIATION"/>
        <s v="E-SEDRO MAR PT 230 REMEDIATE UNDERBUILD"/>
        <s v="E-UG SYS REL UPGRADES-OUTAGE-DIST"/>
        <s v="E-UG SYST REL UPGRADES-MAJOR PROJ-DIST"/>
        <s v="E-UG SYST REL UPGRADES-REBUILD-DIST"/>
        <s v="E-UG SYSTEM CAPACITY UPGRADE-DIST"/>
        <s v="OMRC_E-DSTRBTN OUTAGE FREQ-RPL #6 COPPER"/>
        <s v="OMRC_E-OH #6 COPPER WIRE REPL-DIST"/>
        <s v="OMRC_E-OH CLEARANCE BELLINGHAM SYST-DIST"/>
        <s v="OMRC_E-OH SYST REL UPGRADES-DIST"/>
        <s v="OMRC_E-OH SYST REL UPGRADES-REBUILD-DIST"/>
        <s v="OMRC_E-OH SYST REL UPGR-GANG OP SW-DIST"/>
        <s v="OMRC_E-OH SYST REL UPGR-RECLOSER-DIST"/>
        <s v="OMRC_E-OH SYST REL UPGR-SWITCH REPL-DIST"/>
        <s v="OMRC_E-OH SYST REL UPGR-TREE WIRE-DIST"/>
        <s v="OMRC_E-OH SYST REL UPGR-TRIPSAVER-DIST"/>
        <s v="OMRC_E-OH SYST REL UPGR-UG CONV-DIST"/>
        <s v="OMRC_E-OH SYSTEM CAPACITY UPGRADE-DIST"/>
        <s v="OMRC_E-OH TRANSFORMER PCB REMEDIATION"/>
        <s v="OMRC_E-OUTAGE FREQ-REPLACE COPPER-DIST"/>
        <s v="OMRC_E-UG SYST REL UPGRADES-DIST"/>
        <s v="OMRC_E-UG SYST REL UPGRADES-REBUILD-DIST"/>
        <s v="OMRC_E-UG SYSTEM CAPACITY UPGRADE-DIST"/>
        <s v="OMRC_E-VEGETATION MITIGATION"/>
        <s v="OMRC_E-OH-System Capacity Uprates-Trans"/>
        <s v="E-FISH AND WILDLIFE PROGRAM-DIST"/>
        <s v="OMRC_E-FISH AND WILDLIFE PROGRAM-DIST"/>
        <s v="E-PHYSICAL SECURITY IMPROVEMENTS-SUB"/>
        <s v="E-PHYSICAL SECURITY IMPROVEMENTS"/>
        <s v="E-ELIMINATE POOR CONDITION POLES"/>
        <s v="E-EMERGENT POLE REPLACEMENTDIST"/>
        <s v="E-EMERGENT POLE REPLACEMENT-TRANS"/>
        <s v="E-POLE REPLACEMENT DUE TO JOINT USE"/>
        <s v="E-POLE REPLACEMENT PLAN-DIST"/>
        <s v="E-POLE REPLACEMENT PLAN-NEWCASTLE-TRANS"/>
        <s v="E-POLE REPLACEMENT PLAN-TRANS"/>
        <s v="E-POLE REPLACEMENT PROGRAM-REMOVAL-DIST"/>
        <s v="OMRC_E-ELIMINATE POOR CONDITION POLES"/>
        <s v="OMRC_E-POLE REPLACEMENT DUE TO JOINT USE"/>
        <s v="OMRC_E-POLE REPLACEMENT PLAN-DIST"/>
        <s v="OMRC_E-POLE REPLACEMENT PLAN-TRANS"/>
        <s v="OMRC_E-POLE REPLACEMENT PROGRAM"/>
        <s v="OMRC_E-POLE REPL-INSPECTION DRIVEN-DIST"/>
        <s v="OMRC_E-POLE REPL-INSPECTION DRIVEN-TRANS"/>
        <s v="E-VIKING SUB LOOP ENS-BHM"/>
        <s v="E-ISSAQUAH HIGHLAND SUBSTATION"/>
        <s v="E-S. BREMERTON AUX BUS PROJECT"/>
        <s v="C-AMI NETWORK INSTALLATIONS-GEN PLANT"/>
        <s v="C-AMI NETWORK PURCHASE"/>
        <s v="E-AMI NETWORK INSTALLATION-ELEC T&amp;D WORK"/>
        <s v="E-AMI Electric Meter Deployment"/>
        <s v="G-AMI Gas Module Deployment"/>
        <s v="C-AMI System Integration"/>
        <s v="OMRC_E-AMI Ntwrk Installation-Elec T&amp;D"/>
        <s v="E-CONSERVATION VOLTAGE REDUCTION"/>
        <s v="OMRC_E-Conservation Voltage Reduction"/>
        <s v="E-DISTRIBUTION AUTOMATION-DIST"/>
        <s v="E-DISTRIBUTION AUTOMATION-GEN PLANT"/>
        <s v="E-DISTRIBUTION MANAGEMENT SYSTEM"/>
        <s v="E-NETWORK AND AUTOMATE GRID"/>
        <s v="OMRC_E-DISTRIBUTION AUTOMATION-DIST"/>
        <s v="OMRC_E-NETWORK AND AUTOMATE GRID"/>
        <s v="E-TRANS AUTOMATION PLACEHOLDER"/>
        <s v="OMRC_E-TRANS AUTOMATION PLACEHOLDER"/>
        <s v="E-STREET LIGHT REPLACEMENT"/>
        <s v="E-SUBSTATION REPLACEMENT-BATTERY-DIST"/>
        <s v="E-SUBSTATION REPLACEMENT-BATTERY-TRANS"/>
        <s v="E-Subs Replacement-Oil Filled Brkrs-Dist"/>
        <s v="OMRC_E-Subs Rplcmnt-Oil Filld Brkrs-Dist"/>
        <s v="E-SUBS REPL-ELECTRON MECH RELAYS-DIST"/>
        <s v="E-Subs Replacement-SEL Relay"/>
        <s v="E-SUBSTATION REPLACEMENT-SPCC-DIST"/>
        <s v="E-DIGITAL FAULT RECORDERS REPLACEMENT"/>
        <s v="E-EMERGENT SUBSTATION REPLACEMENT-DIST"/>
        <s v="E-EMERGENT SUBSTATION REPLACEMENT-TRANS"/>
        <s v="E-SUBS REPLACEMENT-ARRESTERS"/>
        <s v="E-SUBS REPLACEMENT-CIRCUIT SWITCHER-DIST"/>
        <s v="E-SUBS REPLACEMENT-DIST"/>
        <s v="E-SUBS REPLACEMENT-FUSES-DIST"/>
        <s v="E-Subs Replcmnt-Trans Substations"/>
        <s v="E-SUBS REPLACEMENT-TRANSFER TRIP-DIST"/>
        <s v="E-SUBS REPLACEMENT-VEGETATION MANAGEMENT"/>
        <s v="OMRC_E-EMERGENT SUBS REPLACEMENT-DIST"/>
        <s v="OMRC_E-SUBS REPLACEMENT-DIST"/>
        <s v="OMRC_E-Emergent Subs Replacement-Trans"/>
        <s v="E-SUBS REPLACEMENT-TRANSFORMERS -DIST"/>
        <s v="OMRC_E-SUBS REPLCMNT-TRANSFORMERS -DIST"/>
        <s v="E-Subs Repl-Trans Breaker Replcmnt-Trans"/>
        <s v="E-CHERRY POINT SUBSTATION-SUB"/>
        <s v="E-CHERRY POINT SUBSTATION-TLINE"/>
        <s v="E-PORTAL WAY-LYNDEN 230KV-TLINE"/>
        <s v="E-Whidbey Subs 1115kV Bus Upgrade-Sub"/>
        <s v="E-FAIRCHILD SUBSTATION"/>
        <s v="G-ELECTRONIC CORRECTORS-DIST"/>
        <s v="G-ERX PILOT-DIST"/>
        <s v="G-GAS SYSTEM MONITORING EQUIP REPLC"/>
        <s v="G-GAUGES/SEMS-DIST"/>
        <s v="G-IMPRESSED CURRENT SYSTEM CBP"/>
        <s v="G-REMOTE TELEMETRY UNITS-DIST"/>
        <s v="G-WILLIAMS PIPELINE EQUIPMENT UPGRADES"/>
        <s v="OMRC_G-GAS SYSTEM MONITORING EQUIP REPLC"/>
        <s v="OMRC_G-Gauges/SEMS-Dist"/>
        <s v="G-Service Replacements CBP"/>
        <s v="G-ALTERED/MODIFIED COMM/IND MAINS"/>
        <s v="G-ALTERED/MODIFIED COMM/IND SERVICE"/>
        <s v="G-ALTERED/MODIFIED RESIDENTIAL MAINS"/>
        <s v="G-ALTERED/MODIFIED RESIDENTIAL SERVICES"/>
        <s v="OMRC_G-Altered/Modified Res Services"/>
        <s v="G-5 yr Gas Refundable (CIAC)"/>
        <s v="G-COMMERCIAL/INDUSTRIAL MAINS"/>
        <s v="G-MULTI FAMILY MAINS"/>
        <s v="G-PLATS MAINS"/>
        <s v="G-RESIDENTIAL MAINS"/>
        <s v="G-COMMERCIAL/INDUSTRIAL SERVICE"/>
        <s v="G-MULTI FAMILY SERVICE"/>
        <s v="G-RESIDENTIAL PLAT SERVICES"/>
        <s v="G-RESIDENTIAL SERVICES"/>
        <s v="G-RESIDENTIAL SERVICES IN PLAT DEV"/>
        <s v="OMRC_G-RESIDENTIAL SERVICES"/>
        <s v="OMRC_G-Residential Plat Services"/>
        <s v="OMRC_G-AUTOMATED CANCELLATION"/>
        <s v="OMRC_G-MAJOR PROJECTS/NCC"/>
        <s v="G-GAS RETIRE ONLY NO ADDITIONS"/>
        <s v="G-CUST DRIVEN RELOCATE (REIMBURSE)-DIST"/>
        <s v="G-FRANCHISES"/>
        <s v="G-I-405 RELOCATE LIKE KIND-DIST"/>
        <s v="G-I-5 TACOMA HOV RELOCATE"/>
        <s v="G-SR 520 HOV RELOCATE AVOIDANCE-GAS"/>
        <s v="OMRC_G-RELOCATE AVOIDANCE"/>
        <s v="G-PI DRIVEN RELOCATE (NON-REIMB)-DIST"/>
        <s v="G-PI DRIVEN RELOCATE (REIMB)-DIST"/>
        <s v="OMRC_G-PI DRIVEN RELOCATE-DIST"/>
        <s v="G-SEATTLE CORE-ALASKAN WAY VIADUCT"/>
        <s v="G-SEATTLE CORE-IP MAIN"/>
        <s v="G-SEATTLE CORE-OTHER PROJECTS"/>
        <s v="G-SEATTLE CORE-REMEDIATION(PM USE)"/>
        <s v="G-SEATTLE CORE-SERVICES"/>
        <s v="OMRC_G-SEATTLE CORE-IP MAIN"/>
        <s v="OMRC_G-SEATTLE CORE-SERVICES"/>
        <s v="OMRC_G-Seattle Core-Alaskan Way Viaduct"/>
        <s v="G-SOUND TRANSIT-DIST"/>
        <s v="G-RELOCATE BULK DIST LIKE KIND-DIST"/>
        <s v="G-SYSTEM IMPROV OPPORT UPGR-DIST"/>
        <s v="OMRC_G-SYSTEM IMPROV OPPORT UPGR-DIST"/>
        <s v="G-SWARR PROPANE AIR PLANT UPGRADES"/>
        <s v="G-CP SYSTEM IMPROV MAIN WITH SERV-DIST"/>
        <s v="G-CP SYSTEM IMPROV SERVICE-DIST"/>
        <s v="G-CP SYSTEM IMPROVEMENT-DIST"/>
        <s v="G-CP SYSTEM IMPROV-SERV ONLY- DIST"/>
        <s v="G-EMERGENT CP SYSTEM IMPROVEMENT-DIST"/>
        <s v="OMRC_G-CP Sys Improv Main w/Service-Dist"/>
        <s v="G-DAMAGE CLAIMS-DIST"/>
        <s v="G-DAMAGE CLAIMS CAP WRITEOFF"/>
        <s v="G-DIMP BRDG/SLD -DIST (UNMAINTAIN FACIL)"/>
        <s v="G-DIMP MOBILE HOME ENCROACHMENT PROGRAM"/>
        <s v="G-MHP SERVICE REPLACEMENTS/CUT"/>
        <s v="G-HP VALVE"/>
        <s v="G-DIMP DUPONT PIPE REPL-MAIN WITH SERV"/>
        <s v="G-DIMP OLDER STW REPL-MAIN WITH SERVICE"/>
        <s v="G-DIMP OLDER STW REPL-SERVICE ONLY"/>
        <s v="OMRC_G-DIMP DUPONT PIPE REPLACEMENT"/>
        <s v="OMRC_G-DIMP OLDER STW REPLACEMENT-MAIN"/>
        <s v="G-DIMP REG STA-OVERPRESSSURE PROT-DIST"/>
        <s v="G-DIMP REGULATOR STATION-ABOVE GROUND"/>
        <s v="G-DIMP REGULATOR STATION-FARM TAPS-DIST"/>
        <s v="G-DIMP REGULATOR STATION-SIDEWALK REGS"/>
        <s v="G-DIMP LEGACY CROSS BORE INSPECTION-DIST"/>
        <s v="G-DIMP LEGACY CRSS BORE REPLACEMENT-DIST"/>
        <s v="G-DIMP Continuing Surveillance-Other"/>
        <s v="G-DIMP SHALLOW MAIN REPL-MAIN WITH SERV"/>
        <s v="G-DIMP SHALLOW SERV REPL-SINGLE SERV"/>
        <s v="OMRC_G-DIMP SHALLOW SERV REPL-SNGL SERV"/>
        <s v="OMRC_G-DIMP Shallow Facility Repl-Other"/>
        <s v="G-DIMP Buried MSA Serv Repl-Opp"/>
        <s v="G-DIMP PREVENTATIVE MAINT-FACILITIES"/>
        <s v="G-DIMP PREVENTIVE MAINT-23000 MSA-DIST"/>
        <s v="G-DIMP PREVENTIVE MAINT-DIST REG-DIST"/>
        <s v="G-DIMP PREVENTIVE MAINTENANCE-FACILITIES"/>
        <s v="G-DIMP PREVENTIVE MAINTENANCE-MSA-DIST"/>
        <s v="G-DIMP PREVENTIVE MAINTENANCE-OTHER"/>
        <s v="G-DIMP PREVENTIVE MAINT-FARM TAPS-DIST"/>
        <s v="G-DIMP PREVENTIVE MAINT-R5000 MSA-DIST"/>
        <s v="OMRC_G-DIMP PREVENTIVE MAINT-FACILITIES"/>
        <s v="G-DIMP STW SERV IN CASING-SERV-DIST"/>
        <s v="G-DIMP Guard Posts"/>
        <s v="G-Eliminate Historical C Leaks"/>
        <s v="G-Leak Repair-Main"/>
        <s v="G-Leak Repair-Service"/>
        <s v="G-SCATTERED SHORT MAIN REHAB"/>
        <s v="G-SERVICE REPLACEMENT MISC"/>
        <s v="G-SEWER CROSS BORE REPAIR-MAIN"/>
        <s v="G-SEWER CROSS BORE REPAIR-SERVICE"/>
        <s v="G-Gas Work Release-Main"/>
        <s v="G-Gas Work Release-Service"/>
        <s v="OMRC_G-SCATTERED SHORT MAIN REHAB"/>
        <s v="OMRC_G-SERVICE REPLACEMENT"/>
        <s v="G-SYSTEM CAPACITY NEW-DIST"/>
        <s v="G-SYSTEM IMPR. OPPORT. NEW-DIST"/>
        <s v="OMRC_G-SYSTEM IMPR. OPPORT. NEW-DIST"/>
        <s v="G-SYSTEM PROJECT MITIGATION-DIST"/>
        <s v="G-COLD WEATHER ACTION REINFORCEMENT"/>
        <s v="G-ODORIZER COMPONANT REPL BULK-DIST"/>
        <s v="G-ODORIZER UPGRADE"/>
        <s v="G-SYSTEM CAPACITY UPGRADE BULK-DIST"/>
        <s v="G-SYSTEM CAPACITY UPGRADE-DIST"/>
        <s v="G-SYSTEM CAPACITY UPRATE-BULK DIST"/>
        <s v="G-SYSTEM CAPACITY UPRATE-DIST"/>
        <s v="G-SYSTEM IMP OPP CAPACITY UPGRADE-DIST"/>
        <s v="OMRC_G-SYSTEM CAPACITY UPRATE-DIST"/>
        <s v="OMRC_G-VEGETATION MITIGATION"/>
        <s v="E-DOWNSTREAM FISH PASSAGE CAPITAL-BAKER"/>
        <s v="E-PTS RECORDS MANAGEMENT GENERATION"/>
        <s v="E-FLOW IMPLEMENTATION CAPITAL-BAKER"/>
        <s v="E-SNOQUALMIE REBUILD SN1-GEN"/>
        <s v="E-SNOQUALMIE REBUILD SN2-GEN"/>
        <s v="E-SNOQUALMIE REBUILD-TRANS"/>
        <s v="E-GREENWATER 55 TO 115KV-TLINE"/>
        <s v="E-GREENWATER TAP SUBS"/>
        <s v="E-JENKINS SUBSTATION"/>
        <s v="E-BAINBRIDGE SUBSTATION-SUB"/>
        <s v="E-BAINBRIDGE TLINES-TRANS"/>
        <s v="E-FOSS CORNER 115KV-PORT MADISON TAP"/>
        <s v="E-FOSS CORNER 115KV-PRT MAD RECOND-TLINE"/>
        <s v="E-FOSS CORNER 115KV-VLY JUNC-#2 TLINE"/>
        <s v="OMRC_E-FOSS CRNR 115KV-PORT MAD TAP-LINE"/>
        <s v="OMRC_E-FOSS CRNR 115KV-PRT MAD -TLINE"/>
        <s v="E-S Brm/Bngr 115KV/230/KV-Prprty Purchse"/>
        <s v="E-THORP SUBSTATION REBUILD-FEEDER"/>
        <s v="E-THORP SUBSTATION REBUILD-SUB"/>
        <s v="OMRC_E-THORP SUBSTATION REBUILD-FEEDER"/>
        <s v="E-WIND RIDGE-KITTITAS 115KV TLINE"/>
        <s v="G-N. LACEY SUPPLY 8&quot; REINF-BULK DIST"/>
        <s v="E-LAKELAND HILLS SUBSTATION"/>
        <s v="E-LAKEMONT SUBSTATION"/>
        <s v="C-AMR OPERATIONS"/>
        <s v="G-AMR BATTERY EXCHANGE PROGRAM"/>
        <s v="G-AMR OPERATIONS"/>
        <s v="E-AMR Operations"/>
        <s v="G-NON-REGISTERING METERS-DIST"/>
        <s v="G-PERIODIC METER CHANGEOUT-IMO-DIST"/>
        <s v="E-MT. SI TRANSMISSION"/>
        <s v="OMRC_E-MT. SI TRANSMISSION"/>
        <s v="E-Mt. Si Substation"/>
        <s v="C-NON UTILITY PLANT"/>
        <s v="E-MOORLNDS-VITULLI 115KV RECONDUC-TRANS"/>
        <s v="OMRC_E-MOORLNDS-VITULLI 115KVRECON-TRANS"/>
        <s v="E-VERNELL SUBSTATION-FEEDER"/>
        <s v="E-VERNELL SUBSTATION-SUB"/>
        <s v="E-VERNELL SWITCHING STATION-CONDUITS"/>
        <s v="OMRC_E-Vernell Substation-Feeder"/>
        <s v="E-NORTH BELLEVUE BANK #3"/>
        <s v="E-STLLWTR-COTTAGE BRK115KV REBUILD-TLINE"/>
        <s v="OMRC_E-Stlwtr-COT Brk115kV Rebuld-Tline"/>
        <s v="G-TOLT HP 16&quot; PHASE 1-MAIN"/>
        <s v="E-MONROE/NOVELTY 230KV LINE #2"/>
        <s v="E-LAKE HILLS-PHANTOM LAKE 115KV-SUB"/>
        <s v="E-LAKE HILLS-PHANTOM LAKE 115KV-TLINE"/>
        <s v="OMRC_E-LAKE HILLS-PHANTOM LAKE 115KV-SUB"/>
        <s v="OMRC_E-Lake Hills-Phntom Lke 115kV-Tline"/>
        <s v="E-LAKESIDE 115 KV SUBS-BUS REBUILD PH1"/>
        <s v="E-LAKESIDE 115 KV SUBS-BUS REBUILD PH2"/>
        <s v="E-LAKESIDE 115 KV SUBS-CONTROL HOUSE"/>
        <s v="E-LAKESIDE 115 KV SUB-TRAN LONGLINES PH1"/>
        <s v="OMRC_E-LAKESIDE 115 KV SUB-BUS REBLD PH1"/>
        <s v="OMRC_E-LAKESIDE 115 KV SUBS-CTRL HOUSE"/>
        <s v="OMRC_E-Lakeside 115kV Trans Longline Ph1"/>
        <s v="E-Lakeside 115kV Trans Longline Ph2"/>
        <s v="OMRC_E-Lakeside 115kV Trans Longline Ph2"/>
        <s v="E-SAMMAMISH-JUANITA 115KV-TLINE"/>
        <s v="G-NORTH SEATTLE PRESSURE INCREASE"/>
        <s v="C-SMALL TOOLS_MISC"/>
        <s v="E-SMALL TOOLS_CORP SAFETY"/>
        <s v="E-SMALL TOOLS_EFR"/>
        <s v="E-SMALL TOOLS_METER &amp; XFMR"/>
        <s v="E-SMALL TOOLS_PTS"/>
        <s v="E-SMALL TOOLS_SUBSTATIONS"/>
        <s v="G-SMALL TOOLS_CORROSION"/>
        <s v="G-SMALL TOOLS_GAS AMR MAINT"/>
        <s v="G-SMALL TOOLS_GAS FIRST RESPON"/>
        <s v="G-SMALL TOOLS_GAS STANDARDS"/>
        <s v="G-SMALL TOOLS_INDUSTRIAL METER"/>
        <s v="G-SMALL TOOLS_INSTRUMENTATION"/>
        <s v="E-Small Tools Meter Operation"/>
        <s v="E-Small Tools Meter Relay/Xfmr"/>
        <s v="G-SMALL TOOLS_PRESSURE CONTROL"/>
        <s v="G-Small Tools_Tool Repair/Calib"/>
        <s v="E-Small Tools_Elec Standards"/>
        <s v="G-Small Tools_Energy Measurement"/>
        <s v="E-PIERCE CO 230KV SUBSTATIONS-FEEDER"/>
        <s v="E-PIERCE CO 230KV SUBSTATION-SUB"/>
        <s v="E-PIERCE CO 230KV-ALDERTON-TLINE"/>
        <s v="OMRC_E-Pierce Co 230kV-Alderton-Tline"/>
        <s v="E-Pierce Co 230kV - Gas Corrosion Work"/>
        <s v="E-WOODLAND-ST CLAIR 115KV PHASE 2-TLINE"/>
        <s v="OMRC_E-WOODLAND-ST CLAIR 115KV PH2-TLINE"/>
        <s v="E-ALDERTON-ELECTRON HGTS 115KV PH2 TLINE"/>
        <s v="OMRC_E-ALDRTN-ELCTRN HGTS 115KV PH2TLINE"/>
        <s v="C-DISTRIBUTION PLANT-LAND"/>
        <s v="C-General Plant-Land"/>
        <s v="C-Production-Land"/>
        <s v="C-Transmission-Land"/>
        <s v="E-REMOVAL COST-METERS"/>
        <s v="E-REMOVAL COST-TRANSFORMERS"/>
        <s v="E-SALV T&amp;D LIKE KIND LINE XFORMER EXCHG"/>
        <s v="E-SALV T&amp;D LIKE KIND OH/UG CONDUC EXCHG"/>
        <s v="E-SCRAP SALE PLT METERS -DIST"/>
        <s v="G-REMOVAL COST-METERS"/>
        <s v="G-SCRAP SALE PLT METERS -DIST"/>
        <s v="E-Scrap Sale-Elec Trans"/>
        <s v="E-Scrap Sale-Common Gen Plant"/>
        <s v="E-GRAND RIDGE SUBSTATION-SUB"/>
        <s v="E-CHRISTOPHER SUB 230KV DEVELOPMENT"/>
        <s v="E-BUCKLEY SUBSTATION-FEEDER"/>
        <s v="E-BUCKLEY SUBSTATION-SUB"/>
        <s v="E-ELECTR-ENUM 55KV 115KV-SUB-ELECTR HGHT"/>
        <s v="E-ELECTRON-ENUM 55KV TO 115KV- SUB-KRAIN"/>
        <s v="E-ELECTRON-ENUM 55KV TO 115KV-SUB-ENUM"/>
        <s v="E-ELECTRON-ENUMCLAW 55KV TO 115KV-FIBER"/>
        <s v="E-ELECTRON-ENUMCLAW 55KV TO 115KV-TLINE"/>
        <s v="OMRC_E-ELECTRON-ENUMCLAW 55TO115KV-TLINE"/>
        <s v="OMRC_E-Elec-Enu 55kV 115kV-Sub-Elec Hght"/>
        <s v="E-WHITE RIVER-KRAIN SUBSTATION"/>
        <s v="E-WHITE RIVER-KRAIN TRANSMISSION"/>
        <s v="E-SEABECK SUBSTATION"/>
        <s v="OMRC_E-SEABECK SUBSTATION"/>
        <s v="E-SEHOME SUBSTATION-SUB"/>
        <s v="E-SILVERDALE 115KV TAP TO VJN-TLINE"/>
        <s v="E-BAKER #1 115KV RECONDUCTOR-TLINE"/>
        <s v="E-Skagit Swtchng Station-Prprty Purchase"/>
        <s v="E-LAKE HOLM SUBSTATION-FEEDER"/>
        <s v="E-LAKE HOLM SUBSTATION-PROPERTY PURCHASE"/>
        <s v="E-LAKE HOLM SUBSTATION-SUBS"/>
        <s v="E-LAKE HOLM SUBSTATION-TRANS"/>
        <s v="E-TALBOT-ASBURY UG 115KV REPL-TLINE"/>
        <s v="G-FREDERICKSON HP LATERAL"/>
        <s v="E-SERVICE PROVIDER ACCRUAL-GROWTH"/>
        <s v="E-SERVICE PROVIDER ACCRUAL-NCC"/>
        <s v="E-SERVICE PROVIDER ACCRUAL-PLANNED"/>
        <s v="E-SERVICE PROVIDER ACCRUAL-UNPLANNED"/>
        <s v="E-SP ACCRUAL-EXTERNAL COMMIT"/>
        <s v="E-SP ACCRUAL-GROWTH REGULATORY"/>
        <s v="E-SP ACCRUAL-PLANNED REGULATORY"/>
        <s v="E-SPACCRUAL-CUST REIMBURSE"/>
        <s v="G-SERVICE PROVIDER ACCRUAL-GROWTH"/>
        <s v="G-SERVICE PROVIDER ACCRUAL-NCC"/>
        <s v="G-SERVICE PROVIDER ACCRUAL-PLANNED"/>
        <s v="G-SERVICE PROVIDER ACCRUAL-UNPLANNED"/>
        <s v="G-SP ACCRUAL-CUST REIMBURSE"/>
        <s v="G-SP ACCRUAL-EXTERNAL COMMIT"/>
        <s v="G-SP ACCRUAL-PLANNED REGULATORY"/>
        <s v="C-SP ALIGNMENT-GEN PLANT"/>
        <s v="G-SP ALIGNMENT-T&amp;D"/>
        <s v="E-ST CLAIR-YELM 115KV-TRANS"/>
        <s v="G-SOUTH TACOMA REINF-I-5 LIMIT STATION"/>
        <s v="OMRC_G-S Tacoma Reinf-I-5 Limit Station"/>
        <s v="E-BLUEMAER-YELM 115KV RECONDUCTOR-DIST"/>
        <s v="E-BLUEMAER-YELM 115KV RECONDUCTOR-SUB"/>
        <s v="E-BLUEMAER-YELM 115KV RECONDUCTOR-TLINE"/>
        <s v="OMRC_E-BLUEMAER-YELM 115KV RECONDUCTOR"/>
        <s v="E-CARPENTER SUBSTATION-FEEDER-DIST"/>
        <s v="E-CARPENTER SUBSTATION-SUB"/>
        <s v="E-HOFFMAN SWITCHING STATION"/>
        <s v="E-Nisqually Sub Proj-Property Purchase"/>
        <s v="E-SPURGEON CREEK SUBS-ARPT 115KV TLINE"/>
        <s v="E-SPURGEON CREEK SUBSTATION-FEEDERS"/>
        <s v="E-SPURGEON CREEK SUBSTATION-SUB"/>
        <s v="E-SPURGEON CREEK SUBSTATION-TLINE"/>
        <s v="E-SPURGEON CREEK SUBSTATION-TRANS SUB"/>
        <s v="OMRC_E-Spurgeon Creek Substation-Tline"/>
        <s v="E-THURSTON CO 230KV SUBSTATION-SUB"/>
        <s v="E-TONO SUBSTATION PHASE 2-SUB"/>
        <s v="E-BRISCOE PARK SUBSTATION-SUB"/>
        <s v="E-BRISCOE PARK SUBSTATION-TLINE"/>
        <s v="E-WHATCOM/SKAGIT NETWORK ISLAND"/>
        <s v="E-BELLINGHAM SEDRO #4 115KV RECOND-TLINE"/>
        <s v="OMRC_E-Bllnghm Sedro #4 115kV Recd-Tline"/>
        <s v="E-GLACIER ENERGY STORAGE PROJECT-SUB"/>
        <s v="OMRC_E-GLACIER ENERGY STORAGE PROJ-SUB"/>
        <s v="Lynden Substation Expansion"/>
        <s v="E-MAXWELTON SUBSTATION-FEEDERS"/>
        <s v="E-MAXWELTON SUBSTATION-SUB"/>
        <s v="E-MAXWELTON SUBSTATION-TRANS"/>
        <s v="OMRC_E-Maxwelton Substation-Feeders"/>
        <s v="E-WHIDBEY ISLAND 115KV-ROW"/>
        <s v="OMRC_E-WHIDBEY ISLAND 115KV-ROW"/>
        <s v="E-WILKESON SUBSTATION-SUB"/>
        <s v="COMPRESSED NATURAL GAS (CNG) DEVELOPMENT"/>
        <s v="WATER HEATER COMMERICAL-GAS"/>
        <s v="WATER HEATER RESIDENTIAL-GAS"/>
        <s v="INTOLIGHT LIGHTING SERVICES_LED"/>
        <s v="INTOLIGHT LIGHTING SERVICES_NON-LED"/>
        <s v="E-WEST KITSAP 230KV PROJECT"/>
        <s v="Placeholder-Pioneer Substation/Switching Station"/>
        <s v="Placeholder-Current Differential Relays"/>
        <s v="Placeholder-E Oly GS Rebuild"/>
        <s v="GREENLAKE LATERAL 16&quot;  HP"/>
        <s v="Placeholder-Greenwood Pressure Increase &amp; LS Install"/>
        <s v="Placeholder-Lake Stevens GS Rebuild"/>
        <s v="Placeholder-Machias GS Rebuild"/>
        <s v="Placeholder-May Valley GS Rebuild"/>
        <s v="Placeholder-Vashon Island HP Upgrade Phase 1"/>
        <s v="Placeholder-BPA Olympia 115kV bus improvments"/>
        <s v="Placeholder-BPA Olympia - Airport (Fiber only)"/>
        <s v="Placeholder-Yelm GS Rebuild"/>
        <s v="Breakout - New Resource - Wind"/>
        <s v="Placeholder-DA over AMI Network (network enhancement)"/>
        <s v="Placeholder-Smart Grid field lab"/>
        <s v="Placeholder-Talbot - Lakeside 115 kV #3 Via Hazelwood"/>
        <s v="Placeholder-Berrydale 230-115 kV Bank #2"/>
        <s v="Placeholder-Skagit Switching Station"/>
        <s v="Placeholder-Sedro-Skagit #2 115 kV Line"/>
        <s v="Placeholder-E Whatcom Transmission Improvement"/>
        <s v="Placeholder-Bellingham-Roeder Line Upgrade"/>
        <s v="Placeholder-3rd Line to Whidbey"/>
        <s v="Placeholder-Vernell-Lochleven 115 kV Line"/>
        <s v="Placeholder-Bonney Lake HP Phase 2"/>
        <s v="Placeholder-Alaskan Way Viaduct Phase 3 - Elliot Bay (HP and IP)"/>
        <s v="Placeholder-RS-2339 HP Inlet Piping Replacement"/>
        <s v="Placeholder-N Seattle HP Reinforcement Phase 1"/>
        <s v="Placeholder-Renton Limited Pressure Increase"/>
        <s v="Placeholder-Bonney Lake HP Phase 3"/>
        <s v="Placeholder-Duvall IP Reinforcement"/>
        <s v="Placeholder-Mukilteo 6&quot; IP Reinforcement"/>
        <s v="Placeholder-Black Diamond 8&quot; IP Reinforcement Phase 1"/>
        <s v="Placeholder-Edgewood 108th Ave E 6&quot; IP Reinforcement"/>
        <s v="Placeholder-Renton East Hill FHP Phase 1"/>
        <s v="Placeholder-Everett DR 436 Rebuild"/>
        <s v="Placeholder-Black Diamond 8&quot; IP Reinforcement Phase 2A"/>
        <s v="Placeholder-Black Diamond 8&quot; IP Reinforcement Phase 3"/>
        <s v="Placeholder-Spanaway 8&quot; IP Reinforcement"/>
        <s v="Placeholder-Edgewood Chrisella Rd 8&quot; IP Reinforcement"/>
        <s v="Placeholder-Puyallup 122nd Ave E 8&quot; IP Reinforcement"/>
        <s v="Placeholder-Dupont Constitution Dr 8&quot; IP Reinforcement"/>
        <s v="Placeholder-Mill Creek 6&quot; IP Reinforcement"/>
        <s v="Placeholder-Maple Valley Kent Kangley Rd FHP"/>
        <s v="Placeholder-OPSO Station Remediation"/>
        <s v="Breakout - Replace Governor Air Compressor"/>
        <s v="Breakout - Replace U3 Station Service Transformer - 750kva"/>
        <s v="Breakout - 480V Transformer Replacement"/>
        <s v="Breakout - Dam Monitoring Automation"/>
        <s v="Breakout - Flexi Float Barge System purchase"/>
        <s v="Lower Baker FSC Guide Net Replacement"/>
        <s v="Breakout - Replace U3 duel compressor system "/>
        <s v="INTOLIGHT LIGHTING Non-Consumption Operating Revenue"/>
        <s v="Other facilities in the master plan"/>
        <s v="C4C Pilot Deployment"/>
        <s v="Cognos Replacement"/>
        <s v="Distribution Automation over AMI"/>
        <s v="DMS"/>
        <s v="Employee Electronic Platform"/>
        <s v="eProcurement Phase 2"/>
        <s v="Green Direct Billing Update"/>
        <s v="Enterprise Data Archiving"/>
        <s v="Leasing Standard Software Implementation (LSSI)"/>
        <s v="OSISoft PI Historian"/>
        <s v="PowerPlan Upgrade"/>
        <s v="PowerSim Replacement"/>
        <s v="Project Portfolio Mngmt Software Implementation"/>
        <s v="Proposal for Wireless Spectrum"/>
        <s v="UI Enhancements"/>
        <s v="EMS Upgrade"/>
        <s v="CHARM REPLACEMENT"/>
        <s v="VoIp Deployment and Refresh"/>
        <s v="Data Analytics - Data Lake"/>
        <s v="FRA THERMAL PLANT WORK"/>
        <s v="SMALL TOOLS - FRA"/>
        <s v="FRE THERMAL PLANT WORK"/>
        <s v="FRE U1 GAS FUEL SYSTEM REPLACEMENT"/>
        <s v="FRE REPLACE U1 &amp;U2 RELAY UPGRADE"/>
        <s v="SMALL TOOLS - FRE"/>
        <s v="WHH THERMAL PLANT WORK"/>
        <s v="SMALL TOOLS - WHH"/>
        <s v="E-ELECTRIC FACILITY REPLACEMENT"/>
        <s v="LSR/Hopkins BA Move"/>
        <s v="IT Operational Funding"/>
        <s v="Placeholder-Construct Equipment Storage Bldg"/>
        <s v="Placeholder-UB Hatchery Expansion"/>
        <s v="Placeholder-Upgrade to System 1 vibration monitoring."/>
        <s v="Placeholder-Replace FSC Guide Net"/>
        <s v="Placeholder-Construct new shop and vehicle storage facilities"/>
        <s v="Placeholder-Unit 1 SCR Replacement"/>
        <s v="Placeholder-Unit 2 SCR Replacement"/>
        <s v="Placeholder-Unit 3 SCR Replacement"/>
        <s v="Placeholder-Pre-action foam system on STG"/>
        <s v="Placeholder-Sample Panels"/>
        <s v="Placeholder-Rebuild B Gas Compressor"/>
        <s v="Placeholder-Repl/Upgrades HMI"/>
        <s v="Placeholder-Install Security System"/>
        <s v="Placeholder-Repl Exhaust Syst w/Stainless Steel"/>
        <s v="Placeholder-Repl SCR Core Unitss #3 &amp;#4"/>
        <s v="Placeholder-Repl Exciter Voltage Regulator/Relay Protection"/>
        <s v="Placeholder-Repl &amp; 3&amp;4 Pratt Control System"/>
        <s v="Placeholder-Replace SCR"/>
        <s v="Placeholder-Install gas side air attemperation in the HRSG"/>
        <s v="Placeholder-CTG Exciter Control System Upgrade"/>
        <s v="Placeholder-Misc Cap"/>
        <s v="Placeholder-Replace Digital Generator Portection Relay"/>
        <s v="Placeholder-Replace  Condensate Pump #1"/>
        <s v="Placeholder-Replace SAC Vessels"/>
        <s v="Placeholder-Install new CT air inlet filters"/>
        <s v="Placeholder-Install New Air-Cooled Condenser System"/>
        <s v="Placeholder-Replace Station Batteries"/>
        <s v="Placeholder-Replace BFP Automatic Recirculation Valve"/>
        <s v="Placeholder-Hot Gas Path Capex"/>
        <s v="Placeholder-ABB Symphony &amp; HMI Upgrades (BOP Controls?)"/>
        <s v="Placeholder-CT/ST GSU's &amp; Aux Trasfomrer DGA Monitor Installations"/>
        <s v="Placeholder-Repl SCR/ CO Media"/>
        <s v="Placeholder-Repl Cooling Tower Fill"/>
        <s v="Placeholder-install Tie to Cowlitz PUD for Aux Power"/>
        <s v="Placeholder-Blowdown Line from LP Economizer"/>
        <s v="Placeholder-Fleet Low Carbon Conversions"/>
        <s v="Placeholder-Conservation Voltage Reduction (CVR)"/>
        <m/>
        <s v="Placeholder - Management Reserve (Corp)"/>
        <s v="Placeholder - Management Reserve (IT)"/>
        <s v="Placeholder - Management Reserve (En Ops)"/>
        <s v="Placeholder - Management Reserve (Ops)"/>
        <s v="Placeholder - Management Reserve (CET)"/>
        <s v="Bill Print Improvements" u="1"/>
        <s v="Refund Improvements" u="1"/>
      </sharedItems>
    </cacheField>
    <cacheField name="Category Flag" numFmtId="0">
      <sharedItems containsBlank="1" count="3">
        <s v="Current Plan"/>
        <s v="New Project"/>
        <m/>
      </sharedItems>
    </cacheField>
    <cacheField name="Responsible CC" numFmtId="0">
      <sharedItems containsBlank="1" containsMixedTypes="1" containsNumber="1" containsInteger="1" minValue="1080" maxValue="9900"/>
    </cacheField>
    <cacheField name="CCM" numFmtId="0">
      <sharedItems containsBlank="1"/>
    </cacheField>
    <cacheField name="Proj Type" numFmtId="0">
      <sharedItems containsBlank="1" count="5">
        <s v="CA"/>
        <s v="OR"/>
        <s v="DF"/>
        <s v="OM"/>
        <m/>
      </sharedItems>
    </cacheField>
    <cacheField name="Status" numFmtId="0">
      <sharedItems containsBlank="1"/>
    </cacheField>
    <cacheField name="CorpH1Code" numFmtId="0">
      <sharedItems containsBlank="1"/>
    </cacheField>
    <cacheField name="CorpH1Description" numFmtId="0">
      <sharedItems containsBlank="1" count="3">
        <s v="Other Programs/Projects"/>
        <s v="Strategic Initiatives"/>
        <m/>
      </sharedItems>
    </cacheField>
    <cacheField name="CorpH2Code" numFmtId="0">
      <sharedItems containsBlank="1"/>
    </cacheField>
    <cacheField name="CorpH2Description" numFmtId="0">
      <sharedItems containsBlank="1" count="17">
        <s v="T&amp;D Operational Programs"/>
        <s v="Corporate Shared Services"/>
        <s v="New Products"/>
        <s v="Decarbonization"/>
        <s v="Environmental"/>
        <s v="Other Strategic Projects"/>
        <s v="Generation "/>
        <s v="Budget Admin"/>
        <s v="IT"/>
        <s v="FTIP"/>
        <s v="Get to Zero"/>
        <s v="Major System Projects"/>
        <s v="Reliability Roadmap"/>
        <s v="Electric Reliability - CRM"/>
        <s v="Pipeline Integrity - CRM"/>
        <m/>
        <s v="Management Reserve"/>
      </sharedItems>
    </cacheField>
    <cacheField name="CorpH3Code" numFmtId="0">
      <sharedItems containsBlank="1"/>
    </cacheField>
    <cacheField name="CorpH3Description" numFmtId="0">
      <sharedItems containsBlank="1" count="118">
        <s v="Maintain/Replace Infrastructure - Elec"/>
        <s v="Fleet Purchase"/>
        <s v="Bellingham Service Center Renovation"/>
        <s v="Facilities - Shuffleton"/>
        <s v="Facilities Master Plan - South King"/>
        <s v="Facilities Master Plan - PSE Campus Consolidation"/>
        <s v="Facilities - Workplace Mobility"/>
        <s v="Facilities Master Plan - Other"/>
        <s v="Facilities - Snoqualmie Purchase"/>
        <s v="Facilities - Puyallup Land Acquisition"/>
        <s v="Misc Annual Replacement"/>
        <s v="Security Roadmap"/>
        <s v="Customer-Sited Energy Storage Pilot"/>
        <s v="Electric Vehicle Charging Program"/>
        <s v="Storm Response - Elec"/>
        <s v="Environmental Disposal &amp; Retirement"/>
        <s v="Drone Program"/>
        <s v="Fredonia"/>
        <s v="Wild Horse"/>
        <s v="Jackson Prairie"/>
        <s v="Remediation"/>
        <s v="Planning Only"/>
        <s v="OVERHEAD MAP SOLUTION"/>
        <s v="OpenLink"/>
        <s v="Enterprise Document Management"/>
        <s v="eProcurement Solution"/>
        <s v="GIS Conflation"/>
        <s v="HR Technology Transformation"/>
        <s v="Inventory Management System"/>
        <s v="PCI Post Analytics P&amp;L Analyzer"/>
        <s v="Power Spring Installation"/>
        <s v="SPCC"/>
        <s v="Tax Jurisdiction Data Improvements"/>
        <s v="Transmission Outage Management (TOA)"/>
        <s v="Map Viewer Platform"/>
        <s v="IT Completed Projects"/>
        <s v="New Data Center"/>
        <s v="FTIP"/>
        <s v="Project Initiation Requests"/>
        <s v="IT Operational Program"/>
        <s v="IT ISR Program"/>
        <s v="Phase Two eGRC Build-Out"/>
        <s v="Baker - Lower"/>
        <s v="Baker - Upper"/>
        <s v="Baker - Lower Crest and Compound Mitigation"/>
        <s v="Baker - Lower Crest Improvements and Floodwalls"/>
        <s v="Baker - Lower Dam Grouting Program"/>
        <s v="Colstrip 500 KV Trans Line Capital"/>
        <s v="Colstrip Operations"/>
        <s v="Encogen"/>
        <s v="Ferndale"/>
        <s v="Freddie 1"/>
        <s v="Fredrickson"/>
        <s v="GTZ: Billing &amp; Payment Solutions"/>
        <s v="GTZ: Customer Interface"/>
        <s v="GTZ: Data"/>
        <s v="GTZ: Integrated Work Management"/>
        <s v="Goldendale"/>
        <s v="Hopkins Ridge"/>
        <s v="Baker - License Requirements"/>
        <s v="Lower Snake River"/>
        <s v="Mint Farm"/>
        <s v="Snoqualmie"/>
        <s v="Sumas"/>
        <s v="LNG Initiative - Tacoma LNG Project"/>
        <s v="Whitehorn"/>
        <s v="Customer Construction - Elec"/>
        <s v="Serve Growing Load - Elec"/>
        <s v="Bonney Lake HP Reinforcement"/>
        <s v="Other Reliability Projects"/>
        <s v="Public Improvement - Elec"/>
        <s v="Eastside 230kv Project (incl Talbot)"/>
        <s v="Smart Grid"/>
        <s v="Bellingham Substation"/>
        <s v="Outage Repair"/>
        <s v="Customer Construction - Gas"/>
        <s v="WSDOT Clear Zone Pole Program"/>
        <s v="Capital Tools &amp; Other - Elec"/>
        <s v="Other"/>
        <s v="Non-outage Repair"/>
        <s v="Cable Remediation"/>
        <s v="Worst Performing Circuits (WPC)"/>
        <s v="AMI Network Deployment"/>
        <s v="AMI Meters and Modules Deployment"/>
        <s v="AMI Meters and Modules Deployment - IT Support"/>
        <s v="Whatcom Co. 230kv Substation"/>
        <s v="Fairchild Substation"/>
        <s v="Improve Reliability - Gas"/>
        <s v="Gas System Monitoring Equip Replacement"/>
        <s v="Maintain/Replace Infrastructure - Gas"/>
        <s v="Public Improvement - Gas"/>
        <s v="Serve Growing Load - Gas"/>
        <s v="PRP/CRM - Gas - CRM"/>
        <s v="Leaks"/>
        <s v="Snoqualmie Operations"/>
        <s v="AMR Module Replacement"/>
        <s v="Stillwater - Cottage Brook 115 kV rebuild"/>
        <s v="Tolt HP Reinforcement"/>
        <s v="LHL-PHA Const New 115 kV Line"/>
        <s v="Lakeside 115 kV Bus Rebuild"/>
        <s v="Sammamish - Juanita 115kV"/>
        <s v="Capital Tools &amp; Other - Gas"/>
        <s v="Pierce County 230 kV Project"/>
        <s v="Electron Heights - Enumclaw 55 - 115 kV Conv"/>
        <s v="Lake Holm Substation w/Tline to Berrydale"/>
        <s v="Spurgeon Switching Station"/>
        <s v="Spurgeon Substation"/>
        <s v="Whatcom Electric Reliability"/>
        <s v="Maxwelton Substation"/>
        <s v="CNG - Natural Gas &amp; Elec Development"/>
        <s v="Lease Services - Water Heater Rental"/>
        <s v="Intolight Street and Area Lighting"/>
        <s v="New Resource - Wind"/>
        <s v="Fleet Low Carbon Conversions"/>
        <s v="Conservation Voltage Reduction (CVR)"/>
        <m/>
        <s v="Management Reserve"/>
        <s v="Facilities - Shuffleton Office Retirement" u="1"/>
      </sharedItems>
    </cacheField>
    <cacheField name="DrivH1Code" numFmtId="0">
      <sharedItems containsBlank="1"/>
    </cacheField>
    <cacheField name="DrivH1Description" numFmtId="0">
      <sharedItems containsBlank="1"/>
    </cacheField>
    <cacheField name="DrivH2Code" numFmtId="0">
      <sharedItems containsBlank="1"/>
    </cacheField>
    <cacheField name="DrivH2Description" numFmtId="0">
      <sharedItems containsBlank="1"/>
    </cacheField>
    <cacheField name="2017 Approved (for ref)" numFmtId="0">
      <sharedItems containsString="0" containsBlank="1" containsNumber="1" minValue="-6361166.0999999996" maxValue="1092085597.1261683"/>
    </cacheField>
    <cacheField name="2017 Budget (BPC)" numFmtId="0">
      <sharedItems containsString="0" containsBlank="1" containsNumber="1" minValue="-6361166" maxValue="1101375026"/>
    </cacheField>
    <cacheField name="3&amp;9 Frcst (excl AFUDC)" numFmtId="0">
      <sharedItems containsString="0" containsBlank="1" containsNumber="1" minValue="-6361166.0999999996" maxValue="1131610558.3399987"/>
    </cacheField>
    <cacheField name="Current Forecast" numFmtId="0">
      <sharedItems containsString="0" containsBlank="1" containsNumber="1" minValue="-6361166.0999999996" maxValue="1135060988.25383"/>
    </cacheField>
    <cacheField name="2017 Budget vs. Forecast" numFmtId="0">
      <sharedItems containsString="0" containsBlank="1" containsNumber="1" minValue="-30565962.253831666" maxValue="24458354"/>
    </cacheField>
    <cacheField name="2018 Plan Original" numFmtId="0">
      <sharedItems containsString="0" containsBlank="1" containsNumber="1" minValue="-6361166.120000001" maxValue="972086259.3398968"/>
    </cacheField>
    <cacheField name=" 2018 Plan Proposed" numFmtId="0">
      <sharedItems containsString="0" containsBlank="1" containsNumber="1" minValue="-7490410" maxValue="1002131611.3808452"/>
    </cacheField>
    <cacheField name="2018 Change" numFmtId="0">
      <sharedItems containsString="0" containsBlank="1" containsNumber="1" minValue="-30100000" maxValue="76201142"/>
    </cacheField>
    <cacheField name="2019 Plan Original" numFmtId="0">
      <sharedItems containsString="0" containsBlank="1" containsNumber="1" minValue="-8449896.4100000039" maxValue="809461946.608899"/>
    </cacheField>
    <cacheField name=" 2019 Plan Proposed" numFmtId="0">
      <sharedItems containsString="0" containsBlank="1" containsNumber="1" minValue="-8449896.4100000039" maxValue="836828045.99653172"/>
    </cacheField>
    <cacheField name="2019 Change" numFmtId="0">
      <sharedItems containsString="0" containsBlank="1" containsNumber="1" minValue="-30100000" maxValue="75786360"/>
    </cacheField>
    <cacheField name="2020 Plan Original" numFmtId="0">
      <sharedItems containsString="0" containsBlank="1" containsNumber="1" minValue="-13472110.349999994" maxValue="743917502.37247646"/>
    </cacheField>
    <cacheField name=" 2020 Plan Proposed" numFmtId="0">
      <sharedItems containsString="0" containsBlank="1" containsNumber="1" minValue="-13472110.349999994" maxValue="738518702.76688373"/>
    </cacheField>
    <cacheField name="2020 Change" numFmtId="0">
      <sharedItems containsString="0" containsBlank="1" containsNumber="1" minValue="-30100000" maxValue="75082084"/>
    </cacheField>
    <cacheField name="2021 Plan Original" numFmtId="0">
      <sharedItems containsString="0" containsBlank="1" containsNumber="1" minValue="-17614205.209999986" maxValue="695862039.73131418"/>
    </cacheField>
    <cacheField name=" 2021 Plan Proposed" numFmtId="0">
      <sharedItems containsString="0" containsBlank="1" containsNumber="1" minValue="-17614205.209999986" maxValue="736676277.60627329"/>
    </cacheField>
    <cacheField name="2021 Change" numFmtId="0">
      <sharedItems containsString="0" containsBlank="1" containsNumber="1" minValue="-40814237.874959402" maxValue="72689820"/>
    </cacheField>
    <cacheField name=" 2022 Plan Proposed" numFmtId="0">
      <sharedItems containsString="0" containsBlank="1" containsNumber="1" minValue="-17614205.209999986" maxValue="736959242.77503061"/>
    </cacheField>
    <cacheField name="2017-2021 Change" numFmtId="164">
      <sharedItems containsString="0" containsBlank="1" containsNumber="1" minValue="-123392851.9517796" maxValue="300945975.4055078"/>
    </cacheField>
    <cacheField name="Responsibility" numFmtId="0">
      <sharedItems containsBlank="1" containsMixedTypes="1" containsNumber="1" containsInteger="1" minValue="0" maxValue="0"/>
    </cacheField>
    <cacheField name="Notes" numFmtId="0">
      <sharedItems containsBlank="1" containsMixedTypes="1" containsNumber="1" containsInteger="1" minValue="0" maxValue="0" longText="1"/>
    </cacheField>
    <cacheField name="SPP" numFmtId="0">
      <sharedItems containsBlank="1"/>
    </cacheField>
    <cacheField name="Lookup" numFmtId="0">
      <sharedItems containsString="0" containsBlank="1" containsNumber="1" minValue="-15000000" maxValue="86268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huong Huynh" refreshedDate="43013.415864467592" createdVersion="4" refreshedVersion="4" minRefreshableVersion="3" recordCount="1106">
  <cacheSource type="worksheet">
    <worksheetSource ref="A1:BA1107" sheet="Capital Funds in Detaiils"/>
  </cacheSource>
  <cacheFields count="53">
    <cacheField name="BU" numFmtId="0">
      <sharedItems containsBlank="1"/>
    </cacheField>
    <cacheField name="Business Unit" numFmtId="0">
      <sharedItems containsBlank="1" count="6">
        <s v="Operations"/>
        <s v="Corporate"/>
        <s v="IT"/>
        <s v="Energy Operations"/>
        <s v="Customer Experience"/>
        <m/>
      </sharedItems>
    </cacheField>
    <cacheField name="PDEF" numFmtId="0">
      <sharedItems containsBlank="1"/>
    </cacheField>
    <cacheField name="PDEF Description" numFmtId="0">
      <sharedItems containsBlank="1"/>
    </cacheField>
    <cacheField name="L1 WBS" numFmtId="0">
      <sharedItems containsBlank="1"/>
    </cacheField>
    <cacheField name="L1 Description" numFmtId="0">
      <sharedItems containsBlank="1"/>
    </cacheField>
    <cacheField name="L2 WBS" numFmtId="0">
      <sharedItems containsBlank="1"/>
    </cacheField>
    <cacheField name="L2 Description" numFmtId="0">
      <sharedItems containsBlank="1"/>
    </cacheField>
    <cacheField name="L3 WBS" numFmtId="0">
      <sharedItems containsBlank="1"/>
    </cacheField>
    <cacheField name="L3 Description" numFmtId="0">
      <sharedItems containsBlank="1"/>
    </cacheField>
    <cacheField name="Category Flag" numFmtId="0">
      <sharedItems containsBlank="1" count="3">
        <s v="Current Plan"/>
        <s v="New Project"/>
        <m/>
      </sharedItems>
    </cacheField>
    <cacheField name="Responsible CC" numFmtId="0">
      <sharedItems containsBlank="1" containsMixedTypes="1" containsNumber="1" containsInteger="1" minValue="1080" maxValue="9900"/>
    </cacheField>
    <cacheField name="CCM" numFmtId="0">
      <sharedItems containsBlank="1"/>
    </cacheField>
    <cacheField name="Proj Type" numFmtId="0">
      <sharedItems containsBlank="1"/>
    </cacheField>
    <cacheField name="Status" numFmtId="0">
      <sharedItems containsBlank="1"/>
    </cacheField>
    <cacheField name="CorpH1Code" numFmtId="0">
      <sharedItems containsBlank="1" count="3">
        <s v="1CORP20000"/>
        <m/>
        <s v="1CORP10000"/>
      </sharedItems>
    </cacheField>
    <cacheField name="CorpH1Description" numFmtId="0">
      <sharedItems containsBlank="1" count="3">
        <s v="Other Programs/Projects"/>
        <s v="Strategic Initiatives"/>
        <m/>
      </sharedItems>
    </cacheField>
    <cacheField name="CorpH2Code" numFmtId="0">
      <sharedItems containsBlank="1"/>
    </cacheField>
    <cacheField name="CorpH2Description" numFmtId="0">
      <sharedItems containsBlank="1" count="17">
        <s v="T&amp;D Operational Programs"/>
        <s v="Corporate Shared Services"/>
        <s v="New Products"/>
        <s v="Decarbonization"/>
        <s v="Environmental"/>
        <s v="Other Strategic Projects"/>
        <s v="Generation "/>
        <s v="Budget Admin"/>
        <s v="IT"/>
        <s v="FTIP"/>
        <s v="Get to Zero"/>
        <s v="Major System Projects"/>
        <s v="Reliability Roadmap"/>
        <s v="Electric Reliability - CRM"/>
        <s v="Pipeline Integrity - CRM"/>
        <m/>
        <s v="Management Reserve"/>
      </sharedItems>
    </cacheField>
    <cacheField name="CorpH3Code" numFmtId="0">
      <sharedItems containsBlank="1"/>
    </cacheField>
    <cacheField name="CorpH3Description" numFmtId="0">
      <sharedItems containsBlank="1" count="117">
        <s v="Maintain/Replace Infrastructure - Elec"/>
        <s v="Fleet Purchase"/>
        <s v="Bellingham Service Center Renovation"/>
        <s v="Facilities - Shuffleton"/>
        <s v="Facilities Master Plan - South King"/>
        <s v="Facilities Master Plan - PSE Campus Consolidation"/>
        <s v="Facilities - Workplace Mobility"/>
        <s v="Facilities Master Plan - Other"/>
        <s v="Facilities - Snoqualmie Purchase"/>
        <s v="Facilities - Puyallup Land Acquisition"/>
        <s v="Misc Annual Replacement"/>
        <s v="Security Roadmap"/>
        <s v="Customer-Sited Energy Storage Pilot"/>
        <s v="Electric Vehicle Charging Program"/>
        <s v="Storm Response - Elec"/>
        <s v="Environmental Disposal &amp; Retirement"/>
        <s v="Drone Program"/>
        <s v="Fredonia"/>
        <s v="Wild Horse"/>
        <s v="Jackson Prairie"/>
        <s v="Remediation"/>
        <s v="Planning Only"/>
        <s v="OVERHEAD MAP SOLUTION"/>
        <s v="OpenLink"/>
        <s v="Enterprise Document Management"/>
        <s v="eProcurement Solution"/>
        <s v="GIS Conflation"/>
        <s v="HR Technology Transformation"/>
        <s v="Inventory Management System"/>
        <s v="PCI Post Analytics P&amp;L Analyzer"/>
        <s v="Power Spring Installation"/>
        <s v="SPCC"/>
        <s v="Tax Jurisdiction Data Improvements"/>
        <s v="Transmission Outage Management (TOA)"/>
        <s v="Map Viewer Platform"/>
        <s v="IT Completed Projects"/>
        <s v="New Data Center"/>
        <s v="FTIP"/>
        <s v="Project Initiation Requests"/>
        <s v="IT Operational Program"/>
        <s v="IT ISR Program"/>
        <s v="Phase Two eGRC Build-Out"/>
        <s v="Baker - Lower"/>
        <s v="Baker - Upper"/>
        <s v="Baker - Lower Crest and Compound Mitigation"/>
        <s v="Baker - Lower Crest Improvements and Floodwalls"/>
        <s v="Baker - Lower Dam Grouting Program"/>
        <s v="Colstrip 500 KV Trans Line Capital"/>
        <s v="Colstrip Operations"/>
        <s v="Encogen"/>
        <s v="Ferndale"/>
        <s v="Freddie 1"/>
        <s v="Fredrickson"/>
        <s v="GTZ: Billing &amp; Payment Solutions"/>
        <s v="GTZ: Customer Interface"/>
        <s v="GTZ: Data"/>
        <s v="GTZ: Integrated Work Management"/>
        <s v="Goldendale"/>
        <s v="Hopkins Ridge"/>
        <s v="Baker - License Requirements"/>
        <s v="Lower Snake River"/>
        <s v="Mint Farm"/>
        <s v="Snoqualmie"/>
        <s v="Sumas"/>
        <s v="LNG Initiative - Tacoma LNG Project"/>
        <s v="Whitehorn"/>
        <s v="Customer Construction - Elec"/>
        <s v="Serve Growing Load - Elec"/>
        <s v="Bonney Lake HP Reinforcement"/>
        <s v="Other Reliability Projects"/>
        <s v="Public Improvement - Elec"/>
        <s v="Eastside 230kv Project (incl Talbot)"/>
        <s v="Smart Grid"/>
        <s v="Bellingham Substation"/>
        <s v="Outage Repair"/>
        <s v="Customer Construction - Gas"/>
        <s v="WSDOT Clear Zone Pole Program"/>
        <s v="Capital Tools &amp; Other - Elec"/>
        <s v="Other"/>
        <s v="Non-outage Repair"/>
        <s v="Cable Remediation"/>
        <s v="Worst Performing Circuits (WPC)"/>
        <s v="AMI Network Deployment"/>
        <s v="AMI Meters and Modules Deployment"/>
        <s v="AMI Meters and Modules Deployment - IT Support"/>
        <s v="Whatcom Co. 230kv Substation"/>
        <s v="Fairchild Substation"/>
        <s v="Improve Reliability - Gas"/>
        <s v="Gas System Monitoring Equip Replacement"/>
        <s v="Maintain/Replace Infrastructure - Gas"/>
        <s v="Public Improvement - Gas"/>
        <s v="Serve Growing Load - Gas"/>
        <s v="PRP/CRM - Gas - CRM"/>
        <s v="Leaks"/>
        <s v="Snoqualmie Operations"/>
        <s v="AMR Module Replacement"/>
        <s v="Stillwater - Cottage Brook 115 kV rebuild"/>
        <s v="Tolt HP Reinforcement"/>
        <s v="LHL-PHA Const New 115 kV Line"/>
        <s v="Lakeside 115 kV Bus Rebuild"/>
        <s v="Sammamish - Juanita 115kV"/>
        <s v="Capital Tools &amp; Other - Gas"/>
        <s v="Pierce County 230 kV Project"/>
        <s v="Electron Heights - Enumclaw 55 - 115 kV Conv"/>
        <s v="Lake Holm Substation w/Tline to Berrydale"/>
        <s v="Spurgeon Switching Station"/>
        <s v="Spurgeon Substation"/>
        <s v="Whatcom Electric Reliability"/>
        <s v="Maxwelton Substation"/>
        <s v="CNG - Natural Gas &amp; Elec Development"/>
        <s v="Lease Services - Water Heater Rental"/>
        <s v="Intolight Street and Area Lighting"/>
        <s v="New Resource - Wind"/>
        <s v="Fleet Low Carbon Conversions"/>
        <s v="Conservation Voltage Reduction (CVR)"/>
        <m/>
        <s v="Management Reserve"/>
      </sharedItems>
    </cacheField>
    <cacheField name="DrivH1Code" numFmtId="0">
      <sharedItems containsBlank="1"/>
    </cacheField>
    <cacheField name="DrivH1Description" numFmtId="0">
      <sharedItems containsBlank="1" count="22">
        <s v="Reliability - Electric"/>
        <s v="Fleet Integrity"/>
        <s v="Aging Facilities"/>
        <s v="Operational Excellence"/>
        <s v="Work Space Integrity"/>
        <s v="Safety"/>
        <s v="Customer Solutions"/>
        <s v="Emergency Repair - Electric"/>
        <s v="Compliance"/>
        <s v="New Initiatives"/>
        <s v="Reliability - Generation"/>
        <s v="Budget Admin"/>
        <s v="Business Requested CSA"/>
        <s v="IT Operational"/>
        <s v="Information Service Requests"/>
        <s v="Reliability/Growth - Gas Storage"/>
        <s v="Customer Requested Services - Electric"/>
        <s v="Reliability - Gas"/>
        <s v="Customer Requested Services - Common"/>
        <s v="Customer Requested Services - Gas"/>
        <s v="Emergency Repair - Gas"/>
        <m/>
      </sharedItems>
    </cacheField>
    <cacheField name="DrivH2Code" numFmtId="0">
      <sharedItems containsBlank="1"/>
    </cacheField>
    <cacheField name="DrivH2Description" numFmtId="0">
      <sharedItems containsBlank="1" count="57">
        <s v="Electric Modernization"/>
        <s v="Fleet Integrity"/>
        <s v="Aging Facilities"/>
        <s v="Operational Excellence"/>
        <s v="Work Space Integrity"/>
        <s v="Security"/>
        <s v="Energy Storage Pilot"/>
        <s v="Electric Vehicle Charging"/>
        <s v="Electric Operations"/>
        <s v="Storm repair"/>
        <s v="Environmental"/>
        <s v="New Initiatives"/>
        <s v="Reliability - Generation"/>
        <s v="Planning Only"/>
        <s v="Business Requested CSA"/>
        <s v="Information Technology CSA"/>
        <s v="Finance CSA"/>
        <s v="Licensing"/>
        <s v="Customer Experience"/>
        <s v="Energy Operations"/>
        <s v="Finance ISR"/>
        <s v="Corporate Shared Services"/>
        <s v="Information Technology ISR"/>
        <s v="CEO/Legal"/>
        <s v="IT Operations"/>
        <s v="Operational Applications"/>
        <s v="Technology Refresh"/>
        <s v="Growth"/>
        <s v="Compliance"/>
        <s v="Safety"/>
        <s v="Reliability/Growth - Gas Storage"/>
        <s v="New Customer Requests - Electric"/>
        <s v="Serve Growing Electric Load"/>
        <s v="Serve Growing Gas Load"/>
        <s v="Reduce Electric Outages/Customer Interuptions"/>
        <s v="Public Improvement - Common"/>
        <s v="Electric Compliance"/>
        <s v="Existing Customer Requests - Electric"/>
        <s v="Customer Reimbursed - Electric"/>
        <s v="Customer Reimbursed - Common"/>
        <s v="Public Improvement - Electric"/>
        <s v="Outage repair"/>
        <s v="Non-outage Repair"/>
        <s v="Aging Infrastructure"/>
        <s v="Gas Modernization"/>
        <s v="Smart Grid"/>
        <s v="New Customer Requests - Gas"/>
        <s v="Gas Operations"/>
        <s v="Existing Customer Requests - Gas"/>
        <s v="Public Improvement - Gas"/>
        <s v="Integrity Management"/>
        <s v="Leaks"/>
        <s v="Reduce Gas Outages/Customer Interuptions"/>
        <s v="Commercial Natural Gas"/>
        <s v="Lease Services"/>
        <s v="Intolight Sales &amp; Marketing"/>
        <m/>
      </sharedItems>
    </cacheField>
    <cacheField name="2017 Approved (for ref)" numFmtId="165">
      <sharedItems containsString="0" containsBlank="1" containsNumber="1" minValue="-6361166.0999999996" maxValue="164588863"/>
    </cacheField>
    <cacheField name="2017 Budget (BPC)" numFmtId="165">
      <sharedItems containsString="0" containsBlank="1" containsNumber="1" containsInteger="1" minValue="-6361166" maxValue="78284033"/>
    </cacheField>
    <cacheField name="3&amp;9 Frcst (excl AFUDC)" numFmtId="0">
      <sharedItems containsString="0" containsBlank="1" containsNumber="1" minValue="-6361166.0999999996" maxValue="88710371.670000002"/>
    </cacheField>
    <cacheField name="Current Forecast" numFmtId="165">
      <sharedItems containsString="0" containsBlank="1" containsNumber="1" minValue="-6361166.0999999996" maxValue="87021900"/>
    </cacheField>
    <cacheField name="2017 Budget vs. Forecast" numFmtId="165">
      <sharedItems containsString="0" containsBlank="1" containsNumber="1" minValue="-26760225.561783999" maxValue="24458354"/>
    </cacheField>
    <cacheField name="2018 Plan Original" numFmtId="165">
      <sharedItems containsString="0" containsBlank="1" containsNumber="1" minValue="-6361166.120000001" maxValue="99568830"/>
    </cacheField>
    <cacheField name=" 2018 Plan Proposed" numFmtId="165">
      <sharedItems containsString="0" containsBlank="1" containsNumber="1" minValue="-7490410" maxValue="99568830"/>
    </cacheField>
    <cacheField name="2018 Change" numFmtId="165">
      <sharedItems containsString="0" containsBlank="1" containsNumber="1" minValue="-30100000" maxValue="76201142"/>
    </cacheField>
    <cacheField name="2019 Plan Original" numFmtId="165">
      <sharedItems containsString="0" containsBlank="1" containsNumber="1" minValue="-8449896.4100000039" maxValue="87069309"/>
    </cacheField>
    <cacheField name=" 2019 Plan Proposed" numFmtId="165">
      <sharedItems containsString="0" containsBlank="1" containsNumber="1" minValue="-8449896.4100000039" maxValue="65010000"/>
    </cacheField>
    <cacheField name="2019 Change" numFmtId="165">
      <sharedItems containsString="0" containsBlank="1" containsNumber="1" minValue="-30100000" maxValue="75786360"/>
    </cacheField>
    <cacheField name="2020 Plan Original" numFmtId="165">
      <sharedItems containsString="0" containsBlank="1" containsNumber="1" minValue="-13472110.349999994" maxValue="86658389"/>
    </cacheField>
    <cacheField name=" 2020 Plan Proposed" numFmtId="165">
      <sharedItems containsString="0" containsBlank="1" containsNumber="1" minValue="-13472110.349999994" maxValue="51100000"/>
    </cacheField>
    <cacheField name="2020 Change" numFmtId="165">
      <sharedItems containsString="0" containsBlank="1" containsNumber="1" minValue="-30100000" maxValue="75082084"/>
    </cacheField>
    <cacheField name="2021 Plan Original" numFmtId="165">
      <sharedItems containsString="0" containsBlank="1" containsNumber="1" minValue="-17614205.209999986" maxValue="84567109"/>
    </cacheField>
    <cacheField name=" 2021 Plan Proposed" numFmtId="165">
      <sharedItems containsString="0" containsBlank="1" containsNumber="1" minValue="-17614205.209999986" maxValue="54800000"/>
    </cacheField>
    <cacheField name="2021 Change" numFmtId="165">
      <sharedItems containsString="0" containsBlank="1" containsNumber="1" minValue="-30637677" maxValue="72689820"/>
    </cacheField>
    <cacheField name=" 2022 Plan Proposed" numFmtId="165">
      <sharedItems containsString="0" containsBlank="1" containsNumber="1" minValue="-17614205.209999986" maxValue="56444000"/>
    </cacheField>
    <cacheField name="2017-2021 Change" numFmtId="165">
      <sharedItems containsString="0" containsBlank="1" containsNumber="1" minValue="-121721985.0985017" maxValue="300945975.4055078"/>
    </cacheField>
    <cacheField name="Responsibility" numFmtId="0">
      <sharedItems containsBlank="1" containsMixedTypes="1" containsNumber="1" containsInteger="1" minValue="0" maxValue="0"/>
    </cacheField>
    <cacheField name="Notes" numFmtId="0">
      <sharedItems containsBlank="1" containsMixedTypes="1" containsNumber="1" containsInteger="1" minValue="0" maxValue="0" longText="1"/>
    </cacheField>
    <cacheField name="SPP" numFmtId="165">
      <sharedItems containsBlank="1"/>
    </cacheField>
    <cacheField name="Lookup" numFmtId="165">
      <sharedItems containsString="0" containsBlank="1" containsNumber="1" minValue="-15000000" maxValue="8626875"/>
    </cacheField>
    <cacheField name="2018 change2" numFmtId="165">
      <sharedItems containsString="0" containsBlank="1" containsNumber="1" minValue="-17827165" maxValue="23000000"/>
    </cacheField>
    <cacheField name="2019 change2" numFmtId="0">
      <sharedItems containsString="0" containsBlank="1" containsNumber="1" minValue="-10125208" maxValue="18500000"/>
    </cacheField>
    <cacheField name="2020 change2" numFmtId="0">
      <sharedItems containsString="0" containsBlank="1" containsNumber="1" minValue="-24130000" maxValue="19833071"/>
    </cacheField>
    <cacheField name="2021 change2" numFmtId="0">
      <sharedItems containsString="0" containsBlank="1" containsNumber="1" minValue="-18402160" maxValue="14600000"/>
    </cacheField>
    <cacheField name="2022 change" numFmtId="0">
      <sharedItems containsString="0" containsBlank="1" containsNumber="1" minValue="-8626875" maxValue="15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12">
  <r>
    <x v="0"/>
    <s v="Operations"/>
    <s v="C.00001"/>
    <s v="Project for Pre-Cap WBS"/>
    <s v="C.00001.01"/>
    <s v="Pre-Cap L1 WBS"/>
    <s v="C.00001.01.01"/>
    <s v="Pre-Cap L2 WBS"/>
    <s v="C.00001.01.01.01"/>
    <x v="0"/>
    <x v="0"/>
    <n v="1150"/>
    <s v="Dennis A Farrall"/>
    <x v="0"/>
    <s v="REL  SETC  //  INIT"/>
    <s v="1CORP20000"/>
    <x v="0"/>
    <s v="2CORP90000"/>
    <x v="0"/>
    <s v="3CORP93000"/>
    <x v="0"/>
    <s v="1DRIV11000"/>
    <s v="Reliability - Electric"/>
    <s v="2DRIV11300"/>
    <s v="Electric Modernization"/>
    <n v="0"/>
    <n v="0"/>
    <n v="0"/>
    <n v="0"/>
    <n v="0"/>
    <n v="0"/>
    <n v="0"/>
    <n v="0"/>
    <n v="0"/>
    <n v="0"/>
    <n v="0"/>
    <n v="0"/>
    <n v="0"/>
    <n v="0"/>
    <n v="0"/>
    <n v="0"/>
    <n v="0"/>
    <n v="0"/>
    <n v="0"/>
    <n v="0"/>
    <s v=" "/>
    <s v="N"/>
    <n v="0"/>
  </r>
  <r>
    <x v="1"/>
    <s v="Corporate"/>
    <s v="C.10001"/>
    <s v="CAP-AIRCRAFT"/>
    <s v="C.10001.01"/>
    <s v="AIRCRAFT"/>
    <s v="C.10001.01.01"/>
    <s v="AIRCRAFT"/>
    <s v="C.10001.01.01.01"/>
    <x v="1"/>
    <x v="1"/>
    <n v="4520"/>
    <s v="Colin Davidson"/>
    <x v="0"/>
    <s v="REL  SETC  //  NOPH"/>
    <s v="1CORP20000"/>
    <x v="0"/>
    <s v="2CORP60000"/>
    <x v="1"/>
    <s v="3CORP64000"/>
    <x v="1"/>
    <s v="1DRIV63000"/>
    <s v="Fleet Integrity"/>
    <s v="2DRIV63000"/>
    <s v="Fleet Integrity"/>
    <n v="0"/>
    <n v="0"/>
    <n v="0"/>
    <n v="0"/>
    <n v="0"/>
    <n v="0"/>
    <n v="175000"/>
    <n v="-175000"/>
    <n v="0"/>
    <n v="0"/>
    <n v="0"/>
    <n v="0"/>
    <n v="0"/>
    <n v="0"/>
    <n v="0"/>
    <n v="0"/>
    <n v="0"/>
    <n v="0"/>
    <n v="-175000"/>
    <n v="0"/>
    <n v="0"/>
    <s v="N"/>
    <n v="0"/>
  </r>
  <r>
    <x v="1"/>
    <s v="Corporate"/>
    <s v="C.10002"/>
    <s v="CAP-CORPORATE FACILITIES MASTER PLAN"/>
    <s v="C.10002.01"/>
    <s v="BELLINGHAM SERVICE CENTER"/>
    <s v="C.10002.01.01"/>
    <s v="RENOVATION"/>
    <s v="C.10002.01.01.01"/>
    <x v="2"/>
    <x v="0"/>
    <n v="1266"/>
    <s v="Larry J Hurwitz"/>
    <x v="0"/>
    <s v="REL  SETC  //  EXEC"/>
    <m/>
    <x v="1"/>
    <s v="2CORP60000"/>
    <x v="1"/>
    <s v="3CORP61000"/>
    <x v="2"/>
    <s v="1DRIV61000"/>
    <s v="Aging Facilities"/>
    <s v="2DRIV61000"/>
    <s v="Aging Facilities"/>
    <n v="0"/>
    <n v="0"/>
    <n v="-465019.62"/>
    <n v="76497.659999999683"/>
    <n v="-76497.659999999683"/>
    <n v="0"/>
    <n v="0"/>
    <n v="0"/>
    <n v="0"/>
    <n v="0"/>
    <n v="0"/>
    <n v="0"/>
    <n v="0"/>
    <n v="0"/>
    <n v="0"/>
    <n v="0"/>
    <n v="0"/>
    <n v="0"/>
    <n v="-76497.659999999683"/>
    <n v="0"/>
    <s v="Moved to Strategic Initiatives (per SPP)."/>
    <s v="Y"/>
    <n v="0"/>
  </r>
  <r>
    <x v="1"/>
    <s v="Corporate"/>
    <s v="C.10002"/>
    <s v="CAP-CORPORATE FACILITIES MASTER PLAN"/>
    <s v="C.10002.01"/>
    <s v="BELLINGHAM SERVICE CENTER"/>
    <s v="C.10002.01.01"/>
    <s v="RENOVATION"/>
    <s v="C.10002.01.01.02"/>
    <x v="3"/>
    <x v="0"/>
    <n v="1266"/>
    <s v="Larry J Hurwitz"/>
    <x v="0"/>
    <s v="REL  SETC  //  NOPH"/>
    <m/>
    <x v="1"/>
    <s v="2CORP60000"/>
    <x v="1"/>
    <s v="3CORP61000"/>
    <x v="2"/>
    <s v="1DRIV61000"/>
    <s v="Aging Facilities"/>
    <s v="2DRIV61000"/>
    <s v="Aging Facilities"/>
    <n v="0"/>
    <n v="0"/>
    <n v="0"/>
    <n v="0"/>
    <n v="0"/>
    <n v="0"/>
    <n v="0"/>
    <n v="0"/>
    <n v="0"/>
    <n v="0"/>
    <n v="0"/>
    <n v="0"/>
    <n v="0"/>
    <n v="0"/>
    <n v="0"/>
    <n v="0"/>
    <n v="0"/>
    <n v="0"/>
    <n v="0"/>
    <n v="0"/>
    <s v="Moved to Strategic Initiatives (per SPP)."/>
    <s v="Y"/>
    <n v="0"/>
  </r>
  <r>
    <x v="1"/>
    <s v="Corporate"/>
    <s v="C.10002"/>
    <s v="CAP-CORPORATE FACILITIES MASTER PLAN"/>
    <s v="C.10002.01"/>
    <s v="BELLINGHAM SERVICE CENTER"/>
    <s v="C.10002.01.01"/>
    <s v="RENOVATION"/>
    <s v="C.10002.01.01.03"/>
    <x v="4"/>
    <x v="0"/>
    <n v="1266"/>
    <s v="Larry J Hurwitz"/>
    <x v="0"/>
    <s v="REL  SETC  //  EXEC"/>
    <m/>
    <x v="1"/>
    <s v="2CORP60000"/>
    <x v="1"/>
    <s v="3CORP61000"/>
    <x v="2"/>
    <s v="1DRIV61000"/>
    <s v="Aging Facilities"/>
    <s v="2DRIV61000"/>
    <s v="Aging Facilities"/>
    <n v="0"/>
    <n v="14000000"/>
    <n v="11551606.710000001"/>
    <n v="12264348.721970299"/>
    <n v="1735651.2780297007"/>
    <n v="0"/>
    <n v="0"/>
    <n v="0"/>
    <n v="0"/>
    <n v="0"/>
    <n v="0"/>
    <n v="0"/>
    <n v="0"/>
    <n v="0"/>
    <n v="0"/>
    <n v="0"/>
    <n v="0"/>
    <n v="0"/>
    <n v="1735651.2780297007"/>
    <n v="0"/>
    <s v="Moved to Strategic Initiatives (per SPP)."/>
    <s v="Y"/>
    <n v="0"/>
  </r>
  <r>
    <x v="1"/>
    <s v="Corporate"/>
    <s v="C.10002"/>
    <s v="CAP-CORPORATE FACILITIES MASTER PLAN"/>
    <s v="C.10002.01"/>
    <s v="BELLINGHAM SERVICE CENTER"/>
    <s v="C.10002.01.01"/>
    <s v="RENOVATION"/>
    <s v="C.10002.01.01.04"/>
    <x v="5"/>
    <x v="0"/>
    <n v="1266"/>
    <s v="Larry J Hurwitz"/>
    <x v="0"/>
    <s v="REL  SETC  //  EXEC"/>
    <m/>
    <x v="1"/>
    <s v="2CORP60000"/>
    <x v="1"/>
    <s v="3CORP61000"/>
    <x v="2"/>
    <s v="1DRIV61000"/>
    <s v="Aging Facilities"/>
    <s v="2DRIV61000"/>
    <s v="Aging Facilities"/>
    <n v="0"/>
    <n v="0"/>
    <n v="0"/>
    <n v="0"/>
    <n v="0"/>
    <n v="0"/>
    <n v="0"/>
    <n v="0"/>
    <n v="0"/>
    <n v="0"/>
    <n v="0"/>
    <n v="0"/>
    <n v="0"/>
    <n v="0"/>
    <n v="0"/>
    <n v="0"/>
    <n v="0"/>
    <n v="0"/>
    <n v="0"/>
    <n v="0"/>
    <s v="Moved to Strategic Initiatives (per SPP)."/>
    <s v="Y"/>
    <n v="0"/>
  </r>
  <r>
    <x v="1"/>
    <s v="Corporate"/>
    <s v="C.10002"/>
    <s v="CAP-CORPORATE FACILITIES MASTER PLAN"/>
    <s v="C.10002.01"/>
    <s v="BELLINGHAM SERVICE CENTER"/>
    <s v="C.10002.01.01"/>
    <s v="RENOVATION"/>
    <s v="C.10002.01.01.05"/>
    <x v="6"/>
    <x v="0"/>
    <n v="1266"/>
    <s v="Larry J Hurwitz"/>
    <x v="0"/>
    <s v="REL  SETC  //  EXEC"/>
    <m/>
    <x v="1"/>
    <s v="2CORP60000"/>
    <x v="1"/>
    <s v="3CORP61000"/>
    <x v="2"/>
    <s v="1DRIV61000"/>
    <s v="Aging Facilities"/>
    <s v="2DRIV61000"/>
    <s v="Aging Facilities"/>
    <n v="0"/>
    <n v="0"/>
    <n v="0"/>
    <n v="0"/>
    <n v="0"/>
    <n v="0"/>
    <n v="0"/>
    <n v="0"/>
    <n v="0"/>
    <n v="0"/>
    <n v="0"/>
    <n v="0"/>
    <n v="0"/>
    <n v="0"/>
    <n v="0"/>
    <n v="0"/>
    <n v="0"/>
    <n v="0"/>
    <n v="0"/>
    <n v="0"/>
    <s v="Moved to Strategic Initiatives (per SPP)."/>
    <s v="Y"/>
    <n v="0"/>
  </r>
  <r>
    <x v="1"/>
    <s v="Corporate"/>
    <s v="C.10002"/>
    <s v="CAP-CORPORATE FACILITIES MASTER PLAN"/>
    <s v="C.10002.01"/>
    <s v="BELLINGHAM SERVICE CENTER"/>
    <s v="C.10002.01.01"/>
    <s v="RENOVATION"/>
    <s v="C.10002.01.01.06"/>
    <x v="7"/>
    <x v="0"/>
    <n v="1266"/>
    <s v="Larry J Hurwitz"/>
    <x v="0"/>
    <s v="REL  SETC  //  EXEC"/>
    <m/>
    <x v="1"/>
    <s v="2CORP60000"/>
    <x v="1"/>
    <s v="3CORP61000"/>
    <x v="2"/>
    <s v="1DRIV61000"/>
    <s v="Aging Facilities"/>
    <s v="2DRIV61000"/>
    <s v="Aging Facilities"/>
    <n v="14000000"/>
    <n v="0"/>
    <n v="0"/>
    <n v="0"/>
    <n v="0"/>
    <n v="0"/>
    <n v="0"/>
    <n v="0"/>
    <n v="0"/>
    <n v="0"/>
    <n v="0"/>
    <n v="0"/>
    <n v="0"/>
    <n v="0"/>
    <n v="0"/>
    <n v="0"/>
    <n v="0"/>
    <n v="0"/>
    <n v="0"/>
    <n v="0"/>
    <s v="Moved to Strategic Initiatives (per SPP)."/>
    <s v="Y"/>
    <n v="0"/>
  </r>
  <r>
    <x v="1"/>
    <s v="Corporate"/>
    <s v="C.10002"/>
    <s v="CAP-CORPORATE FACILITIES MASTER PLAN"/>
    <s v="C.10002.02"/>
    <s v="FACILITY RETIREMENT"/>
    <s v="C.10002.02.01"/>
    <s v="FACILITY RETIREMENT"/>
    <s v="C.10002.02.01.01"/>
    <x v="8"/>
    <x v="1"/>
    <n v="1266"/>
    <s v="Larry J Hurwitz"/>
    <x v="0"/>
    <s v="REL  SETC  //  EXEC"/>
    <s v="1CORP20000"/>
    <x v="1"/>
    <s v="2CORP60000"/>
    <x v="1"/>
    <s v="3CORP60000"/>
    <x v="3"/>
    <s v="1DRIV80000"/>
    <s v="Operational Excellence"/>
    <s v="2DRIV80000"/>
    <s v="Operational Excellence"/>
    <n v="0"/>
    <n v="0"/>
    <n v="5226819.22"/>
    <n v="8543.4300000000076"/>
    <n v="-8543.4300000000076"/>
    <n v="0"/>
    <n v="23000000"/>
    <n v="-23000000"/>
    <n v="0"/>
    <n v="18500000"/>
    <n v="-18500000"/>
    <n v="0"/>
    <n v="0"/>
    <n v="0"/>
    <n v="0"/>
    <n v="0"/>
    <n v="0"/>
    <n v="0"/>
    <n v="-41508543.43"/>
    <n v="0"/>
    <s v="Updated hierarchy to break out Facilities Master Plan. Moved to Strategic"/>
    <s v="Y"/>
    <n v="0"/>
  </r>
  <r>
    <x v="1"/>
    <s v="Corporate"/>
    <s v="C.10010"/>
    <s v="CAP-SHUFFLETON RELOCATION PROJECT"/>
    <s v="C.10010.01"/>
    <s v="SHUFFLETON"/>
    <s v="C.10010.01.01"/>
    <s v="SHUFFLETON"/>
    <s v="C.10010.01.01.01"/>
    <x v="8"/>
    <x v="1"/>
    <n v="1266"/>
    <s v="Larry J Hurwitz"/>
    <x v="0"/>
    <m/>
    <s v="1CORP20000"/>
    <x v="1"/>
    <s v="2CORP60000"/>
    <x v="1"/>
    <s v="3CORP60000"/>
    <x v="3"/>
    <s v="1DRIV80000"/>
    <s v="Operational Excellence"/>
    <s v="2DRIV80000"/>
    <s v="Operational Excellence"/>
    <n v="0"/>
    <n v="0"/>
    <n v="0"/>
    <n v="197642.39"/>
    <n v="-197642.39"/>
    <n v="0"/>
    <n v="0"/>
    <n v="0"/>
    <n v="0"/>
    <n v="0"/>
    <n v="0"/>
    <n v="0"/>
    <n v="0"/>
    <n v="0"/>
    <n v="0"/>
    <n v="0"/>
    <n v="0"/>
    <n v="0"/>
    <n v="-197642.39"/>
    <n v="0"/>
    <s v="new WBS added 9/5/2017"/>
    <s v="Y"/>
    <n v="0"/>
  </r>
  <r>
    <x v="1"/>
    <s v="Corporate"/>
    <s v="C.10010"/>
    <s v="CAP-SHUFFLETON RELOCATION PROJECT"/>
    <s v="C.10010.02"/>
    <s v="KENT SERVICE CENTER"/>
    <s v="C.10010.02.01"/>
    <s v="KENT SERVICE CENTER"/>
    <s v="C.10010.02.01.01"/>
    <x v="9"/>
    <x v="1"/>
    <n v="1266"/>
    <s v="Larry J Hurwitz"/>
    <x v="0"/>
    <m/>
    <s v="1CORP20000"/>
    <x v="1"/>
    <s v="2CORP60000"/>
    <x v="1"/>
    <s v="3CORP60000"/>
    <x v="3"/>
    <s v="1DRIV80000"/>
    <s v="Operational Excellence"/>
    <s v="2DRIV80000"/>
    <s v="Operational Excellence"/>
    <n v="0"/>
    <n v="0"/>
    <n v="0"/>
    <n v="542512.30553100002"/>
    <n v="-542512.30553100002"/>
    <n v="0"/>
    <n v="0"/>
    <n v="0"/>
    <n v="0"/>
    <n v="0"/>
    <n v="0"/>
    <n v="0"/>
    <n v="0"/>
    <n v="0"/>
    <n v="0"/>
    <n v="0"/>
    <n v="0"/>
    <n v="0"/>
    <n v="-542512.30553100002"/>
    <n v="0"/>
    <s v="new WBS added 9/5/2017"/>
    <s v="Y"/>
    <n v="0"/>
  </r>
  <r>
    <x v="1"/>
    <s v="Corporate"/>
    <s v="C.10010"/>
    <s v="CAP-SHUFFLETON RELOCATION PROJECT"/>
    <s v="C.10010.03"/>
    <s v="SOUTH KING COMPLEX"/>
    <s v="C.10010.03.01"/>
    <s v="SOUTH KING COMPLEX"/>
    <s v="C.10010.03.01.01"/>
    <x v="10"/>
    <x v="1"/>
    <n v="1266"/>
    <s v="Larry J Hurwitz"/>
    <x v="0"/>
    <m/>
    <s v="1CORP20000"/>
    <x v="1"/>
    <s v="2CORP60000"/>
    <x v="1"/>
    <s v="3CORP60000"/>
    <x v="3"/>
    <s v="1DRIV80000"/>
    <s v="Operational Excellence"/>
    <s v="2DRIV80000"/>
    <s v="Operational Excellence"/>
    <n v="0"/>
    <n v="0"/>
    <n v="0"/>
    <n v="1089525.555531"/>
    <n v="-1089525.555531"/>
    <n v="0"/>
    <n v="0"/>
    <n v="0"/>
    <n v="0"/>
    <n v="0"/>
    <n v="0"/>
    <n v="0"/>
    <n v="0"/>
    <n v="0"/>
    <n v="0"/>
    <n v="0"/>
    <n v="0"/>
    <n v="0"/>
    <n v="-1089525.555531"/>
    <n v="0"/>
    <s v="new WBS added 9/5/2017"/>
    <s v="Y"/>
    <n v="0"/>
  </r>
  <r>
    <x v="1"/>
    <s v="Corporate"/>
    <s v="C.10010"/>
    <s v="CAP-SHUFFLETON RELOCATION PROJECT"/>
    <s v="C.10010.04"/>
    <s v="O'BRIEN YARD"/>
    <s v="C.10010.04.01"/>
    <s v="O'BRIEN YARD"/>
    <s v="C.10010.04.01.01"/>
    <x v="11"/>
    <x v="1"/>
    <n v="1266"/>
    <s v="Larry J Hurwitz"/>
    <x v="0"/>
    <m/>
    <s v="1CORP20000"/>
    <x v="1"/>
    <s v="2CORP60000"/>
    <x v="1"/>
    <s v="3CORP60000"/>
    <x v="3"/>
    <s v="1DRIV80000"/>
    <s v="Operational Excellence"/>
    <s v="2DRIV80000"/>
    <s v="Operational Excellence"/>
    <n v="0"/>
    <n v="0"/>
    <n v="0"/>
    <n v="1640628.15"/>
    <n v="-1640628.15"/>
    <n v="0"/>
    <n v="0"/>
    <n v="0"/>
    <n v="0"/>
    <n v="0"/>
    <n v="0"/>
    <n v="0"/>
    <n v="0"/>
    <n v="0"/>
    <n v="0"/>
    <n v="0"/>
    <n v="0"/>
    <n v="0"/>
    <n v="-1640628.15"/>
    <n v="0"/>
    <s v="new WBS added 9/5/2017"/>
    <s v="Y"/>
    <n v="0"/>
  </r>
  <r>
    <x v="1"/>
    <s v="Corporate"/>
    <s v="C.10010"/>
    <s v="CAP-SHUFFLETON RELOCATION PROJECT"/>
    <s v="C.10010.05"/>
    <s v="PUYALLUP SERVICE CENTER"/>
    <s v="C.10010.05.01"/>
    <s v="PUYALLUP SERVICE CENTER"/>
    <s v="C.10010.05.01.01"/>
    <x v="12"/>
    <x v="1"/>
    <n v="1266"/>
    <s v="Larry J Hurwitz"/>
    <x v="0"/>
    <m/>
    <s v="1CORP20000"/>
    <x v="1"/>
    <s v="2CORP60000"/>
    <x v="1"/>
    <s v="3CORP60000"/>
    <x v="3"/>
    <s v="1DRIV80000"/>
    <s v="Operational Excellence"/>
    <s v="2DRIV80000"/>
    <s v="Operational Excellence"/>
    <n v="0"/>
    <n v="0"/>
    <n v="0"/>
    <n v="1350969.375"/>
    <n v="-1350969.375"/>
    <n v="0"/>
    <n v="0"/>
    <n v="0"/>
    <n v="0"/>
    <n v="0"/>
    <n v="0"/>
    <n v="0"/>
    <n v="0"/>
    <n v="0"/>
    <n v="0"/>
    <n v="0"/>
    <n v="0"/>
    <n v="0"/>
    <n v="-1350969.375"/>
    <n v="0"/>
    <s v="new WBS added 9/5/2017"/>
    <s v="Y"/>
    <n v="0"/>
  </r>
  <r>
    <x v="1"/>
    <s v="Corporate"/>
    <s v="C.10002"/>
    <s v="CAP-CORPORATE FACILITIES MASTER PLAN"/>
    <s v="C.10002.03"/>
    <s v="SOUTH KING COMPLEX"/>
    <s v="C.10002.03.01"/>
    <s v="RENOVATION"/>
    <s v="C.10002.03.01.01"/>
    <x v="13"/>
    <x v="0"/>
    <n v="1266"/>
    <s v="Larry J Hurwitz"/>
    <x v="0"/>
    <s v="REL  SETC  //  DESG"/>
    <s v="1CORP20000"/>
    <x v="1"/>
    <s v="2CORP60000"/>
    <x v="1"/>
    <s v="3CORP60000"/>
    <x v="4"/>
    <s v="1DRIV80000"/>
    <s v="Operational Excellence"/>
    <s v="2DRIV80000"/>
    <s v="Operational Excellence"/>
    <n v="0"/>
    <n v="0"/>
    <n v="3266174.71"/>
    <n v="-6125.6499999998696"/>
    <n v="6125.6499999998696"/>
    <n v="0"/>
    <n v="0"/>
    <n v="0"/>
    <n v="0"/>
    <n v="0"/>
    <n v="0"/>
    <n v="0"/>
    <n v="0"/>
    <n v="0"/>
    <n v="0"/>
    <n v="0"/>
    <n v="0"/>
    <n v="0"/>
    <n v="6125.6499999998696"/>
    <n v="0"/>
    <s v="Updated hierarchy to break out Facilities Master Plan.  Moved to Strategic."/>
    <s v="Y"/>
    <n v="0"/>
  </r>
  <r>
    <x v="1"/>
    <s v="Corporate"/>
    <s v="C.10002"/>
    <s v="CAP-CORPORATE FACILITIES MASTER PLAN"/>
    <s v="C.10002.03"/>
    <s v="SOUTH KING COMPLEX"/>
    <s v="C.10002.03.01"/>
    <s v="RENOVATION"/>
    <s v="C.10002.03.01.02"/>
    <x v="14"/>
    <x v="0"/>
    <n v="1266"/>
    <s v="Larry J Hurwitz"/>
    <x v="0"/>
    <s v="REL  SETC  //  DESG"/>
    <s v="1CORP20000"/>
    <x v="1"/>
    <s v="2CORP60000"/>
    <x v="1"/>
    <s v="3CORP60000"/>
    <x v="4"/>
    <s v="1DRIV80000"/>
    <s v="Operational Excellence"/>
    <s v="2DRIV80000"/>
    <s v="Operational Excellence"/>
    <n v="0"/>
    <n v="0"/>
    <n v="0"/>
    <n v="0"/>
    <n v="0"/>
    <n v="0"/>
    <n v="0"/>
    <n v="0"/>
    <n v="0"/>
    <n v="0"/>
    <n v="0"/>
    <n v="0"/>
    <n v="0"/>
    <n v="0"/>
    <n v="0"/>
    <n v="0"/>
    <n v="0"/>
    <n v="0"/>
    <n v="0"/>
    <n v="0"/>
    <s v="Updated hierarchy to break out Facilities Master Plan.  Moved to Strategic."/>
    <s v="Y"/>
    <n v="0"/>
  </r>
  <r>
    <x v="1"/>
    <s v="Corporate"/>
    <s v="C.10002"/>
    <s v="CAP-CORPORATE FACILITIES MASTER PLAN"/>
    <s v="C.10002.03"/>
    <s v="SOUTH KING COMPLEX"/>
    <s v="C.10002.03.01"/>
    <s v="RENOVATION"/>
    <s v="C.10002.03.01.03"/>
    <x v="15"/>
    <x v="0"/>
    <n v="1266"/>
    <s v="Larry J Hurwitz"/>
    <x v="0"/>
    <s v="REL  SETC  //  DESG"/>
    <s v="1CORP20000"/>
    <x v="1"/>
    <s v="2CORP60000"/>
    <x v="1"/>
    <s v="3CORP60000"/>
    <x v="4"/>
    <s v="1DRIV80000"/>
    <s v="Operational Excellence"/>
    <s v="2DRIV80000"/>
    <s v="Operational Excellence"/>
    <n v="0"/>
    <n v="7715600"/>
    <n v="11733911.17"/>
    <n v="13982120.257577399"/>
    <n v="-6266520.2575773988"/>
    <n v="0"/>
    <n v="0"/>
    <n v="0"/>
    <n v="0"/>
    <n v="0"/>
    <n v="0"/>
    <n v="0"/>
    <n v="0"/>
    <n v="0"/>
    <n v="0"/>
    <n v="0"/>
    <n v="0"/>
    <n v="0"/>
    <n v="-6266520.2575773988"/>
    <n v="0"/>
    <s v="Updated hierarchy to break out Facilities Master Plan.  Moved to Strategic."/>
    <s v="Y"/>
    <n v="0"/>
  </r>
  <r>
    <x v="1"/>
    <s v="Corporate"/>
    <s v="C.10002"/>
    <s v="CAP-CORPORATE FACILITIES MASTER PLAN"/>
    <s v="C.10002.03"/>
    <s v="SOUTH KING COMPLEX"/>
    <s v="C.10002.03.01"/>
    <s v="RENOVATION"/>
    <s v="C.10002.03.01.05"/>
    <x v="16"/>
    <x v="0"/>
    <n v="1266"/>
    <s v="Larry J Hurwitz"/>
    <x v="0"/>
    <m/>
    <s v="1CORP20000"/>
    <x v="1"/>
    <s v="2CORP60000"/>
    <x v="1"/>
    <s v="3CORP60000"/>
    <x v="4"/>
    <s v="1DRIV80000"/>
    <s v="Operational Excellence"/>
    <s v="2DRIV80000"/>
    <s v="Operational Excellence"/>
    <n v="0"/>
    <n v="0"/>
    <m/>
    <n v="2657413.2581775002"/>
    <n v="-2657413.2581775002"/>
    <n v="0"/>
    <n v="0"/>
    <n v="0"/>
    <n v="0"/>
    <n v="0"/>
    <n v="0"/>
    <n v="0"/>
    <n v="0"/>
    <n v="0"/>
    <n v="0"/>
    <n v="0"/>
    <n v="0"/>
    <n v="0"/>
    <n v="-2657413.2581775002"/>
    <n v="0"/>
    <s v="Added WBS 8-9-17"/>
    <s v="Y"/>
    <n v="0"/>
  </r>
  <r>
    <x v="1"/>
    <s v="Corporate"/>
    <s v="C.10002"/>
    <s v="CAP-CORPORATE FACILITIES MASTER PLAN"/>
    <s v="C.10002.04"/>
    <s v="PSE Campus Consolidation"/>
    <s v="C.10002.04.01"/>
    <s v="PSE Campus Consolidation"/>
    <s v="C.10002.04.01.01"/>
    <x v="17"/>
    <x v="0"/>
    <n v="1266"/>
    <s v="Larry J Hurwitz"/>
    <x v="0"/>
    <s v="REL  SETC  //  EXEC"/>
    <s v="1CORP20000"/>
    <x v="1"/>
    <s v="2CORP60000"/>
    <x v="1"/>
    <s v="3CORP60000"/>
    <x v="5"/>
    <s v="1DRIV80000"/>
    <s v="Operational Excellence"/>
    <s v="2DRIV80000"/>
    <s v="Operational Excellence"/>
    <n v="8715600"/>
    <n v="1000000"/>
    <n v="314515.92"/>
    <n v="290671.35105860006"/>
    <n v="709328.6489414"/>
    <n v="6825000"/>
    <n v="10800000"/>
    <n v="-3975000"/>
    <n v="5325000"/>
    <n v="0"/>
    <n v="5325000"/>
    <n v="8125000"/>
    <n v="8125000"/>
    <n v="0"/>
    <n v="12600000"/>
    <n v="12600000"/>
    <n v="0"/>
    <n v="0"/>
    <n v="2059328.6489414"/>
    <n v="0"/>
    <s v="Updated hierarchy to break out Facilities Master Plan. Moved to Strategic"/>
    <s v="Y"/>
    <n v="0"/>
  </r>
  <r>
    <x v="1"/>
    <s v="Corporate"/>
    <s v="C.10002"/>
    <s v="CAP-CORPORATE FACILITIES MASTER PLAN"/>
    <s v="C.10002.04"/>
    <s v="PSE Campus Consolidation"/>
    <s v="C.10002.04.01"/>
    <s v="PSE Campus Consolidation"/>
    <s v="C.10002.04.01.02"/>
    <x v="18"/>
    <x v="0"/>
    <n v="1266"/>
    <s v="Larry J Hurwitz"/>
    <x v="0"/>
    <s v="REL  SETC  //  EXEC"/>
    <s v="1CORP20000"/>
    <x v="1"/>
    <s v="2CORP60000"/>
    <x v="1"/>
    <s v="3CORP60000"/>
    <x v="6"/>
    <s v="1DRIV80000"/>
    <s v="Operational Excellence"/>
    <s v="2DRIV80000"/>
    <s v="Operational Excellence"/>
    <n v="3000000"/>
    <n v="3000000"/>
    <n v="246657.11"/>
    <n v="67479.287471999924"/>
    <n v="2932520.7125280001"/>
    <n v="3000000"/>
    <n v="3000000"/>
    <n v="0"/>
    <n v="3000000"/>
    <n v="3000000"/>
    <n v="0"/>
    <n v="3000000"/>
    <n v="3000000"/>
    <n v="0"/>
    <n v="3000000"/>
    <n v="3000000"/>
    <n v="0"/>
    <n v="3000000"/>
    <n v="2932520.7125280001"/>
    <n v="0"/>
    <s v="Updated hierarchy to break out Facilities Master Plan.  Moved to Strategic."/>
    <s v="Y"/>
    <n v="0"/>
  </r>
  <r>
    <x v="1"/>
    <s v="Corporate"/>
    <s v="C.10002"/>
    <s v="CAP-CORPORATE FACILITIES MASTER PLAN"/>
    <s v="C.10002.04"/>
    <s v="PSE Campus Consolidation"/>
    <s v="C.10002.04.01"/>
    <s v="PSE Campus Consolidation"/>
    <s v="C.10002.04.01.03"/>
    <x v="19"/>
    <x v="0"/>
    <n v="1266"/>
    <s v="Larry J Hurwitz"/>
    <x v="0"/>
    <m/>
    <s v="1CORP20000"/>
    <x v="1"/>
    <s v="2CORP60000"/>
    <x v="1"/>
    <s v="3CORP60000"/>
    <x v="5"/>
    <s v="1DRIV80000"/>
    <s v="Operational Excellence"/>
    <s v="2DRIV80000"/>
    <s v="Operational Excellence"/>
    <n v="0"/>
    <n v="0"/>
    <m/>
    <n v="2923992.2249999996"/>
    <n v="-2923992.2249999996"/>
    <n v="0"/>
    <n v="0"/>
    <n v="0"/>
    <n v="0"/>
    <n v="0"/>
    <n v="0"/>
    <n v="0"/>
    <n v="0"/>
    <n v="0"/>
    <n v="0"/>
    <n v="0"/>
    <n v="0"/>
    <n v="0"/>
    <n v="-2923992.2249999996"/>
    <n v="0"/>
    <s v="Added WBS 8-9-17"/>
    <s v="Y"/>
    <n v="0"/>
  </r>
  <r>
    <x v="1"/>
    <s v="Corporate"/>
    <s v="C.10002"/>
    <s v="CAP-CORPORATE FACILITIES MASTER PLAN"/>
    <s v="C.10002.05"/>
    <s v="Whidbey Service Center"/>
    <s v="C.10002.05.02"/>
    <s v="Whidbey Service Center Ph1"/>
    <s v="C.10002.05.02.01"/>
    <x v="20"/>
    <x v="0"/>
    <n v="1266"/>
    <s v="Larry J Hurwitz"/>
    <x v="0"/>
    <s v="CLSD SETC  //  INIT"/>
    <s v="1CORP20000"/>
    <x v="0"/>
    <s v="2CORP60000"/>
    <x v="1"/>
    <s v="3CORP60000"/>
    <x v="7"/>
    <s v="1DRIV80000"/>
    <s v="Operational Excellence"/>
    <s v="2DRIV80000"/>
    <s v="Operational Excellence"/>
    <n v="0"/>
    <n v="0"/>
    <n v="0"/>
    <n v="0"/>
    <n v="0"/>
    <n v="0"/>
    <n v="0"/>
    <n v="0"/>
    <n v="0"/>
    <n v="0"/>
    <n v="0"/>
    <n v="0"/>
    <n v="0"/>
    <n v="0"/>
    <n v="0"/>
    <n v="0"/>
    <n v="0"/>
    <n v="0"/>
    <n v="0"/>
    <n v="0"/>
    <s v="Updated hierarchy to break out Facilities Master Plan."/>
    <s v="N"/>
    <n v="0"/>
  </r>
  <r>
    <x v="1"/>
    <s v="Corporate"/>
    <s v="C.10002"/>
    <s v="CAP-CORPORATE FACILITIES MASTER PLAN"/>
    <s v="C.10002.06"/>
    <s v="Snoqualmie Technology Center"/>
    <s v="C.10002.06.01"/>
    <s v="Snoqualmie Technology Center"/>
    <s v="C.10002.06.01.01"/>
    <x v="21"/>
    <x v="0"/>
    <n v="1266"/>
    <s v="Larry J Hurwitz"/>
    <x v="0"/>
    <s v="REL  SETC  //  INIT"/>
    <s v="1CORP20000"/>
    <x v="1"/>
    <s v="2CORP60000"/>
    <x v="1"/>
    <s v="3CORP60000"/>
    <x v="8"/>
    <s v="1DRIV80000"/>
    <s v="Operational Excellence"/>
    <s v="2DRIV80000"/>
    <s v="Operational Excellence"/>
    <n v="0"/>
    <n v="4000000"/>
    <n v="10574546.42"/>
    <n v="13189168.812564502"/>
    <n v="-9189168.8125645015"/>
    <n v="0"/>
    <n v="0"/>
    <n v="0"/>
    <n v="0"/>
    <n v="0"/>
    <n v="0"/>
    <n v="0"/>
    <n v="0"/>
    <n v="0"/>
    <n v="0"/>
    <n v="0"/>
    <n v="0"/>
    <n v="0"/>
    <n v="-9189168.8125645015"/>
    <n v="0"/>
    <s v="Updated hierarchy to break out Facilities Master Plan.  Moved to Strategic."/>
    <s v="Y"/>
    <n v="0"/>
  </r>
  <r>
    <x v="1"/>
    <s v="Corporate"/>
    <s v="C.10002"/>
    <s v="CAP-CORPORATE FACILITIES MASTER PLAN"/>
    <s v="C.10002.07"/>
    <s v="Puyallup Land Acquisition"/>
    <s v="C.10002.07.01"/>
    <s v="Puyallup Land Acquisition"/>
    <s v="C.10002.07.01.01"/>
    <x v="22"/>
    <x v="0"/>
    <n v="1266"/>
    <s v="Larry J Hurwitz"/>
    <x v="0"/>
    <s v="REL  SETC  //  INIT"/>
    <s v="1CORP20000"/>
    <x v="1"/>
    <s v="2CORP60000"/>
    <x v="1"/>
    <s v="3CORP60000"/>
    <x v="9"/>
    <s v="1DRIV80000"/>
    <s v="Operational Excellence"/>
    <s v="2DRIV80000"/>
    <s v="Operational Excellence"/>
    <n v="1400000"/>
    <n v="1400000"/>
    <n v="1057786.28"/>
    <n v="1480164.0105309999"/>
    <n v="-80164.010530999862"/>
    <n v="4600000"/>
    <n v="7800000"/>
    <n v="-3200000"/>
    <n v="14000000"/>
    <n v="10800000"/>
    <n v="3200000"/>
    <n v="0"/>
    <n v="0"/>
    <n v="0"/>
    <n v="0"/>
    <n v="0"/>
    <n v="0"/>
    <n v="0"/>
    <n v="-80164.010530999862"/>
    <n v="0"/>
    <s v="Updated hierarchy to break out Facilities Master Plan. Moved to Strategic"/>
    <s v="Y"/>
    <n v="0"/>
  </r>
  <r>
    <x v="1"/>
    <s v="Corporate"/>
    <s v="C.10003"/>
    <s v="CAP-FACILITY ASSET MANAGEMENT"/>
    <s v="C.10003.01"/>
    <s v="FACILITY ASSET MANAGEMENT"/>
    <s v="C.10003.01.01"/>
    <s v="FURNITURE AND FIXTURE STOCK"/>
    <s v="C.10003.01.01.01"/>
    <x v="23"/>
    <x v="0"/>
    <n v="1266"/>
    <s v="Larry J Hurwitz"/>
    <x v="0"/>
    <s v="REL  SETC  //  EXEC"/>
    <s v="1CORP20000"/>
    <x v="0"/>
    <s v="2CORP60000"/>
    <x v="1"/>
    <s v="3CORP62000"/>
    <x v="10"/>
    <s v="1DRIV62000"/>
    <s v="Work Space Integrity"/>
    <s v="2DRIV62000"/>
    <s v="Work Space Integrity"/>
    <n v="1545000"/>
    <n v="780000"/>
    <n v="773654.33"/>
    <n v="756601.93"/>
    <n v="23398.069999999949"/>
    <n v="1591350"/>
    <n v="1591350"/>
    <n v="0"/>
    <n v="1639090.5"/>
    <n v="1639090.5"/>
    <n v="0"/>
    <n v="1688263.2150000001"/>
    <n v="1688263.2150000001"/>
    <n v="0"/>
    <n v="1738911.1114500002"/>
    <n v="1738911.1114500002"/>
    <n v="0"/>
    <n v="1791078.4447935002"/>
    <n v="23398.069999999949"/>
    <n v="0"/>
    <n v="0"/>
    <s v="N"/>
    <n v="0"/>
  </r>
  <r>
    <x v="1"/>
    <s v="Corporate"/>
    <s v="C.10003"/>
    <s v="CAP-FACILITY ASSET MANAGEMENT"/>
    <s v="C.10003.01"/>
    <s v="FACILITY ASSET MANAGEMENT"/>
    <s v="C.10003.01.02"/>
    <s v="PLANNED CAPITAL"/>
    <s v="C.10003.01.02.01"/>
    <x v="24"/>
    <x v="0"/>
    <n v="1266"/>
    <s v="Larry J Hurwitz"/>
    <x v="0"/>
    <s v="REL  SETC  //  NOPH"/>
    <s v="1CORP20000"/>
    <x v="0"/>
    <s v="2CORP60000"/>
    <x v="1"/>
    <s v="3CORP62000"/>
    <x v="10"/>
    <s v="1DRIV62000"/>
    <s v="Work Space Integrity"/>
    <s v="2DRIV62000"/>
    <s v="Work Space Integrity"/>
    <n v="0"/>
    <n v="0"/>
    <n v="0"/>
    <n v="0"/>
    <n v="0"/>
    <n v="0"/>
    <n v="0"/>
    <n v="0"/>
    <n v="0"/>
    <n v="0"/>
    <n v="0"/>
    <n v="0"/>
    <n v="0"/>
    <n v="0"/>
    <n v="0"/>
    <n v="0"/>
    <n v="0"/>
    <n v="0"/>
    <n v="0"/>
    <n v="0"/>
    <n v="0"/>
    <s v="N"/>
    <n v="0"/>
  </r>
  <r>
    <x v="1"/>
    <s v="Corporate"/>
    <s v="C.10003"/>
    <s v="CAP-FACILITY ASSET MANAGEMENT"/>
    <s v="C.10003.01"/>
    <s v="FACILITY ASSET MANAGEMENT"/>
    <s v="C.10003.01.03"/>
    <s v="UNPLANNED CAPITAL"/>
    <s v="C.10003.01.03.01"/>
    <x v="25"/>
    <x v="0"/>
    <n v="1266"/>
    <s v="Larry J Hurwitz"/>
    <x v="0"/>
    <s v="REL  SETC  //  NOPH"/>
    <s v="1CORP20000"/>
    <x v="0"/>
    <s v="2CORP60000"/>
    <x v="1"/>
    <s v="3CORP62000"/>
    <x v="10"/>
    <s v="1DRIV62000"/>
    <s v="Work Space Integrity"/>
    <s v="2DRIV62000"/>
    <s v="Work Space Integrity"/>
    <n v="0"/>
    <n v="365000"/>
    <n v="499634.54"/>
    <n v="754299.09871209983"/>
    <n v="-389299.09871209983"/>
    <n v="0"/>
    <n v="0"/>
    <n v="0"/>
    <n v="0"/>
    <n v="0"/>
    <n v="0"/>
    <n v="0"/>
    <n v="0"/>
    <n v="0"/>
    <n v="0"/>
    <n v="0"/>
    <n v="0"/>
    <n v="0"/>
    <n v="-389299.09871209983"/>
    <n v="0"/>
    <n v="0"/>
    <s v="N"/>
    <n v="0"/>
  </r>
  <r>
    <x v="1"/>
    <s v="Corporate"/>
    <s v="C.10003"/>
    <s v="CAP-FACILITY ASSET MANAGEMENT"/>
    <s v="C.10003.01"/>
    <s v="FACILITY ASSET MANAGEMENT"/>
    <s v="C.10003.01.04"/>
    <s v="Misc HVAC Replacement"/>
    <s v="C.10003.01.04.01"/>
    <x v="26"/>
    <x v="0"/>
    <n v="1266"/>
    <s v="Larry J Hurwitz"/>
    <x v="0"/>
    <s v="REL  SETC  //  EXEC"/>
    <s v="1CORP20000"/>
    <x v="0"/>
    <s v="2CORP60000"/>
    <x v="1"/>
    <s v="3CORP62000"/>
    <x v="10"/>
    <s v="1DRIV62000"/>
    <s v="Work Space Integrity"/>
    <s v="2DRIV62000"/>
    <s v="Work Space Integrity"/>
    <n v="0"/>
    <n v="400000"/>
    <n v="397257.12"/>
    <n v="3039.6340799999994"/>
    <n v="396960.36592000001"/>
    <n v="0"/>
    <n v="0"/>
    <n v="0"/>
    <n v="0"/>
    <n v="0"/>
    <n v="0"/>
    <n v="0"/>
    <n v="0"/>
    <n v="0"/>
    <n v="0"/>
    <n v="0"/>
    <n v="0"/>
    <n v="0"/>
    <n v="396960.36592000001"/>
    <n v="0"/>
    <n v="0"/>
    <s v="N"/>
    <n v="0"/>
  </r>
  <r>
    <x v="1"/>
    <s v="Corporate"/>
    <s v="C.10004"/>
    <s v="CAP-PCS SITE CONSTRUCTION"/>
    <s v="C.10004.01"/>
    <s v="PCS SITE CONSTRUCTION"/>
    <s v="C.10004.01.01"/>
    <s v="PCS SITE CONSTRUCTION"/>
    <s v="C.10004.01.01.01"/>
    <x v="27"/>
    <x v="0"/>
    <n v="4250"/>
    <s v="Beth I Rogers"/>
    <x v="1"/>
    <s v="REL  SETC  //  EXEC"/>
    <s v="1CORP20000"/>
    <x v="0"/>
    <s v="2CORP60000"/>
    <x v="1"/>
    <s v="3CORP63000"/>
    <x v="11"/>
    <s v="1DRIV71000"/>
    <s v="Safety"/>
    <s v="2DRIV71500"/>
    <s v="Security"/>
    <n v="0"/>
    <n v="0"/>
    <n v="0"/>
    <n v="0"/>
    <n v="0"/>
    <n v="0"/>
    <n v="0"/>
    <n v="0"/>
    <n v="0"/>
    <n v="0"/>
    <n v="0"/>
    <n v="0"/>
    <n v="0"/>
    <n v="0"/>
    <n v="0"/>
    <n v="0"/>
    <n v="0"/>
    <n v="0"/>
    <n v="0"/>
    <n v="0"/>
    <n v="0"/>
    <s v="N"/>
    <n v="0"/>
  </r>
  <r>
    <x v="1"/>
    <s v="Corporate"/>
    <s v="C.10004"/>
    <s v="CAP-PCS SITE CONSTRUCTION"/>
    <s v="C.10004.01"/>
    <s v="PCS SITE CONSTRUCTION"/>
    <s v="C.10004.01.01"/>
    <s v="PCS SITE CONSTRUCTION"/>
    <s v="C.10004.01.01.02"/>
    <x v="28"/>
    <x v="0"/>
    <n v="4250"/>
    <s v="Beth I Rogers"/>
    <x v="0"/>
    <s v="REL  SETC  //  EXEC"/>
    <s v="1CORP20000"/>
    <x v="0"/>
    <s v="2CORP60000"/>
    <x v="1"/>
    <s v="3CORP63000"/>
    <x v="11"/>
    <s v="1DRIV71000"/>
    <s v="Safety"/>
    <s v="2DRIV71500"/>
    <s v="Security"/>
    <n v="0"/>
    <n v="0"/>
    <n v="782206.81"/>
    <n v="695866.62520000036"/>
    <n v="-695866.62520000036"/>
    <n v="0"/>
    <n v="0"/>
    <n v="0"/>
    <n v="0"/>
    <n v="0"/>
    <n v="0"/>
    <n v="0"/>
    <n v="0"/>
    <n v="0"/>
    <n v="0"/>
    <n v="0"/>
    <n v="0"/>
    <n v="0"/>
    <n v="-695866.62520000036"/>
    <n v="0"/>
    <n v="0"/>
    <s v="N"/>
    <n v="0"/>
  </r>
  <r>
    <x v="1"/>
    <s v="Corporate"/>
    <s v="C.10005"/>
    <s v="CAP-SECURITY SERVICES"/>
    <s v="C.10005.01"/>
    <s v="INSTALLATIONS"/>
    <s v="C.10005.01.01"/>
    <s v="COMMON"/>
    <s v="C.10005.01.01.01"/>
    <x v="29"/>
    <x v="0"/>
    <n v="1260"/>
    <s v="David H Foster"/>
    <x v="0"/>
    <s v="REL  SETC  //  EXEC"/>
    <s v="1CORP20000"/>
    <x v="0"/>
    <s v="2CORP60000"/>
    <x v="1"/>
    <s v="3CORP63000"/>
    <x v="11"/>
    <s v="1DRIV71000"/>
    <s v="Safety"/>
    <s v="2DRIV71500"/>
    <s v="Security"/>
    <n v="0"/>
    <n v="0"/>
    <n v="235574.96"/>
    <n v="237137.53"/>
    <n v="-237137.53"/>
    <n v="0"/>
    <n v="0"/>
    <n v="0"/>
    <n v="0"/>
    <n v="0"/>
    <n v="0"/>
    <n v="0"/>
    <n v="0"/>
    <n v="0"/>
    <n v="0"/>
    <n v="0"/>
    <n v="0"/>
    <n v="0"/>
    <n v="-237137.53"/>
    <n v="0"/>
    <n v="0"/>
    <s v="N"/>
    <n v="0"/>
  </r>
  <r>
    <x v="1"/>
    <s v="Corporate"/>
    <s v="C.10005"/>
    <s v="CAP-SECURITY SERVICES"/>
    <s v="C.10005.01"/>
    <s v="INSTALLATIONS"/>
    <s v="C.10005.01.02"/>
    <s v="ELECTRIC"/>
    <s v="C.10005.01.02.01"/>
    <x v="30"/>
    <x v="0"/>
    <n v="1260"/>
    <s v="David H Foster"/>
    <x v="0"/>
    <s v="REL  SETC  //  EXEC"/>
    <s v="1CORP20000"/>
    <x v="0"/>
    <s v="2CORP60000"/>
    <x v="1"/>
    <s v="3CORP63000"/>
    <x v="11"/>
    <s v="1DRIV71000"/>
    <s v="Safety"/>
    <s v="2DRIV71500"/>
    <s v="Security"/>
    <n v="2500000"/>
    <n v="2500000"/>
    <n v="2443684.9700000002"/>
    <n v="2462740.4040000001"/>
    <n v="37259.595999999903"/>
    <n v="1440000"/>
    <n v="1440000"/>
    <n v="0"/>
    <n v="1480000"/>
    <n v="1480000"/>
    <n v="0"/>
    <n v="1500000"/>
    <n v="1500000"/>
    <n v="0"/>
    <n v="1780000"/>
    <n v="1780000"/>
    <n v="0"/>
    <n v="1780000"/>
    <n v="37259.595999999903"/>
    <n v="0"/>
    <n v="0"/>
    <s v="N"/>
    <n v="0"/>
  </r>
  <r>
    <x v="1"/>
    <s v="Corporate"/>
    <s v="C.10006"/>
    <s v="CAP-Fleet"/>
    <s v="C.10006.01"/>
    <s v="FLEET"/>
    <s v="C.10006.01.01"/>
    <s v="FLEET"/>
    <s v="C.10006.01.01.01"/>
    <x v="31"/>
    <x v="0"/>
    <n v="4520"/>
    <s v="Colin Davidson"/>
    <x v="0"/>
    <s v="REL  SETC  //  OPER"/>
    <s v="1CORP20000"/>
    <x v="0"/>
    <s v="2CORP60000"/>
    <x v="1"/>
    <s v="3CORP64000"/>
    <x v="1"/>
    <s v="1DRIV63000"/>
    <s v="Fleet Integrity"/>
    <s v="2DRIV63000"/>
    <s v="Fleet Integrity"/>
    <n v="521000"/>
    <n v="521000"/>
    <n v="527537.52"/>
    <n v="417824.89"/>
    <n v="103175.10999999999"/>
    <n v="573000"/>
    <n v="573000"/>
    <n v="0"/>
    <n v="142000"/>
    <n v="142000"/>
    <n v="0"/>
    <n v="0"/>
    <n v="0"/>
    <n v="0"/>
    <n v="0"/>
    <n v="0"/>
    <n v="0"/>
    <n v="0"/>
    <n v="103175.10999999999"/>
    <n v="0"/>
    <n v="0"/>
    <s v="N"/>
    <n v="0"/>
  </r>
  <r>
    <x v="1"/>
    <s v="Corporate"/>
    <s v="C.10007"/>
    <s v="NEW PRODUCT DEVELOPMENT"/>
    <s v="C.10007.01"/>
    <s v="ENERGY STORAGE PILOT"/>
    <s v="C.10007.01.01"/>
    <s v="ENERGY STORAGE PILOT"/>
    <s v="C.10007.01.01.01"/>
    <x v="32"/>
    <x v="0"/>
    <n v="1436"/>
    <s v="Benjamin T Farrow"/>
    <x v="0"/>
    <s v="CRTD SETC  //  INIT"/>
    <s v="1CORP10000"/>
    <x v="1"/>
    <s v="2CORP30000"/>
    <x v="2"/>
    <s v="3CORP32000"/>
    <x v="12"/>
    <s v="1DRIV30000"/>
    <s v="Customer Solutions"/>
    <s v="2DRIV33000"/>
    <s v="Energy Storage Pilot"/>
    <n v="1835224"/>
    <n v="1835224"/>
    <n v="2256038.31"/>
    <n v="1869891.5158559997"/>
    <n v="-34667.515855999663"/>
    <n v="0"/>
    <n v="0"/>
    <n v="0"/>
    <n v="0"/>
    <n v="0"/>
    <n v="0"/>
    <n v="0"/>
    <n v="0"/>
    <n v="0"/>
    <n v="0"/>
    <n v="0"/>
    <n v="0"/>
    <n v="0"/>
    <n v="-34667.515855999663"/>
    <n v="0"/>
    <n v="0"/>
    <s v="N"/>
    <n v="0"/>
  </r>
  <r>
    <x v="1"/>
    <s v="Corporate"/>
    <s v="C.10007"/>
    <s v="NEW PRODUCT DEVELOPMENT"/>
    <s v="C.10007.02"/>
    <s v="VEHICLE CHARGING PROGRAM"/>
    <s v="C.10007.02.01"/>
    <s v="VEHICLE CHARGING PROGRAM"/>
    <s v="C.10007.02.01.01"/>
    <x v="33"/>
    <x v="0"/>
    <n v="1436"/>
    <s v="Benjamin T Farrow"/>
    <x v="0"/>
    <s v="CRTD SETC  //  INIT"/>
    <s v="1CORP10000"/>
    <x v="1"/>
    <m/>
    <x v="3"/>
    <s v="3CORP33000"/>
    <x v="13"/>
    <s v="1DRIV30000"/>
    <s v="Customer Solutions"/>
    <s v="2DRIV32000"/>
    <s v="Electric Vehicle Charging"/>
    <n v="2066400"/>
    <n v="2066400"/>
    <n v="2540222.59"/>
    <n v="294323.40000000002"/>
    <n v="1772076.6"/>
    <n v="1957200"/>
    <n v="3506117"/>
    <n v="-1548917"/>
    <n v="1957200"/>
    <n v="236321.89999999991"/>
    <n v="1720878.1"/>
    <n v="1957200"/>
    <n v="1069376.3"/>
    <n v="887823.7"/>
    <n v="1957200"/>
    <n v="3711121"/>
    <n v="-1753921"/>
    <n v="4880761.5999999996"/>
    <n v="1077940.4000000001"/>
    <n v="0"/>
    <s v="updated spread per Ryan Sherlock on 9/13/2017"/>
    <s v="N"/>
    <n v="-2480761.5999999996"/>
  </r>
  <r>
    <x v="0"/>
    <s v="Operations"/>
    <s v="C.10008"/>
    <s v="CAP-SCRAP SALES"/>
    <s v="C.10008.01"/>
    <s v="SCRAP SALES"/>
    <s v="C.10008.01.01"/>
    <s v="SCRAP SALES"/>
    <s v="C.10008.01.01.01"/>
    <x v="34"/>
    <x v="0"/>
    <n v="4560"/>
    <s v="James A Pruchnic"/>
    <x v="0"/>
    <s v="REL  SETC  //  INIT"/>
    <s v="1CORP20000"/>
    <x v="0"/>
    <s v="2CORP90000"/>
    <x v="0"/>
    <s v="3CORP93000"/>
    <x v="0"/>
    <s v="1DRIV11000"/>
    <s v="Reliability - Electric"/>
    <s v="2DRIV11400"/>
    <s v="Electric Operations"/>
    <n v="0"/>
    <n v="0"/>
    <n v="233735"/>
    <n v="233735"/>
    <n v="-233735"/>
    <n v="0"/>
    <n v="0"/>
    <n v="0"/>
    <n v="0"/>
    <n v="0"/>
    <n v="0"/>
    <n v="0"/>
    <n v="0"/>
    <n v="0"/>
    <n v="0"/>
    <n v="0"/>
    <n v="0"/>
    <n v="0"/>
    <n v="-233735"/>
    <n v="0"/>
    <s v=" "/>
    <s v="N"/>
    <n v="0"/>
  </r>
  <r>
    <x v="0"/>
    <s v="Operations"/>
    <s v="C.10009"/>
    <s v="CAP-STORM RESPONSE"/>
    <s v="C.10009.01"/>
    <s v="ELECTRIC STORM REPAIR"/>
    <s v="C.10009.01.01"/>
    <s v="ELECTRIC STORM REPAIR"/>
    <s v="C.10009.01.01.01"/>
    <x v="35"/>
    <x v="0"/>
    <n v="9800"/>
    <s v="Alborada Mata-Cazares"/>
    <x v="0"/>
    <s v="REL  SETC  //  INIT"/>
    <s v="1CORP20000"/>
    <x v="0"/>
    <s v="2CORP90000"/>
    <x v="0"/>
    <s v="3CORP97000"/>
    <x v="14"/>
    <s v="1DRIV16000"/>
    <s v="Emergency Repair - Electric"/>
    <s v="2DRIV16300"/>
    <s v="Storm repair"/>
    <n v="0"/>
    <n v="0"/>
    <n v="562082.85"/>
    <n v="1405203.7199999997"/>
    <n v="-1405203.7199999997"/>
    <n v="0"/>
    <n v="0"/>
    <n v="0"/>
    <n v="0"/>
    <n v="0"/>
    <n v="0"/>
    <n v="0"/>
    <n v="0"/>
    <n v="0"/>
    <n v="0"/>
    <n v="0"/>
    <n v="0"/>
    <n v="0"/>
    <n v="-1405203.7199999997"/>
    <n v="0"/>
    <s v=" "/>
    <s v="N"/>
    <n v="0"/>
  </r>
  <r>
    <x v="0"/>
    <s v="Operations"/>
    <s v="C.10009"/>
    <s v="CAP-STORM RESPONSE"/>
    <s v="C.10009.01"/>
    <s v="ELECTRIC STORM REPAIR"/>
    <s v="C.10009.01.01"/>
    <s v="ELECTRIC STORM REPAIR"/>
    <s v="C.10009.01.01.02"/>
    <x v="36"/>
    <x v="0"/>
    <n v="9800"/>
    <s v="Alborada Mata-Cazares"/>
    <x v="0"/>
    <s v="REL  SETC  //  INIT"/>
    <s v="1CORP20000"/>
    <x v="0"/>
    <s v="2CORP90000"/>
    <x v="0"/>
    <s v="3CORP97000"/>
    <x v="14"/>
    <s v="1DRIV16000"/>
    <s v="Emergency Repair - Electric"/>
    <s v="2DRIV16300"/>
    <s v="Storm repair"/>
    <n v="0"/>
    <n v="0"/>
    <n v="0"/>
    <n v="239706.15999999997"/>
    <n v="-239706.15999999997"/>
    <n v="0"/>
    <n v="0"/>
    <n v="0"/>
    <n v="0"/>
    <n v="0"/>
    <n v="0"/>
    <n v="0"/>
    <n v="0"/>
    <n v="0"/>
    <n v="0"/>
    <n v="0"/>
    <n v="0"/>
    <n v="0"/>
    <n v="-239706.15999999997"/>
    <n v="0"/>
    <s v=" "/>
    <s v="N"/>
    <n v="0"/>
  </r>
  <r>
    <x v="1"/>
    <s v="Corporate"/>
    <s v="C.20001"/>
    <s v="CAP-ASSETS DISPOSAL COMPLIANCE"/>
    <s v="C.20001.01"/>
    <s v="TRANSFORMER RETIREMENT/DISPOSAL"/>
    <s v="C.20001.01.01"/>
    <s v="TRANSFORMER RETIREMENT/DISPOSAL"/>
    <s v="C.20001.01.01.01"/>
    <x v="37"/>
    <x v="0"/>
    <n v="4300"/>
    <s v="John K Rork Jr"/>
    <x v="0"/>
    <s v="REL  SETC  //  EXEC"/>
    <s v="1CORP20000"/>
    <x v="0"/>
    <s v="2CORP65000"/>
    <x v="4"/>
    <s v="3CORP66000"/>
    <x v="15"/>
    <s v="1DRIV72000"/>
    <s v="Compliance"/>
    <s v="2DRIV72500"/>
    <s v="Environmental"/>
    <n v="1534890"/>
    <n v="1227912"/>
    <n v="965762.84"/>
    <n v="1004707.2638192"/>
    <n v="223204.73618080001"/>
    <n v="1602765"/>
    <n v="1650847.95"/>
    <n v="-48082.949999999953"/>
    <n v="1673768"/>
    <n v="1723981.04"/>
    <n v="-50213.040000000037"/>
    <n v="1748048"/>
    <n v="1800489.44"/>
    <n v="-52441.439999999944"/>
    <n v="1800488"/>
    <n v="1854502.6400000001"/>
    <n v="-54014.64000000013"/>
    <n v="1910137.7192000002"/>
    <n v="18452.666180799948"/>
    <n v="0"/>
    <n v="0"/>
    <s v="N"/>
    <n v="0"/>
  </r>
  <r>
    <x v="1"/>
    <s v="Corporate"/>
    <s v="C.20001"/>
    <s v="CAP-ASSETS DISPOSAL COMPLIANCE"/>
    <s v="C.20001.02"/>
    <s v="TREATED WOOD DISPOSAL"/>
    <s v="C.20001.02.01"/>
    <s v="TREATED WOOD DISPOSAL"/>
    <s v="C.20001.02.01.01"/>
    <x v="38"/>
    <x v="0"/>
    <n v="4300"/>
    <s v="John K Rork Jr"/>
    <x v="0"/>
    <s v="REL  SETC  //  EXEC"/>
    <s v="1CORP20000"/>
    <x v="0"/>
    <s v="2CORP65000"/>
    <x v="4"/>
    <s v="3CORP66000"/>
    <x v="15"/>
    <s v="1DRIV72000"/>
    <s v="Compliance"/>
    <s v="2DRIV72500"/>
    <s v="Environmental"/>
    <n v="0"/>
    <n v="306978"/>
    <n v="356468.43"/>
    <n v="405592.13637009996"/>
    <n v="-98614.136370099965"/>
    <n v="0"/>
    <n v="0"/>
    <n v="0"/>
    <n v="0"/>
    <n v="0"/>
    <n v="0"/>
    <n v="0"/>
    <n v="0"/>
    <n v="0"/>
    <n v="0"/>
    <n v="0"/>
    <n v="0"/>
    <n v="0"/>
    <n v="-98614.136370099965"/>
    <n v="0"/>
    <n v="0"/>
    <s v="N"/>
    <n v="0"/>
  </r>
  <r>
    <x v="1"/>
    <s v="Corporate"/>
    <s v="C.20002"/>
    <s v="CAP-DRONE INITIATIVE"/>
    <s v="C.20002.01"/>
    <s v="DRONE INITIATIVE"/>
    <s v="C.20002.01.01"/>
    <s v="DRONE INITIATIVE"/>
    <s v="C.20002.01.01.01"/>
    <x v="39"/>
    <x v="0"/>
    <n v="5318"/>
    <s v="Michael T Mullally"/>
    <x v="0"/>
    <s v="REL  SETC  //  EXEC"/>
    <s v="1CORP10000"/>
    <x v="1"/>
    <s v="2CORP50000"/>
    <x v="5"/>
    <s v="3CORP56000"/>
    <x v="16"/>
    <s v="1DRIV50000"/>
    <s v="New Initiatives"/>
    <s v="2DRIV50000"/>
    <s v="New Initiatives"/>
    <n v="0"/>
    <n v="0"/>
    <n v="0"/>
    <n v="0"/>
    <n v="0"/>
    <n v="0"/>
    <n v="0"/>
    <n v="0"/>
    <n v="0"/>
    <n v="0"/>
    <n v="0"/>
    <n v="0"/>
    <n v="0"/>
    <n v="0"/>
    <n v="0"/>
    <n v="0"/>
    <n v="0"/>
    <n v="0"/>
    <n v="0"/>
    <n v="0"/>
    <n v="0"/>
    <s v="N"/>
    <n v="0"/>
  </r>
  <r>
    <x v="1"/>
    <s v="Corporate"/>
    <s v="C.20003"/>
    <s v="CAP-GAS FIRED PEAK GENERATION PLANT"/>
    <s v="C.20003.01"/>
    <s v="GAS FIRED PEAK GENERATION PLANT"/>
    <s v="C.20003.01.01"/>
    <s v="GAS FIRED PEAK GENERATION PLANT"/>
    <s v="C.20003.01.01.01"/>
    <x v="40"/>
    <x v="0"/>
    <n v="5318"/>
    <s v="Michael T Mullally"/>
    <x v="0"/>
    <s v="REL  SETC  //  EXEC"/>
    <s v="1CORP20000"/>
    <x v="0"/>
    <s v="2CORP70000"/>
    <x v="6"/>
    <s v="3CORP75500"/>
    <x v="17"/>
    <s v="1DRIV13000"/>
    <s v="Reliability - Generation"/>
    <s v="2DRIV13000"/>
    <s v="Reliability - Generation"/>
    <n v="0"/>
    <n v="0"/>
    <n v="296.20999999999998"/>
    <n v="296.20999999999998"/>
    <n v="-296.20999999999998"/>
    <n v="0"/>
    <n v="0"/>
    <n v="0"/>
    <n v="0"/>
    <n v="0"/>
    <n v="0"/>
    <n v="0"/>
    <n v="0"/>
    <n v="0"/>
    <n v="0"/>
    <n v="0"/>
    <n v="0"/>
    <n v="0"/>
    <n v="-296.20999999999998"/>
    <n v="0"/>
    <n v="0"/>
    <s v="N"/>
    <n v="0"/>
  </r>
  <r>
    <x v="1"/>
    <s v="Corporate"/>
    <s v="C.20004"/>
    <s v="CAP-WILD HORSE ENERGY STORAGE PROJECT"/>
    <s v="C.20004.01"/>
    <s v="WILD HORSE ENERGY STORAGE PROJECT"/>
    <s v="C.20004.01.01"/>
    <s v="WILD HORSE ENERGY STORAGE PROJECT"/>
    <s v="C.20004.01.01.01"/>
    <x v="41"/>
    <x v="0"/>
    <n v="5327"/>
    <s v="Scott C Lichtenberg"/>
    <x v="0"/>
    <s v="REL  SETC  //  EXEC"/>
    <s v="1CORP20000"/>
    <x v="0"/>
    <s v="2CORP70000"/>
    <x v="6"/>
    <s v="3CORP79500"/>
    <x v="18"/>
    <s v="1DRIV13000"/>
    <s v="Reliability - Generation"/>
    <s v="2DRIV13000"/>
    <s v="Reliability - Generation"/>
    <n v="0"/>
    <n v="0"/>
    <n v="-449285.13"/>
    <n v="-449891.62"/>
    <n v="449891.62"/>
    <n v="0"/>
    <n v="0"/>
    <n v="0"/>
    <n v="0"/>
    <n v="0"/>
    <n v="0"/>
    <n v="0"/>
    <n v="0"/>
    <n v="0"/>
    <n v="0"/>
    <n v="0"/>
    <n v="0"/>
    <n v="0"/>
    <n v="449891.62"/>
    <n v="0"/>
    <n v="0"/>
    <s v="N"/>
    <n v="0"/>
  </r>
  <r>
    <x v="0"/>
    <s v="Operations"/>
    <s v="C.30001"/>
    <s v="CAP-NON-UTILITY PLANT"/>
    <s v="C.30001.01"/>
    <s v="NON-UTILITY PLANT"/>
    <s v="C.30001.01.01"/>
    <s v="NON-UTILITY PLANT"/>
    <s v="C.30001.01.01.01"/>
    <x v="42"/>
    <x v="0"/>
    <n v="1150"/>
    <s v="Dennis A Farrall"/>
    <x v="0"/>
    <s v="REL  SETC  //  EXEC"/>
    <s v="1CORP20000"/>
    <x v="0"/>
    <s v="2CORP90000"/>
    <x v="0"/>
    <s v="3CORP93000"/>
    <x v="0"/>
    <s v="1DRIV11000"/>
    <s v="Reliability - Electric"/>
    <s v="2DRIV11400"/>
    <s v="Electric Operations"/>
    <n v="0"/>
    <n v="0"/>
    <n v="0"/>
    <n v="0"/>
    <n v="0"/>
    <n v="0"/>
    <n v="0"/>
    <n v="0"/>
    <n v="0"/>
    <n v="0"/>
    <n v="0"/>
    <n v="0"/>
    <n v="0"/>
    <n v="0"/>
    <n v="0"/>
    <n v="0"/>
    <n v="0"/>
    <n v="0"/>
    <n v="0"/>
    <n v="0"/>
    <s v=" "/>
    <s v="N"/>
    <n v="0"/>
  </r>
  <r>
    <x v="0"/>
    <s v="Operations"/>
    <s v="C.30002"/>
    <s v="CAP-PRECAPITALIZED METERS &amp; TRANSFORMERS"/>
    <s v="C.30002.01"/>
    <s v="PRECAPITALIZED METERS AND TRANSFORMERS"/>
    <s v="C.30002.01.01"/>
    <s v="PRECAPITALIZED METERS AND TRANSFORMERS"/>
    <s v="C.30002.01.01.01"/>
    <x v="43"/>
    <x v="0"/>
    <n v="1150"/>
    <s v="Dennis A Farrall"/>
    <x v="0"/>
    <s v="REL  SETC  //  OPER"/>
    <s v="1CORP20000"/>
    <x v="0"/>
    <s v="2CORP90000"/>
    <x v="0"/>
    <s v="3CORP93000"/>
    <x v="0"/>
    <s v="1DRIV11000"/>
    <s v="Reliability - Electric"/>
    <s v="2DRIV11300"/>
    <s v="Electric Modernization"/>
    <n v="0"/>
    <n v="0"/>
    <n v="2910267.48"/>
    <n v="2366717.1199999996"/>
    <n v="-2366717.1199999996"/>
    <n v="0"/>
    <n v="0"/>
    <n v="0"/>
    <n v="0"/>
    <n v="0"/>
    <n v="0"/>
    <n v="0"/>
    <n v="0"/>
    <n v="0"/>
    <n v="0"/>
    <n v="0"/>
    <n v="0"/>
    <n v="0"/>
    <n v="-2366717.1199999996"/>
    <n v="0"/>
    <s v=" "/>
    <s v="N"/>
    <n v="0"/>
  </r>
  <r>
    <x v="1"/>
    <s v="Corporate"/>
    <s v="C.30003"/>
    <s v="CAP-Jackson Prairie 2/3rd Shares Ownrshp"/>
    <s v="C.30003.01"/>
    <s v="JP 2/3RD SHARES"/>
    <s v="C.30003.01.01"/>
    <s v="JACKSON PRAIRIE"/>
    <s v="C.30003.01.01.01"/>
    <x v="44"/>
    <x v="0"/>
    <n v="1145"/>
    <s v="Alborada Mata-Cazares"/>
    <x v="0"/>
    <s v="REL  SETC  //  OPER"/>
    <s v="1CORP20000"/>
    <x v="0"/>
    <s v="2CORP70000"/>
    <x v="6"/>
    <s v="3CORP79900"/>
    <x v="19"/>
    <s v="1DRIV13000"/>
    <s v="Reliability - Generation"/>
    <s v="2DRIV13000"/>
    <s v="Reliability - Generation"/>
    <n v="0"/>
    <n v="0"/>
    <n v="0"/>
    <n v="0"/>
    <n v="0"/>
    <n v="0"/>
    <n v="0"/>
    <n v="0"/>
    <n v="0"/>
    <n v="0"/>
    <n v="0"/>
    <n v="0"/>
    <n v="0"/>
    <n v="0"/>
    <n v="0"/>
    <n v="0"/>
    <n v="0"/>
    <n v="0"/>
    <n v="0"/>
    <n v="0"/>
    <n v="0"/>
    <s v="N"/>
    <n v="0"/>
  </r>
  <r>
    <x v="1"/>
    <s v="Corporate"/>
    <s v="C.99997"/>
    <s v="NONCAP PDEF - CEOL"/>
    <s v="C.99997.02"/>
    <s v="DF - CEO_LEGAL"/>
    <s v="C.99997.02.01"/>
    <s v="DF - CEO_LEGAL"/>
    <s v="C.99997.02.01.20"/>
    <x v="45"/>
    <x v="0"/>
    <n v="4300"/>
    <s v="John K Rork Jr"/>
    <x v="2"/>
    <s v="REL  SETC  //  NOPH"/>
    <s v="1CORP20000"/>
    <x v="0"/>
    <s v="2CORP65000"/>
    <x v="4"/>
    <s v="3CORP67000"/>
    <x v="20"/>
    <s v="1DRIV72000"/>
    <s v="Compliance"/>
    <s v="2DRIV72500"/>
    <s v="Environmental"/>
    <n v="4830000"/>
    <n v="3864000"/>
    <n v="2911963.45"/>
    <n v="2124825.4900000002"/>
    <n v="1739174.5099999998"/>
    <n v="8745000"/>
    <n v="6495000"/>
    <n v="2250000"/>
    <n v="14960000"/>
    <n v="4722500"/>
    <n v="10237500"/>
    <n v="9277000"/>
    <n v="9572500"/>
    <n v="-295500"/>
    <n v="2550000"/>
    <n v="15912500"/>
    <n v="-13362500"/>
    <n v="8447500"/>
    <n v="568674.50999999978"/>
    <n v="0"/>
    <n v="0"/>
    <s v="N"/>
    <n v="0"/>
  </r>
  <r>
    <x v="1"/>
    <s v="Corporate"/>
    <s v="C.99997"/>
    <s v="NONCAP PDEF - CEOL"/>
    <s v="C.99997.02"/>
    <s v="DF - CEO_LEGAL"/>
    <s v="C.99997.02.01"/>
    <s v="DF - CEO_LEGAL"/>
    <s v="C.99997.02.01.01"/>
    <x v="46"/>
    <x v="0"/>
    <n v="4300"/>
    <s v="John K Rork Jr"/>
    <x v="2"/>
    <s v="REL  SETC  //  NOPH"/>
    <s v="1CORP20000"/>
    <x v="0"/>
    <s v="2CORP65000"/>
    <x v="4"/>
    <s v="3CORP67000"/>
    <x v="20"/>
    <s v="1DRIV72000"/>
    <s v="Compliance"/>
    <s v="2DRIV72500"/>
    <s v="Environmental"/>
    <n v="0"/>
    <n v="966000"/>
    <n v="700912.13"/>
    <n v="2712822.73"/>
    <n v="-1746822.73"/>
    <n v="0"/>
    <n v="0"/>
    <n v="0"/>
    <n v="0"/>
    <n v="0"/>
    <n v="0"/>
    <n v="0"/>
    <n v="0"/>
    <n v="0"/>
    <n v="0"/>
    <n v="0"/>
    <n v="0"/>
    <n v="0"/>
    <n v="-1746822.73"/>
    <n v="0"/>
    <n v="0"/>
    <s v="N"/>
    <n v="0"/>
  </r>
  <r>
    <x v="1"/>
    <s v="Corporate"/>
    <s v="C.99999"/>
    <s v="NONCAP PDEF - FIN"/>
    <s v="C.99999.07"/>
    <s v="OR - FINANCE"/>
    <s v="C.99999.07.20"/>
    <s v="OR - FINANCE"/>
    <s v="C.99999.07.20.02"/>
    <x v="47"/>
    <x v="0"/>
    <n v="3075"/>
    <s v="Julia Witt"/>
    <x v="1"/>
    <s v="REL  SETC  //  NOPH"/>
    <s v="1CORP20000"/>
    <x v="0"/>
    <s v="2CORP99900"/>
    <x v="7"/>
    <s v="3CORP99900"/>
    <x v="21"/>
    <s v="1DRIV99900"/>
    <s v="Budget Admin"/>
    <s v="2DRIV99900"/>
    <s v="Planning Only"/>
    <n v="0"/>
    <n v="0"/>
    <n v="0"/>
    <n v="0"/>
    <n v="0"/>
    <n v="0"/>
    <n v="0"/>
    <n v="0"/>
    <n v="0"/>
    <n v="0"/>
    <n v="0"/>
    <n v="0"/>
    <n v="0"/>
    <n v="0"/>
    <n v="0"/>
    <n v="0"/>
    <n v="0"/>
    <n v="0"/>
    <n v="0"/>
    <n v="0"/>
    <n v="0"/>
    <s v="N"/>
    <n v="0"/>
  </r>
  <r>
    <x v="1"/>
    <s v="Corporate"/>
    <s v="C.99999"/>
    <s v="NONCAP PDEF - FIN"/>
    <s v="C.99999.08"/>
    <s v="CA - FINANCE"/>
    <s v="C.99999.08.20"/>
    <s v="CA - FINANCE"/>
    <s v="C.99999.08.20.01"/>
    <x v="48"/>
    <x v="0"/>
    <n v="3075"/>
    <s v="Julia Witt"/>
    <x v="0"/>
    <s v="REL  SETC  //  NOPH"/>
    <s v="1CORP20000"/>
    <x v="0"/>
    <s v="2CORP99900"/>
    <x v="7"/>
    <s v="3CORP99900"/>
    <x v="21"/>
    <s v="1DRIV99900"/>
    <s v="Budget Admin"/>
    <s v="2DRIV99900"/>
    <s v="Planning Only"/>
    <n v="0"/>
    <n v="0"/>
    <n v="1707111.05"/>
    <n v="0"/>
    <n v="0"/>
    <n v="0"/>
    <n v="0"/>
    <n v="0"/>
    <n v="0"/>
    <n v="0"/>
    <n v="0"/>
    <n v="0"/>
    <n v="0"/>
    <n v="0"/>
    <n v="0"/>
    <n v="0"/>
    <n v="0"/>
    <n v="0"/>
    <n v="0"/>
    <n v="0"/>
    <n v="0"/>
    <s v="N"/>
    <n v="0"/>
  </r>
  <r>
    <x v="1"/>
    <s v="Corporate"/>
    <s v="C.99999"/>
    <s v="NONCAP PDEF - FIN"/>
    <s v="C.99999.09"/>
    <s v="RV - FINANCE"/>
    <s v="C.99999.09.01"/>
    <s v="Placeholder WBS"/>
    <s v="C.99999.09.01.02"/>
    <x v="49"/>
    <x v="0"/>
    <n v="1150"/>
    <s v="Dennis A Farrall"/>
    <x v="0"/>
    <s v="REL  LKD  SETC  //  EXEC"/>
    <s v="1CORP20000"/>
    <x v="0"/>
    <s v="2CORP99900"/>
    <x v="7"/>
    <s v="3CORP99900"/>
    <x v="21"/>
    <s v="1DRIV99900"/>
    <s v="Budget Admin"/>
    <s v="2DRIV99900"/>
    <s v="Planning Only"/>
    <n v="0"/>
    <n v="0"/>
    <n v="0"/>
    <n v="0"/>
    <n v="0"/>
    <n v="0"/>
    <n v="0"/>
    <n v="0"/>
    <n v="0"/>
    <n v="0"/>
    <n v="0"/>
    <n v="0"/>
    <n v="0"/>
    <n v="0"/>
    <n v="0"/>
    <n v="0"/>
    <n v="0"/>
    <n v="0"/>
    <n v="0"/>
    <n v="0"/>
    <n v="0"/>
    <s v="N"/>
    <n v="0"/>
  </r>
  <r>
    <x v="1"/>
    <s v="Corporate"/>
    <s v="C.99999"/>
    <s v="NONCAP PDEF - FIN"/>
    <s v="C.99999.09"/>
    <s v="RV - FINANCE"/>
    <s v="C.99999.09.01"/>
    <s v="Placeholder WBS"/>
    <s v="C.99999.09.01.03"/>
    <x v="50"/>
    <x v="0"/>
    <n v="1150"/>
    <s v="Dennis A Farrall"/>
    <x v="1"/>
    <s v="REL  LKD  SETC  //  EXEC"/>
    <s v="1CORP20000"/>
    <x v="0"/>
    <s v="2CORP99900"/>
    <x v="7"/>
    <s v="3CORP99900"/>
    <x v="21"/>
    <s v="1DRIV99900"/>
    <s v="Budget Admin"/>
    <s v="2DRIV99900"/>
    <s v="Planning Only"/>
    <n v="0"/>
    <n v="0"/>
    <n v="0"/>
    <n v="0"/>
    <n v="0"/>
    <n v="0"/>
    <n v="0"/>
    <n v="0"/>
    <n v="0"/>
    <n v="0"/>
    <n v="0"/>
    <n v="0"/>
    <n v="0"/>
    <n v="0"/>
    <n v="0"/>
    <n v="0"/>
    <n v="0"/>
    <n v="0"/>
    <n v="0"/>
    <n v="0"/>
    <n v="0"/>
    <s v="N"/>
    <n v="0"/>
  </r>
  <r>
    <x v="2"/>
    <s v="IT"/>
    <s v="F.10002"/>
    <s v="CAP-CSA APPLICATIONS"/>
    <s v="F.10002.01"/>
    <s v="ENERGY OPERATIONS"/>
    <s v="F.10002.01.01"/>
    <s v="OVERHEAD MAP SOLUTION"/>
    <s v="F.10002.01.01.01"/>
    <x v="51"/>
    <x v="0"/>
    <n v="1205"/>
    <s v="Richard L Larson"/>
    <x v="0"/>
    <s v="REL  SETC  //  CLOS"/>
    <s v="1CORP20000"/>
    <x v="0"/>
    <s v="2CORP80000"/>
    <x v="8"/>
    <m/>
    <x v="22"/>
    <s v="1DRIV41000"/>
    <s v="Business Requested CSA"/>
    <s v="2DRIV41000"/>
    <s v="Business Requested CSA"/>
    <n v="0"/>
    <n v="0"/>
    <n v="-48465.87"/>
    <n v="-66519.180000000008"/>
    <n v="66519.180000000008"/>
    <n v="0"/>
    <n v="0"/>
    <n v="0"/>
    <n v="0"/>
    <n v="0"/>
    <n v="0"/>
    <n v="0"/>
    <n v="0"/>
    <n v="0"/>
    <n v="0"/>
    <n v="0"/>
    <n v="0"/>
    <n v="0"/>
    <n v="66519.180000000008"/>
    <n v="0"/>
    <s v="Changed Corp H3 from Future Non-Strategic Initiatives to Project Initiation Requests."/>
    <s v="N"/>
    <n v="0"/>
  </r>
  <r>
    <x v="2"/>
    <s v="IT"/>
    <s v="F.10002"/>
    <s v="CAP-CSA APPLICATIONS"/>
    <s v="F.10002.01"/>
    <s v="ENERGY OPERATIONS"/>
    <s v="F.10002.01.02"/>
    <s v="OpenLink"/>
    <s v="F.10002.01.02.01"/>
    <x v="52"/>
    <x v="0"/>
    <n v="1205"/>
    <s v="Richard L Larson"/>
    <x v="0"/>
    <s v="REL  SETC  //  EXEC"/>
    <s v="1CORP20000"/>
    <x v="0"/>
    <s v="2CORP80000"/>
    <x v="8"/>
    <m/>
    <x v="23"/>
    <s v="1DRIV41000"/>
    <s v="Business Requested CSA"/>
    <s v="2DRIV41000"/>
    <s v="Business Requested CSA"/>
    <n v="0"/>
    <n v="0"/>
    <n v="0"/>
    <n v="0"/>
    <n v="0"/>
    <n v="0"/>
    <n v="0"/>
    <n v="0"/>
    <n v="0"/>
    <n v="0"/>
    <n v="0"/>
    <n v="0"/>
    <n v="0"/>
    <n v="0"/>
    <n v="0"/>
    <n v="0"/>
    <n v="0"/>
    <n v="0"/>
    <n v="0"/>
    <n v="0"/>
    <s v="Changed Corp H3 from Future Non-Strategic Initiatives to Project Initiation Requests."/>
    <s v="N"/>
    <n v="0"/>
  </r>
  <r>
    <x v="2"/>
    <s v="IT"/>
    <s v="F.10002"/>
    <s v="CAP-CSA APPLICATIONS"/>
    <s v="F.10002.01"/>
    <s v="ENERGY OPERATIONS"/>
    <s v="F.10002.01.03"/>
    <s v="Enterprise Document Management"/>
    <s v="F.10002.01.03.01"/>
    <x v="53"/>
    <x v="0"/>
    <n v="1207"/>
    <s v="Obaid H Khan"/>
    <x v="0"/>
    <s v="REL  SETC  //  INIT"/>
    <s v="1CORP20000"/>
    <x v="0"/>
    <s v="2CORP80000"/>
    <x v="8"/>
    <s v="3CORP83000"/>
    <x v="24"/>
    <s v="1DRIV41000"/>
    <s v="Business Requested CSA"/>
    <s v="2DRIV41000"/>
    <s v="Business Requested CSA"/>
    <n v="2000000"/>
    <n v="2000000"/>
    <n v="1963031.85"/>
    <n v="1932594.7515199999"/>
    <n v="67405.248480000068"/>
    <n v="2424000"/>
    <n v="0"/>
    <n v="2424000"/>
    <n v="0"/>
    <n v="2500000"/>
    <n v="-2500000"/>
    <n v="0"/>
    <n v="0"/>
    <n v="0"/>
    <n v="0"/>
    <n v="0"/>
    <n v="0"/>
    <n v="0"/>
    <n v="-8594.7515199999325"/>
    <n v="0"/>
    <n v="0"/>
    <s v="N"/>
    <n v="0"/>
  </r>
  <r>
    <x v="2"/>
    <s v="IT"/>
    <s v="F.10002"/>
    <s v="CAP-CSA APPLICATIONS"/>
    <s v="F.10002.01"/>
    <s v="ENERGY OPERATIONS"/>
    <s v="F.10002.01.04"/>
    <s v="eProcurement Solution"/>
    <s v="F.10002.01.04.01"/>
    <x v="54"/>
    <x v="0"/>
    <n v="1220"/>
    <s v="Timothy M Foley"/>
    <x v="0"/>
    <s v="REL  SETC  //  INIT"/>
    <m/>
    <x v="1"/>
    <m/>
    <x v="5"/>
    <s v="3CORP83500"/>
    <x v="25"/>
    <s v="1DRIV41000"/>
    <s v="Business Requested CSA"/>
    <s v="2DRIV41000"/>
    <s v="Business Requested CSA"/>
    <n v="5073448"/>
    <n v="5073448"/>
    <n v="5812071.1399999997"/>
    <n v="4913110.1983711999"/>
    <n v="160337.80162880011"/>
    <n v="0"/>
    <n v="0"/>
    <n v="0"/>
    <n v="0"/>
    <n v="0"/>
    <n v="0"/>
    <n v="0"/>
    <n v="0"/>
    <n v="0"/>
    <n v="0"/>
    <n v="0"/>
    <n v="0"/>
    <n v="0"/>
    <n v="160337.80162880011"/>
    <n v="0"/>
    <s v="Moved to Strategic Initiatives (per SPP)."/>
    <s v="Y"/>
    <n v="0"/>
  </r>
  <r>
    <x v="2"/>
    <s v="IT"/>
    <s v="F.10002"/>
    <s v="CAP-CSA APPLICATIONS"/>
    <s v="F.10002.01"/>
    <s v="ENERGY OPERATIONS"/>
    <s v="F.10002.01.05"/>
    <s v="GIS Conflation"/>
    <s v="F.10002.01.05.01"/>
    <x v="55"/>
    <x v="0"/>
    <n v="1205"/>
    <s v="Richard L Larson"/>
    <x v="0"/>
    <s v="REL  SETC  //  INIT"/>
    <s v="1CORP20000"/>
    <x v="0"/>
    <s v="2CORP80000"/>
    <x v="8"/>
    <m/>
    <x v="26"/>
    <s v="1DRIV41000"/>
    <s v="Business Requested CSA"/>
    <s v="2DRIV41000"/>
    <s v="Business Requested CSA"/>
    <n v="518780"/>
    <n v="518780"/>
    <n v="518009.79"/>
    <n v="515919.15200000006"/>
    <n v="2860.8479999999399"/>
    <n v="0"/>
    <n v="0"/>
    <n v="0"/>
    <n v="0"/>
    <n v="0"/>
    <n v="0"/>
    <n v="0"/>
    <n v="0"/>
    <n v="0"/>
    <n v="0"/>
    <n v="0"/>
    <n v="0"/>
    <n v="0"/>
    <n v="2860.8479999999399"/>
    <n v="0"/>
    <s v="Changed Corp H3 from Future Non-Strategic Initiatives to Project Initiation Requests."/>
    <s v="N"/>
    <n v="0"/>
  </r>
  <r>
    <x v="2"/>
    <s v="IT"/>
    <s v="F.10002"/>
    <s v="CAP-CSA APPLICATIONS"/>
    <s v="F.10002.01"/>
    <s v="ENERGY OPERATIONS"/>
    <s v="F.10002.01.06"/>
    <s v="HR Technology Transformation"/>
    <s v="F.10002.01.06.01"/>
    <x v="56"/>
    <x v="0"/>
    <n v="1257"/>
    <s v="Amit Rastogi"/>
    <x v="0"/>
    <s v="REL  SETC  //  INIT"/>
    <s v="1CORP20000"/>
    <x v="0"/>
    <s v="2CORP80000"/>
    <x v="8"/>
    <s v="3CORP84000"/>
    <x v="27"/>
    <s v="1DRIV41000"/>
    <s v="Business Requested CSA"/>
    <s v="2DRIV41000"/>
    <s v="Business Requested CSA"/>
    <n v="750000"/>
    <n v="750000"/>
    <n v="750000.11"/>
    <n v="746256.26391999994"/>
    <n v="3743.7360800000606"/>
    <n v="3862632"/>
    <n v="5750000"/>
    <n v="-1887368"/>
    <n v="0"/>
    <n v="5750000"/>
    <n v="-5750000"/>
    <n v="0"/>
    <n v="0"/>
    <n v="0"/>
    <n v="0"/>
    <n v="0"/>
    <n v="0"/>
    <n v="0"/>
    <n v="-7633624.2639199998"/>
    <n v="0"/>
    <n v="0"/>
    <s v="N"/>
    <n v="0"/>
  </r>
  <r>
    <x v="2"/>
    <s v="IT"/>
    <s v="F.10002"/>
    <s v="CAP-CSA APPLICATIONS"/>
    <s v="F.10002.01"/>
    <s v="ENERGY OPERATIONS"/>
    <s v="F.10002.01.07"/>
    <s v="Inventory Management System"/>
    <s v="F.10002.01.07.01"/>
    <x v="57"/>
    <x v="0"/>
    <n v="1220"/>
    <s v="Timothy M Foley"/>
    <x v="0"/>
    <s v="REL  SETC  //  INIT"/>
    <s v="1CORP20000"/>
    <x v="1"/>
    <m/>
    <x v="5"/>
    <s v="3CORP84500"/>
    <x v="28"/>
    <s v="1DRIV41000"/>
    <s v="Business Requested CSA"/>
    <s v="2DRIV41000"/>
    <s v="Business Requested CSA"/>
    <n v="5028820"/>
    <n v="5028820"/>
    <n v="7702371.2300000004"/>
    <n v="7266528.8586399993"/>
    <n v="-2237708.8586399993"/>
    <n v="0"/>
    <n v="0"/>
    <n v="0"/>
    <n v="0"/>
    <n v="0"/>
    <n v="0"/>
    <n v="0"/>
    <n v="0"/>
    <n v="0"/>
    <n v="0"/>
    <n v="0"/>
    <n v="0"/>
    <n v="0"/>
    <n v="-2237708.8586399993"/>
    <n v="0"/>
    <s v="Moved to Strategic Initiatives (per SPP)."/>
    <s v="Y"/>
    <n v="0"/>
  </r>
  <r>
    <x v="2"/>
    <s v="IT"/>
    <s v="F.10002"/>
    <s v="CAP-CSA APPLICATIONS"/>
    <s v="F.10002.01"/>
    <s v="ENERGY OPERATIONS"/>
    <s v="F.10002.01.08"/>
    <s v="PCI Post Analytics P&amp;L Analyzer"/>
    <s v="F.10002.01.08.01"/>
    <x v="58"/>
    <x v="0"/>
    <n v="1216"/>
    <s v="Kalyana C Kakani"/>
    <x v="0"/>
    <s v="REL  SETC  //  INIT"/>
    <s v="1CORP20000"/>
    <x v="0"/>
    <s v="2CORP80000"/>
    <x v="8"/>
    <s v="3CORP85000"/>
    <x v="29"/>
    <s v="1DRIV41000"/>
    <s v="Business Requested CSA"/>
    <s v="2DRIV41000"/>
    <s v="Business Requested CSA"/>
    <n v="2471925"/>
    <n v="2471925"/>
    <n v="2471925"/>
    <n v="2429463.2942400002"/>
    <n v="42461.705759999808"/>
    <n v="0"/>
    <n v="500000"/>
    <n v="-500000"/>
    <n v="0"/>
    <n v="0"/>
    <n v="0"/>
    <n v="0"/>
    <n v="0"/>
    <n v="0"/>
    <n v="0"/>
    <n v="0"/>
    <n v="0"/>
    <n v="0"/>
    <n v="-457538.29424000019"/>
    <n v="0"/>
    <n v="0"/>
    <s v="N"/>
    <n v="0"/>
  </r>
  <r>
    <x v="2"/>
    <s v="IT"/>
    <s v="F.10002"/>
    <s v="CAP-CSA APPLICATIONS"/>
    <s v="F.10002.01"/>
    <s v="ENERGY OPERATIONS"/>
    <s v="F.10002.01.09"/>
    <s v="Power Spring Installation"/>
    <s v="F.10002.01.09.01"/>
    <x v="59"/>
    <x v="0"/>
    <n v="1207"/>
    <s v="Obaid H Khan"/>
    <x v="0"/>
    <s v="REL  SETC  //  INIT"/>
    <s v="1CORP20000"/>
    <x v="0"/>
    <s v="2CORP80000"/>
    <x v="8"/>
    <m/>
    <x v="30"/>
    <s v="1DRIV41000"/>
    <s v="Business Requested CSA"/>
    <s v="2DRIV41000"/>
    <s v="Business Requested CSA"/>
    <n v="210672"/>
    <n v="210672"/>
    <n v="276620.78000000003"/>
    <n v="231634.16039999999"/>
    <n v="-20962.160399999993"/>
    <n v="0"/>
    <n v="0"/>
    <n v="0"/>
    <n v="0"/>
    <n v="0"/>
    <n v="0"/>
    <n v="0"/>
    <n v="0"/>
    <n v="0"/>
    <n v="0"/>
    <n v="0"/>
    <n v="0"/>
    <n v="0"/>
    <n v="-20962.160399999993"/>
    <n v="0"/>
    <s v="Changed Corp H3 from Future Non-Strategic Initiatives to Project Initiation Requests."/>
    <s v="N"/>
    <n v="0"/>
  </r>
  <r>
    <x v="2"/>
    <s v="IT"/>
    <s v="F.10002"/>
    <s v="CAP-CSA APPLICATIONS"/>
    <s v="F.10002.01"/>
    <s v="ENERGY OPERATIONS"/>
    <s v="F.10002.01.10"/>
    <s v="SPCC"/>
    <s v="F.10002.01.10.01"/>
    <x v="60"/>
    <x v="0"/>
    <n v="1257"/>
    <s v="Amit Rastogi"/>
    <x v="0"/>
    <s v="REL  SETC  //  INIT"/>
    <s v="1CORP20000"/>
    <x v="0"/>
    <s v="2CORP80000"/>
    <x v="8"/>
    <m/>
    <x v="31"/>
    <s v="1DRIV41000"/>
    <s v="Business Requested CSA"/>
    <s v="2DRIV41000"/>
    <s v="Business Requested CSA"/>
    <n v="150358"/>
    <n v="150358"/>
    <n v="150358"/>
    <n v="150358"/>
    <n v="0"/>
    <n v="0"/>
    <n v="0"/>
    <n v="0"/>
    <n v="0"/>
    <n v="0"/>
    <n v="0"/>
    <n v="0"/>
    <n v="0"/>
    <n v="0"/>
    <n v="0"/>
    <n v="0"/>
    <n v="0"/>
    <n v="0"/>
    <n v="0"/>
    <n v="0"/>
    <s v="Changed Corp H3 from Future Non-Strategic Initiatives to Project Initiation Requests."/>
    <s v="N"/>
    <n v="0"/>
  </r>
  <r>
    <x v="2"/>
    <s v="IT"/>
    <s v="F.10002"/>
    <s v="CAP-CSA APPLICATIONS"/>
    <s v="F.10002.01"/>
    <s v="ENERGY OPERATIONS"/>
    <s v="F.10002.01.11"/>
    <s v="Tax Jurisdiction Data Improvements"/>
    <s v="F.10002.01.11.01"/>
    <x v="61"/>
    <x v="0"/>
    <n v="1257"/>
    <s v="Amit Rastogi"/>
    <x v="0"/>
    <s v="REL  SETC  //  INIT"/>
    <s v="1CORP20000"/>
    <x v="0"/>
    <s v="2CORP80000"/>
    <x v="8"/>
    <s v="3CORP86000"/>
    <x v="32"/>
    <s v="1DRIV41000"/>
    <s v="Business Requested CSA"/>
    <s v="2DRIV41000"/>
    <s v="Business Requested CSA"/>
    <n v="199500"/>
    <n v="199500"/>
    <n v="220672.97"/>
    <n v="252965.09000000003"/>
    <n v="-53465.090000000026"/>
    <n v="0"/>
    <n v="0"/>
    <n v="0"/>
    <n v="0"/>
    <n v="0"/>
    <n v="0"/>
    <n v="0"/>
    <n v="0"/>
    <n v="0"/>
    <n v="0"/>
    <n v="0"/>
    <n v="0"/>
    <n v="0"/>
    <n v="-53465.090000000026"/>
    <n v="0"/>
    <n v="0"/>
    <s v="N"/>
    <n v="0"/>
  </r>
  <r>
    <x v="2"/>
    <s v="IT"/>
    <s v="F.10002"/>
    <s v="CAP-CSA APPLICATIONS"/>
    <s v="F.10002.01"/>
    <s v="ENERGY OPERATIONS"/>
    <s v="F.10002.01.12"/>
    <s v="Transmission Outage Management"/>
    <s v="F.10002.01.12.01"/>
    <x v="62"/>
    <x v="0"/>
    <n v="1216"/>
    <s v="Kalyana C Kakani"/>
    <x v="0"/>
    <s v="REL  SETC  //  INIT"/>
    <s v="1CORP20000"/>
    <x v="0"/>
    <s v="2CORP80000"/>
    <x v="8"/>
    <s v="3CORP86500"/>
    <x v="33"/>
    <s v="1DRIV41000"/>
    <s v="Business Requested CSA"/>
    <s v="2DRIV41000"/>
    <s v="Business Requested CSA"/>
    <n v="1479676"/>
    <n v="1479676"/>
    <n v="1479676"/>
    <n v="1477822.1259999999"/>
    <n v="1853.8740000000689"/>
    <n v="0"/>
    <n v="0"/>
    <n v="0"/>
    <n v="0"/>
    <n v="0"/>
    <n v="0"/>
    <n v="0"/>
    <n v="0"/>
    <n v="0"/>
    <n v="0"/>
    <n v="0"/>
    <n v="0"/>
    <n v="0"/>
    <n v="1853.8740000000689"/>
    <n v="0"/>
    <n v="0"/>
    <s v="N"/>
    <n v="0"/>
  </r>
  <r>
    <x v="2"/>
    <s v="IT"/>
    <s v="F.10002"/>
    <s v="CAP-CSA APPLICATIONS"/>
    <s v="F.10002.01"/>
    <s v="ENERGY OPERATIONS"/>
    <s v="F.10002.01.13"/>
    <s v="Map Viewer Platform"/>
    <s v="F.10002.01.13.01"/>
    <x v="63"/>
    <x v="0"/>
    <n v="1205"/>
    <s v="Richard L Larson"/>
    <x v="0"/>
    <s v="REL  SETC  //  EXEC"/>
    <s v="1CORP20000"/>
    <x v="0"/>
    <s v="2CORP80000"/>
    <x v="8"/>
    <m/>
    <x v="34"/>
    <s v="1DRIV41000"/>
    <s v="Business Requested CSA"/>
    <s v="2DRIV41000"/>
    <s v="Business Requested CSA"/>
    <n v="0"/>
    <n v="0"/>
    <n v="-1579.43"/>
    <n v="16902.079999999998"/>
    <n v="-16902.079999999998"/>
    <n v="0"/>
    <n v="0"/>
    <n v="0"/>
    <n v="0"/>
    <n v="0"/>
    <n v="0"/>
    <n v="0"/>
    <n v="0"/>
    <n v="0"/>
    <n v="0"/>
    <n v="0"/>
    <n v="0"/>
    <n v="0"/>
    <n v="-16902.079999999998"/>
    <n v="0"/>
    <s v="Changed Corp H3 from Future Non-Strategic Initiatives to Project Initiation Requests."/>
    <s v="N"/>
    <n v="0"/>
  </r>
  <r>
    <x v="2"/>
    <s v="IT"/>
    <s v="F.10003"/>
    <s v="CAP-CSA INFTRASTRURE"/>
    <s v="F.10003.01"/>
    <s v="Disaster Recovery Solutions"/>
    <s v="F.10003.01.01"/>
    <s v="DISASTER RECOVERY SOLUTIONS"/>
    <s v="F.10003.01.01.01"/>
    <x v="64"/>
    <x v="0"/>
    <n v="1213"/>
    <s v="Jason L Shamp"/>
    <x v="0"/>
    <s v="REL  SETC  //  PLNG"/>
    <s v="1CORP20000"/>
    <x v="0"/>
    <s v="2CORP80000"/>
    <x v="8"/>
    <s v="3CORP89000"/>
    <x v="35"/>
    <s v="1DRIV41000"/>
    <s v="Business Requested CSA"/>
    <s v="2DRIV41200"/>
    <s v="Information Technology CSA"/>
    <n v="0"/>
    <n v="0"/>
    <n v="19655.48"/>
    <n v="62990.97"/>
    <n v="-62990.97"/>
    <n v="0"/>
    <n v="0"/>
    <n v="0"/>
    <n v="0"/>
    <n v="0"/>
    <n v="0"/>
    <n v="0"/>
    <n v="0"/>
    <n v="0"/>
    <n v="0"/>
    <n v="0"/>
    <n v="0"/>
    <n v="0"/>
    <n v="-62990.97"/>
    <n v="0"/>
    <n v="0"/>
    <s v="N"/>
    <n v="0"/>
  </r>
  <r>
    <x v="2"/>
    <s v="IT"/>
    <s v="F.10003"/>
    <s v="CAP-CSA INFTRASTRURE"/>
    <s v="F.10003.02"/>
    <s v="New Data Center"/>
    <s v="F.10003.02.01"/>
    <s v="Backup DC Design, Construct, Commission"/>
    <s v="F.10003.02.01.01"/>
    <x v="65"/>
    <x v="0"/>
    <n v="1239"/>
    <s v="Carolyn Danielson"/>
    <x v="0"/>
    <s v="REL  SETC  //  EXEC"/>
    <s v="1CORP10000"/>
    <x v="1"/>
    <s v="2CORP50000"/>
    <x v="5"/>
    <s v="3CORP58000"/>
    <x v="36"/>
    <s v="1DRIV41000"/>
    <s v="Business Requested CSA"/>
    <s v="2DRIV41200"/>
    <s v="Information Technology CSA"/>
    <n v="40000000"/>
    <n v="36000000"/>
    <n v="35964119.210000001"/>
    <n v="62760225.561783999"/>
    <n v="-26760225.561783999"/>
    <n v="11100000"/>
    <n v="7000000"/>
    <n v="4100000"/>
    <n v="5000000"/>
    <n v="2300000"/>
    <n v="2700000"/>
    <n v="0"/>
    <n v="0"/>
    <n v="0"/>
    <n v="0"/>
    <n v="0"/>
    <n v="0"/>
    <n v="0"/>
    <n v="-19960225.561783999"/>
    <n v="0"/>
    <n v="0"/>
    <s v="Y"/>
    <n v="0"/>
  </r>
  <r>
    <x v="2"/>
    <s v="IT"/>
    <s v="F.10006"/>
    <s v="CAP-FTIP"/>
    <s v="F.10006.01"/>
    <s v="FTIP-BPC"/>
    <s v="F.10006.01.01"/>
    <s v="FTIP-BPC"/>
    <s v="F.10006.01.01.01"/>
    <x v="66"/>
    <x v="0"/>
    <n v="1209"/>
    <s v="Brian Fellon"/>
    <x v="0"/>
    <s v="REL  SETC  //  EXEC"/>
    <s v="1CORP10000"/>
    <x v="1"/>
    <s v="2CORP40000"/>
    <x v="9"/>
    <s v="3CORP40000"/>
    <x v="37"/>
    <s v="1DRIV41000"/>
    <s v="Business Requested CSA"/>
    <s v="2DRIV41100"/>
    <s v="Finance CSA"/>
    <n v="4428544"/>
    <n v="2214272"/>
    <n v="1398125.48"/>
    <n v="1170581.8599999999"/>
    <n v="1043690.1400000001"/>
    <n v="0"/>
    <n v="0"/>
    <n v="0"/>
    <n v="0"/>
    <n v="0"/>
    <n v="0"/>
    <n v="0"/>
    <n v="0"/>
    <n v="0"/>
    <n v="0"/>
    <n v="0"/>
    <n v="0"/>
    <n v="0"/>
    <n v="1043690.1400000001"/>
    <n v="0"/>
    <n v="0"/>
    <s v="Y"/>
    <n v="0"/>
  </r>
  <r>
    <x v="2"/>
    <s v="IT"/>
    <s v="F.10006"/>
    <s v="CAP-FTIP"/>
    <s v="F.10006.01"/>
    <s v="FTIP-BPC"/>
    <s v="F.10006.01.01"/>
    <s v="FTIP-BPC"/>
    <s v="F.10006.01.01.02"/>
    <x v="67"/>
    <x v="0"/>
    <n v="1209"/>
    <s v="Brian Fellon"/>
    <x v="0"/>
    <s v="CLSD SETC  //  EXEC"/>
    <s v="1CORP10000"/>
    <x v="1"/>
    <s v="2CORP40000"/>
    <x v="9"/>
    <s v="3CORP40000"/>
    <x v="37"/>
    <s v="1DRIV41000"/>
    <s v="Business Requested CSA"/>
    <s v="2DRIV41100"/>
    <s v="Finance CSA"/>
    <n v="0"/>
    <n v="0"/>
    <n v="0"/>
    <n v="0"/>
    <n v="0"/>
    <n v="0"/>
    <n v="0"/>
    <n v="0"/>
    <n v="0"/>
    <n v="0"/>
    <n v="0"/>
    <n v="0"/>
    <n v="0"/>
    <n v="0"/>
    <n v="0"/>
    <n v="0"/>
    <n v="0"/>
    <n v="0"/>
    <n v="0"/>
    <n v="0"/>
    <n v="0"/>
    <s v="Y"/>
    <n v="0"/>
  </r>
  <r>
    <x v="2"/>
    <s v="IT"/>
    <s v="F.10006"/>
    <s v="CAP-FTIP"/>
    <s v="F.10006.01"/>
    <s v="FTIP-BPC"/>
    <s v="F.10006.01.01"/>
    <s v="FTIP-BPC"/>
    <s v="F.10006.01.01.03"/>
    <x v="68"/>
    <x v="0"/>
    <n v="1209"/>
    <s v="Brian Fellon"/>
    <x v="0"/>
    <s v="CLSD SETC  //  INIT"/>
    <s v="1CORP10000"/>
    <x v="1"/>
    <s v="2CORP40000"/>
    <x v="9"/>
    <s v="3CORP40000"/>
    <x v="37"/>
    <s v="1DRIV41000"/>
    <s v="Business Requested CSA"/>
    <s v="2DRIV41100"/>
    <s v="Finance CSA"/>
    <n v="26781515"/>
    <n v="23781515"/>
    <n v="315050.90000000002"/>
    <n v="28813.373391999998"/>
    <n v="23752701.626607999"/>
    <n v="3180304"/>
    <n v="12000000"/>
    <n v="-8819696"/>
    <n v="0"/>
    <n v="0"/>
    <n v="0"/>
    <n v="0"/>
    <n v="0"/>
    <n v="0"/>
    <n v="0"/>
    <n v="0"/>
    <n v="0"/>
    <n v="0"/>
    <n v="14933005.626607999"/>
    <n v="0"/>
    <n v="0"/>
    <s v="Y"/>
    <n v="0"/>
  </r>
  <r>
    <x v="2"/>
    <s v="IT"/>
    <s v="F.10006"/>
    <s v="CAP-FTIP"/>
    <s v="F.10006.02"/>
    <s v="FTIP-ECC"/>
    <s v="F.10006.02.01"/>
    <s v="FTIP-ECC"/>
    <s v="F.10006.02.01.01"/>
    <x v="69"/>
    <x v="0"/>
    <n v="1209"/>
    <s v="Brian Fellon"/>
    <x v="0"/>
    <s v="REL  SETC  //  EXEC"/>
    <s v="1CORP10000"/>
    <x v="1"/>
    <s v="2CORP40000"/>
    <x v="9"/>
    <s v="3CORP40000"/>
    <x v="37"/>
    <s v="1DRIV41000"/>
    <s v="Business Requested CSA"/>
    <s v="2DRIV41100"/>
    <s v="Finance CSA"/>
    <n v="0"/>
    <n v="2214272"/>
    <n v="1200638.26"/>
    <n v="419657.16000000003"/>
    <n v="1794614.8399999999"/>
    <n v="0"/>
    <n v="0"/>
    <n v="0"/>
    <n v="0"/>
    <n v="0"/>
    <n v="0"/>
    <n v="0"/>
    <n v="0"/>
    <n v="0"/>
    <n v="0"/>
    <n v="0"/>
    <n v="0"/>
    <n v="0"/>
    <n v="1794614.8399999999"/>
    <n v="0"/>
    <n v="0"/>
    <s v="Y"/>
    <n v="0"/>
  </r>
  <r>
    <x v="2"/>
    <s v="IT"/>
    <s v="F.10006"/>
    <s v="CAP-FTIP"/>
    <s v="F.10006.03"/>
    <s v="FTIP Phase 2"/>
    <s v="F.10006.03.01"/>
    <s v="FTIP Phase 2"/>
    <s v="F.10006.03.01.01"/>
    <x v="68"/>
    <x v="0"/>
    <n v="1209"/>
    <s v="Brian Fellon"/>
    <x v="0"/>
    <s v="REL  SETC  //  INIT"/>
    <s v="1CORP10000"/>
    <x v="1"/>
    <s v="2CORP40000"/>
    <x v="9"/>
    <s v="3CORP40000"/>
    <x v="37"/>
    <s v="1DRIV41000"/>
    <s v="Business Requested CSA"/>
    <s v="2DRIV41100"/>
    <s v="Finance CSA"/>
    <n v="0"/>
    <n v="0"/>
    <n v="23314469.469999999"/>
    <n v="19550320.369725302"/>
    <n v="-19550320.369725302"/>
    <n v="0"/>
    <n v="0"/>
    <n v="0"/>
    <n v="0"/>
    <n v="0"/>
    <n v="0"/>
    <n v="0"/>
    <n v="0"/>
    <n v="0"/>
    <n v="0"/>
    <n v="0"/>
    <n v="0"/>
    <n v="0"/>
    <n v="-19550320.369725302"/>
    <n v="0"/>
    <n v="0"/>
    <s v="Y"/>
    <n v="0"/>
  </r>
  <r>
    <x v="2"/>
    <s v="IT"/>
    <s v="F.10007"/>
    <s v="CAP-FUTURE PROJECT FUNDING CSA"/>
    <s v="F.10007.01"/>
    <s v="FUTURE PROJECT FUNDING CSA"/>
    <s v="F.10007.01.01"/>
    <s v="FUTURE PROJECT FUNDING CSA"/>
    <s v="F.10007.01.01.01"/>
    <x v="70"/>
    <x v="0"/>
    <n v="1080"/>
    <s v="Margaret Hopkins"/>
    <x v="0"/>
    <s v="REL  SETC  //  NOPH"/>
    <s v="1CORP20000"/>
    <x v="0"/>
    <s v="2CORP80000"/>
    <x v="8"/>
    <m/>
    <x v="38"/>
    <s v="1DRIV41000"/>
    <s v="Business Requested CSA"/>
    <s v="2DRIV41000"/>
    <s v="Business Requested CSA"/>
    <n v="0"/>
    <n v="0"/>
    <n v="0"/>
    <n v="0"/>
    <n v="0"/>
    <n v="11600000"/>
    <n v="0"/>
    <n v="11600000"/>
    <n v="12000000"/>
    <n v="0"/>
    <n v="12000000"/>
    <n v="17000000"/>
    <n v="10554937"/>
    <n v="6445063"/>
    <n v="17000000"/>
    <n v="16310937.5"/>
    <n v="689062.5"/>
    <n v="17000000"/>
    <n v="30734125.5"/>
    <n v="0"/>
    <s v="Changed Corp H3 from Future Non-Strategic Initiatives to Project Initiation Requests."/>
    <s v="N"/>
    <n v="0"/>
  </r>
  <r>
    <x v="2"/>
    <s v="IT"/>
    <s v="F.10007"/>
    <s v="CAP-FUTURE PROJECT FUNDING CSA"/>
    <s v="F.10007.02"/>
    <s v="IT Operational Projects"/>
    <s v="F.10007.02.01"/>
    <s v="IT Operational Projects"/>
    <s v="F.10007.02.01.01"/>
    <x v="71"/>
    <x v="0"/>
    <n v="1080"/>
    <s v="Margaret Hopkins"/>
    <x v="0"/>
    <s v="REL  SETC  //  INIT"/>
    <s v="1CORP20000"/>
    <x v="0"/>
    <s v="2CORP80000"/>
    <x v="8"/>
    <s v="3CORP82000"/>
    <x v="39"/>
    <s v="1DRIV43000"/>
    <s v="IT Operational"/>
    <s v="2DRIV43100"/>
    <s v="Licensing"/>
    <n v="0"/>
    <n v="1140530"/>
    <n v="9154630.4000000004"/>
    <n v="0"/>
    <n v="1140530"/>
    <n v="0"/>
    <n v="30100000"/>
    <n v="-30100000"/>
    <n v="0"/>
    <n v="30100000"/>
    <n v="-30100000"/>
    <n v="0"/>
    <n v="30100000"/>
    <n v="-30100000"/>
    <n v="0"/>
    <n v="30100000"/>
    <n v="-30100000"/>
    <n v="30100000"/>
    <n v="-119259470"/>
    <n v="0"/>
    <n v="0"/>
    <s v="N"/>
    <n v="0"/>
  </r>
  <r>
    <x v="2"/>
    <s v="IT"/>
    <s v="F.10013"/>
    <s v="CAP-ISR"/>
    <s v="F.10013.02"/>
    <s v="ISR-CUSTOMER SOLUTIONS &amp; CORP AFFAIRS"/>
    <s v="F.10013.02.01"/>
    <s v="ISR-CUSTOMER SOLUTIONS &amp; CORP AFFAIRS"/>
    <s v="F.10013.02.01.01"/>
    <x v="72"/>
    <x v="0"/>
    <n v="1207"/>
    <s v="Obaid H Khan"/>
    <x v="0"/>
    <s v="REL  SETC  //  NOPH"/>
    <s v="1CORP20000"/>
    <x v="0"/>
    <s v="2CORP80000"/>
    <x v="8"/>
    <s v="3CORP81000"/>
    <x v="40"/>
    <s v="1DRIV42000"/>
    <s v="Information Service Requests"/>
    <s v="2DRIV42200"/>
    <s v="Customer Experience"/>
    <n v="0"/>
    <n v="0"/>
    <n v="10116.92"/>
    <n v="7070.8500000000022"/>
    <n v="-7070.8500000000022"/>
    <n v="0"/>
    <n v="0"/>
    <n v="0"/>
    <n v="0"/>
    <n v="0"/>
    <n v="0"/>
    <n v="0"/>
    <n v="0"/>
    <n v="0"/>
    <n v="0"/>
    <n v="0"/>
    <n v="0"/>
    <n v="0"/>
    <n v="-7070.8500000000022"/>
    <n v="0"/>
    <n v="0"/>
    <s v="N"/>
    <n v="0"/>
  </r>
  <r>
    <x v="2"/>
    <s v="IT"/>
    <s v="F.10013"/>
    <s v="CAP-ISR"/>
    <s v="F.10013.02"/>
    <s v="ISR-CUSTOMER SOLUTIONS &amp; CORP AFFAIRS"/>
    <s v="F.10013.02.01"/>
    <s v="ISR-CUSTOMER SOLUTIONS &amp; CORP AFFAIRS"/>
    <s v="F.10013.02.01.02"/>
    <x v="73"/>
    <x v="0"/>
    <n v="1207"/>
    <s v="Obaid H Khan"/>
    <x v="0"/>
    <s v="REL  SETC  //  INIT"/>
    <s v="1CORP20000"/>
    <x v="0"/>
    <s v="2CORP80000"/>
    <x v="8"/>
    <s v="3CORP81000"/>
    <x v="40"/>
    <s v="1DRIV42000"/>
    <s v="Information Service Requests"/>
    <s v="2DRIV42200"/>
    <s v="Customer Experience"/>
    <n v="0"/>
    <n v="500000"/>
    <n v="507113.2"/>
    <n v="497113.48679999996"/>
    <n v="2886.5132000000449"/>
    <n v="0"/>
    <n v="0"/>
    <n v="0"/>
    <n v="0"/>
    <n v="0"/>
    <n v="0"/>
    <n v="0"/>
    <n v="0"/>
    <n v="0"/>
    <n v="0"/>
    <n v="0"/>
    <n v="0"/>
    <n v="0"/>
    <n v="2886.5132000000449"/>
    <n v="0"/>
    <n v="0"/>
    <s v="N"/>
    <n v="0"/>
  </r>
  <r>
    <x v="2"/>
    <s v="IT"/>
    <s v="F.10013"/>
    <s v="CAP-ISR"/>
    <s v="F.10013.03"/>
    <s v="ISR-ENERGY OPERATIONS"/>
    <s v="F.10013.03.01"/>
    <s v="ISR-ENERGY OPERATIONS"/>
    <s v="F.10013.03.01.01"/>
    <x v="74"/>
    <x v="0"/>
    <n v="1205"/>
    <s v="Richard L Larson"/>
    <x v="0"/>
    <s v="REL  SETC  //  NOPH"/>
    <s v="1CORP20000"/>
    <x v="0"/>
    <s v="2CORP80000"/>
    <x v="8"/>
    <s v="3CORP81000"/>
    <x v="40"/>
    <s v="1DRIV42000"/>
    <s v="Information Service Requests"/>
    <s v="2DRIV42300"/>
    <s v="Energy Operations"/>
    <n v="0"/>
    <n v="0"/>
    <n v="-43180.43"/>
    <n v="-47000"/>
    <n v="47000"/>
    <n v="0"/>
    <n v="0"/>
    <n v="0"/>
    <n v="0"/>
    <n v="0"/>
    <n v="0"/>
    <n v="0"/>
    <n v="0"/>
    <n v="0"/>
    <n v="0"/>
    <n v="0"/>
    <n v="0"/>
    <n v="0"/>
    <n v="47000"/>
    <n v="0"/>
    <n v="0"/>
    <s v="N"/>
    <n v="0"/>
  </r>
  <r>
    <x v="2"/>
    <s v="IT"/>
    <s v="F.10013"/>
    <s v="CAP-ISR"/>
    <s v="F.10013.03"/>
    <s v="ISR-ENERGY OPERATIONS"/>
    <s v="F.10013.03.01"/>
    <s v="ISR-ENERGY OPERATIONS"/>
    <s v="F.10013.03.01.02"/>
    <x v="75"/>
    <x v="0"/>
    <n v="1205"/>
    <s v="Richard L Larson"/>
    <x v="0"/>
    <s v="REL  SETC  //  NOPH"/>
    <s v="1CORP20000"/>
    <x v="0"/>
    <s v="2CORP80000"/>
    <x v="8"/>
    <s v="3CORP81000"/>
    <x v="40"/>
    <s v="1DRIV42000"/>
    <s v="Information Service Requests"/>
    <s v="2DRIV42300"/>
    <s v="Energy Operations"/>
    <n v="0"/>
    <n v="350000"/>
    <n v="347876.39"/>
    <n v="349595.17599999998"/>
    <n v="404.82400000002235"/>
    <n v="0"/>
    <n v="0"/>
    <n v="0"/>
    <n v="0"/>
    <n v="0"/>
    <n v="0"/>
    <n v="0"/>
    <n v="0"/>
    <n v="0"/>
    <n v="0"/>
    <n v="0"/>
    <n v="0"/>
    <n v="0"/>
    <n v="404.82400000002235"/>
    <n v="0"/>
    <n v="0"/>
    <s v="N"/>
    <n v="0"/>
  </r>
  <r>
    <x v="2"/>
    <s v="IT"/>
    <s v="F.10013"/>
    <s v="CAP-ISR"/>
    <s v="F.10013.04"/>
    <s v="ISR-FINANCE"/>
    <s v="F.10013.04.01"/>
    <s v="ISR-FINANCE"/>
    <s v="F.10013.04.01.01"/>
    <x v="76"/>
    <x v="0"/>
    <n v="1220"/>
    <s v="Timothy M Foley"/>
    <x v="0"/>
    <s v="REL  SETC  //  NOPH"/>
    <s v="1CORP20000"/>
    <x v="0"/>
    <s v="2CORP80000"/>
    <x v="8"/>
    <s v="3CORP81000"/>
    <x v="40"/>
    <s v="1DRIV42000"/>
    <s v="Information Service Requests"/>
    <s v="2DRIV42400"/>
    <s v="Finance ISR"/>
    <n v="0"/>
    <n v="0"/>
    <n v="-0.67"/>
    <n v="-0.39999999999918145"/>
    <n v="0.39999999999918145"/>
    <n v="0"/>
    <n v="0"/>
    <n v="0"/>
    <n v="0"/>
    <n v="0"/>
    <n v="0"/>
    <n v="0"/>
    <n v="0"/>
    <n v="0"/>
    <n v="0"/>
    <n v="0"/>
    <n v="0"/>
    <n v="0"/>
    <n v="0.39999999999918145"/>
    <n v="0"/>
    <n v="0"/>
    <s v="N"/>
    <n v="0"/>
  </r>
  <r>
    <x v="2"/>
    <s v="IT"/>
    <s v="F.10013"/>
    <s v="CAP-ISR"/>
    <s v="F.10013.04"/>
    <s v="ISR-FINANCE"/>
    <s v="F.10013.04.01"/>
    <s v="ISR-FINANCE"/>
    <s v="F.10013.04.01.02"/>
    <x v="77"/>
    <x v="0"/>
    <n v="1220"/>
    <s v="Timothy M Foley"/>
    <x v="0"/>
    <s v="REL  SETC  //  NOPH"/>
    <s v="1CORP20000"/>
    <x v="0"/>
    <s v="2CORP80000"/>
    <x v="8"/>
    <s v="3CORP81000"/>
    <x v="40"/>
    <s v="1DRIV42000"/>
    <s v="Information Service Requests"/>
    <s v="2DRIV42400"/>
    <s v="Finance ISR"/>
    <n v="0"/>
    <n v="325000"/>
    <n v="324751.84000000003"/>
    <n v="329975.88760000002"/>
    <n v="-4975.8876000000164"/>
    <n v="0"/>
    <n v="0"/>
    <n v="0"/>
    <n v="0"/>
    <n v="0"/>
    <n v="0"/>
    <n v="0"/>
    <n v="0"/>
    <n v="0"/>
    <n v="0"/>
    <n v="0"/>
    <n v="0"/>
    <n v="0"/>
    <n v="-4975.8876000000164"/>
    <n v="0"/>
    <n v="0"/>
    <s v="N"/>
    <n v="0"/>
  </r>
  <r>
    <x v="2"/>
    <s v="IT"/>
    <s v="F.10013"/>
    <s v="CAP-ISR"/>
    <s v="F.10013.05"/>
    <s v="ISR-HR AND ADMIN SERVICES"/>
    <s v="F.10013.05.01"/>
    <s v="ISR-HR AND ADMIN SERVICES"/>
    <s v="F.10013.05.01.01"/>
    <x v="78"/>
    <x v="0"/>
    <n v="1221"/>
    <s v="Sreenivasa S.K. Sunku"/>
    <x v="0"/>
    <s v="REL  SETC  //  NOPH"/>
    <s v="1CORP20000"/>
    <x v="0"/>
    <s v="2CORP80000"/>
    <x v="8"/>
    <s v="3CORP81000"/>
    <x v="40"/>
    <s v="1DRIV42000"/>
    <s v="Information Service Requests"/>
    <s v="2DRIV42100"/>
    <s v="Corporate Shared Services"/>
    <n v="0"/>
    <n v="0"/>
    <n v="17883.71"/>
    <n v="17883.71"/>
    <n v="-17883.71"/>
    <n v="0"/>
    <n v="0"/>
    <n v="0"/>
    <n v="0"/>
    <n v="0"/>
    <n v="0"/>
    <n v="0"/>
    <n v="0"/>
    <n v="0"/>
    <n v="0"/>
    <n v="0"/>
    <n v="0"/>
    <n v="0"/>
    <n v="-17883.71"/>
    <n v="0"/>
    <n v="0"/>
    <s v="N"/>
    <n v="0"/>
  </r>
  <r>
    <x v="2"/>
    <s v="IT"/>
    <s v="F.10013"/>
    <s v="CAP-ISR"/>
    <s v="F.10013.05"/>
    <s v="ISR-HR AND ADMIN SERVICES"/>
    <s v="F.10013.05.01"/>
    <s v="ISR-HR AND ADMIN SERVICES"/>
    <s v="F.10013.05.01.02"/>
    <x v="79"/>
    <x v="0"/>
    <n v="1221"/>
    <s v="Sreenivasa S.K. Sunku"/>
    <x v="0"/>
    <s v="REL  SETC  //  NOPH"/>
    <s v="1CORP20000"/>
    <x v="0"/>
    <s v="2CORP80000"/>
    <x v="8"/>
    <s v="3CORP81000"/>
    <x v="40"/>
    <s v="1DRIV42000"/>
    <s v="Information Service Requests"/>
    <s v="2DRIV42100"/>
    <s v="Corporate Shared Services"/>
    <n v="0"/>
    <n v="350000"/>
    <n v="319497.99"/>
    <n v="340251.57"/>
    <n v="9748.429999999993"/>
    <n v="0"/>
    <n v="0"/>
    <n v="0"/>
    <n v="0"/>
    <n v="0"/>
    <n v="0"/>
    <n v="0"/>
    <n v="0"/>
    <n v="0"/>
    <n v="0"/>
    <n v="0"/>
    <n v="0"/>
    <n v="0"/>
    <n v="9748.429999999993"/>
    <n v="0"/>
    <n v="0"/>
    <s v="N"/>
    <n v="0"/>
  </r>
  <r>
    <x v="2"/>
    <s v="IT"/>
    <s v="F.10013"/>
    <s v="CAP-ISR"/>
    <s v="F.10013.06"/>
    <s v="ISR-IT"/>
    <s v="F.10013.06.01"/>
    <s v="ISR-IT"/>
    <s v="F.10013.06.01.01"/>
    <x v="80"/>
    <x v="0"/>
    <n v="1207"/>
    <s v="Obaid H Khan"/>
    <x v="0"/>
    <s v="REL  SETC  //  NOPH"/>
    <s v="1CORP20000"/>
    <x v="0"/>
    <s v="2CORP80000"/>
    <x v="8"/>
    <s v="3CORP81000"/>
    <x v="40"/>
    <s v="1DRIV42000"/>
    <s v="Information Service Requests"/>
    <s v="2DRIV42500"/>
    <s v="Information Technology ISR"/>
    <n v="0"/>
    <n v="0"/>
    <n v="0"/>
    <n v="0"/>
    <n v="0"/>
    <n v="0"/>
    <n v="0"/>
    <n v="0"/>
    <n v="0"/>
    <n v="0"/>
    <n v="0"/>
    <n v="0"/>
    <n v="0"/>
    <n v="0"/>
    <n v="0"/>
    <n v="0"/>
    <n v="0"/>
    <n v="0"/>
    <n v="0"/>
    <n v="0"/>
    <n v="0"/>
    <s v="N"/>
    <n v="0"/>
  </r>
  <r>
    <x v="2"/>
    <s v="IT"/>
    <s v="F.10013"/>
    <s v="CAP-ISR"/>
    <s v="F.10013.06"/>
    <s v="ISR-IT"/>
    <s v="F.10013.06.01"/>
    <s v="ISR-IT"/>
    <s v="F.10013.06.01.02"/>
    <x v="81"/>
    <x v="0"/>
    <n v="1207"/>
    <s v="Obaid H Khan"/>
    <x v="0"/>
    <s v="REL  SETC  //  NOPH"/>
    <s v="1CORP20000"/>
    <x v="0"/>
    <s v="2CORP80000"/>
    <x v="8"/>
    <s v="3CORP81000"/>
    <x v="40"/>
    <s v="1DRIV42000"/>
    <s v="Information Service Requests"/>
    <s v="2DRIV42500"/>
    <s v="Information Technology ISR"/>
    <n v="0"/>
    <n v="350000"/>
    <n v="349965.26"/>
    <n v="364698.75879999995"/>
    <n v="-14698.758799999952"/>
    <n v="0"/>
    <n v="0"/>
    <n v="0"/>
    <n v="0"/>
    <n v="0"/>
    <n v="0"/>
    <n v="0"/>
    <n v="0"/>
    <n v="0"/>
    <n v="0"/>
    <n v="0"/>
    <n v="0"/>
    <n v="0"/>
    <n v="-14698.758799999952"/>
    <n v="0"/>
    <n v="0"/>
    <s v="N"/>
    <n v="0"/>
  </r>
  <r>
    <x v="2"/>
    <s v="IT"/>
    <s v="F.10013"/>
    <s v="CAP-ISR"/>
    <s v="F.10013.07"/>
    <s v="ISR-LEGAL AND COMPLIANCE"/>
    <s v="F.10013.07.01"/>
    <s v="ISR-LEGAL AND COMPLIANCE"/>
    <s v="F.10013.07.01.01"/>
    <x v="82"/>
    <x v="0"/>
    <n v="1221"/>
    <s v="Sreenivasa S.K. Sunku"/>
    <x v="0"/>
    <s v="REL  SETC  //  NOPH"/>
    <s v="1CORP20000"/>
    <x v="0"/>
    <s v="2CORP80000"/>
    <x v="8"/>
    <s v="3CORP81000"/>
    <x v="40"/>
    <s v="1DRIV42000"/>
    <s v="Information Service Requests"/>
    <s v="2DRIV42000"/>
    <s v="CEO/Legal"/>
    <n v="0"/>
    <n v="0"/>
    <n v="-564.79999999999995"/>
    <n v="-564.79999999999927"/>
    <n v="564.79999999999927"/>
    <n v="0"/>
    <n v="0"/>
    <n v="0"/>
    <n v="0"/>
    <n v="0"/>
    <n v="0"/>
    <n v="0"/>
    <n v="0"/>
    <n v="0"/>
    <n v="0"/>
    <n v="0"/>
    <n v="0"/>
    <n v="0"/>
    <n v="564.79999999999927"/>
    <n v="0"/>
    <n v="0"/>
    <s v="N"/>
    <n v="0"/>
  </r>
  <r>
    <x v="2"/>
    <s v="IT"/>
    <s v="F.10013"/>
    <s v="CAP-ISR"/>
    <s v="F.10013.07"/>
    <s v="ISR-LEGAL AND COMPLIANCE"/>
    <s v="F.10013.07.01"/>
    <s v="ISR-LEGAL AND COMPLIANCE"/>
    <s v="F.10013.07.01.02"/>
    <x v="83"/>
    <x v="0"/>
    <n v="1221"/>
    <s v="Sreenivasa S.K. Sunku"/>
    <x v="0"/>
    <s v="REL  SETC  //  NOPH"/>
    <s v="1CORP20000"/>
    <x v="0"/>
    <s v="2CORP80000"/>
    <x v="8"/>
    <s v="3CORP81000"/>
    <x v="40"/>
    <s v="1DRIV42000"/>
    <s v="Information Service Requests"/>
    <s v="2DRIV42000"/>
    <s v="CEO/Legal"/>
    <n v="0"/>
    <n v="325000"/>
    <n v="265316.8"/>
    <n v="324884.84999999998"/>
    <n v="115.15000000002328"/>
    <n v="0"/>
    <n v="0"/>
    <n v="0"/>
    <n v="0"/>
    <n v="0"/>
    <n v="0"/>
    <n v="0"/>
    <n v="0"/>
    <n v="0"/>
    <n v="0"/>
    <n v="0"/>
    <n v="0"/>
    <n v="0"/>
    <n v="115.15000000002328"/>
    <n v="0"/>
    <n v="0"/>
    <s v="N"/>
    <n v="0"/>
  </r>
  <r>
    <x v="2"/>
    <s v="IT"/>
    <s v="F.10013"/>
    <s v="CAP-ISR"/>
    <s v="F.10013.08"/>
    <s v="ISR-OPERATIONS"/>
    <s v="F.10013.08.01"/>
    <s v="ISR-OPERATIONS"/>
    <s v="F.10013.08.01.01"/>
    <x v="84"/>
    <x v="0"/>
    <n v="1205"/>
    <s v="Richard L Larson"/>
    <x v="0"/>
    <s v="REL  SETC  //  NOPH"/>
    <s v="1CORP20000"/>
    <x v="0"/>
    <s v="2CORP80000"/>
    <x v="8"/>
    <s v="3CORP81000"/>
    <x v="40"/>
    <s v="1DRIV42000"/>
    <s v="Information Service Requests"/>
    <s v="2DRIV42600"/>
    <s v="IT Operations"/>
    <n v="0"/>
    <n v="0"/>
    <n v="33234.370000000003"/>
    <n v="9784.9199999999946"/>
    <n v="-9784.9199999999946"/>
    <n v="0"/>
    <n v="0"/>
    <n v="0"/>
    <n v="0"/>
    <n v="0"/>
    <n v="0"/>
    <n v="0"/>
    <n v="0"/>
    <n v="0"/>
    <n v="0"/>
    <n v="0"/>
    <n v="0"/>
    <n v="0"/>
    <n v="-9784.9199999999946"/>
    <n v="0"/>
    <n v="0"/>
    <s v="N"/>
    <n v="0"/>
  </r>
  <r>
    <x v="2"/>
    <s v="IT"/>
    <s v="F.10013"/>
    <s v="CAP-ISR"/>
    <s v="F.10013.08"/>
    <s v="ISR-OPERATIONS"/>
    <s v="F.10013.08.01"/>
    <s v="ISR-OPERATIONS"/>
    <s v="F.10013.08.01.02"/>
    <x v="85"/>
    <x v="0"/>
    <n v="1205"/>
    <s v="Richard L Larson"/>
    <x v="0"/>
    <s v="REL  SETC  //  NOPH"/>
    <s v="1CORP20000"/>
    <x v="0"/>
    <s v="2CORP80000"/>
    <x v="8"/>
    <s v="3CORP81000"/>
    <x v="40"/>
    <s v="1DRIV42000"/>
    <s v="Information Service Requests"/>
    <s v="2DRIV42600"/>
    <s v="IT Operations"/>
    <n v="3000000"/>
    <n v="800000"/>
    <n v="796834.38"/>
    <n v="789324.67999999993"/>
    <n v="10675.320000000065"/>
    <n v="3000000"/>
    <n v="3000000"/>
    <n v="0"/>
    <n v="3000000"/>
    <n v="3000000"/>
    <n v="0"/>
    <n v="3000000"/>
    <n v="3000000"/>
    <n v="0"/>
    <n v="3000000"/>
    <n v="3000000"/>
    <n v="0"/>
    <n v="3000000"/>
    <n v="10675.320000000065"/>
    <n v="0"/>
    <n v="0"/>
    <s v="N"/>
    <n v="0"/>
  </r>
  <r>
    <x v="2"/>
    <s v="IT"/>
    <s v="F.10014"/>
    <s v="CAP-IT TRANSITION WBS"/>
    <s v="F.10014.01"/>
    <s v="IT TRANSITION WBS"/>
    <s v="F.10014.01.01"/>
    <s v="IT TRANSITION WBS"/>
    <s v="F.10014.01.01.01"/>
    <x v="86"/>
    <x v="0"/>
    <n v="1203"/>
    <s v="Suzanne L Tamayo"/>
    <x v="0"/>
    <s v="REL  SETC  //  INIT"/>
    <s v="1CORP20000"/>
    <x v="0"/>
    <s v="2CORP80000"/>
    <x v="8"/>
    <s v="3CORP89500"/>
    <x v="38"/>
    <s v="1DRIV99900"/>
    <s v="Budget Admin"/>
    <s v="2DRIV99900"/>
    <s v="Planning Only"/>
    <n v="0"/>
    <n v="0"/>
    <n v="64264.61"/>
    <n v="-4554.0599999999995"/>
    <n v="4554.0599999999995"/>
    <n v="0"/>
    <n v="0"/>
    <n v="0"/>
    <n v="0"/>
    <n v="0"/>
    <n v="0"/>
    <n v="0"/>
    <n v="0"/>
    <n v="0"/>
    <n v="0"/>
    <n v="0"/>
    <n v="0"/>
    <n v="0"/>
    <n v="4554.0599999999995"/>
    <n v="0"/>
    <s v="Changed Corp H3 from Future Non-Strategic Initiatives to Project Initiation Requests."/>
    <s v="N"/>
    <n v="0"/>
  </r>
  <r>
    <x v="2"/>
    <s v="IT"/>
    <s v="F.10015"/>
    <s v="CAP-OPERATIONAL APPLICATIONS"/>
    <s v="F.10015.01"/>
    <s v="DATA"/>
    <s v="F.10015.01.01"/>
    <s v="DATABASE LICENSE GROWTH"/>
    <s v="F.10015.01.01.01"/>
    <x v="87"/>
    <x v="0"/>
    <n v="1221"/>
    <s v="Sreenivasa S.K. Sunku"/>
    <x v="0"/>
    <s v="REL  SETC  //  INIT"/>
    <s v="1CORP20000"/>
    <x v="0"/>
    <s v="2CORP80000"/>
    <x v="8"/>
    <s v="3CORP82000"/>
    <x v="39"/>
    <s v="1DRIV43000"/>
    <s v="IT Operational"/>
    <s v="2DRIV43200"/>
    <s v="Operational Applications"/>
    <n v="0"/>
    <n v="399800"/>
    <n v="0"/>
    <n v="0"/>
    <n v="399800"/>
    <n v="0"/>
    <n v="0"/>
    <n v="0"/>
    <n v="0"/>
    <n v="0"/>
    <n v="0"/>
    <n v="0"/>
    <n v="0"/>
    <n v="0"/>
    <n v="0"/>
    <n v="0"/>
    <n v="0"/>
    <n v="0"/>
    <n v="399800"/>
    <n v="0"/>
    <n v="0"/>
    <s v="N"/>
    <n v="0"/>
  </r>
  <r>
    <x v="2"/>
    <s v="IT"/>
    <s v="F.10015"/>
    <s v="CAP-OPERATIONAL APPLICATIONS"/>
    <s v="F.10015.01"/>
    <s v="DATA"/>
    <s v="F.10015.01.02"/>
    <s v="DATABASE UPGRADE"/>
    <s v="F.10015.01.02.01"/>
    <x v="88"/>
    <x v="0"/>
    <n v="1221"/>
    <s v="Sreenivasa S.K. Sunku"/>
    <x v="0"/>
    <s v="REL  SETC  //  INIT"/>
    <s v="1CORP20000"/>
    <x v="0"/>
    <s v="2CORP80000"/>
    <x v="8"/>
    <s v="3CORP82000"/>
    <x v="39"/>
    <s v="1DRIV43000"/>
    <s v="IT Operational"/>
    <s v="2DRIV43200"/>
    <s v="Operational Applications"/>
    <n v="0"/>
    <n v="176000"/>
    <n v="176000"/>
    <n v="176000"/>
    <n v="0"/>
    <n v="0"/>
    <n v="0"/>
    <n v="0"/>
    <n v="0"/>
    <n v="0"/>
    <n v="0"/>
    <n v="0"/>
    <n v="0"/>
    <n v="0"/>
    <n v="0"/>
    <n v="0"/>
    <n v="0"/>
    <n v="0"/>
    <n v="0"/>
    <n v="0"/>
    <n v="0"/>
    <s v="N"/>
    <n v="0"/>
  </r>
  <r>
    <x v="2"/>
    <s v="IT"/>
    <s v="F.10015"/>
    <s v="CAP-OPERATIONAL APPLICATIONS"/>
    <s v="F.10015.02"/>
    <s v="ENERGY OPERATIONS"/>
    <s v="F.10015.02.01"/>
    <s v="APPLICATION MONITORING"/>
    <s v="F.10015.02.01.01"/>
    <x v="89"/>
    <x v="0"/>
    <n v="1205"/>
    <s v="Richard L Larson"/>
    <x v="0"/>
    <s v="REL  SETC  //  CLOS"/>
    <s v="1CORP20000"/>
    <x v="0"/>
    <s v="2CORP80000"/>
    <x v="8"/>
    <s v="3CORP82000"/>
    <x v="39"/>
    <s v="1DRIV43000"/>
    <s v="IT Operational"/>
    <s v="2DRIV43200"/>
    <s v="Operational Applications"/>
    <n v="0"/>
    <n v="0"/>
    <n v="0"/>
    <n v="0"/>
    <n v="0"/>
    <n v="0"/>
    <n v="0"/>
    <n v="0"/>
    <n v="0"/>
    <n v="0"/>
    <n v="0"/>
    <n v="0"/>
    <n v="0"/>
    <n v="0"/>
    <n v="0"/>
    <n v="0"/>
    <n v="0"/>
    <n v="0"/>
    <n v="0"/>
    <n v="0"/>
    <n v="0"/>
    <s v="N"/>
    <n v="0"/>
  </r>
  <r>
    <x v="2"/>
    <s v="IT"/>
    <s v="F.10015"/>
    <s v="CAP-OPERATIONAL APPLICATIONS"/>
    <s v="F.10015.02"/>
    <s v="ENERGY OPERATIONS"/>
    <s v="F.10015.02.01"/>
    <s v="APPLICATION MONITORING"/>
    <s v="F.10015.02.01.02"/>
    <x v="90"/>
    <x v="0"/>
    <n v="1205"/>
    <s v="Richard L Larson"/>
    <x v="0"/>
    <s v="REL  SETC  //  INIT"/>
    <s v="1CORP20000"/>
    <x v="0"/>
    <s v="2CORP80000"/>
    <x v="8"/>
    <s v="3CORP82000"/>
    <x v="39"/>
    <s v="1DRIV43000"/>
    <s v="IT Operational"/>
    <s v="2DRIV43200"/>
    <s v="Operational Applications"/>
    <n v="0"/>
    <n v="500000"/>
    <n v="0"/>
    <n v="0"/>
    <n v="500000"/>
    <n v="0"/>
    <n v="0"/>
    <n v="0"/>
    <n v="0"/>
    <n v="0"/>
    <n v="0"/>
    <n v="0"/>
    <n v="0"/>
    <n v="0"/>
    <n v="0"/>
    <n v="0"/>
    <n v="0"/>
    <n v="0"/>
    <n v="500000"/>
    <n v="0"/>
    <n v="0"/>
    <s v="N"/>
    <n v="0"/>
  </r>
  <r>
    <x v="2"/>
    <s v="IT"/>
    <s v="F.10015"/>
    <s v="CAP-OPERATIONAL APPLICATIONS"/>
    <s v="F.10015.02"/>
    <s v="ENERGY OPERATIONS"/>
    <s v="F.10015.02.02"/>
    <s v="ECS Point Growth"/>
    <s v="F.10015.02.02.01"/>
    <x v="91"/>
    <x v="0"/>
    <n v="1205"/>
    <s v="Richard L Larson"/>
    <x v="0"/>
    <s v="REL  SETC  //  INIT"/>
    <s v="1CORP20000"/>
    <x v="0"/>
    <s v="2CORP80000"/>
    <x v="8"/>
    <s v="3CORP82000"/>
    <x v="39"/>
    <s v="1DRIV43000"/>
    <s v="IT Operational"/>
    <s v="2DRIV43200"/>
    <s v="Operational Applications"/>
    <n v="0"/>
    <n v="100000"/>
    <n v="30000"/>
    <n v="30000"/>
    <n v="70000"/>
    <n v="0"/>
    <n v="0"/>
    <n v="0"/>
    <n v="0"/>
    <n v="0"/>
    <n v="0"/>
    <n v="0"/>
    <n v="0"/>
    <n v="0"/>
    <n v="0"/>
    <n v="0"/>
    <n v="0"/>
    <n v="0"/>
    <n v="70000"/>
    <n v="0"/>
    <n v="0"/>
    <s v="N"/>
    <n v="0"/>
  </r>
  <r>
    <x v="2"/>
    <s v="IT"/>
    <s v="F.10015"/>
    <s v="CAP-OPERATIONAL APPLICATIONS"/>
    <s v="F.10015.02"/>
    <s v="ENERGY OPERATIONS"/>
    <s v="F.10015.02.03"/>
    <s v="EMS 3.X UPGRADE"/>
    <s v="F.10015.02.03.01"/>
    <x v="92"/>
    <x v="0"/>
    <n v="1205"/>
    <s v="Richard L Larson"/>
    <x v="0"/>
    <s v="REL  SETC  //  INIT"/>
    <s v="1CORP20000"/>
    <x v="0"/>
    <s v="2CORP80000"/>
    <x v="8"/>
    <s v="3CORP82000"/>
    <x v="39"/>
    <s v="1DRIV43000"/>
    <s v="IT Operational"/>
    <s v="2DRIV43200"/>
    <s v="Operational Applications"/>
    <n v="0"/>
    <n v="1700000"/>
    <n v="1694505.01"/>
    <n v="1697144.5479999997"/>
    <n v="2855.4520000002813"/>
    <n v="0"/>
    <n v="0"/>
    <n v="0"/>
    <n v="0"/>
    <n v="0"/>
    <n v="0"/>
    <n v="0"/>
    <n v="0"/>
    <n v="0"/>
    <n v="0"/>
    <n v="0"/>
    <n v="0"/>
    <n v="0"/>
    <n v="2855.4520000002813"/>
    <n v="0"/>
    <n v="0"/>
    <s v="N"/>
    <n v="0"/>
  </r>
  <r>
    <x v="2"/>
    <s v="IT"/>
    <s v="F.10015"/>
    <s v="CAP-OPERATIONAL APPLICATIONS"/>
    <s v="F.10015.02"/>
    <s v="ENERGY OPERATIONS"/>
    <s v="F.10015.02.04"/>
    <s v="EMS UPGRADE 2.5 RELEASE 2"/>
    <s v="F.10015.02.04.01"/>
    <x v="93"/>
    <x v="0"/>
    <n v="1205"/>
    <s v="Richard L Larson"/>
    <x v="0"/>
    <s v="REL  SETC  //  INIT"/>
    <s v="1CORP20000"/>
    <x v="0"/>
    <s v="2CORP80000"/>
    <x v="8"/>
    <s v="3CORP82000"/>
    <x v="39"/>
    <s v="1DRIV43000"/>
    <s v="IT Operational"/>
    <s v="2DRIV43200"/>
    <s v="Operational Applications"/>
    <n v="0"/>
    <n v="0"/>
    <n v="0"/>
    <n v="0"/>
    <n v="0"/>
    <n v="0"/>
    <n v="0"/>
    <n v="0"/>
    <n v="0"/>
    <n v="0"/>
    <n v="0"/>
    <n v="0"/>
    <n v="0"/>
    <n v="0"/>
    <n v="0"/>
    <n v="0"/>
    <n v="0"/>
    <n v="0"/>
    <n v="0"/>
    <n v="0"/>
    <n v="0"/>
    <s v="N"/>
    <n v="0"/>
  </r>
  <r>
    <x v="2"/>
    <s v="IT"/>
    <s v="F.10015"/>
    <s v="CAP-OPERATIONAL APPLICATIONS"/>
    <s v="F.10015.02"/>
    <s v="ENERGY OPERATIONS"/>
    <s v="F.10015.02.05"/>
    <s v="GAS CONTROL"/>
    <s v="F.10015.02.05.01"/>
    <x v="94"/>
    <x v="0"/>
    <n v="1205"/>
    <s v="Richard L Larson"/>
    <x v="0"/>
    <s v="REL  SETC  //  EXEC"/>
    <s v="1CORP20000"/>
    <x v="0"/>
    <s v="2CORP80000"/>
    <x v="8"/>
    <s v="3CORP82000"/>
    <x v="39"/>
    <s v="1DRIV43000"/>
    <s v="IT Operational"/>
    <s v="2DRIV43200"/>
    <s v="Operational Applications"/>
    <n v="0"/>
    <n v="322000"/>
    <n v="324026.42"/>
    <n v="328223.55"/>
    <n v="-6223.5499999999884"/>
    <n v="0"/>
    <n v="0"/>
    <n v="0"/>
    <n v="0"/>
    <n v="0"/>
    <n v="0"/>
    <n v="0"/>
    <n v="0"/>
    <n v="0"/>
    <n v="0"/>
    <n v="0"/>
    <n v="0"/>
    <n v="0"/>
    <n v="-6223.5499999999884"/>
    <n v="0"/>
    <n v="0"/>
    <s v="N"/>
    <n v="0"/>
  </r>
  <r>
    <x v="2"/>
    <s v="IT"/>
    <s v="F.10015"/>
    <s v="CAP-OPERATIONAL APPLICATIONS"/>
    <s v="F.10015.02"/>
    <s v="ENERGY OPERATIONS"/>
    <s v="F.10015.02.07"/>
    <s v="OATI-WEBTRADER UPGRADE"/>
    <s v="F.10015.02.07.01"/>
    <x v="95"/>
    <x v="0"/>
    <n v="1205"/>
    <s v="Richard L Larson"/>
    <x v="0"/>
    <s v="REL  SETC  //  INIT"/>
    <s v="1CORP20000"/>
    <x v="0"/>
    <s v="2CORP80000"/>
    <x v="8"/>
    <s v="3CORP82000"/>
    <x v="39"/>
    <s v="1DRIV43000"/>
    <s v="IT Operational"/>
    <s v="2DRIV43200"/>
    <s v="Operational Applications"/>
    <n v="0"/>
    <n v="250000"/>
    <n v="249866.06"/>
    <n v="248804.55951999998"/>
    <n v="1195.4404800000193"/>
    <n v="0"/>
    <n v="0"/>
    <n v="0"/>
    <n v="0"/>
    <n v="0"/>
    <n v="0"/>
    <n v="0"/>
    <n v="0"/>
    <n v="0"/>
    <n v="0"/>
    <n v="0"/>
    <n v="0"/>
    <n v="0"/>
    <n v="1195.4404800000193"/>
    <n v="0"/>
    <n v="0"/>
    <s v="N"/>
    <n v="0"/>
  </r>
  <r>
    <x v="2"/>
    <s v="IT"/>
    <s v="F.10015"/>
    <s v="CAP-OPERATIONAL APPLICATIONS"/>
    <s v="F.10015.02"/>
    <s v="ENERGY OPERATIONS"/>
    <s v="F.10015.02.08"/>
    <s v="OMS"/>
    <s v="F.10015.02.08.01"/>
    <x v="96"/>
    <x v="0"/>
    <n v="1205"/>
    <s v="Richard L Larson"/>
    <x v="0"/>
    <s v="REL  SETC  //  CLOS"/>
    <s v="1CORP20000"/>
    <x v="0"/>
    <s v="2CORP80000"/>
    <x v="8"/>
    <s v="3CORP82000"/>
    <x v="39"/>
    <s v="1DRIV43000"/>
    <s v="IT Operational"/>
    <s v="2DRIV43200"/>
    <s v="Operational Applications"/>
    <n v="0"/>
    <n v="0"/>
    <n v="786.89"/>
    <n v="1130.54"/>
    <n v="-1130.54"/>
    <n v="0"/>
    <n v="0"/>
    <n v="0"/>
    <n v="0"/>
    <n v="0"/>
    <n v="0"/>
    <n v="0"/>
    <n v="0"/>
    <n v="0"/>
    <n v="0"/>
    <n v="0"/>
    <n v="0"/>
    <n v="0"/>
    <n v="-1130.54"/>
    <n v="0"/>
    <n v="0"/>
    <s v="N"/>
    <n v="0"/>
  </r>
  <r>
    <x v="2"/>
    <s v="IT"/>
    <s v="F.10015"/>
    <s v="CAP-OPERATIONAL APPLICATIONS"/>
    <s v="F.10015.02"/>
    <s v="ENERGY OPERATIONS"/>
    <s v="F.10015.02.09"/>
    <s v="OMS-ICCP UPGRADE"/>
    <s v="F.10015.02.09.01"/>
    <x v="97"/>
    <x v="0"/>
    <n v="1205"/>
    <s v="Richard L Larson"/>
    <x v="0"/>
    <s v="REL  SETC  //  INIT"/>
    <s v="1CORP20000"/>
    <x v="0"/>
    <s v="2CORP80000"/>
    <x v="8"/>
    <s v="3CORP82000"/>
    <x v="39"/>
    <s v="1DRIV43000"/>
    <s v="IT Operational"/>
    <s v="2DRIV43200"/>
    <s v="Operational Applications"/>
    <n v="0"/>
    <n v="150000"/>
    <n v="150000"/>
    <n v="150476.47"/>
    <n v="-476.47000000000116"/>
    <n v="0"/>
    <n v="0"/>
    <n v="0"/>
    <n v="0"/>
    <n v="0"/>
    <n v="0"/>
    <n v="0"/>
    <n v="0"/>
    <n v="0"/>
    <n v="0"/>
    <n v="0"/>
    <n v="0"/>
    <n v="0"/>
    <n v="-476.47000000000116"/>
    <n v="0"/>
    <n v="0"/>
    <s v="N"/>
    <n v="0"/>
  </r>
  <r>
    <x v="2"/>
    <s v="IT"/>
    <s v="F.10015"/>
    <s v="CAP-OPERATIONAL APPLICATIONS"/>
    <s v="F.10015.02"/>
    <s v="ENERGY OPERATIONS"/>
    <s v="F.10015.02.10"/>
    <s v="OMS-TOA UPGRADE"/>
    <s v="F.10015.02.10.01"/>
    <x v="98"/>
    <x v="0"/>
    <n v="1205"/>
    <s v="Richard L Larson"/>
    <x v="0"/>
    <s v="REL  SETC  //  INIT"/>
    <s v="1CORP20000"/>
    <x v="0"/>
    <s v="2CORP80000"/>
    <x v="8"/>
    <s v="3CORP82000"/>
    <x v="39"/>
    <s v="1DRIV43000"/>
    <s v="IT Operational"/>
    <s v="2DRIV43200"/>
    <s v="Operational Applications"/>
    <n v="0"/>
    <n v="500000"/>
    <n v="500000.49"/>
    <n v="498279.40299999999"/>
    <n v="1720.5970000000088"/>
    <n v="0"/>
    <n v="0"/>
    <n v="0"/>
    <n v="0"/>
    <n v="0"/>
    <n v="0"/>
    <n v="0"/>
    <n v="0"/>
    <n v="0"/>
    <n v="0"/>
    <n v="0"/>
    <n v="0"/>
    <n v="0"/>
    <n v="1720.5970000000088"/>
    <n v="0"/>
    <n v="0"/>
    <s v="N"/>
    <n v="0"/>
  </r>
  <r>
    <x v="2"/>
    <s v="IT"/>
    <s v="F.10015"/>
    <s v="CAP-OPERATIONAL APPLICATIONS"/>
    <s v="F.10015.02"/>
    <s v="ENERGY OPERATIONS"/>
    <s v="F.10015.02.12"/>
    <s v="POWERSIMM UPGRADE"/>
    <s v="F.10015.02.12.01"/>
    <x v="99"/>
    <x v="0"/>
    <n v="1205"/>
    <s v="Richard L Larson"/>
    <x v="0"/>
    <s v="REL  SETC  //  INIT"/>
    <s v="1CORP20000"/>
    <x v="0"/>
    <s v="2CORP80000"/>
    <x v="8"/>
    <s v="3CORP82000"/>
    <x v="39"/>
    <s v="1DRIV43000"/>
    <s v="IT Operational"/>
    <s v="2DRIV43200"/>
    <s v="Operational Applications"/>
    <n v="0"/>
    <n v="250000"/>
    <n v="250424.98"/>
    <n v="257686.73968"/>
    <n v="-7686.7396799999988"/>
    <n v="0"/>
    <n v="0"/>
    <n v="0"/>
    <n v="0"/>
    <n v="0"/>
    <n v="0"/>
    <n v="0"/>
    <n v="0"/>
    <n v="0"/>
    <n v="0"/>
    <n v="0"/>
    <n v="0"/>
    <n v="0"/>
    <n v="-7686.7396799999988"/>
    <n v="0"/>
    <n v="0"/>
    <s v="N"/>
    <n v="0"/>
  </r>
  <r>
    <x v="2"/>
    <s v="IT"/>
    <s v="F.10015"/>
    <s v="CAP-OPERATIONAL APPLICATIONS"/>
    <s v="F.10015.02"/>
    <s v="ENERGY OPERATIONS"/>
    <s v="F.10015.02.13"/>
    <s v="Solar Choice Program"/>
    <s v="F.10015.02.13.01"/>
    <x v="100"/>
    <x v="0"/>
    <n v="1205"/>
    <s v="Richard L Larson"/>
    <x v="0"/>
    <s v="REL  SETC  //  INIT"/>
    <s v="1CORP20000"/>
    <x v="0"/>
    <s v="2CORP80000"/>
    <x v="8"/>
    <s v="3CORP82000"/>
    <x v="39"/>
    <s v="1DRIV43000"/>
    <s v="IT Operational"/>
    <s v="2DRIV43200"/>
    <s v="Operational Applications"/>
    <n v="0"/>
    <n v="0"/>
    <n v="304806.76"/>
    <n v="332320.56"/>
    <n v="-332320.56"/>
    <n v="0"/>
    <n v="0"/>
    <n v="0"/>
    <n v="0"/>
    <n v="0"/>
    <n v="0"/>
    <n v="0"/>
    <n v="0"/>
    <n v="0"/>
    <n v="0"/>
    <n v="0"/>
    <n v="0"/>
    <n v="0"/>
    <n v="-332320.56"/>
    <n v="0"/>
    <n v="0"/>
    <s v="N"/>
    <n v="0"/>
  </r>
  <r>
    <x v="2"/>
    <s v="IT"/>
    <s v="F.10015"/>
    <s v="CAP-OPERATIONAL APPLICATIONS"/>
    <s v="F.10015.03"/>
    <s v="FINANCE"/>
    <s v="F.10015.03.01"/>
    <s v="PowerPlant Upgrade/Tax Repairs"/>
    <s v="F.10015.03.01.01"/>
    <x v="101"/>
    <x v="0"/>
    <n v="1207"/>
    <s v="Obaid H Khan"/>
    <x v="0"/>
    <s v="REL  SETC  //  EXEC"/>
    <s v="1CORP20000"/>
    <x v="0"/>
    <s v="2CORP80000"/>
    <x v="8"/>
    <s v="3CORP82000"/>
    <x v="39"/>
    <s v="1DRIV43000"/>
    <s v="IT Operational"/>
    <s v="2DRIV43200"/>
    <s v="Operational Applications"/>
    <n v="0"/>
    <n v="0"/>
    <n v="0"/>
    <n v="0"/>
    <n v="0"/>
    <n v="0"/>
    <n v="0"/>
    <n v="0"/>
    <n v="0"/>
    <n v="0"/>
    <n v="0"/>
    <n v="0"/>
    <n v="0"/>
    <n v="0"/>
    <n v="0"/>
    <n v="0"/>
    <n v="0"/>
    <n v="0"/>
    <n v="0"/>
    <n v="0"/>
    <n v="0"/>
    <s v="N"/>
    <n v="0"/>
  </r>
  <r>
    <x v="2"/>
    <s v="IT"/>
    <s v="F.10015"/>
    <s v="CAP-OPERATIONAL APPLICATIONS"/>
    <s v="F.10015.04"/>
    <s v="METER"/>
    <s v="F.10015.04.01"/>
    <s v="EIM"/>
    <s v="F.10015.04.01.01"/>
    <x v="102"/>
    <x v="0"/>
    <n v="1205"/>
    <s v="Richard L Larson"/>
    <x v="0"/>
    <s v="REL  SETC  //  CLOS"/>
    <s v="1CORP20000"/>
    <x v="0"/>
    <s v="2CORP80000"/>
    <x v="8"/>
    <s v="3CORP82000"/>
    <x v="39"/>
    <s v="1DRIV43000"/>
    <s v="IT Operational"/>
    <s v="2DRIV43200"/>
    <s v="Operational Applications"/>
    <n v="0"/>
    <n v="0"/>
    <n v="-56777.23"/>
    <n v="-1169.2099999999991"/>
    <n v="1169.2099999999991"/>
    <n v="0"/>
    <n v="0"/>
    <n v="0"/>
    <n v="0"/>
    <n v="0"/>
    <n v="0"/>
    <n v="0"/>
    <n v="0"/>
    <n v="0"/>
    <n v="0"/>
    <n v="0"/>
    <n v="0"/>
    <n v="0"/>
    <n v="1169.2099999999991"/>
    <n v="0"/>
    <n v="0"/>
    <s v="N"/>
    <n v="0"/>
  </r>
  <r>
    <x v="2"/>
    <s v="IT"/>
    <s v="F.10015"/>
    <s v="CAP-OPERATIONAL APPLICATIONS"/>
    <s v="F.10015.04"/>
    <s v="METER"/>
    <s v="F.10015.04.02"/>
    <s v="MDMS License Extension"/>
    <s v="F.10015.04.02.01"/>
    <x v="103"/>
    <x v="0"/>
    <n v="1205"/>
    <s v="Richard L Larson"/>
    <x v="0"/>
    <s v="REL  SETC  //  INIT"/>
    <s v="1CORP20000"/>
    <x v="0"/>
    <s v="2CORP80000"/>
    <x v="8"/>
    <s v="3CORP82000"/>
    <x v="39"/>
    <s v="1DRIV43000"/>
    <s v="IT Operational"/>
    <s v="2DRIV43200"/>
    <s v="Operational Applications"/>
    <n v="0"/>
    <n v="0"/>
    <n v="0"/>
    <n v="0"/>
    <n v="0"/>
    <n v="0"/>
    <n v="0"/>
    <n v="0"/>
    <n v="0"/>
    <n v="0"/>
    <n v="0"/>
    <n v="0"/>
    <n v="0"/>
    <n v="0"/>
    <n v="0"/>
    <n v="0"/>
    <n v="0"/>
    <n v="0"/>
    <n v="0"/>
    <n v="0"/>
    <n v="0"/>
    <s v="N"/>
    <n v="0"/>
  </r>
  <r>
    <x v="2"/>
    <s v="IT"/>
    <s v="F.10015"/>
    <s v="CAP-OPERATIONAL APPLICATIONS"/>
    <s v="F.10015.04"/>
    <s v="METER"/>
    <s v="F.10015.04.02"/>
    <s v="MDMS License Extension"/>
    <s v="F.10015.04.02.02"/>
    <x v="104"/>
    <x v="0"/>
    <n v="1207"/>
    <s v="Obaid H Khan"/>
    <x v="0"/>
    <s v="REL  SETC  //  INIT"/>
    <s v="1CORP20000"/>
    <x v="0"/>
    <s v="2CORP80000"/>
    <x v="8"/>
    <s v="3CORP82000"/>
    <x v="39"/>
    <s v="1DRIV43000"/>
    <s v="IT Operational"/>
    <s v="2DRIV43200"/>
    <s v="Operational Applications"/>
    <n v="0"/>
    <n v="30000"/>
    <n v="30000"/>
    <n v="0"/>
    <n v="30000"/>
    <n v="0"/>
    <n v="0"/>
    <n v="0"/>
    <n v="0"/>
    <n v="0"/>
    <n v="0"/>
    <n v="0"/>
    <n v="0"/>
    <n v="0"/>
    <n v="0"/>
    <n v="0"/>
    <n v="0"/>
    <n v="0"/>
    <n v="30000"/>
    <n v="0"/>
    <n v="0"/>
    <s v="N"/>
    <n v="0"/>
  </r>
  <r>
    <x v="2"/>
    <s v="IT"/>
    <s v="F.10015"/>
    <s v="CAP-OPERATIONAL APPLICATIONS"/>
    <s v="F.10015.06"/>
    <s v="SAP"/>
    <s v="F.10015.06.01"/>
    <s v="HA/DR-Disaster Recovery Solutions"/>
    <s v="F.10015.06.01.01"/>
    <x v="105"/>
    <x v="0"/>
    <n v="1220"/>
    <s v="Timothy M Foley"/>
    <x v="0"/>
    <s v="REL  SETC  //  CLOS"/>
    <s v="1CORP20000"/>
    <x v="0"/>
    <s v="2CORP80000"/>
    <x v="8"/>
    <s v="3CORP82000"/>
    <x v="39"/>
    <s v="1DRIV43000"/>
    <s v="IT Operational"/>
    <s v="2DRIV43200"/>
    <s v="Operational Applications"/>
    <n v="0"/>
    <n v="45000"/>
    <n v="58221.63"/>
    <n v="58221.63"/>
    <n v="-13221.629999999997"/>
    <n v="0"/>
    <n v="0"/>
    <n v="0"/>
    <n v="0"/>
    <n v="0"/>
    <n v="0"/>
    <n v="0"/>
    <n v="0"/>
    <n v="0"/>
    <n v="0"/>
    <n v="0"/>
    <n v="0"/>
    <n v="0"/>
    <n v="-13221.629999999997"/>
    <n v="0"/>
    <n v="0"/>
    <s v="N"/>
    <n v="0"/>
  </r>
  <r>
    <x v="2"/>
    <s v="IT"/>
    <s v="F.10015"/>
    <s v="CAP-OPERATIONAL APPLICATIONS"/>
    <s v="F.10015.06"/>
    <s v="SAP"/>
    <s v="F.10015.06.02"/>
    <s v="HANA FOR ECC AND CRM"/>
    <s v="F.10015.06.02.01"/>
    <x v="106"/>
    <x v="0"/>
    <n v="1220"/>
    <s v="Timothy M Foley"/>
    <x v="0"/>
    <s v="REL  SETC  //  INIT"/>
    <s v="1CORP20000"/>
    <x v="0"/>
    <s v="2CORP80000"/>
    <x v="8"/>
    <s v="3CORP82000"/>
    <x v="39"/>
    <s v="1DRIV43000"/>
    <s v="IT Operational"/>
    <s v="2DRIV43200"/>
    <s v="Operational Applications"/>
    <n v="0"/>
    <n v="4008000"/>
    <n v="5390434.9400000004"/>
    <n v="3983137.1168000004"/>
    <n v="24862.883199999575"/>
    <n v="0"/>
    <n v="0"/>
    <n v="0"/>
    <n v="0"/>
    <n v="0"/>
    <n v="0"/>
    <n v="0"/>
    <n v="0"/>
    <n v="0"/>
    <n v="0"/>
    <n v="0"/>
    <n v="0"/>
    <n v="0"/>
    <n v="24862.883199999575"/>
    <n v="0"/>
    <n v="0"/>
    <s v="N"/>
    <n v="0"/>
  </r>
  <r>
    <x v="2"/>
    <s v="IT"/>
    <s v="F.10015"/>
    <s v="CAP-OPERATIONAL APPLICATIONS"/>
    <s v="F.10015.06"/>
    <s v="SAP"/>
    <s v="F.10015.06.03"/>
    <s v="SAP DATA SERVICES AND DQM"/>
    <s v="F.10015.06.03.01"/>
    <x v="107"/>
    <x v="0"/>
    <n v="1220"/>
    <s v="Timothy M Foley"/>
    <x v="0"/>
    <s v="REL  SETC  //  INIT"/>
    <s v="1CORP20000"/>
    <x v="0"/>
    <s v="2CORP80000"/>
    <x v="8"/>
    <s v="3CORP82000"/>
    <x v="39"/>
    <s v="1DRIV43000"/>
    <s v="IT Operational"/>
    <s v="2DRIV43200"/>
    <s v="Operational Applications"/>
    <n v="0"/>
    <n v="0"/>
    <n v="0"/>
    <n v="0"/>
    <n v="0"/>
    <n v="0"/>
    <n v="0"/>
    <n v="0"/>
    <n v="0"/>
    <n v="0"/>
    <n v="0"/>
    <n v="0"/>
    <n v="0"/>
    <n v="0"/>
    <n v="0"/>
    <n v="0"/>
    <n v="0"/>
    <n v="0"/>
    <n v="0"/>
    <n v="0"/>
    <n v="0"/>
    <s v="N"/>
    <n v="0"/>
  </r>
  <r>
    <x v="2"/>
    <s v="IT"/>
    <s v="F.10015"/>
    <s v="CAP-OPERATIONAL APPLICATIONS"/>
    <s v="F.10015.06"/>
    <s v="SAP"/>
    <s v="F.10015.06.04"/>
    <s v="SAP ECC AND CRM HANA MIGRATION"/>
    <s v="F.10015.06.04.01"/>
    <x v="108"/>
    <x v="0"/>
    <n v="1220"/>
    <s v="Timothy M Foley"/>
    <x v="0"/>
    <s v="REL  SETC  //  PLNG"/>
    <s v="1CORP20000"/>
    <x v="0"/>
    <s v="2CORP80000"/>
    <x v="8"/>
    <s v="3CORP82000"/>
    <x v="39"/>
    <s v="1DRIV43000"/>
    <s v="IT Operational"/>
    <s v="2DRIV43200"/>
    <s v="Operational Applications"/>
    <n v="0"/>
    <n v="0"/>
    <n v="-4508853.5199999996"/>
    <n v="69949.719999999972"/>
    <n v="-69949.719999999972"/>
    <n v="0"/>
    <n v="0"/>
    <n v="0"/>
    <n v="0"/>
    <n v="0"/>
    <n v="0"/>
    <n v="0"/>
    <n v="0"/>
    <n v="0"/>
    <n v="0"/>
    <n v="0"/>
    <n v="0"/>
    <n v="0"/>
    <n v="-69949.719999999972"/>
    <n v="0"/>
    <n v="0"/>
    <s v="N"/>
    <n v="0"/>
  </r>
  <r>
    <x v="2"/>
    <s v="IT"/>
    <s v="F.10015"/>
    <s v="CAP-OPERATIONAL APPLICATIONS"/>
    <s v="F.10015.06"/>
    <s v="SAP"/>
    <s v="F.10015.06.05"/>
    <s v="SAP HR SUPPORT PACKS"/>
    <s v="F.10015.06.05.01"/>
    <x v="109"/>
    <x v="0"/>
    <n v="1257"/>
    <s v="Amit Rastogi"/>
    <x v="0"/>
    <s v="REL  SETC  //  INIT"/>
    <s v="1CORP20000"/>
    <x v="0"/>
    <s v="2CORP80000"/>
    <x v="8"/>
    <s v="3CORP82000"/>
    <x v="39"/>
    <s v="1DRIV43000"/>
    <s v="IT Operational"/>
    <s v="2DRIV43200"/>
    <s v="Operational Applications"/>
    <n v="0"/>
    <n v="150000"/>
    <n v="150000"/>
    <n v="150000"/>
    <n v="0"/>
    <n v="0"/>
    <n v="0"/>
    <n v="0"/>
    <n v="0"/>
    <n v="0"/>
    <n v="0"/>
    <n v="0"/>
    <n v="0"/>
    <n v="0"/>
    <n v="0"/>
    <n v="0"/>
    <n v="0"/>
    <n v="0"/>
    <n v="0"/>
    <n v="0"/>
    <n v="0"/>
    <s v="N"/>
    <n v="0"/>
  </r>
  <r>
    <x v="2"/>
    <s v="IT"/>
    <s v="F.10015"/>
    <s v="CAP-OPERATIONAL APPLICATIONS"/>
    <s v="F.10015.06"/>
    <s v="SAP"/>
    <s v="F.10015.06.06"/>
    <s v="SAP HR UPGRADE &amp; ANNUAL LEGAL PACKS"/>
    <s v="F.10015.06.06.01"/>
    <x v="110"/>
    <x v="0"/>
    <n v="1220"/>
    <s v="Timothy M Foley"/>
    <x v="0"/>
    <s v="REL  SETC  //  NOPH"/>
    <s v="1CORP20000"/>
    <x v="0"/>
    <s v="2CORP80000"/>
    <x v="8"/>
    <s v="3CORP82000"/>
    <x v="39"/>
    <s v="1DRIV43000"/>
    <s v="IT Operational"/>
    <s v="2DRIV43200"/>
    <s v="Operational Applications"/>
    <n v="0"/>
    <n v="0"/>
    <n v="30646.44"/>
    <n v="30920.3"/>
    <n v="-30920.3"/>
    <n v="0"/>
    <n v="0"/>
    <n v="0"/>
    <n v="0"/>
    <n v="0"/>
    <n v="0"/>
    <n v="0"/>
    <n v="0"/>
    <n v="0"/>
    <n v="0"/>
    <n v="0"/>
    <n v="0"/>
    <n v="0"/>
    <n v="-30920.3"/>
    <n v="0"/>
    <n v="0"/>
    <s v="N"/>
    <n v="0"/>
  </r>
  <r>
    <x v="2"/>
    <s v="IT"/>
    <s v="F.10015"/>
    <s v="CAP-OPERATIONAL APPLICATIONS"/>
    <s v="F.10015.06"/>
    <s v="SAP"/>
    <s v="F.10015.06.07"/>
    <s v="SAP PORTAL UPGRADE"/>
    <s v="F.10015.06.07.01"/>
    <x v="111"/>
    <x v="0"/>
    <n v="1207"/>
    <s v="Obaid H Khan"/>
    <x v="0"/>
    <s v="REL  SETC  //  INIT"/>
    <s v="1CORP20000"/>
    <x v="0"/>
    <s v="2CORP80000"/>
    <x v="8"/>
    <s v="3CORP82000"/>
    <x v="39"/>
    <s v="1DRIV43000"/>
    <s v="IT Operational"/>
    <s v="2DRIV43200"/>
    <s v="Operational Applications"/>
    <n v="0"/>
    <n v="425000"/>
    <n v="323324.90000000002"/>
    <n v="342968.21"/>
    <n v="82031.789999999979"/>
    <n v="0"/>
    <n v="0"/>
    <n v="0"/>
    <n v="0"/>
    <n v="0"/>
    <n v="0"/>
    <n v="0"/>
    <n v="0"/>
    <n v="0"/>
    <n v="0"/>
    <n v="0"/>
    <n v="0"/>
    <n v="0"/>
    <n v="82031.789999999979"/>
    <n v="0"/>
    <n v="0"/>
    <s v="N"/>
    <n v="0"/>
  </r>
  <r>
    <x v="2"/>
    <s v="IT"/>
    <s v="F.10015"/>
    <s v="CAP-OPERATIONAL APPLICATIONS"/>
    <s v="F.10015.06"/>
    <s v="SAP"/>
    <s v="F.10015.06.08"/>
    <s v="SAP GRC (10.1)"/>
    <s v="F.10015.06.08.01"/>
    <x v="112"/>
    <x v="0"/>
    <n v="1220"/>
    <s v="Timothy M Foley"/>
    <x v="0"/>
    <s v="REL  SETC  //  CLOS"/>
    <s v="1CORP20000"/>
    <x v="0"/>
    <s v="2CORP80000"/>
    <x v="8"/>
    <s v="3CORP82000"/>
    <x v="39"/>
    <s v="1DRIV43000"/>
    <s v="IT Operational"/>
    <s v="2DRIV43200"/>
    <s v="Operational Applications"/>
    <n v="0"/>
    <n v="0"/>
    <n v="12669.42"/>
    <n v="0"/>
    <n v="0"/>
    <n v="0"/>
    <n v="0"/>
    <n v="0"/>
    <n v="0"/>
    <n v="0"/>
    <n v="0"/>
    <n v="0"/>
    <n v="0"/>
    <n v="0"/>
    <n v="0"/>
    <n v="0"/>
    <n v="0"/>
    <n v="0"/>
    <n v="0"/>
    <n v="0"/>
    <n v="0"/>
    <s v="N"/>
    <n v="0"/>
  </r>
  <r>
    <x v="2"/>
    <s v="IT"/>
    <s v="F.10015"/>
    <s v="CAP-OPERATIONAL APPLICATIONS"/>
    <s v="F.10015.06"/>
    <s v="SAP"/>
    <s v="F.10015.06.09"/>
    <s v="SOLUTION MANAGER UPGRADE"/>
    <s v="F.10015.06.09.01"/>
    <x v="113"/>
    <x v="0"/>
    <n v="1220"/>
    <s v="Timothy M Foley"/>
    <x v="0"/>
    <s v="REL  SETC  //  INIT"/>
    <s v="1CORP20000"/>
    <x v="0"/>
    <s v="2CORP80000"/>
    <x v="8"/>
    <s v="3CORP82000"/>
    <x v="39"/>
    <s v="1DRIV43000"/>
    <s v="IT Operational"/>
    <s v="2DRIV43200"/>
    <s v="Operational Applications"/>
    <n v="0"/>
    <n v="125000"/>
    <n v="125000"/>
    <n v="125000"/>
    <n v="0"/>
    <n v="0"/>
    <n v="0"/>
    <n v="0"/>
    <n v="0"/>
    <n v="0"/>
    <n v="0"/>
    <n v="0"/>
    <n v="0"/>
    <n v="0"/>
    <n v="0"/>
    <n v="0"/>
    <n v="0"/>
    <n v="0"/>
    <n v="0"/>
    <n v="0"/>
    <n v="0"/>
    <s v="N"/>
    <n v="0"/>
  </r>
  <r>
    <x v="2"/>
    <s v="IT"/>
    <s v="F.10015"/>
    <s v="CAP-OPERATIONAL APPLICATIONS"/>
    <s v="F.10015.06"/>
    <s v="SAP"/>
    <s v="F.10015.06.10"/>
    <s v="UPGRADE SAP CENTRAL PROCESS SCHEDULER"/>
    <s v="F.10015.06.10.01"/>
    <x v="114"/>
    <x v="0"/>
    <n v="1220"/>
    <s v="Timothy M Foley"/>
    <x v="0"/>
    <s v="REL  SETC  //  INIT"/>
    <s v="1CORP20000"/>
    <x v="0"/>
    <s v="2CORP80000"/>
    <x v="8"/>
    <s v="3CORP82000"/>
    <x v="39"/>
    <s v="1DRIV43000"/>
    <s v="IT Operational"/>
    <s v="2DRIV43200"/>
    <s v="Operational Applications"/>
    <n v="0"/>
    <n v="75000"/>
    <n v="12505.48"/>
    <n v="10890.48"/>
    <n v="64109.520000000004"/>
    <n v="0"/>
    <n v="0"/>
    <n v="0"/>
    <n v="0"/>
    <n v="0"/>
    <n v="0"/>
    <n v="0"/>
    <n v="0"/>
    <n v="0"/>
    <n v="0"/>
    <n v="0"/>
    <n v="0"/>
    <n v="0"/>
    <n v="64109.520000000004"/>
    <n v="0"/>
    <n v="0"/>
    <s v="N"/>
    <n v="0"/>
  </r>
  <r>
    <x v="2"/>
    <s v="IT"/>
    <s v="F.10015"/>
    <s v="CAP-OPERATIONAL APPLICATIONS"/>
    <s v="F.10015.06"/>
    <s v="SAP"/>
    <s v="F.10015.06.11"/>
    <s v="UPGRADE SAP PI AND SLD AND EASYSOFT"/>
    <s v="F.10015.06.11.01"/>
    <x v="115"/>
    <x v="0"/>
    <n v="1220"/>
    <s v="Timothy M Foley"/>
    <x v="0"/>
    <s v="REL  SETC  //  INIT"/>
    <s v="1CORP20000"/>
    <x v="0"/>
    <s v="2CORP80000"/>
    <x v="8"/>
    <s v="3CORP82000"/>
    <x v="39"/>
    <s v="1DRIV43000"/>
    <s v="IT Operational"/>
    <s v="2DRIV43200"/>
    <s v="Operational Applications"/>
    <n v="0"/>
    <n v="100000"/>
    <n v="100000"/>
    <n v="100000"/>
    <n v="0"/>
    <n v="0"/>
    <n v="0"/>
    <n v="0"/>
    <n v="0"/>
    <n v="0"/>
    <n v="0"/>
    <n v="0"/>
    <n v="0"/>
    <n v="0"/>
    <n v="0"/>
    <n v="0"/>
    <n v="0"/>
    <n v="0"/>
    <n v="0"/>
    <n v="0"/>
    <n v="0"/>
    <s v="N"/>
    <n v="0"/>
  </r>
  <r>
    <x v="2"/>
    <s v="IT"/>
    <s v="F.10015"/>
    <s v="CAP-OPERATIONAL APPLICATIONS"/>
    <s v="F.10015.06"/>
    <s v="SAP"/>
    <s v="F.10015.06.12"/>
    <s v="HA/DR"/>
    <s v="F.10015.06.12.01"/>
    <x v="116"/>
    <x v="0"/>
    <n v="1239"/>
    <s v="Carolyn Danielson"/>
    <x v="0"/>
    <s v="REL  SETC  //  INIT"/>
    <s v="1CORP20000"/>
    <x v="0"/>
    <s v="2CORP80000"/>
    <x v="8"/>
    <s v="3CORP82000"/>
    <x v="39"/>
    <s v="1DRIV43000"/>
    <s v="IT Operational"/>
    <s v="2DRIV43200"/>
    <s v="Operational Applications"/>
    <n v="0"/>
    <n v="0"/>
    <n v="-278591.83"/>
    <n v="-266230.44999999995"/>
    <n v="266230.44999999995"/>
    <n v="0"/>
    <n v="0"/>
    <n v="0"/>
    <n v="0"/>
    <n v="0"/>
    <n v="0"/>
    <n v="0"/>
    <n v="0"/>
    <n v="0"/>
    <n v="0"/>
    <n v="0"/>
    <n v="0"/>
    <n v="0"/>
    <n v="266230.44999999995"/>
    <n v="0"/>
    <n v="0"/>
    <s v="N"/>
    <n v="0"/>
  </r>
  <r>
    <x v="2"/>
    <s v="IT"/>
    <s v="F.10015"/>
    <s v="CAP-OPERATIONAL APPLICATIONS"/>
    <s v="F.10015.06"/>
    <s v="SAP"/>
    <s v="F.10015.06.13"/>
    <s v="SAP BW/BOBJ/BWA Upgrades"/>
    <s v="F.10015.06.13.01"/>
    <x v="117"/>
    <x v="0"/>
    <n v="1221"/>
    <s v="Sreenivasa S.K. Sunku"/>
    <x v="0"/>
    <s v="REL  SETC  //  INIT"/>
    <s v="1CORP20000"/>
    <x v="0"/>
    <s v="2CORP80000"/>
    <x v="8"/>
    <s v="3CORP82000"/>
    <x v="39"/>
    <s v="1DRIV43000"/>
    <s v="IT Operational"/>
    <s v="2DRIV43200"/>
    <s v="Operational Applications"/>
    <n v="0"/>
    <n v="0"/>
    <n v="0"/>
    <n v="0"/>
    <n v="0"/>
    <n v="0"/>
    <n v="0"/>
    <n v="0"/>
    <n v="0"/>
    <n v="0"/>
    <n v="0"/>
    <n v="0"/>
    <n v="0"/>
    <n v="0"/>
    <n v="0"/>
    <n v="0"/>
    <n v="0"/>
    <n v="0"/>
    <n v="0"/>
    <n v="0"/>
    <n v="0"/>
    <s v="N"/>
    <n v="0"/>
  </r>
  <r>
    <x v="2"/>
    <s v="IT"/>
    <s v="F.10015"/>
    <s v="CAP-OPERATIONAL APPLICATIONS"/>
    <s v="F.10015.08"/>
    <s v="WEB"/>
    <s v="F.10015.08.01"/>
    <s v="ASG UPGRADES"/>
    <s v="F.10015.08.01.01"/>
    <x v="118"/>
    <x v="0"/>
    <n v="1226"/>
    <s v="James W Weiss"/>
    <x v="0"/>
    <s v="REL  SETC  //  INIT"/>
    <s v="1CORP20000"/>
    <x v="0"/>
    <s v="2CORP80000"/>
    <x v="8"/>
    <s v="3CORP82000"/>
    <x v="39"/>
    <s v="1DRIV43000"/>
    <s v="IT Operational"/>
    <s v="2DRIV43200"/>
    <s v="Operational Applications"/>
    <n v="0"/>
    <n v="150000"/>
    <n v="150000"/>
    <n v="0"/>
    <n v="150000"/>
    <n v="0"/>
    <n v="0"/>
    <n v="0"/>
    <n v="0"/>
    <n v="0"/>
    <n v="0"/>
    <n v="0"/>
    <n v="0"/>
    <n v="0"/>
    <n v="0"/>
    <n v="0"/>
    <n v="0"/>
    <n v="0"/>
    <n v="150000"/>
    <n v="0"/>
    <n v="0"/>
    <s v="N"/>
    <n v="0"/>
  </r>
  <r>
    <x v="2"/>
    <s v="IT"/>
    <s v="F.10015"/>
    <s v="CAP-OPERATIONAL APPLICATIONS"/>
    <s v="F.10015.08"/>
    <s v="WEB"/>
    <s v="F.10015.08.02"/>
    <s v="BPM TECHN RATIONALIZATION"/>
    <s v="F.10015.08.02.01"/>
    <x v="119"/>
    <x v="0"/>
    <n v="1207"/>
    <s v="Obaid H Khan"/>
    <x v="0"/>
    <s v="REL  SETC  //  INIT"/>
    <s v="1CORP20000"/>
    <x v="0"/>
    <s v="2CORP80000"/>
    <x v="8"/>
    <s v="3CORP82000"/>
    <x v="39"/>
    <s v="1DRIV43000"/>
    <s v="IT Operational"/>
    <s v="2DRIV43200"/>
    <s v="Operational Applications"/>
    <n v="0"/>
    <n v="450000"/>
    <n v="450000"/>
    <n v="450000"/>
    <n v="0"/>
    <n v="0"/>
    <n v="0"/>
    <n v="0"/>
    <n v="0"/>
    <n v="0"/>
    <n v="0"/>
    <n v="0"/>
    <n v="0"/>
    <n v="0"/>
    <n v="0"/>
    <n v="0"/>
    <n v="0"/>
    <n v="0"/>
    <n v="0"/>
    <n v="0"/>
    <n v="0"/>
    <s v="N"/>
    <n v="0"/>
  </r>
  <r>
    <x v="2"/>
    <s v="IT"/>
    <s v="F.10015"/>
    <s v="CAP-OPERATIONAL APPLICATIONS"/>
    <s v="F.10015.08"/>
    <s v="WEB"/>
    <s v="F.10015.08.03"/>
    <s v="IAM Enhancements"/>
    <s v="F.10015.08.03.01"/>
    <x v="120"/>
    <x v="0"/>
    <n v="1207"/>
    <s v="Obaid H Khan"/>
    <x v="0"/>
    <s v="REL  SETC  //  CLOS"/>
    <s v="1CORP20000"/>
    <x v="0"/>
    <s v="2CORP80000"/>
    <x v="8"/>
    <s v="3CORP82000"/>
    <x v="39"/>
    <s v="1DRIV43000"/>
    <s v="IT Operational"/>
    <s v="2DRIV43200"/>
    <s v="Operational Applications"/>
    <n v="0"/>
    <n v="0"/>
    <n v="0"/>
    <n v="0"/>
    <n v="0"/>
    <n v="0"/>
    <n v="0"/>
    <n v="0"/>
    <n v="0"/>
    <n v="0"/>
    <n v="0"/>
    <n v="0"/>
    <n v="0"/>
    <n v="0"/>
    <n v="0"/>
    <n v="0"/>
    <n v="0"/>
    <n v="0"/>
    <n v="0"/>
    <n v="0"/>
    <n v="0"/>
    <s v="N"/>
    <n v="0"/>
  </r>
  <r>
    <x v="2"/>
    <s v="IT"/>
    <s v="F.10015"/>
    <s v="CAP-OPERATIONAL APPLICATIONS"/>
    <s v="F.10015.08"/>
    <s v="WEB"/>
    <s v="F.10015.08.03"/>
    <s v="IAM Enhancements"/>
    <s v="F.10015.08.03.02"/>
    <x v="121"/>
    <x v="0"/>
    <n v="1207"/>
    <s v="Obaid H Khan"/>
    <x v="0"/>
    <s v="REL  SETC  //  INIT"/>
    <s v="1CORP20000"/>
    <x v="0"/>
    <s v="2CORP80000"/>
    <x v="8"/>
    <s v="3CORP82000"/>
    <x v="39"/>
    <s v="1DRIV43000"/>
    <s v="IT Operational"/>
    <s v="2DRIV43200"/>
    <s v="Operational Applications"/>
    <n v="0"/>
    <n v="850000"/>
    <n v="848709.57"/>
    <n v="841602.18151200004"/>
    <n v="8397.8184879999608"/>
    <n v="0"/>
    <n v="0"/>
    <n v="0"/>
    <n v="0"/>
    <n v="0"/>
    <n v="0"/>
    <n v="0"/>
    <n v="0"/>
    <n v="0"/>
    <n v="0"/>
    <n v="0"/>
    <n v="0"/>
    <n v="0"/>
    <n v="8397.8184879999608"/>
    <n v="0"/>
    <n v="0"/>
    <s v="N"/>
    <n v="0"/>
  </r>
  <r>
    <x v="2"/>
    <s v="IT"/>
    <s v="F.10015"/>
    <s v="CAP-OPERATIONAL APPLICATIONS"/>
    <s v="F.10015.08"/>
    <s v="WEB"/>
    <s v="F.10015.08.06"/>
    <s v="MV90 DR ENHANCEMENT"/>
    <s v="F.10015.08.06.01"/>
    <x v="122"/>
    <x v="0"/>
    <n v="1207"/>
    <s v="Obaid H Khan"/>
    <x v="0"/>
    <s v="REL  SETC  //  INIT"/>
    <s v="1CORP20000"/>
    <x v="0"/>
    <s v="2CORP80000"/>
    <x v="8"/>
    <s v="3CORP82000"/>
    <x v="39"/>
    <s v="1DRIV43000"/>
    <s v="IT Operational"/>
    <s v="2DRIV43200"/>
    <s v="Operational Applications"/>
    <n v="0"/>
    <n v="217000"/>
    <n v="217000"/>
    <n v="901.90000000000009"/>
    <n v="216098.1"/>
    <n v="0"/>
    <n v="0"/>
    <n v="0"/>
    <n v="0"/>
    <n v="0"/>
    <n v="0"/>
    <n v="0"/>
    <n v="0"/>
    <n v="0"/>
    <n v="0"/>
    <n v="0"/>
    <n v="0"/>
    <n v="0"/>
    <n v="216098.1"/>
    <n v="0"/>
    <n v="0"/>
    <s v="N"/>
    <n v="0"/>
  </r>
  <r>
    <x v="2"/>
    <s v="IT"/>
    <s v="F.10015"/>
    <s v="CAP-OPERATIONAL APPLICATIONS"/>
    <s v="F.10015.08"/>
    <s v="WEB"/>
    <s v="F.10015.08.07"/>
    <s v="MV90 UPGRADE"/>
    <s v="F.10015.08.07.01"/>
    <x v="123"/>
    <x v="0"/>
    <n v="1207"/>
    <s v="Obaid H Khan"/>
    <x v="0"/>
    <s v="REL  SETC  //  INIT"/>
    <s v="1CORP20000"/>
    <x v="0"/>
    <s v="2CORP80000"/>
    <x v="8"/>
    <s v="3CORP82000"/>
    <x v="39"/>
    <s v="1DRIV43000"/>
    <s v="IT Operational"/>
    <s v="2DRIV43200"/>
    <s v="Operational Applications"/>
    <n v="0"/>
    <n v="0"/>
    <n v="0"/>
    <n v="0"/>
    <n v="0"/>
    <n v="0"/>
    <n v="0"/>
    <n v="0"/>
    <n v="0"/>
    <n v="0"/>
    <n v="0"/>
    <n v="0"/>
    <n v="0"/>
    <n v="0"/>
    <n v="0"/>
    <n v="0"/>
    <n v="0"/>
    <n v="0"/>
    <n v="0"/>
    <n v="0"/>
    <n v="0"/>
    <s v="N"/>
    <n v="0"/>
  </r>
  <r>
    <x v="2"/>
    <s v="IT"/>
    <s v="F.10015"/>
    <s v="CAP-OPERATIONAL APPLICATIONS"/>
    <s v="F.10015.08"/>
    <s v="WEB"/>
    <s v="F.10015.08.08"/>
    <s v="PROJECTWISE TECH REFRESH"/>
    <s v="F.10015.08.08.01"/>
    <x v="124"/>
    <x v="0"/>
    <n v="1207"/>
    <s v="Obaid H Khan"/>
    <x v="0"/>
    <s v="REL  SETC  //  INIT"/>
    <s v="1CORP20000"/>
    <x v="0"/>
    <s v="2CORP80000"/>
    <x v="8"/>
    <s v="3CORP82000"/>
    <x v="39"/>
    <s v="1DRIV43000"/>
    <s v="IT Operational"/>
    <s v="2DRIV43200"/>
    <s v="Operational Applications"/>
    <n v="0"/>
    <n v="150000"/>
    <n v="150000"/>
    <n v="150000"/>
    <n v="0"/>
    <n v="0"/>
    <n v="0"/>
    <n v="0"/>
    <n v="0"/>
    <n v="0"/>
    <n v="0"/>
    <n v="0"/>
    <n v="0"/>
    <n v="0"/>
    <n v="0"/>
    <n v="0"/>
    <n v="0"/>
    <n v="0"/>
    <n v="0"/>
    <n v="0"/>
    <n v="0"/>
    <s v="N"/>
    <n v="0"/>
  </r>
  <r>
    <x v="2"/>
    <s v="IT"/>
    <s v="F.10015"/>
    <s v="CAP-OPERATIONAL APPLICATIONS"/>
    <s v="F.10015.08"/>
    <s v="WEB"/>
    <s v="F.10015.08.09"/>
    <s v="PSE.COM"/>
    <s v="F.10015.08.09.01"/>
    <x v="125"/>
    <x v="0"/>
    <n v="1207"/>
    <s v="Obaid H Khan"/>
    <x v="0"/>
    <s v="REL  SETC  //  EXEC"/>
    <s v="1CORP20000"/>
    <x v="0"/>
    <s v="2CORP80000"/>
    <x v="8"/>
    <s v="3CORP82000"/>
    <x v="39"/>
    <s v="1DRIV43000"/>
    <s v="IT Operational"/>
    <s v="2DRIV43200"/>
    <s v="Operational Applications"/>
    <n v="0"/>
    <n v="0"/>
    <n v="-23145"/>
    <n v="-19120"/>
    <n v="19120"/>
    <n v="0"/>
    <n v="0"/>
    <n v="0"/>
    <n v="0"/>
    <n v="0"/>
    <n v="0"/>
    <n v="0"/>
    <n v="0"/>
    <n v="0"/>
    <n v="0"/>
    <n v="0"/>
    <n v="0"/>
    <n v="0"/>
    <n v="19120"/>
    <n v="0"/>
    <n v="0"/>
    <s v="N"/>
    <n v="0"/>
  </r>
  <r>
    <x v="2"/>
    <s v="IT"/>
    <s v="F.10015"/>
    <s v="CAP-OPERATIONAL APPLICATIONS"/>
    <s v="F.10015.08"/>
    <s v="WEB"/>
    <s v="F.10015.08.09"/>
    <s v="PSE.COM"/>
    <s v="F.10015.08.09.02"/>
    <x v="126"/>
    <x v="0"/>
    <n v="1207"/>
    <s v="Obaid H Khan"/>
    <x v="0"/>
    <s v="REL  SETC  //  INIT"/>
    <s v="1CORP20000"/>
    <x v="0"/>
    <s v="2CORP80000"/>
    <x v="8"/>
    <s v="3CORP82000"/>
    <x v="39"/>
    <s v="1DRIV43000"/>
    <s v="IT Operational"/>
    <s v="2DRIV43200"/>
    <s v="Operational Applications"/>
    <n v="0"/>
    <n v="0"/>
    <n v="-58833.39"/>
    <n v="-58833.39"/>
    <n v="58833.39"/>
    <n v="0"/>
    <n v="0"/>
    <n v="0"/>
    <n v="0"/>
    <n v="0"/>
    <n v="0"/>
    <n v="0"/>
    <n v="0"/>
    <n v="0"/>
    <n v="0"/>
    <n v="0"/>
    <n v="0"/>
    <n v="0"/>
    <n v="58833.39"/>
    <n v="0"/>
    <n v="0"/>
    <s v="N"/>
    <n v="0"/>
  </r>
  <r>
    <x v="2"/>
    <s v="IT"/>
    <s v="F.10015"/>
    <s v="CAP-OPERATIONAL APPLICATIONS"/>
    <s v="F.10015.08"/>
    <s v="WEB"/>
    <s v="F.10015.08.10"/>
    <s v="PSEWEB SHAREPOINT UPGRADE"/>
    <s v="F.10015.08.10.01"/>
    <x v="127"/>
    <x v="0"/>
    <n v="1207"/>
    <s v="Obaid H Khan"/>
    <x v="0"/>
    <s v="REL  SETC  //  INIT"/>
    <s v="1CORP20000"/>
    <x v="0"/>
    <s v="2CORP80000"/>
    <x v="8"/>
    <s v="3CORP82000"/>
    <x v="39"/>
    <s v="1DRIV43000"/>
    <s v="IT Operational"/>
    <s v="2DRIV43200"/>
    <s v="Operational Applications"/>
    <n v="0"/>
    <n v="500000"/>
    <n v="0"/>
    <n v="0"/>
    <n v="500000"/>
    <n v="0"/>
    <n v="0"/>
    <n v="0"/>
    <n v="0"/>
    <n v="0"/>
    <n v="0"/>
    <n v="0"/>
    <n v="0"/>
    <n v="0"/>
    <n v="0"/>
    <n v="0"/>
    <n v="0"/>
    <n v="0"/>
    <n v="500000"/>
    <n v="0"/>
    <n v="0"/>
    <s v="N"/>
    <n v="0"/>
  </r>
  <r>
    <x v="2"/>
    <s v="IT"/>
    <s v="F.10015"/>
    <s v="CAP-OPERATIONAL APPLICATIONS"/>
    <s v="F.10015.08"/>
    <s v="WEB"/>
    <s v="F.10015.08.11"/>
    <s v="Service Now Enhancement Program"/>
    <s v="F.10015.08.11.01"/>
    <x v="128"/>
    <x v="0"/>
    <n v="1207"/>
    <s v="Obaid H Khan"/>
    <x v="0"/>
    <s v="REL  SETC  //  INIT"/>
    <s v="1CORP20000"/>
    <x v="0"/>
    <s v="2CORP80000"/>
    <x v="8"/>
    <s v="3CORP82000"/>
    <x v="39"/>
    <s v="1DRIV43000"/>
    <s v="IT Operational"/>
    <s v="2DRIV43200"/>
    <s v="Operational Applications"/>
    <n v="0"/>
    <n v="0"/>
    <n v="-2091712.75"/>
    <n v="-6229.1999999999625"/>
    <n v="6229.1999999999625"/>
    <n v="0"/>
    <n v="0"/>
    <n v="0"/>
    <n v="0"/>
    <n v="0"/>
    <n v="0"/>
    <n v="0"/>
    <n v="0"/>
    <n v="0"/>
    <n v="0"/>
    <n v="0"/>
    <n v="0"/>
    <n v="0"/>
    <n v="6229.1999999999625"/>
    <n v="0"/>
    <n v="0"/>
    <s v="N"/>
    <n v="0"/>
  </r>
  <r>
    <x v="2"/>
    <s v="IT"/>
    <s v="F.10015"/>
    <s v="CAP-OPERATIONAL APPLICATIONS"/>
    <s v="F.10015.08"/>
    <s v="WEB"/>
    <s v="F.10015.08.11"/>
    <s v="Service Now Enhancement Program"/>
    <s v="F.10015.08.11.02"/>
    <x v="129"/>
    <x v="0"/>
    <n v="1207"/>
    <s v="Obaid H Khan"/>
    <x v="0"/>
    <s v="REL  SETC  //  INIT"/>
    <s v="1CORP20000"/>
    <x v="0"/>
    <s v="2CORP80000"/>
    <x v="8"/>
    <s v="3CORP82000"/>
    <x v="39"/>
    <s v="1DRIV43000"/>
    <s v="IT Operational"/>
    <s v="2DRIV43200"/>
    <s v="Operational Applications"/>
    <n v="0"/>
    <n v="750000"/>
    <n v="749868.19"/>
    <n v="1027742.6613999999"/>
    <n v="-277742.66139999987"/>
    <n v="0"/>
    <n v="0"/>
    <n v="0"/>
    <n v="0"/>
    <n v="0"/>
    <n v="0"/>
    <n v="0"/>
    <n v="0"/>
    <n v="0"/>
    <n v="0"/>
    <n v="0"/>
    <n v="0"/>
    <n v="0"/>
    <n v="-277742.66139999987"/>
    <n v="0"/>
    <n v="0"/>
    <s v="N"/>
    <n v="0"/>
  </r>
  <r>
    <x v="2"/>
    <s v="IT"/>
    <s v="F.10015"/>
    <s v="CAP-OPERATIONAL APPLICATIONS"/>
    <s v="F.10015.08"/>
    <s v="WEB"/>
    <s v="F.10015.08.12"/>
    <s v="Windows 2003"/>
    <s v="F.10015.08.12.01"/>
    <x v="130"/>
    <x v="0"/>
    <n v="1213"/>
    <s v="Jason L Shamp"/>
    <x v="0"/>
    <s v="REL  SETC  //  INIT"/>
    <s v="1CORP20000"/>
    <x v="0"/>
    <s v="2CORP80000"/>
    <x v="8"/>
    <s v="3CORP82000"/>
    <x v="39"/>
    <s v="1DRIV43000"/>
    <s v="IT Operational"/>
    <s v="2DRIV43200"/>
    <s v="Operational Applications"/>
    <n v="0"/>
    <n v="0"/>
    <n v="0"/>
    <n v="0"/>
    <n v="0"/>
    <n v="0"/>
    <n v="0"/>
    <n v="0"/>
    <n v="0"/>
    <n v="0"/>
    <n v="0"/>
    <n v="0"/>
    <n v="0"/>
    <n v="0"/>
    <n v="0"/>
    <n v="0"/>
    <n v="0"/>
    <n v="0"/>
    <n v="0"/>
    <n v="0"/>
    <n v="0"/>
    <s v="N"/>
    <n v="0"/>
  </r>
  <r>
    <x v="2"/>
    <s v="IT"/>
    <s v="F.10017"/>
    <s v="CAP-OPERATIONAL INFRASTRUCTURE"/>
    <s v="F.10017.02"/>
    <s v="DATA CENTER"/>
    <s v="F.10017.02.01"/>
    <s v="ANNUAL COMM ROOM REFRESH"/>
    <s v="F.10017.02.01.01"/>
    <x v="131"/>
    <x v="0"/>
    <n v="1213"/>
    <s v="Jason L Shamp"/>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2"/>
    <s v="DATA CENTER"/>
    <s v="F.10017.02.01"/>
    <s v="ANNUAL COMM ROOM REFRESH"/>
    <s v="F.10017.02.01.02"/>
    <x v="132"/>
    <x v="0"/>
    <n v="1239"/>
    <s v="Carolyn Danielson"/>
    <x v="0"/>
    <s v="REL  SETC  //  INIT"/>
    <s v="1CORP20000"/>
    <x v="0"/>
    <s v="2CORP80000"/>
    <x v="8"/>
    <s v="3CORP82000"/>
    <x v="39"/>
    <s v="1DRIV43000"/>
    <s v="IT Operational"/>
    <s v="2DRIV43300"/>
    <s v="Technology Refresh"/>
    <n v="0"/>
    <n v="300000"/>
    <n v="0"/>
    <n v="0"/>
    <n v="300000"/>
    <n v="0"/>
    <n v="0"/>
    <n v="0"/>
    <n v="0"/>
    <n v="0"/>
    <n v="0"/>
    <n v="0"/>
    <n v="0"/>
    <n v="0"/>
    <n v="0"/>
    <n v="0"/>
    <n v="0"/>
    <n v="0"/>
    <n v="300000"/>
    <n v="0"/>
    <n v="0"/>
    <s v="N"/>
    <n v="0"/>
  </r>
  <r>
    <x v="2"/>
    <s v="IT"/>
    <s v="F.10017"/>
    <s v="CAP-OPERATIONAL INFRASTRUCTURE"/>
    <s v="F.10017.02"/>
    <s v="DATA CENTER"/>
    <s v="F.10017.02.02"/>
    <s v="ANNUAL DATA CENTER REFRESH AND GROWTH"/>
    <s v="F.10017.02.02.01"/>
    <x v="133"/>
    <x v="0"/>
    <n v="1213"/>
    <s v="Jason L Shamp"/>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2"/>
    <s v="DATA CENTER"/>
    <s v="F.10017.02.02"/>
    <s v="ANNUAL DATA CENTER REFRESH AND GROWTH"/>
    <s v="F.10017.02.02.02"/>
    <x v="134"/>
    <x v="0"/>
    <n v="1239"/>
    <s v="Carolyn Danielson"/>
    <x v="0"/>
    <s v="REL  SETC  //  INIT"/>
    <s v="1CORP20000"/>
    <x v="0"/>
    <s v="2CORP80000"/>
    <x v="8"/>
    <s v="3CORP82000"/>
    <x v="39"/>
    <s v="1DRIV43000"/>
    <s v="IT Operational"/>
    <s v="2DRIV43300"/>
    <s v="Technology Refresh"/>
    <n v="0"/>
    <n v="425000"/>
    <n v="724976.89"/>
    <n v="7416082.1399999997"/>
    <n v="-6991082.1399999997"/>
    <n v="0"/>
    <n v="0"/>
    <n v="0"/>
    <n v="0"/>
    <n v="0"/>
    <n v="0"/>
    <n v="0"/>
    <n v="0"/>
    <n v="0"/>
    <n v="0"/>
    <n v="0"/>
    <n v="0"/>
    <n v="0"/>
    <n v="-6991082.1399999997"/>
    <n v="0"/>
    <n v="0"/>
    <s v="N"/>
    <n v="0"/>
  </r>
  <r>
    <x v="2"/>
    <s v="IT"/>
    <s v="F.10017"/>
    <s v="CAP-OPERATIONAL INFRASTRUCTURE"/>
    <s v="F.10017.02"/>
    <s v="DATA CENTER"/>
    <s v="F.10017.02.03"/>
    <s v="DR FOR BW"/>
    <s v="F.10017.02.03.01"/>
    <x v="135"/>
    <x v="0"/>
    <n v="1221"/>
    <s v="Sreenivasa S.K. Sunku"/>
    <x v="0"/>
    <s v="REL  SETC  //  INIT"/>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3"/>
    <s v="DESKTOP"/>
    <s v="F.10017.03.01"/>
    <s v="PC/TB Refresh"/>
    <s v="F.10017.03.01.01"/>
    <x v="136"/>
    <x v="0"/>
    <n v="1252"/>
    <s v="Jeremy Norris"/>
    <x v="0"/>
    <s v="REL  SETC  //  INIT"/>
    <s v="1CORP20000"/>
    <x v="0"/>
    <s v="2CORP80000"/>
    <x v="8"/>
    <s v="3CORP82000"/>
    <x v="39"/>
    <s v="1DRIV43000"/>
    <s v="IT Operational"/>
    <s v="2DRIV43300"/>
    <s v="Technology Refresh"/>
    <n v="0"/>
    <n v="1364000"/>
    <n v="364000"/>
    <n v="374092.33999999997"/>
    <n v="989907.66"/>
    <n v="0"/>
    <n v="0"/>
    <n v="0"/>
    <n v="0"/>
    <n v="0"/>
    <n v="0"/>
    <n v="0"/>
    <n v="0"/>
    <n v="0"/>
    <n v="0"/>
    <n v="0"/>
    <n v="0"/>
    <n v="0"/>
    <n v="989907.66"/>
    <n v="0"/>
    <n v="0"/>
    <s v="N"/>
    <n v="0"/>
  </r>
  <r>
    <x v="2"/>
    <s v="IT"/>
    <s v="F.10017"/>
    <s v="CAP-OPERATIONAL INFRASTRUCTURE"/>
    <s v="F.10017.03"/>
    <s v="DESKTOP"/>
    <s v="F.10017.03.02"/>
    <s v="Annual PSE Growth"/>
    <s v="F.10017.03.02.01"/>
    <x v="137"/>
    <x v="0"/>
    <n v="1252"/>
    <s v="Jeremy Norris"/>
    <x v="0"/>
    <s v="REL  SETC  //  INIT"/>
    <s v="1CORP20000"/>
    <x v="0"/>
    <s v="2CORP80000"/>
    <x v="8"/>
    <s v="3CORP82000"/>
    <x v="39"/>
    <s v="1DRIV43000"/>
    <s v="IT Operational"/>
    <s v="2DRIV43300"/>
    <s v="Technology Refresh"/>
    <n v="0"/>
    <n v="136400"/>
    <n v="122760"/>
    <n v="136400"/>
    <n v="0"/>
    <n v="0"/>
    <n v="0"/>
    <n v="0"/>
    <n v="0"/>
    <n v="0"/>
    <n v="0"/>
    <n v="0"/>
    <n v="0"/>
    <n v="0"/>
    <n v="0"/>
    <n v="0"/>
    <n v="0"/>
    <n v="0"/>
    <n v="0"/>
    <n v="0"/>
    <n v="0"/>
    <s v="N"/>
    <n v="0"/>
  </r>
  <r>
    <x v="2"/>
    <s v="IT"/>
    <s v="F.10017"/>
    <s v="CAP-OPERATIONAL INFRASTRUCTURE"/>
    <s v="F.10017.03"/>
    <s v="DESKTOP"/>
    <s v="F.10017.03.03"/>
    <s v="ANNUAL END USER BREAK/FIX(REFRESH)"/>
    <s v="F.10017.03.03.01"/>
    <x v="138"/>
    <x v="0"/>
    <n v="1214"/>
    <s v="Lindsay Yonce"/>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3"/>
    <s v="DESKTOP"/>
    <s v="F.10017.03.04"/>
    <s v="ANNUAL END USER GROWTH"/>
    <s v="F.10017.03.04.01"/>
    <x v="139"/>
    <x v="0"/>
    <n v="1214"/>
    <s v="Lindsay Yonce"/>
    <x v="0"/>
    <s v="REL  SETC  //  NOPH"/>
    <s v="1CORP20000"/>
    <x v="0"/>
    <s v="2CORP80000"/>
    <x v="8"/>
    <s v="3CORP82000"/>
    <x v="39"/>
    <s v="1DRIV43000"/>
    <s v="IT Operational"/>
    <s v="2DRIV43000"/>
    <s v="Growth"/>
    <n v="0"/>
    <n v="0"/>
    <n v="0"/>
    <n v="-6586.24"/>
    <n v="6586.24"/>
    <n v="0"/>
    <n v="0"/>
    <n v="0"/>
    <n v="0"/>
    <n v="0"/>
    <n v="0"/>
    <n v="0"/>
    <n v="0"/>
    <n v="0"/>
    <n v="0"/>
    <n v="0"/>
    <n v="0"/>
    <n v="0"/>
    <n v="6586.24"/>
    <n v="0"/>
    <n v="0"/>
    <s v="N"/>
    <n v="0"/>
  </r>
  <r>
    <x v="2"/>
    <s v="IT"/>
    <s v="F.10017"/>
    <s v="CAP-OPERATIONAL INFRASTRUCTURE"/>
    <s v="F.10017.03"/>
    <s v="DESKTOP"/>
    <s v="F.10017.03.05"/>
    <s v="ANNUAL END USER PC REFRESH"/>
    <s v="F.10017.03.05.01"/>
    <x v="140"/>
    <x v="0"/>
    <n v="1214"/>
    <s v="Lindsay Yonce"/>
    <x v="0"/>
    <s v="REL  SETC  //  NOPH"/>
    <s v="1CORP20000"/>
    <x v="0"/>
    <s v="2CORP80000"/>
    <x v="8"/>
    <s v="3CORP82000"/>
    <x v="39"/>
    <s v="1DRIV43000"/>
    <s v="IT Operational"/>
    <s v="2DRIV43300"/>
    <s v="Technology Refresh"/>
    <n v="0"/>
    <n v="0"/>
    <n v="-1880200.69"/>
    <n v="1537158.6375500001"/>
    <n v="-1537158.6375500001"/>
    <n v="0"/>
    <n v="0"/>
    <n v="0"/>
    <n v="0"/>
    <n v="0"/>
    <n v="0"/>
    <n v="0"/>
    <n v="0"/>
    <n v="0"/>
    <n v="0"/>
    <n v="0"/>
    <n v="0"/>
    <n v="0"/>
    <n v="-1537158.6375500001"/>
    <n v="0"/>
    <n v="0"/>
    <s v="N"/>
    <n v="0"/>
  </r>
  <r>
    <x v="2"/>
    <s v="IT"/>
    <s v="F.10017"/>
    <s v="CAP-OPERATIONAL INFRASTRUCTURE"/>
    <s v="F.10017.03"/>
    <s v="DESKTOP"/>
    <s v="F.10017.03.06"/>
    <s v="ANNUAL END USER STRATEGY REFRESH"/>
    <s v="F.10017.03.06.01"/>
    <x v="141"/>
    <x v="0"/>
    <n v="1214"/>
    <s v="Lindsay Yonce"/>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3"/>
    <s v="DESKTOP"/>
    <s v="F.10017.03.07"/>
    <s v="ANNUAL TOUGHBOOK REFRESH"/>
    <s v="F.10017.03.07.01"/>
    <x v="142"/>
    <x v="0"/>
    <n v="1214"/>
    <s v="Lindsay Yonce"/>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5"/>
    <s v="IT INFRASTRUCTURE"/>
    <s v="F.10017.05.02"/>
    <s v="RADIO LEGAL OBLIGATIONS"/>
    <s v="F.10017.05.02.01"/>
    <x v="143"/>
    <x v="0"/>
    <n v="1215"/>
    <s v="Jason R Weber"/>
    <x v="0"/>
    <s v="REL  SETC  //  INIT"/>
    <s v="1CORP20000"/>
    <x v="0"/>
    <s v="2CORP80000"/>
    <x v="8"/>
    <s v="3CORP82000"/>
    <x v="39"/>
    <s v="1DRIV43000"/>
    <s v="IT Operational"/>
    <s v="2DRIV43300"/>
    <s v="Technology Refresh"/>
    <n v="0"/>
    <n v="200000"/>
    <n v="924980.86"/>
    <n v="914663.23400000017"/>
    <n v="-714663.23400000017"/>
    <n v="0"/>
    <n v="0"/>
    <n v="0"/>
    <n v="0"/>
    <n v="0"/>
    <n v="0"/>
    <n v="0"/>
    <n v="0"/>
    <n v="0"/>
    <n v="0"/>
    <n v="0"/>
    <n v="0"/>
    <n v="0"/>
    <n v="-714663.23400000017"/>
    <n v="0"/>
    <n v="0"/>
    <s v="N"/>
    <n v="0"/>
  </r>
  <r>
    <x v="2"/>
    <s v="IT"/>
    <s v="F.10017"/>
    <s v="CAP-OPERATIONAL INFRASTRUCTURE"/>
    <s v="F.10017.05"/>
    <s v="IT INFRASTRUCTURE"/>
    <s v="F.10017.05.03"/>
    <s v="Annual MS Enterprise Agreement Grwth"/>
    <s v="F.10017.05.03.01"/>
    <x v="144"/>
    <x v="0"/>
    <n v="1214"/>
    <s v="Lindsay Yonce"/>
    <x v="0"/>
    <s v="REL  SETC  //  INIT"/>
    <s v="1CORP20000"/>
    <x v="0"/>
    <s v="2CORP80000"/>
    <x v="8"/>
    <s v="3CORP82000"/>
    <x v="39"/>
    <s v="1DRIV43000"/>
    <s v="IT Operational"/>
    <s v="2DRIV43000"/>
    <s v="Growth"/>
    <n v="0"/>
    <n v="0"/>
    <n v="-312521.15999999997"/>
    <n v="10182.690000000002"/>
    <n v="-10182.690000000002"/>
    <n v="0"/>
    <n v="0"/>
    <n v="0"/>
    <n v="0"/>
    <n v="0"/>
    <n v="0"/>
    <n v="0"/>
    <n v="0"/>
    <n v="0"/>
    <n v="0"/>
    <n v="0"/>
    <n v="0"/>
    <n v="0"/>
    <n v="-10182.690000000002"/>
    <n v="0"/>
    <n v="0"/>
    <s v="N"/>
    <n v="0"/>
  </r>
  <r>
    <x v="2"/>
    <s v="IT"/>
    <s v="F.10017"/>
    <s v="CAP-OPERATIONAL INFRASTRUCTURE"/>
    <s v="F.10017.05"/>
    <s v="IT INFRASTRUCTURE"/>
    <s v="F.10017.05.03"/>
    <s v="Annual MS Enterprise Agreement Grwth"/>
    <s v="F.10017.05.03.02"/>
    <x v="145"/>
    <x v="0"/>
    <n v="1238"/>
    <s v="Jason Wilcox"/>
    <x v="0"/>
    <s v="REL  SETC  //  INIT"/>
    <s v="1CORP20000"/>
    <x v="0"/>
    <s v="2CORP80000"/>
    <x v="8"/>
    <s v="3CORP82000"/>
    <x v="39"/>
    <s v="1DRIV43000"/>
    <s v="IT Operational"/>
    <s v="2DRIV43000"/>
    <s v="Growth"/>
    <n v="0"/>
    <n v="250000"/>
    <n v="250000"/>
    <n v="249999.9999999"/>
    <n v="1.0000076144933701E-7"/>
    <n v="0"/>
    <n v="0"/>
    <n v="0"/>
    <n v="0"/>
    <n v="0"/>
    <n v="0"/>
    <n v="0"/>
    <n v="0"/>
    <n v="0"/>
    <n v="0"/>
    <n v="0"/>
    <n v="0"/>
    <n v="0"/>
    <n v="1.0000076144933701E-7"/>
    <n v="0"/>
    <n v="0"/>
    <s v="N"/>
    <n v="0"/>
  </r>
  <r>
    <x v="2"/>
    <s v="IT"/>
    <s v="F.10017"/>
    <s v="CAP-OPERATIONAL INFRASTRUCTURE"/>
    <s v="F.10017.06"/>
    <s v="OPERATIONS"/>
    <s v="F.10017.06.01"/>
    <s v="DATA ANALYTICS"/>
    <s v="F.10017.06.01.01"/>
    <x v="146"/>
    <x v="0"/>
    <n v="1220"/>
    <s v="Timothy M Foley"/>
    <x v="0"/>
    <s v="REL  SETC  //  EXEC"/>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6"/>
    <s v="OPERATIONS"/>
    <s v="F.10017.06.02"/>
    <s v="DISASTER RECOVERY SOLUTIONS"/>
    <s v="F.10017.06.02.01"/>
    <x v="147"/>
    <x v="0"/>
    <n v="1211"/>
    <s v="William (Jeff) Neumann"/>
    <x v="0"/>
    <s v="REL  SETC  //  EXEC"/>
    <s v="1CORP20000"/>
    <x v="0"/>
    <s v="2CORP80000"/>
    <x v="8"/>
    <s v="3CORP82000"/>
    <x v="39"/>
    <s v="1DRIV43000"/>
    <s v="IT Operational"/>
    <s v="2DRIV43300"/>
    <s v="Technology Refresh"/>
    <n v="0"/>
    <n v="0"/>
    <n v="1643.16"/>
    <n v="1643.16"/>
    <n v="-1643.16"/>
    <n v="0"/>
    <n v="0"/>
    <n v="0"/>
    <n v="0"/>
    <n v="0"/>
    <n v="0"/>
    <n v="0"/>
    <n v="0"/>
    <n v="0"/>
    <n v="0"/>
    <n v="0"/>
    <n v="0"/>
    <n v="0"/>
    <n v="-1643.16"/>
    <n v="0"/>
    <n v="0"/>
    <s v="N"/>
    <n v="0"/>
  </r>
  <r>
    <x v="2"/>
    <s v="IT"/>
    <s v="F.10017"/>
    <s v="CAP-OPERATIONAL INFRASTRUCTURE"/>
    <s v="F.10017.06"/>
    <s v="OPERATIONS"/>
    <s v="F.10017.06.03"/>
    <s v="JABBER"/>
    <s v="F.10017.06.03.01"/>
    <x v="148"/>
    <x v="0"/>
    <n v="1214"/>
    <s v="Lindsay Yonce"/>
    <x v="0"/>
    <s v="REL  SETC  //  EXEC"/>
    <s v="1CORP20000"/>
    <x v="0"/>
    <s v="2CORP80000"/>
    <x v="8"/>
    <s v="3CORP82000"/>
    <x v="39"/>
    <s v="1DRIV43000"/>
    <s v="IT Operational"/>
    <s v="2DRIV43300"/>
    <s v="Technology Refresh"/>
    <n v="0"/>
    <n v="0"/>
    <n v="3617.94"/>
    <n v="3703.48"/>
    <n v="-3703.48"/>
    <n v="0"/>
    <n v="0"/>
    <n v="0"/>
    <n v="0"/>
    <n v="0"/>
    <n v="0"/>
    <n v="0"/>
    <n v="0"/>
    <n v="0"/>
    <n v="0"/>
    <n v="0"/>
    <n v="0"/>
    <n v="0"/>
    <n v="-3703.48"/>
    <n v="0"/>
    <n v="0"/>
    <s v="N"/>
    <n v="0"/>
  </r>
  <r>
    <x v="2"/>
    <s v="IT"/>
    <s v="F.10017"/>
    <s v="CAP-OPERATIONAL INFRASTRUCTURE"/>
    <s v="F.10017.06"/>
    <s v="OPERATIONS"/>
    <s v="F.10017.06.04"/>
    <s v="SCCM MIGRATION"/>
    <s v="F.10017.06.04.01"/>
    <x v="149"/>
    <x v="0"/>
    <n v="1214"/>
    <s v="Lindsay Yonce"/>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8"/>
    <s v="SCADA"/>
    <s v="F.10017.08.01"/>
    <s v="ANNUAL SCADA GROWTH"/>
    <s v="F.10017.08.01.01"/>
    <x v="150"/>
    <x v="0"/>
    <n v="1215"/>
    <s v="Jason R Weber"/>
    <x v="0"/>
    <s v="REL  SETC  //  NOPH"/>
    <s v="1CORP20000"/>
    <x v="0"/>
    <s v="2CORP80000"/>
    <x v="8"/>
    <s v="3CORP82000"/>
    <x v="39"/>
    <s v="1DRIV43000"/>
    <s v="IT Operational"/>
    <s v="2DRIV43000"/>
    <s v="Growth"/>
    <n v="0"/>
    <n v="0"/>
    <n v="23623.39"/>
    <n v="53544.39"/>
    <n v="-53544.39"/>
    <n v="0"/>
    <n v="0"/>
    <n v="0"/>
    <n v="0"/>
    <n v="0"/>
    <n v="0"/>
    <n v="0"/>
    <n v="0"/>
    <n v="0"/>
    <n v="0"/>
    <n v="0"/>
    <n v="0"/>
    <n v="0"/>
    <n v="-53544.39"/>
    <n v="0"/>
    <n v="0"/>
    <s v="N"/>
    <n v="0"/>
  </r>
  <r>
    <x v="2"/>
    <s v="IT"/>
    <s v="F.10017"/>
    <s v="CAP-OPERATIONAL INFRASTRUCTURE"/>
    <s v="F.10017.08"/>
    <s v="SCADA"/>
    <s v="F.10017.08.02"/>
    <s v="ANNUAL SCADA REFRESH"/>
    <s v="F.10017.08.02.01"/>
    <x v="151"/>
    <x v="0"/>
    <n v="1243"/>
    <s v="Ronald J Tornquist"/>
    <x v="0"/>
    <s v="REL  SETC  //  INIT"/>
    <s v="1CORP20000"/>
    <x v="0"/>
    <s v="2CORP80000"/>
    <x v="8"/>
    <s v="3CORP82000"/>
    <x v="39"/>
    <s v="1DRIV43000"/>
    <s v="IT Operational"/>
    <s v="2DRIV43300"/>
    <s v="Technology Refresh"/>
    <n v="0"/>
    <n v="220000"/>
    <n v="220335.79"/>
    <n v="232028.24129999999"/>
    <n v="-12028.241299999994"/>
    <n v="0"/>
    <n v="0"/>
    <n v="0"/>
    <n v="0"/>
    <n v="0"/>
    <n v="0"/>
    <n v="0"/>
    <n v="0"/>
    <n v="0"/>
    <n v="0"/>
    <n v="0"/>
    <n v="0"/>
    <n v="0"/>
    <n v="-12028.241299999994"/>
    <n v="0"/>
    <n v="0"/>
    <s v="N"/>
    <n v="0"/>
  </r>
  <r>
    <x v="2"/>
    <s v="IT"/>
    <s v="F.10017"/>
    <s v="CAP-OPERATIONAL INFRASTRUCTURE"/>
    <s v="F.10017.08"/>
    <s v="SCADA"/>
    <s v="F.10017.08.03"/>
    <s v="ENHANCED SUBSTATION COMMUNICATIONS"/>
    <s v="F.10017.08.03.01"/>
    <x v="152"/>
    <x v="0"/>
    <n v="1243"/>
    <s v="Ronald J Tornquist"/>
    <x v="0"/>
    <s v="REL  SETC  //  INIT"/>
    <s v="1CORP20000"/>
    <x v="0"/>
    <s v="2CORP80000"/>
    <x v="8"/>
    <s v="3CORP82000"/>
    <x v="39"/>
    <s v="1DRIV43000"/>
    <s v="IT Operational"/>
    <s v="2DRIV43300"/>
    <s v="Technology Refresh"/>
    <n v="0"/>
    <n v="3900000"/>
    <n v="3897455.37"/>
    <n v="3893440.4844199996"/>
    <n v="6559.5155800003558"/>
    <n v="0"/>
    <n v="0"/>
    <n v="0"/>
    <n v="0"/>
    <n v="0"/>
    <n v="0"/>
    <n v="0"/>
    <n v="0"/>
    <n v="0"/>
    <n v="0"/>
    <n v="0"/>
    <n v="0"/>
    <n v="0"/>
    <n v="6559.5155800003558"/>
    <n v="0"/>
    <n v="0"/>
    <s v="N"/>
    <n v="0"/>
  </r>
  <r>
    <x v="2"/>
    <s v="IT"/>
    <s v="F.10017"/>
    <s v="CAP-OPERATIONAL INFRASTRUCTURE"/>
    <s v="F.10017.08"/>
    <s v="SCADA"/>
    <s v="F.10017.08.04"/>
    <s v="GAS SCADA RELIABILITY"/>
    <s v="F.10017.08.04.01"/>
    <x v="153"/>
    <x v="0"/>
    <n v="1243"/>
    <s v="Ronald J Tornquist"/>
    <x v="0"/>
    <s v="REL  SETC  //  INIT"/>
    <s v="1CORP20000"/>
    <x v="0"/>
    <s v="2CORP80000"/>
    <x v="8"/>
    <s v="3CORP82000"/>
    <x v="39"/>
    <s v="1DRIV43000"/>
    <s v="IT Operational"/>
    <s v="2DRIV43300"/>
    <s v="Technology Refresh"/>
    <n v="0"/>
    <n v="50000"/>
    <n v="16931.39"/>
    <n v="17494.36"/>
    <n v="32505.64"/>
    <n v="0"/>
    <n v="0"/>
    <n v="0"/>
    <n v="0"/>
    <n v="0"/>
    <n v="0"/>
    <n v="0"/>
    <n v="0"/>
    <n v="0"/>
    <n v="0"/>
    <n v="0"/>
    <n v="0"/>
    <n v="0"/>
    <n v="32505.64"/>
    <n v="0"/>
    <n v="0"/>
    <s v="N"/>
    <n v="0"/>
  </r>
  <r>
    <x v="2"/>
    <s v="IT"/>
    <s v="F.10017"/>
    <s v="CAP-OPERATIONAL INFRASTRUCTURE"/>
    <s v="F.10017.08"/>
    <s v="SCADA"/>
    <s v="F.10017.08.05"/>
    <s v="Enhanced Substation"/>
    <s v="F.10017.08.05.01"/>
    <x v="154"/>
    <x v="0"/>
    <n v="1215"/>
    <s v="Jason R Weber"/>
    <x v="0"/>
    <s v="REL  SETC  //  EXEC"/>
    <s v="1CORP20000"/>
    <x v="0"/>
    <s v="2CORP80000"/>
    <x v="8"/>
    <s v="3CORP82000"/>
    <x v="39"/>
    <s v="1DRIV43000"/>
    <s v="IT Operational"/>
    <s v="2DRIV43300"/>
    <s v="Technology Refresh"/>
    <n v="0"/>
    <n v="0"/>
    <n v="25937.18"/>
    <n v="34023.2111"/>
    <n v="-34023.2111"/>
    <n v="0"/>
    <n v="0"/>
    <n v="0"/>
    <n v="0"/>
    <n v="0"/>
    <n v="0"/>
    <n v="0"/>
    <n v="0"/>
    <n v="0"/>
    <n v="0"/>
    <n v="0"/>
    <n v="0"/>
    <n v="0"/>
    <n v="-34023.2111"/>
    <n v="0"/>
    <n v="0"/>
    <s v="N"/>
    <n v="0"/>
  </r>
  <r>
    <x v="2"/>
    <s v="IT"/>
    <s v="F.10017"/>
    <s v="CAP-OPERATIONAL INFRASTRUCTURE"/>
    <s v="F.10017.08"/>
    <s v="SCADA"/>
    <s v="F.10017.08.06"/>
    <s v="SCADA Growth Point Licensing"/>
    <s v="F.10017.08.06.01"/>
    <x v="155"/>
    <x v="0"/>
    <n v="1215"/>
    <s v="Jason R Weber"/>
    <x v="0"/>
    <s v="REL  SETC  //  INIT"/>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9"/>
    <s v="SECURITY INFRASTRUCTURE"/>
    <s v="F.10017.09.01"/>
    <s v="ANNUAL SECURITY INFRA TECH REFRESH"/>
    <s v="F.10017.09.01.01"/>
    <x v="156"/>
    <x v="0"/>
    <n v="1210"/>
    <s v="Gerald (Jerry) E VanCorbach"/>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9"/>
    <s v="SECURITY INFRASTRUCTURE"/>
    <s v="F.10017.09.02"/>
    <s v="EMAIL SECURITY GATEWAY REFRESH"/>
    <s v="F.10017.09.02.01"/>
    <x v="157"/>
    <x v="0"/>
    <n v="1213"/>
    <s v="Jason L Shamp"/>
    <x v="0"/>
    <s v="REL  SETC  //  INIT"/>
    <s v="1CORP20000"/>
    <x v="0"/>
    <s v="2CORP80000"/>
    <x v="8"/>
    <s v="3CORP82000"/>
    <x v="39"/>
    <s v="1DRIV43000"/>
    <s v="IT Operational"/>
    <s v="2DRIV43300"/>
    <s v="Technology Refresh"/>
    <n v="0"/>
    <n v="250000"/>
    <n v="253429.06"/>
    <n v="276043.89788799995"/>
    <n v="-26043.897887999949"/>
    <n v="0"/>
    <n v="0"/>
    <n v="0"/>
    <n v="0"/>
    <n v="0"/>
    <n v="0"/>
    <n v="0"/>
    <n v="0"/>
    <n v="0"/>
    <n v="0"/>
    <n v="0"/>
    <n v="0"/>
    <n v="0"/>
    <n v="-26043.897887999949"/>
    <n v="0"/>
    <n v="0"/>
    <s v="N"/>
    <n v="0"/>
  </r>
  <r>
    <x v="2"/>
    <s v="IT"/>
    <s v="F.10017"/>
    <s v="CAP-OPERATIONAL INFRASTRUCTURE"/>
    <s v="F.10017.09"/>
    <s v="SECURITY INFRASTRUCTURE"/>
    <s v="F.10017.09.03"/>
    <s v="FIREWALL UPGRADE"/>
    <s v="F.10017.09.03.01"/>
    <x v="158"/>
    <x v="0"/>
    <n v="1210"/>
    <s v="Gerald (Jerry) E VanCorbach"/>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9"/>
    <s v="SECURITY INFRASTRUCTURE"/>
    <s v="F.10017.09.04"/>
    <s v="OPERATIONS FIREWALL REFRESH"/>
    <s v="F.10017.09.04.01"/>
    <x v="159"/>
    <x v="0"/>
    <n v="1210"/>
    <s v="Gerald (Jerry) E VanCorbach"/>
    <x v="0"/>
    <s v="REL  SETC  //  INIT"/>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09"/>
    <s v="SECURITY INFRASTRUCTURE"/>
    <s v="F.10017.09.05"/>
    <s v="SECURITY SYSTEM LICENSE GROWTH"/>
    <s v="F.10017.09.05.01"/>
    <x v="160"/>
    <x v="0"/>
    <n v="1235"/>
    <s v="William W Lidster"/>
    <x v="0"/>
    <s v="REL  SETC  //  INIT"/>
    <s v="1CORP20000"/>
    <x v="0"/>
    <s v="2CORP80000"/>
    <x v="8"/>
    <s v="3CORP82000"/>
    <x v="39"/>
    <s v="1DRIV43000"/>
    <s v="IT Operational"/>
    <s v="2DRIV43000"/>
    <s v="Growth"/>
    <n v="0"/>
    <n v="100000"/>
    <n v="100000"/>
    <n v="100000"/>
    <n v="0"/>
    <n v="0"/>
    <n v="0"/>
    <n v="0"/>
    <n v="0"/>
    <n v="0"/>
    <n v="0"/>
    <n v="0"/>
    <n v="0"/>
    <n v="0"/>
    <n v="0"/>
    <n v="0"/>
    <n v="0"/>
    <n v="0"/>
    <n v="0"/>
    <n v="0"/>
    <n v="0"/>
    <s v="N"/>
    <n v="0"/>
  </r>
  <r>
    <x v="2"/>
    <s v="IT"/>
    <s v="F.10017"/>
    <s v="CAP-OPERATIONAL INFRASTRUCTURE"/>
    <s v="F.10017.09"/>
    <s v="SECURITY INFRASTRUCTURE"/>
    <s v="F.10017.09.06"/>
    <s v="ZONE REFRESH"/>
    <s v="F.10017.09.06.01"/>
    <x v="161"/>
    <x v="0"/>
    <n v="1210"/>
    <s v="Gerald (Jerry) E VanCorbach"/>
    <x v="0"/>
    <s v="REL  SETC  //  NOPH"/>
    <s v="1CORP20000"/>
    <x v="0"/>
    <s v="2CORP80000"/>
    <x v="8"/>
    <s v="3CORP82000"/>
    <x v="39"/>
    <s v="1DRIV43000"/>
    <s v="IT Operational"/>
    <s v="2DRIV43300"/>
    <s v="Technology Refresh"/>
    <n v="0"/>
    <n v="0"/>
    <n v="-8250"/>
    <n v="-8148.23"/>
    <n v="8148.23"/>
    <n v="0"/>
    <n v="0"/>
    <n v="0"/>
    <n v="0"/>
    <n v="0"/>
    <n v="0"/>
    <n v="0"/>
    <n v="0"/>
    <n v="0"/>
    <n v="0"/>
    <n v="0"/>
    <n v="0"/>
    <n v="0"/>
    <n v="8148.23"/>
    <n v="0"/>
    <n v="0"/>
    <s v="N"/>
    <n v="0"/>
  </r>
  <r>
    <x v="2"/>
    <s v="IT"/>
    <s v="F.10017"/>
    <s v="CAP-OPERATIONAL INFRASTRUCTURE"/>
    <s v="F.10017.10"/>
    <s v="SERVER"/>
    <s v="F.10017.10.03"/>
    <s v="ANNUAL SERVER VIRTUALIZATION GROWTH"/>
    <s v="F.10017.10.03.01"/>
    <x v="162"/>
    <x v="0"/>
    <n v="1213"/>
    <s v="Jason L Shamp"/>
    <x v="0"/>
    <s v="REL  SETC  //  NOPH"/>
    <s v="1CORP20000"/>
    <x v="0"/>
    <s v="2CORP80000"/>
    <x v="8"/>
    <s v="3CORP82000"/>
    <x v="39"/>
    <s v="1DRIV43000"/>
    <s v="IT Operational"/>
    <s v="2DRIV43000"/>
    <s v="Growth"/>
    <n v="0"/>
    <n v="0"/>
    <n v="0"/>
    <n v="0"/>
    <n v="0"/>
    <n v="0"/>
    <n v="0"/>
    <n v="0"/>
    <n v="0"/>
    <n v="0"/>
    <n v="0"/>
    <n v="0"/>
    <n v="0"/>
    <n v="0"/>
    <n v="0"/>
    <n v="0"/>
    <n v="0"/>
    <n v="0"/>
    <n v="0"/>
    <n v="0"/>
    <n v="0"/>
    <s v="N"/>
    <n v="0"/>
  </r>
  <r>
    <x v="2"/>
    <s v="IT"/>
    <s v="F.10017"/>
    <s v="CAP-OPERATIONAL INFRASTRUCTURE"/>
    <s v="F.10017.10"/>
    <s v="SERVER"/>
    <s v="F.10017.10.03"/>
    <s v="ANNUAL SERVER VIRTUALIZATION GROWTH"/>
    <s v="F.10017.10.03.02"/>
    <x v="163"/>
    <x v="0"/>
    <n v="1238"/>
    <s v="Jason Wilcox"/>
    <x v="0"/>
    <s v="REL  SETC  //  INIT"/>
    <s v="1CORP20000"/>
    <x v="0"/>
    <s v="2CORP80000"/>
    <x v="8"/>
    <s v="3CORP82000"/>
    <x v="39"/>
    <s v="1DRIV43000"/>
    <s v="IT Operational"/>
    <s v="2DRIV43000"/>
    <s v="Growth"/>
    <n v="0"/>
    <n v="200000"/>
    <n v="200000"/>
    <n v="200000"/>
    <n v="0"/>
    <n v="0"/>
    <n v="0"/>
    <n v="0"/>
    <n v="0"/>
    <n v="0"/>
    <n v="0"/>
    <n v="0"/>
    <n v="0"/>
    <n v="0"/>
    <n v="0"/>
    <n v="0"/>
    <n v="0"/>
    <n v="0"/>
    <n v="0"/>
    <n v="0"/>
    <n v="0"/>
    <s v="N"/>
    <n v="0"/>
  </r>
  <r>
    <x v="2"/>
    <s v="IT"/>
    <s v="F.10017"/>
    <s v="CAP-OPERATIONAL INFRASTRUCTURE"/>
    <s v="F.10017.10"/>
    <s v="SERVER"/>
    <s v="F.10017.10.05"/>
    <s v="ANNUAL VIRTUAL DESKTOP GROWTH"/>
    <s v="F.10017.10.05.01"/>
    <x v="164"/>
    <x v="0"/>
    <n v="1213"/>
    <s v="Jason L Shamp"/>
    <x v="0"/>
    <s v="REL  SETC  //  NOPH"/>
    <s v="1CORP20000"/>
    <x v="0"/>
    <s v="2CORP80000"/>
    <x v="8"/>
    <s v="3CORP82000"/>
    <x v="39"/>
    <s v="1DRIV43000"/>
    <s v="IT Operational"/>
    <s v="2DRIV43000"/>
    <s v="Growth"/>
    <n v="0"/>
    <n v="0"/>
    <n v="0"/>
    <n v="0"/>
    <n v="0"/>
    <n v="0"/>
    <n v="0"/>
    <n v="0"/>
    <n v="0"/>
    <n v="0"/>
    <n v="0"/>
    <n v="0"/>
    <n v="0"/>
    <n v="0"/>
    <n v="0"/>
    <n v="0"/>
    <n v="0"/>
    <n v="0"/>
    <n v="0"/>
    <n v="0"/>
    <n v="0"/>
    <s v="N"/>
    <n v="0"/>
  </r>
  <r>
    <x v="2"/>
    <s v="IT"/>
    <s v="F.10017"/>
    <s v="CAP-OPERATIONAL INFRASTRUCTURE"/>
    <s v="F.10017.10"/>
    <s v="SERVER"/>
    <s v="F.10017.10.06"/>
    <s v="ANNUAL WINDOWS SERVER REFRESH"/>
    <s v="F.10017.10.06.01"/>
    <x v="165"/>
    <x v="0"/>
    <n v="1213"/>
    <s v="Jason L Shamp"/>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10"/>
    <s v="SERVER"/>
    <s v="F.10017.10.06"/>
    <s v="ANNUAL WINDOWS SERVER REFRESH"/>
    <s v="F.10017.10.06.02"/>
    <x v="166"/>
    <x v="0"/>
    <n v="1238"/>
    <s v="Jason Wilcox"/>
    <x v="0"/>
    <s v="REL  SETC  //  INIT"/>
    <s v="1CORP20000"/>
    <x v="0"/>
    <s v="2CORP80000"/>
    <x v="8"/>
    <s v="3CORP82000"/>
    <x v="39"/>
    <s v="1DRIV43000"/>
    <s v="IT Operational"/>
    <s v="2DRIV43300"/>
    <s v="Technology Refresh"/>
    <n v="0"/>
    <n v="600000"/>
    <n v="9018695.6199999992"/>
    <n v="200000"/>
    <n v="400000"/>
    <n v="0"/>
    <n v="0"/>
    <n v="0"/>
    <n v="0"/>
    <n v="0"/>
    <n v="0"/>
    <n v="0"/>
    <n v="0"/>
    <n v="0"/>
    <n v="0"/>
    <n v="0"/>
    <n v="0"/>
    <n v="0"/>
    <n v="400000"/>
    <n v="0"/>
    <n v="0"/>
    <s v="N"/>
    <n v="0"/>
  </r>
  <r>
    <x v="2"/>
    <s v="IT"/>
    <s v="F.10017"/>
    <s v="CAP-OPERATIONAL INFRASTRUCTURE"/>
    <s v="F.10017.10"/>
    <s v="SERVER"/>
    <s v="F.10017.10.07"/>
    <s v="EXCHANGE UPGRADE"/>
    <s v="F.10017.10.07.01"/>
    <x v="167"/>
    <x v="0"/>
    <n v="1213"/>
    <s v="Jason L Shamp"/>
    <x v="0"/>
    <s v="REL  SETC  //  INIT"/>
    <s v="1CORP20000"/>
    <x v="0"/>
    <s v="2CORP80000"/>
    <x v="8"/>
    <s v="3CORP82000"/>
    <x v="39"/>
    <s v="1DRIV43000"/>
    <s v="IT Operational"/>
    <s v="2DRIV43300"/>
    <s v="Technology Refresh"/>
    <n v="0"/>
    <n v="300000"/>
    <n v="1353.61"/>
    <n v="9952.7800000000007"/>
    <n v="290047.21999999997"/>
    <n v="0"/>
    <n v="0"/>
    <n v="0"/>
    <n v="0"/>
    <n v="0"/>
    <n v="0"/>
    <n v="0"/>
    <n v="0"/>
    <n v="0"/>
    <n v="0"/>
    <n v="0"/>
    <n v="0"/>
    <n v="0"/>
    <n v="290047.21999999997"/>
    <n v="0"/>
    <n v="0"/>
    <s v="N"/>
    <n v="0"/>
  </r>
  <r>
    <x v="2"/>
    <s v="IT"/>
    <s v="F.10017"/>
    <s v="CAP-OPERATIONAL INFRASTRUCTURE"/>
    <s v="F.10017.10"/>
    <s v="SERVER"/>
    <s v="F.10017.10.08"/>
    <s v="MOVE IT CENTRAL IN DR"/>
    <s v="F.10017.10.08.01"/>
    <x v="168"/>
    <x v="0"/>
    <n v="1238"/>
    <s v="Jason Wilcox"/>
    <x v="0"/>
    <s v="REL  SETC  //  INIT"/>
    <s v="1CORP20000"/>
    <x v="0"/>
    <s v="2CORP80000"/>
    <x v="8"/>
    <s v="3CORP82000"/>
    <x v="39"/>
    <s v="1DRIV43000"/>
    <s v="IT Operational"/>
    <s v="2DRIV43300"/>
    <s v="Technology Refresh"/>
    <n v="0"/>
    <n v="20000"/>
    <n v="45245"/>
    <n v="20000"/>
    <n v="0"/>
    <n v="0"/>
    <n v="0"/>
    <n v="0"/>
    <n v="0"/>
    <n v="0"/>
    <n v="0"/>
    <n v="0"/>
    <n v="0"/>
    <n v="0"/>
    <n v="0"/>
    <n v="0"/>
    <n v="0"/>
    <n v="0"/>
    <n v="0"/>
    <n v="0"/>
    <n v="0"/>
    <s v="N"/>
    <n v="0"/>
  </r>
  <r>
    <x v="2"/>
    <s v="IT"/>
    <s v="F.10017"/>
    <s v="CAP-OPERATIONAL INFRASTRUCTURE"/>
    <s v="F.10017.10"/>
    <s v="SERVER"/>
    <s v="F.10017.10.09"/>
    <s v="REFRESH OF REMOTE SITE INFRASTRUCTURE"/>
    <s v="F.10017.10.09.01"/>
    <x v="169"/>
    <x v="0"/>
    <n v="1213"/>
    <s v="Jason L Shamp"/>
    <x v="0"/>
    <s v="REL  SETC  //  INIT"/>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10"/>
    <s v="SERVER"/>
    <s v="F.10017.10.10"/>
    <s v="SCCM HARDWARE REFRESH"/>
    <s v="F.10017.10.10.01"/>
    <x v="170"/>
    <x v="0"/>
    <n v="1213"/>
    <s v="Jason L Shamp"/>
    <x v="0"/>
    <s v="REL  SETC  //  INIT"/>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10"/>
    <s v="SERVER"/>
    <s v="F.10017.10.11"/>
    <s v="SERVER UPGRADE"/>
    <s v="F.10017.10.11.01"/>
    <x v="171"/>
    <x v="0"/>
    <n v="1210"/>
    <s v="Gerald (Jerry) E VanCorbach"/>
    <x v="0"/>
    <s v="REL  SETC  //  EXEC"/>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10"/>
    <s v="SERVER"/>
    <s v="F.10017.10.11"/>
    <s v="SERVER UPGRADE"/>
    <s v="F.10017.10.11.02"/>
    <x v="172"/>
    <x v="0"/>
    <n v="1210"/>
    <s v="Gerald (Jerry) E VanCorbach"/>
    <x v="0"/>
    <s v="REL  SETC  //  CLOS"/>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10"/>
    <s v="SERVER"/>
    <s v="F.10017.10.12"/>
    <s v="PSE@Work-IT"/>
    <s v="F.10017.10.12.01"/>
    <x v="173"/>
    <x v="0"/>
    <n v="1213"/>
    <s v="Jason L Shamp"/>
    <x v="0"/>
    <s v="REL  SETC  //  INIT"/>
    <s v="1CORP20000"/>
    <x v="0"/>
    <s v="2CORP80000"/>
    <x v="8"/>
    <s v="3CORP82000"/>
    <x v="39"/>
    <s v="1DRIV43000"/>
    <s v="IT Operational"/>
    <s v="2DRIV43300"/>
    <s v="Technology Refresh"/>
    <n v="0"/>
    <n v="1000000"/>
    <n v="1122679.3700000001"/>
    <n v="1025006.704603"/>
    <n v="-25006.704602999962"/>
    <n v="0"/>
    <n v="0"/>
    <n v="0"/>
    <n v="0"/>
    <n v="0"/>
    <n v="0"/>
    <n v="0"/>
    <n v="0"/>
    <n v="0"/>
    <n v="0"/>
    <n v="0"/>
    <n v="0"/>
    <n v="0"/>
    <n v="-25006.704602999962"/>
    <n v="0"/>
    <n v="0"/>
    <s v="N"/>
    <n v="0"/>
  </r>
  <r>
    <x v="2"/>
    <s v="IT"/>
    <s v="F.10017"/>
    <s v="CAP-OPERATIONAL INFRASTRUCTURE"/>
    <s v="F.10017.10"/>
    <s v="SERVER"/>
    <s v="F.10017.10.13"/>
    <s v="CLOUD INFRASTRUCTURE BUILD"/>
    <s v="F.10017.10.13.01"/>
    <x v="174"/>
    <x v="0"/>
    <n v="1213"/>
    <s v="Jason L Shamp"/>
    <x v="0"/>
    <s v="REL  SETC  //  INIT"/>
    <s v="1CORP20000"/>
    <x v="0"/>
    <s v="2CORP80000"/>
    <x v="8"/>
    <s v="3CORP82000"/>
    <x v="39"/>
    <s v="1DRIV43000"/>
    <s v="IT Operational"/>
    <s v="2DRIV43300"/>
    <s v="Technology Refresh"/>
    <n v="0"/>
    <n v="500000"/>
    <n v="4399.9399999999996"/>
    <n v="883915.1491840001"/>
    <n v="-383915.1491840001"/>
    <n v="0"/>
    <n v="0"/>
    <n v="0"/>
    <n v="0"/>
    <n v="0"/>
    <n v="0"/>
    <n v="0"/>
    <n v="0"/>
    <n v="0"/>
    <n v="0"/>
    <n v="0"/>
    <n v="0"/>
    <n v="0"/>
    <n v="-383915.1491840001"/>
    <n v="0"/>
    <n v="0"/>
    <s v="N"/>
    <n v="0"/>
  </r>
  <r>
    <x v="2"/>
    <s v="IT"/>
    <s v="F.10017"/>
    <s v="CAP-OPERATIONAL INFRASTRUCTURE"/>
    <s v="F.10017.11"/>
    <s v="STORAGE"/>
    <s v="F.10017.11.01"/>
    <s v="Annual Storage/Backup Growth &amp; Refresh"/>
    <s v="F.10017.11.01.01"/>
    <x v="175"/>
    <x v="0"/>
    <n v="1213"/>
    <s v="Jason L Shamp"/>
    <x v="0"/>
    <s v="REL  SETC  //  NOPH"/>
    <s v="1CORP20000"/>
    <x v="0"/>
    <s v="2CORP80000"/>
    <x v="8"/>
    <s v="3CORP82000"/>
    <x v="39"/>
    <s v="1DRIV43000"/>
    <s v="IT Operational"/>
    <s v="2DRIV43000"/>
    <s v="Growth"/>
    <n v="0"/>
    <n v="0"/>
    <n v="0"/>
    <n v="0"/>
    <n v="0"/>
    <n v="0"/>
    <n v="0"/>
    <n v="0"/>
    <n v="0"/>
    <n v="0"/>
    <n v="0"/>
    <n v="0"/>
    <n v="0"/>
    <n v="0"/>
    <n v="0"/>
    <n v="0"/>
    <n v="0"/>
    <n v="0"/>
    <n v="0"/>
    <n v="0"/>
    <n v="0"/>
    <s v="N"/>
    <n v="0"/>
  </r>
  <r>
    <x v="2"/>
    <s v="IT"/>
    <s v="F.10017"/>
    <s v="CAP-OPERATIONAL INFRASTRUCTURE"/>
    <s v="F.10017.11"/>
    <s v="STORAGE"/>
    <s v="F.10017.11.01"/>
    <s v="Annual Storage/Backup Growth &amp; Refresh"/>
    <s v="F.10017.11.01.02"/>
    <x v="176"/>
    <x v="0"/>
    <n v="1240"/>
    <s v="Todd W Ogilvie"/>
    <x v="0"/>
    <s v="REL  SETC  //  INIT"/>
    <s v="1CORP20000"/>
    <x v="0"/>
    <s v="2CORP80000"/>
    <x v="8"/>
    <s v="3CORP82000"/>
    <x v="39"/>
    <s v="1DRIV43000"/>
    <s v="IT Operational"/>
    <s v="2DRIV43300"/>
    <s v="Technology Refresh"/>
    <n v="30100000"/>
    <n v="2078270"/>
    <n v="1122770"/>
    <n v="842027.7"/>
    <n v="1236242.3"/>
    <n v="30100000"/>
    <n v="0"/>
    <n v="30100000"/>
    <n v="30100000"/>
    <n v="0"/>
    <n v="30100000"/>
    <n v="30100000"/>
    <n v="0"/>
    <n v="30100000"/>
    <n v="30100000"/>
    <n v="0"/>
    <n v="30100000"/>
    <n v="0"/>
    <n v="121636242.3"/>
    <n v="0"/>
    <n v="0"/>
    <s v="N"/>
    <n v="0"/>
  </r>
  <r>
    <x v="2"/>
    <s v="IT"/>
    <s v="F.10017"/>
    <s v="CAP-OPERATIONAL INFRASTRUCTURE"/>
    <s v="F.10017.11"/>
    <s v="STORAGE"/>
    <s v="F.10017.11.02"/>
    <s v="Annual LUNIX AIX Refresh &amp; Growth"/>
    <s v="F.10017.11.02.01"/>
    <x v="177"/>
    <x v="0"/>
    <n v="1213"/>
    <s v="Jason L Shamp"/>
    <x v="0"/>
    <s v="REL  SETC  //  NOPH"/>
    <s v="1CORP20000"/>
    <x v="0"/>
    <s v="2CORP80000"/>
    <x v="8"/>
    <s v="3CORP82000"/>
    <x v="39"/>
    <s v="1DRIV43000"/>
    <s v="IT Operational"/>
    <s v="2DRIV43000"/>
    <s v="Growth"/>
    <n v="0"/>
    <n v="0"/>
    <n v="0"/>
    <n v="0"/>
    <n v="0"/>
    <n v="0"/>
    <n v="0"/>
    <n v="0"/>
    <n v="0"/>
    <n v="0"/>
    <n v="0"/>
    <n v="0"/>
    <n v="0"/>
    <n v="0"/>
    <n v="0"/>
    <n v="0"/>
    <n v="0"/>
    <n v="0"/>
    <n v="0"/>
    <n v="0"/>
    <n v="0"/>
    <s v="N"/>
    <n v="0"/>
  </r>
  <r>
    <x v="2"/>
    <s v="IT"/>
    <s v="F.10017"/>
    <s v="CAP-OPERATIONAL INFRASTRUCTURE"/>
    <s v="F.10017.11"/>
    <s v="STORAGE"/>
    <s v="F.10017.11.02"/>
    <s v="Annual LUNIX AIX Refresh &amp; Growth"/>
    <s v="F.10017.11.02.02"/>
    <x v="178"/>
    <x v="0"/>
    <n v="1240"/>
    <s v="Todd W Ogilvie"/>
    <x v="0"/>
    <s v="REL  SETC  //  INIT"/>
    <s v="1CORP20000"/>
    <x v="0"/>
    <s v="2CORP80000"/>
    <x v="8"/>
    <s v="3CORP82000"/>
    <x v="39"/>
    <s v="1DRIV43000"/>
    <s v="IT Operational"/>
    <s v="2DRIV43300"/>
    <s v="Technology Refresh"/>
    <n v="0"/>
    <n v="500000"/>
    <n v="499999.5"/>
    <n v="0"/>
    <n v="500000"/>
    <n v="0"/>
    <n v="0"/>
    <n v="0"/>
    <n v="0"/>
    <n v="0"/>
    <n v="0"/>
    <n v="0"/>
    <n v="0"/>
    <n v="0"/>
    <n v="0"/>
    <n v="0"/>
    <n v="0"/>
    <n v="0"/>
    <n v="500000"/>
    <n v="0"/>
    <n v="0"/>
    <s v="N"/>
    <n v="0"/>
  </r>
  <r>
    <x v="2"/>
    <s v="IT"/>
    <s v="F.10017"/>
    <s v="CAP-OPERATIONAL INFRASTRUCTURE"/>
    <s v="F.10017.12"/>
    <s v="TELECOM"/>
    <s v="F.10017.12.01"/>
    <s v="ANNUAL FIBER REFRESH"/>
    <s v="F.10017.12.01.01"/>
    <x v="179"/>
    <x v="0"/>
    <n v="1244"/>
    <s v="Brad H Stevenson"/>
    <x v="0"/>
    <s v="REL  SETC  //  INIT"/>
    <s v="1CORP20000"/>
    <x v="0"/>
    <s v="2CORP80000"/>
    <x v="8"/>
    <s v="3CORP82000"/>
    <x v="39"/>
    <s v="1DRIV43000"/>
    <s v="IT Operational"/>
    <s v="2DRIV43300"/>
    <s v="Technology Refresh"/>
    <n v="0"/>
    <n v="525000"/>
    <n v="435225.52"/>
    <n v="450874.35699999984"/>
    <n v="74125.643000000156"/>
    <n v="0"/>
    <n v="0"/>
    <n v="0"/>
    <n v="0"/>
    <n v="0"/>
    <n v="0"/>
    <n v="0"/>
    <n v="0"/>
    <n v="0"/>
    <n v="0"/>
    <n v="0"/>
    <n v="0"/>
    <n v="0"/>
    <n v="74125.643000000156"/>
    <n v="0"/>
    <n v="0"/>
    <s v="N"/>
    <n v="0"/>
  </r>
  <r>
    <x v="2"/>
    <s v="IT"/>
    <s v="F.10017"/>
    <s v="CAP-OPERATIONAL INFRASTRUCTURE"/>
    <s v="F.10017.12"/>
    <s v="TELECOM"/>
    <s v="F.10017.12.02"/>
    <s v="ANNUAL FIBER SMALL PROJECTS"/>
    <s v="F.10017.12.02.01"/>
    <x v="180"/>
    <x v="0"/>
    <n v="1215"/>
    <s v="Jason R Weber"/>
    <x v="0"/>
    <s v="REL  SETC  //  NOPH"/>
    <s v="1CORP20000"/>
    <x v="0"/>
    <s v="2CORP80000"/>
    <x v="8"/>
    <s v="3CORP82000"/>
    <x v="39"/>
    <s v="1DRIV43000"/>
    <s v="IT Operational"/>
    <s v="2DRIV43300"/>
    <s v="Technology Refresh"/>
    <n v="0"/>
    <n v="0"/>
    <n v="361306.56"/>
    <n v="-12516.54"/>
    <n v="12516.54"/>
    <n v="0"/>
    <n v="0"/>
    <n v="0"/>
    <n v="0"/>
    <n v="0"/>
    <n v="0"/>
    <n v="0"/>
    <n v="0"/>
    <n v="0"/>
    <n v="0"/>
    <n v="0"/>
    <n v="0"/>
    <n v="0"/>
    <n v="12516.54"/>
    <n v="0"/>
    <n v="0"/>
    <s v="N"/>
    <n v="0"/>
  </r>
  <r>
    <x v="2"/>
    <s v="IT"/>
    <s v="F.10017"/>
    <s v="CAP-OPERATIONAL INFRASTRUCTURE"/>
    <s v="F.10017.12"/>
    <s v="TELECOM"/>
    <s v="F.10017.12.03"/>
    <s v="ANNUAL MICROWAVE RADIO REFRESH"/>
    <s v="F.10017.12.03.01"/>
    <x v="181"/>
    <x v="0"/>
    <n v="1244"/>
    <s v="Brad H Stevenson"/>
    <x v="0"/>
    <s v="REL  SETC  //  INIT"/>
    <s v="1CORP20000"/>
    <x v="0"/>
    <s v="2CORP80000"/>
    <x v="8"/>
    <s v="3CORP82000"/>
    <x v="39"/>
    <s v="1DRIV43000"/>
    <s v="IT Operational"/>
    <s v="2DRIV43300"/>
    <s v="Technology Refresh"/>
    <n v="0"/>
    <n v="375000"/>
    <n v="319693.53999999998"/>
    <n v="315945.17070000008"/>
    <n v="59054.829299999925"/>
    <n v="0"/>
    <n v="0"/>
    <n v="0"/>
    <n v="0"/>
    <n v="0"/>
    <n v="0"/>
    <n v="0"/>
    <n v="0"/>
    <n v="0"/>
    <n v="0"/>
    <n v="0"/>
    <n v="0"/>
    <n v="0"/>
    <n v="59054.829299999925"/>
    <n v="0"/>
    <n v="0"/>
    <s v="N"/>
    <n v="0"/>
  </r>
  <r>
    <x v="2"/>
    <s v="IT"/>
    <s v="F.10017"/>
    <s v="CAP-OPERATIONAL INFRASTRUCTURE"/>
    <s v="F.10017.12"/>
    <s v="TELECOM"/>
    <s v="F.10017.12.04"/>
    <s v="ANNUAL RADIO CAPACITY AND GROWTH"/>
    <s v="F.10017.12.04.01"/>
    <x v="182"/>
    <x v="0"/>
    <n v="1215"/>
    <s v="Jason R Weber"/>
    <x v="0"/>
    <s v="REL  SETC  //  NOPH"/>
    <s v="1CORP20000"/>
    <x v="0"/>
    <s v="2CORP80000"/>
    <x v="8"/>
    <s v="3CORP82000"/>
    <x v="39"/>
    <s v="1DRIV43000"/>
    <s v="IT Operational"/>
    <s v="2DRIV43300"/>
    <s v="Technology Refresh"/>
    <n v="0"/>
    <n v="0"/>
    <n v="5279.07"/>
    <n v="15330.315287499998"/>
    <n v="-15330.315287499998"/>
    <n v="0"/>
    <n v="0"/>
    <n v="0"/>
    <n v="0"/>
    <n v="0"/>
    <n v="0"/>
    <n v="0"/>
    <n v="0"/>
    <n v="0"/>
    <n v="0"/>
    <n v="0"/>
    <n v="0"/>
    <n v="0"/>
    <n v="-15330.315287499998"/>
    <n v="0"/>
    <n v="0"/>
    <s v="N"/>
    <n v="0"/>
  </r>
  <r>
    <x v="2"/>
    <s v="IT"/>
    <s v="F.10017"/>
    <s v="CAP-OPERATIONAL INFRASTRUCTURE"/>
    <s v="F.10017.12"/>
    <s v="TELECOM"/>
    <s v="F.10017.12.05"/>
    <s v="ANNUAL RADIO REFRESH"/>
    <s v="F.10017.12.05.01"/>
    <x v="183"/>
    <x v="0"/>
    <n v="1244"/>
    <s v="Brad H Stevenson"/>
    <x v="0"/>
    <s v="REL  SETC  //  INIT"/>
    <s v="1CORP20000"/>
    <x v="0"/>
    <s v="2CORP80000"/>
    <x v="8"/>
    <s v="3CORP82000"/>
    <x v="39"/>
    <s v="1DRIV43000"/>
    <s v="IT Operational"/>
    <s v="2DRIV43300"/>
    <s v="Technology Refresh"/>
    <n v="0"/>
    <n v="325000"/>
    <n v="225989.21"/>
    <n v="225573.94079999998"/>
    <n v="99426.059200000018"/>
    <n v="0"/>
    <n v="0"/>
    <n v="0"/>
    <n v="0"/>
    <n v="0"/>
    <n v="0"/>
    <n v="0"/>
    <n v="0"/>
    <n v="0"/>
    <n v="0"/>
    <n v="0"/>
    <n v="0"/>
    <n v="0"/>
    <n v="99426.059200000018"/>
    <n v="0"/>
    <n v="0"/>
    <s v="N"/>
    <n v="0"/>
  </r>
  <r>
    <x v="2"/>
    <s v="IT"/>
    <s v="F.10017"/>
    <s v="CAP-OPERATIONAL INFRASTRUCTURE"/>
    <s v="F.10017.12"/>
    <s v="TELECOM"/>
    <s v="F.10017.12.06"/>
    <s v="ANNUAL TELECOM EQUIPMENT GROWTH"/>
    <s v="F.10017.12.06.01"/>
    <x v="184"/>
    <x v="0"/>
    <n v="1215"/>
    <s v="Jason R Weber"/>
    <x v="0"/>
    <s v="REL  SETC  //  NOPH"/>
    <s v="1CORP20000"/>
    <x v="0"/>
    <s v="2CORP80000"/>
    <x v="8"/>
    <s v="3CORP82000"/>
    <x v="39"/>
    <s v="1DRIV43000"/>
    <s v="IT Operational"/>
    <s v="2DRIV43300"/>
    <s v="Technology Refresh"/>
    <n v="0"/>
    <n v="0"/>
    <n v="41747.71"/>
    <n v="50475.63"/>
    <n v="-50475.63"/>
    <n v="0"/>
    <n v="0"/>
    <n v="0"/>
    <n v="0"/>
    <n v="0"/>
    <n v="0"/>
    <n v="0"/>
    <n v="0"/>
    <n v="0"/>
    <n v="0"/>
    <n v="0"/>
    <n v="0"/>
    <n v="0"/>
    <n v="-50475.63"/>
    <n v="0"/>
    <n v="0"/>
    <s v="N"/>
    <n v="0"/>
  </r>
  <r>
    <x v="2"/>
    <s v="IT"/>
    <s v="F.10017"/>
    <s v="CAP-OPERATIONAL INFRASTRUCTURE"/>
    <s v="F.10017.12"/>
    <s v="TELECOM"/>
    <s v="F.10017.12.06"/>
    <s v="ANNUAL TELECOM EQUIPMENT GROWTH"/>
    <s v="F.10017.12.06.02"/>
    <x v="185"/>
    <x v="0"/>
    <n v="1215"/>
    <s v="Jason R Weber"/>
    <x v="0"/>
    <s v="REL  SETC  //  INIT"/>
    <s v="1CORP20000"/>
    <x v="0"/>
    <s v="2CORP80000"/>
    <x v="8"/>
    <s v="3CORP82000"/>
    <x v="39"/>
    <s v="1DRIV43000"/>
    <s v="IT Operational"/>
    <s v="2DRIV43300"/>
    <s v="Technology Refresh"/>
    <n v="0"/>
    <n v="155000"/>
    <n v="132390.32999999999"/>
    <n v="69031.850000000006"/>
    <n v="85968.15"/>
    <n v="0"/>
    <n v="0"/>
    <n v="0"/>
    <n v="0"/>
    <n v="0"/>
    <n v="0"/>
    <n v="0"/>
    <n v="0"/>
    <n v="0"/>
    <n v="0"/>
    <n v="0"/>
    <n v="0"/>
    <n v="0"/>
    <n v="85968.15"/>
    <n v="0"/>
    <n v="0"/>
    <s v="N"/>
    <n v="0"/>
  </r>
  <r>
    <x v="2"/>
    <s v="IT"/>
    <s v="F.10017"/>
    <s v="CAP-OPERATIONAL INFRASTRUCTURE"/>
    <s v="F.10017.12"/>
    <s v="TELECOM"/>
    <s v="F.10017.12.08"/>
    <s v="ANNUAL TELECOM NETWORK REFRESH &amp; GROWTH"/>
    <s v="F.10017.12.08.01"/>
    <x v="186"/>
    <x v="0"/>
    <n v="1215"/>
    <s v="Jason R Weber"/>
    <x v="0"/>
    <s v="REL  SETC  //  NOPH"/>
    <s v="1CORP20000"/>
    <x v="0"/>
    <s v="2CORP80000"/>
    <x v="8"/>
    <s v="3CORP82000"/>
    <x v="39"/>
    <s v="1DRIV43000"/>
    <s v="IT Operational"/>
    <s v="2DRIV43300"/>
    <s v="Technology Refresh"/>
    <n v="0"/>
    <n v="0"/>
    <n v="30698.62"/>
    <n v="104395.07170750003"/>
    <n v="-104395.07170750003"/>
    <n v="0"/>
    <n v="0"/>
    <n v="0"/>
    <n v="0"/>
    <n v="0"/>
    <n v="0"/>
    <n v="0"/>
    <n v="0"/>
    <n v="0"/>
    <n v="0"/>
    <n v="0"/>
    <n v="0"/>
    <n v="0"/>
    <n v="-104395.07170750003"/>
    <n v="0"/>
    <n v="0"/>
    <s v="N"/>
    <n v="0"/>
  </r>
  <r>
    <x v="2"/>
    <s v="IT"/>
    <s v="F.10017"/>
    <s v="CAP-OPERATIONAL INFRASTRUCTURE"/>
    <s v="F.10017.12"/>
    <s v="TELECOM"/>
    <s v="F.10017.12.08"/>
    <s v="ANNUAL TELECOM NETWORK REFRESH &amp; GROWTH"/>
    <s v="F.10017.12.08.02"/>
    <x v="187"/>
    <x v="0"/>
    <n v="1244"/>
    <s v="Brad H Stevenson"/>
    <x v="0"/>
    <s v="REL  SETC  //  INIT"/>
    <s v="1CORP20000"/>
    <x v="0"/>
    <s v="2CORP80000"/>
    <x v="8"/>
    <s v="3CORP82000"/>
    <x v="39"/>
    <s v="1DRIV43000"/>
    <s v="IT Operational"/>
    <s v="2DRIV43300"/>
    <s v="Technology Refresh"/>
    <n v="0"/>
    <n v="300000"/>
    <n v="255320.79"/>
    <n v="133965.24500000002"/>
    <n v="166034.75499999998"/>
    <n v="0"/>
    <n v="0"/>
    <n v="0"/>
    <n v="0"/>
    <n v="0"/>
    <n v="0"/>
    <n v="0"/>
    <n v="0"/>
    <n v="0"/>
    <n v="0"/>
    <n v="0"/>
    <n v="0"/>
    <n v="0"/>
    <n v="166034.75499999998"/>
    <n v="0"/>
    <n v="0"/>
    <s v="N"/>
    <n v="0"/>
  </r>
  <r>
    <x v="2"/>
    <s v="IT"/>
    <s v="F.10017"/>
    <s v="CAP-OPERATIONAL INFRASTRUCTURE"/>
    <s v="F.10017.12"/>
    <s v="TELECOM"/>
    <s v="F.10017.12.09"/>
    <s v="ANNUAL TEST EQUIPMENT REFRESH"/>
    <s v="F.10017.12.09.01"/>
    <x v="188"/>
    <x v="0"/>
    <n v="1215"/>
    <s v="Jason R Weber"/>
    <x v="0"/>
    <s v="REL  SETC  //  NOPH"/>
    <s v="1CORP20000"/>
    <x v="0"/>
    <s v="2CORP80000"/>
    <x v="8"/>
    <s v="3CORP82000"/>
    <x v="39"/>
    <s v="1DRIV43000"/>
    <s v="IT Operational"/>
    <s v="2DRIV43300"/>
    <s v="Technology Refresh"/>
    <n v="0"/>
    <n v="0"/>
    <n v="22116.93"/>
    <n v="34093.229999999996"/>
    <n v="-34093.229999999996"/>
    <n v="0"/>
    <n v="0"/>
    <n v="0"/>
    <n v="0"/>
    <n v="0"/>
    <n v="0"/>
    <n v="0"/>
    <n v="0"/>
    <n v="0"/>
    <n v="0"/>
    <n v="0"/>
    <n v="0"/>
    <n v="0"/>
    <n v="-34093.229999999996"/>
    <n v="0"/>
    <n v="0"/>
    <s v="N"/>
    <n v="0"/>
  </r>
  <r>
    <x v="2"/>
    <s v="IT"/>
    <s v="F.10017"/>
    <s v="CAP-OPERATIONAL INFRASTRUCTURE"/>
    <s v="F.10017.12"/>
    <s v="TELECOM"/>
    <s v="F.10017.12.09"/>
    <s v="ANNUAL TEST EQUIPMENT REFRESH"/>
    <s v="F.10017.12.09.02"/>
    <x v="189"/>
    <x v="0"/>
    <n v="1215"/>
    <s v="Jason R Weber"/>
    <x v="0"/>
    <s v="REL  SETC  //  INIT"/>
    <s v="1CORP20000"/>
    <x v="0"/>
    <s v="2CORP80000"/>
    <x v="8"/>
    <s v="3CORP82000"/>
    <x v="39"/>
    <s v="1DRIV43000"/>
    <s v="IT Operational"/>
    <s v="2DRIV43300"/>
    <s v="Technology Refresh"/>
    <n v="0"/>
    <n v="100000"/>
    <n v="85293.46"/>
    <n v="51141.2"/>
    <n v="48858.8"/>
    <n v="0"/>
    <n v="0"/>
    <n v="0"/>
    <n v="0"/>
    <n v="0"/>
    <n v="0"/>
    <n v="0"/>
    <n v="0"/>
    <n v="0"/>
    <n v="0"/>
    <n v="0"/>
    <n v="0"/>
    <n v="0"/>
    <n v="48858.8"/>
    <n v="0"/>
    <n v="0"/>
    <s v="N"/>
    <n v="0"/>
  </r>
  <r>
    <x v="2"/>
    <s v="IT"/>
    <s v="F.10017"/>
    <s v="CAP-OPERATIONAL INFRASTRUCTURE"/>
    <s v="F.10017.12"/>
    <s v="TELECOM"/>
    <s v="F.10017.12.10"/>
    <s v="BALDI TO WHITE RIVER MW UPGRADE"/>
    <s v="F.10017.12.10.01"/>
    <x v="190"/>
    <x v="0"/>
    <n v="1215"/>
    <s v="Jason R Weber"/>
    <x v="0"/>
    <s v="REL  SETC  //  EXEC"/>
    <s v="1CORP20000"/>
    <x v="0"/>
    <s v="2CORP80000"/>
    <x v="8"/>
    <s v="3CORP82000"/>
    <x v="39"/>
    <s v="1DRIV43000"/>
    <s v="IT Operational"/>
    <s v="2DRIV43300"/>
    <s v="Technology Refresh"/>
    <n v="0"/>
    <n v="0"/>
    <n v="143.18"/>
    <n v="260.46000000000004"/>
    <n v="-260.46000000000004"/>
    <n v="0"/>
    <n v="0"/>
    <n v="0"/>
    <n v="0"/>
    <n v="0"/>
    <n v="0"/>
    <n v="0"/>
    <n v="0"/>
    <n v="0"/>
    <n v="0"/>
    <n v="0"/>
    <n v="0"/>
    <n v="0"/>
    <n v="-260.46000000000004"/>
    <n v="0"/>
    <n v="0"/>
    <s v="N"/>
    <n v="0"/>
  </r>
  <r>
    <x v="2"/>
    <s v="IT"/>
    <s v="F.10017"/>
    <s v="CAP-OPERATIONAL INFRASTRUCTURE"/>
    <s v="F.10017.12"/>
    <s v="TELECOM"/>
    <s v="F.10017.12.11"/>
    <s v="CHANNEL BANK GROWTH AND REFRESH"/>
    <s v="F.10017.12.11.01"/>
    <x v="191"/>
    <x v="0"/>
    <n v="1244"/>
    <s v="Brad H Stevenson"/>
    <x v="0"/>
    <s v="REL  SETC  //  INIT"/>
    <s v="1CORP20000"/>
    <x v="0"/>
    <s v="2CORP80000"/>
    <x v="8"/>
    <s v="3CORP82000"/>
    <x v="39"/>
    <s v="1DRIV43000"/>
    <s v="IT Operational"/>
    <s v="2DRIV43300"/>
    <s v="Technology Refresh"/>
    <n v="0"/>
    <n v="400000"/>
    <n v="393620.51"/>
    <n v="389575.86785000004"/>
    <n v="10424.132149999961"/>
    <n v="0"/>
    <n v="0"/>
    <n v="0"/>
    <n v="0"/>
    <n v="0"/>
    <n v="0"/>
    <n v="0"/>
    <n v="0"/>
    <n v="0"/>
    <n v="0"/>
    <n v="0"/>
    <n v="0"/>
    <n v="0"/>
    <n v="10424.132149999961"/>
    <n v="0"/>
    <n v="0"/>
    <s v="N"/>
    <n v="0"/>
  </r>
  <r>
    <x v="2"/>
    <s v="IT"/>
    <s v="F.10017"/>
    <s v="CAP-OPERATIONAL INFRASTRUCTURE"/>
    <s v="F.10017.12"/>
    <s v="TELECOM"/>
    <s v="F.10017.12.12"/>
    <s v="CISCO UPGRADE"/>
    <s v="F.10017.12.12.01"/>
    <x v="192"/>
    <x v="0"/>
    <n v="1210"/>
    <s v="Gerald (Jerry) E VanCorbach"/>
    <x v="0"/>
    <s v="REL  SETC  //  EXEC"/>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12"/>
    <s v="TELECOM"/>
    <s v="F.10017.12.13"/>
    <s v="Zetron Data Base"/>
    <s v="F.10017.12.13.01"/>
    <x v="193"/>
    <x v="0"/>
    <n v="1215"/>
    <s v="Jason R Weber"/>
    <x v="0"/>
    <s v="REL  SETC  //  EXEC"/>
    <s v="1CORP20000"/>
    <x v="0"/>
    <s v="2CORP80000"/>
    <x v="8"/>
    <s v="3CORP82000"/>
    <x v="39"/>
    <s v="1DRIV43000"/>
    <s v="IT Operational"/>
    <s v="2DRIV43300"/>
    <s v="Technology Refresh"/>
    <n v="0"/>
    <n v="0"/>
    <n v="1843.27"/>
    <n v="1901.91"/>
    <n v="-1901.91"/>
    <n v="0"/>
    <n v="0"/>
    <n v="0"/>
    <n v="0"/>
    <n v="0"/>
    <n v="0"/>
    <n v="0"/>
    <n v="0"/>
    <n v="0"/>
    <n v="0"/>
    <n v="0"/>
    <n v="0"/>
    <n v="0"/>
    <n v="-1901.91"/>
    <n v="0"/>
    <n v="0"/>
    <s v="N"/>
    <n v="0"/>
  </r>
  <r>
    <x v="2"/>
    <s v="IT"/>
    <s v="F.10017"/>
    <s v="CAP-OPERATIONAL INFRASTRUCTURE"/>
    <s v="F.10017.12"/>
    <s v="TELECOM"/>
    <s v="F.10017.12.14"/>
    <s v="FIBER NETWORK UPGRADE"/>
    <s v="F.10017.12.14.01"/>
    <x v="194"/>
    <x v="0"/>
    <n v="1215"/>
    <s v="Jason R Weber"/>
    <x v="0"/>
    <s v="REL  SETC  //  EXEC"/>
    <s v="1CORP20000"/>
    <x v="0"/>
    <s v="2CORP80000"/>
    <x v="8"/>
    <s v="3CORP82000"/>
    <x v="39"/>
    <s v="1DRIV43000"/>
    <s v="IT Operational"/>
    <s v="2DRIV43300"/>
    <s v="Technology Refresh"/>
    <n v="0"/>
    <n v="0"/>
    <n v="3304.6"/>
    <n v="6364.0404624999974"/>
    <n v="-6364.0404624999974"/>
    <n v="0"/>
    <n v="0"/>
    <n v="0"/>
    <n v="0"/>
    <n v="0"/>
    <n v="0"/>
    <n v="0"/>
    <n v="0"/>
    <n v="0"/>
    <n v="0"/>
    <n v="0"/>
    <n v="0"/>
    <n v="0"/>
    <n v="-6364.0404624999974"/>
    <n v="0"/>
    <n v="0"/>
    <s v="N"/>
    <n v="0"/>
  </r>
  <r>
    <x v="2"/>
    <s v="IT"/>
    <s v="F.10017"/>
    <s v="CAP-OPERATIONAL INFRASTRUCTURE"/>
    <s v="F.10017.12"/>
    <s v="TELECOM"/>
    <s v="F.10017.12.15"/>
    <s v="GAS CIRCUIT RELIABILITY ENHANCEMENT"/>
    <s v="F.10017.12.15.01"/>
    <x v="195"/>
    <x v="0"/>
    <n v="1215"/>
    <s v="Jason R Weber"/>
    <x v="0"/>
    <s v="REL  SETC  //  EXEC"/>
    <s v="1CORP20000"/>
    <x v="0"/>
    <s v="2CORP80000"/>
    <x v="8"/>
    <s v="3CORP82000"/>
    <x v="39"/>
    <s v="1DRIV43000"/>
    <s v="IT Operational"/>
    <s v="2DRIV43300"/>
    <s v="Technology Refresh"/>
    <n v="0"/>
    <n v="0"/>
    <n v="9277.9699999999993"/>
    <n v="11204.26"/>
    <n v="-11204.26"/>
    <n v="0"/>
    <n v="0"/>
    <n v="0"/>
    <n v="0"/>
    <n v="0"/>
    <n v="0"/>
    <n v="0"/>
    <n v="0"/>
    <n v="0"/>
    <n v="0"/>
    <n v="0"/>
    <n v="0"/>
    <n v="0"/>
    <n v="-11204.26"/>
    <n v="0"/>
    <n v="0"/>
    <s v="N"/>
    <n v="0"/>
  </r>
  <r>
    <x v="2"/>
    <s v="IT"/>
    <s v="F.10017"/>
    <s v="CAP-OPERATIONAL INFRASTRUCTURE"/>
    <s v="F.10017.12"/>
    <s v="TELECOM"/>
    <s v="F.10017.12.16"/>
    <s v="Appilcations"/>
    <s v="F.10017.12.16.01"/>
    <x v="196"/>
    <x v="0"/>
    <n v="1213"/>
    <s v="Jason L Shamp"/>
    <x v="0"/>
    <s v="REL  SETC  //  CLOS"/>
    <s v="1CORP20000"/>
    <x v="0"/>
    <s v="2CORP80000"/>
    <x v="8"/>
    <s v="3CORP82000"/>
    <x v="39"/>
    <s v="1DRIV43000"/>
    <s v="IT Operational"/>
    <s v="2DRIV43300"/>
    <s v="Technology Refresh"/>
    <n v="0"/>
    <n v="0"/>
    <n v="-23992.14"/>
    <n v="-23992.14"/>
    <n v="23992.14"/>
    <n v="0"/>
    <n v="0"/>
    <n v="0"/>
    <n v="0"/>
    <n v="0"/>
    <n v="0"/>
    <n v="0"/>
    <n v="0"/>
    <n v="0"/>
    <n v="0"/>
    <n v="0"/>
    <n v="0"/>
    <n v="0"/>
    <n v="23992.14"/>
    <n v="0"/>
    <n v="0"/>
    <s v="N"/>
    <n v="0"/>
  </r>
  <r>
    <x v="2"/>
    <s v="IT"/>
    <s v="F.10017"/>
    <s v="CAP-OPERATIONAL INFRASTRUCTURE"/>
    <s v="F.10017.12"/>
    <s v="TELECOM"/>
    <s v="F.10017.12.17"/>
    <s v="Bellevue Tower MAS"/>
    <s v="F.10017.12.17.01"/>
    <x v="197"/>
    <x v="0"/>
    <n v="1215"/>
    <s v="Jason R Weber"/>
    <x v="0"/>
    <s v="REL  SETC  //  EXEC"/>
    <s v="1CORP20000"/>
    <x v="0"/>
    <s v="2CORP80000"/>
    <x v="8"/>
    <s v="3CORP82000"/>
    <x v="39"/>
    <s v="1DRIV43000"/>
    <s v="IT Operational"/>
    <s v="2DRIV43300"/>
    <s v="Technology Refresh"/>
    <n v="0"/>
    <n v="40000"/>
    <n v="37776.35"/>
    <n v="65453.755799999984"/>
    <n v="-25453.755799999984"/>
    <n v="0"/>
    <n v="0"/>
    <n v="0"/>
    <n v="0"/>
    <n v="0"/>
    <n v="0"/>
    <n v="0"/>
    <n v="0"/>
    <n v="0"/>
    <n v="0"/>
    <n v="0"/>
    <n v="0"/>
    <n v="0"/>
    <n v="-25453.755799999984"/>
    <n v="0"/>
    <n v="0"/>
    <s v="N"/>
    <n v="0"/>
  </r>
  <r>
    <x v="2"/>
    <s v="IT"/>
    <s v="F.10017"/>
    <s v="CAP-OPERATIONAL INFRASTRUCTURE"/>
    <s v="F.10017.12"/>
    <s v="TELECOM"/>
    <s v="F.10017.12.19"/>
    <s v="RADIO UPGRADE"/>
    <s v="F.10017.12.19.02"/>
    <x v="198"/>
    <x v="0"/>
    <n v="1215"/>
    <s v="Jason R Weber"/>
    <x v="0"/>
    <s v="REL  SETC  //  EXEC"/>
    <s v="1CORP20000"/>
    <x v="0"/>
    <s v="2CORP80000"/>
    <x v="8"/>
    <s v="3CORP82000"/>
    <x v="39"/>
    <s v="1DRIV43000"/>
    <s v="IT Operational"/>
    <s v="2DRIV43300"/>
    <s v="Technology Refresh"/>
    <n v="0"/>
    <n v="0"/>
    <n v="13666.4"/>
    <n v="14461.025050000004"/>
    <n v="-14461.025050000004"/>
    <n v="0"/>
    <n v="0"/>
    <n v="0"/>
    <n v="0"/>
    <n v="0"/>
    <n v="0"/>
    <n v="0"/>
    <n v="0"/>
    <n v="0"/>
    <n v="0"/>
    <n v="0"/>
    <n v="0"/>
    <n v="0"/>
    <n v="-14461.025050000004"/>
    <n v="0"/>
    <n v="0"/>
    <s v="N"/>
    <n v="0"/>
  </r>
  <r>
    <x v="2"/>
    <s v="IT"/>
    <s v="F.10017"/>
    <s v="CAP-OPERATIONAL INFRASTRUCTURE"/>
    <s v="F.10017.12"/>
    <s v="TELECOM"/>
    <s v="F.10017.12.20"/>
    <s v="RTU UPGRADE"/>
    <s v="F.10017.12.20.01"/>
    <x v="199"/>
    <x v="0"/>
    <n v="1215"/>
    <s v="Jason R Weber"/>
    <x v="0"/>
    <s v="REL  SETC  //  EXEC"/>
    <s v="1CORP20000"/>
    <x v="0"/>
    <s v="2CORP80000"/>
    <x v="8"/>
    <s v="3CORP82000"/>
    <x v="39"/>
    <s v="1DRIV43000"/>
    <s v="IT Operational"/>
    <s v="2DRIV43300"/>
    <s v="Technology Refresh"/>
    <n v="0"/>
    <n v="0"/>
    <n v="-7085.05"/>
    <n v="-6677.97"/>
    <n v="6677.97"/>
    <n v="0"/>
    <n v="0"/>
    <n v="0"/>
    <n v="0"/>
    <n v="0"/>
    <n v="0"/>
    <n v="0"/>
    <n v="0"/>
    <n v="0"/>
    <n v="0"/>
    <n v="0"/>
    <n v="0"/>
    <n v="0"/>
    <n v="6677.97"/>
    <n v="0"/>
    <n v="0"/>
    <s v="N"/>
    <n v="0"/>
  </r>
  <r>
    <x v="2"/>
    <s v="IT"/>
    <s v="F.10017"/>
    <s v="CAP-OPERATIONAL INFRASTRUCTURE"/>
    <s v="F.10017.12"/>
    <s v="TELECOM"/>
    <s v="F.10017.12.21"/>
    <s v="Goldendale Microwave"/>
    <s v="F.10017.12.21.01"/>
    <x v="200"/>
    <x v="0"/>
    <n v="1215"/>
    <s v="Jason R Weber"/>
    <x v="0"/>
    <s v="REL  SETC  //  NOPH"/>
    <s v="1CORP20000"/>
    <x v="0"/>
    <s v="2CORP80000"/>
    <x v="8"/>
    <s v="3CORP89000"/>
    <x v="35"/>
    <s v="1DRIV43000"/>
    <s v="IT Operational"/>
    <s v="2DRIV43300"/>
    <s v="Technology Refresh"/>
    <n v="0"/>
    <n v="200000"/>
    <n v="214973.15"/>
    <n v="190103.46470349998"/>
    <n v="9896.5352965000202"/>
    <n v="0"/>
    <n v="0"/>
    <n v="0"/>
    <n v="0"/>
    <n v="0"/>
    <n v="0"/>
    <n v="0"/>
    <n v="0"/>
    <n v="0"/>
    <n v="0"/>
    <n v="0"/>
    <n v="0"/>
    <n v="0"/>
    <n v="9896.5352965000202"/>
    <n v="0"/>
    <n v="0"/>
    <s v="N"/>
    <n v="0"/>
  </r>
  <r>
    <x v="2"/>
    <s v="IT"/>
    <s v="F.10017"/>
    <s v="CAP-OPERATIONAL INFRASTRUCTURE"/>
    <s v="F.10017.12"/>
    <s v="TELECOM"/>
    <s v="F.10017.12.22"/>
    <s v="Annual Network Refresh"/>
    <s v="F.10017.12.22.01"/>
    <x v="201"/>
    <x v="0"/>
    <n v="1210"/>
    <s v="Gerald (Jerry) E VanCorbach"/>
    <x v="0"/>
    <s v="REL  SETC  //  INIT"/>
    <s v="1CORP20000"/>
    <x v="0"/>
    <s v="2CORP80000"/>
    <x v="8"/>
    <s v="3CORP82000"/>
    <x v="39"/>
    <s v="1DRIV43000"/>
    <s v="IT Operational"/>
    <s v="2DRIV43300"/>
    <s v="Technology Refresh"/>
    <n v="0"/>
    <n v="0"/>
    <n v="704.65"/>
    <n v="704.65"/>
    <n v="-704.65"/>
    <n v="0"/>
    <n v="0"/>
    <n v="0"/>
    <n v="0"/>
    <n v="0"/>
    <n v="0"/>
    <n v="0"/>
    <n v="0"/>
    <n v="0"/>
    <n v="0"/>
    <n v="0"/>
    <n v="0"/>
    <n v="0"/>
    <n v="-704.65"/>
    <n v="0"/>
    <n v="0"/>
    <s v="N"/>
    <n v="0"/>
  </r>
  <r>
    <x v="2"/>
    <s v="IT"/>
    <s v="F.10017"/>
    <s v="CAP-OPERATIONAL INFRASTRUCTURE"/>
    <s v="F.10017.12"/>
    <s v="TELECOM"/>
    <s v="F.10017.12.22"/>
    <s v="Annual Network Refresh"/>
    <s v="F.10017.12.22.02"/>
    <x v="202"/>
    <x v="0"/>
    <n v="1236"/>
    <s v="William L Mendenhall"/>
    <x v="0"/>
    <s v="REL  SETC  //  INIT"/>
    <s v="1CORP20000"/>
    <x v="0"/>
    <s v="2CORP80000"/>
    <x v="8"/>
    <s v="3CORP82000"/>
    <x v="39"/>
    <s v="1DRIV43000"/>
    <s v="IT Operational"/>
    <s v="2DRIV43300"/>
    <s v="Technology Refresh"/>
    <n v="0"/>
    <n v="760000"/>
    <n v="531255.93000000005"/>
    <n v="530075.95450399991"/>
    <n v="229924.04549600009"/>
    <n v="0"/>
    <n v="0"/>
    <n v="0"/>
    <n v="0"/>
    <n v="0"/>
    <n v="0"/>
    <n v="0"/>
    <n v="0"/>
    <n v="0"/>
    <n v="0"/>
    <n v="0"/>
    <n v="0"/>
    <n v="0"/>
    <n v="229924.04549600009"/>
    <n v="0"/>
    <n v="0"/>
    <s v="N"/>
    <n v="0"/>
  </r>
  <r>
    <x v="2"/>
    <s v="IT"/>
    <s v="F.10017"/>
    <s v="CAP-OPERATIONAL INFRASTRUCTURE"/>
    <s v="F.10017.12"/>
    <s v="TELECOM"/>
    <s v="F.10017.12.23"/>
    <s v="Annual Network Growth"/>
    <s v="F.10017.12.23.01"/>
    <x v="203"/>
    <x v="0"/>
    <n v="1210"/>
    <s v="Gerald (Jerry) E VanCorbach"/>
    <x v="0"/>
    <s v="REL  SETC  //  INIT"/>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12"/>
    <s v="TELECOM"/>
    <s v="F.10017.12.23"/>
    <s v="Annual Network Growth"/>
    <s v="F.10017.12.23.02"/>
    <x v="204"/>
    <x v="0"/>
    <n v="1236"/>
    <s v="William L Mendenhall"/>
    <x v="0"/>
    <s v="REL  SETC  //  INIT"/>
    <s v="1CORP20000"/>
    <x v="0"/>
    <s v="2CORP80000"/>
    <x v="8"/>
    <s v="3CORP82000"/>
    <x v="39"/>
    <s v="1DRIV43000"/>
    <s v="IT Operational"/>
    <s v="2DRIV43300"/>
    <s v="Technology Refresh"/>
    <n v="0"/>
    <n v="993000"/>
    <n v="282832.45"/>
    <n v="287279.82568799995"/>
    <n v="705720.17431200005"/>
    <n v="0"/>
    <n v="0"/>
    <n v="0"/>
    <n v="0"/>
    <n v="0"/>
    <n v="0"/>
    <n v="0"/>
    <n v="0"/>
    <n v="0"/>
    <n v="0"/>
    <n v="0"/>
    <n v="0"/>
    <n v="0"/>
    <n v="705720.17431200005"/>
    <n v="0"/>
    <n v="0"/>
    <s v="N"/>
    <n v="0"/>
  </r>
  <r>
    <x v="2"/>
    <s v="IT"/>
    <s v="F.10017"/>
    <s v="CAP-OPERATIONAL INFRASTRUCTURE"/>
    <s v="F.10017.13"/>
    <s v="VOICE"/>
    <s v="F.10017.13.01"/>
    <s v="ANNUAL VOICE EQUIPMENT REFRESH"/>
    <s v="F.10017.13.01.01"/>
    <x v="205"/>
    <x v="0"/>
    <n v="1210"/>
    <s v="Gerald (Jerry) E VanCorbach"/>
    <x v="0"/>
    <s v="REL  SETC  //  NOPH"/>
    <s v="1CORP20000"/>
    <x v="0"/>
    <s v="2CORP80000"/>
    <x v="8"/>
    <s v="3CORP82000"/>
    <x v="39"/>
    <s v="1DRIV43000"/>
    <s v="IT Operational"/>
    <s v="2DRIV43300"/>
    <s v="Technology Refresh"/>
    <n v="0"/>
    <n v="0"/>
    <n v="0"/>
    <n v="0"/>
    <n v="0"/>
    <n v="0"/>
    <n v="0"/>
    <n v="0"/>
    <n v="0"/>
    <n v="0"/>
    <n v="0"/>
    <n v="0"/>
    <n v="0"/>
    <n v="0"/>
    <n v="0"/>
    <n v="0"/>
    <n v="0"/>
    <n v="0"/>
    <n v="0"/>
    <n v="0"/>
    <n v="0"/>
    <s v="N"/>
    <n v="0"/>
  </r>
  <r>
    <x v="2"/>
    <s v="IT"/>
    <s v="F.10017"/>
    <s v="CAP-OPERATIONAL INFRASTRUCTURE"/>
    <s v="F.10017.13"/>
    <s v="VOICE"/>
    <s v="F.10017.13.01"/>
    <s v="ANNUAL VOICE EQUIPMENT REFRESH"/>
    <s v="F.10017.13.01.02"/>
    <x v="206"/>
    <x v="0"/>
    <n v="1237"/>
    <s v="James V Burbidge"/>
    <x v="0"/>
    <s v="REL  SETC  //  INIT"/>
    <s v="1CORP20000"/>
    <x v="0"/>
    <s v="2CORP80000"/>
    <x v="8"/>
    <s v="3CORP82000"/>
    <x v="39"/>
    <s v="1DRIV43000"/>
    <s v="IT Operational"/>
    <s v="2DRIV43300"/>
    <s v="Technology Refresh"/>
    <n v="0"/>
    <n v="100000"/>
    <n v="50000"/>
    <n v="78346.05"/>
    <n v="21653.949999999997"/>
    <n v="0"/>
    <n v="0"/>
    <n v="0"/>
    <n v="0"/>
    <n v="0"/>
    <n v="0"/>
    <n v="0"/>
    <n v="0"/>
    <n v="0"/>
    <n v="0"/>
    <n v="0"/>
    <n v="0"/>
    <n v="0"/>
    <n v="21653.949999999997"/>
    <n v="0"/>
    <n v="0"/>
    <s v="N"/>
    <n v="0"/>
  </r>
  <r>
    <x v="2"/>
    <s v="IT"/>
    <s v="F.10017"/>
    <s v="CAP-OPERATIONAL INFRASTRUCTURE"/>
    <s v="F.10017.13"/>
    <s v="VOICE"/>
    <s v="F.10017.13.02"/>
    <s v="ANNUAL VOIP DEPLOYMENT AND REFRESH"/>
    <s v="F.10017.13.02.01"/>
    <x v="207"/>
    <x v="0"/>
    <n v="1210"/>
    <s v="Gerald (Jerry) E VanCorbach"/>
    <x v="0"/>
    <s v="REL  SETC  //  NOPH"/>
    <s v="1CORP20000"/>
    <x v="0"/>
    <s v="2CORP80000"/>
    <x v="8"/>
    <s v="3CORP82000"/>
    <x v="39"/>
    <s v="1DRIV43000"/>
    <s v="IT Operational"/>
    <s v="2DRIV43300"/>
    <s v="Technology Refresh"/>
    <n v="0"/>
    <n v="0"/>
    <n v="5825.08"/>
    <n v="9885.7100000000009"/>
    <n v="-9885.7100000000009"/>
    <n v="0"/>
    <n v="0"/>
    <n v="0"/>
    <n v="0"/>
    <n v="0"/>
    <n v="0"/>
    <n v="0"/>
    <n v="0"/>
    <n v="0"/>
    <n v="0"/>
    <n v="0"/>
    <n v="0"/>
    <n v="0"/>
    <n v="-9885.7100000000009"/>
    <n v="0"/>
    <n v="0"/>
    <s v="N"/>
    <n v="0"/>
  </r>
  <r>
    <x v="2"/>
    <s v="IT"/>
    <s v="F.10017"/>
    <s v="CAP-OPERATIONAL INFRASTRUCTURE"/>
    <s v="F.10017.13"/>
    <s v="VOICE"/>
    <s v="F.10017.13.02"/>
    <s v="ANNUAL VOIP DEPLOYMENT AND REFRESH"/>
    <s v="F.10017.13.02.02"/>
    <x v="208"/>
    <x v="0"/>
    <n v="1210"/>
    <s v="Gerald (Jerry) E VanCorbach"/>
    <x v="0"/>
    <s v="REL  SETC  //  INIT"/>
    <s v="1CORP20000"/>
    <x v="0"/>
    <s v="2CORP80000"/>
    <x v="8"/>
    <s v="3CORP82000"/>
    <x v="39"/>
    <s v="1DRIV43000"/>
    <s v="IT Operational"/>
    <s v="2DRIV43300"/>
    <s v="Technology Refresh"/>
    <n v="0"/>
    <n v="800000"/>
    <n v="46156.02"/>
    <n v="2193.1770000000074"/>
    <n v="797806.82299999997"/>
    <n v="0"/>
    <n v="0"/>
    <n v="0"/>
    <n v="0"/>
    <n v="0"/>
    <n v="0"/>
    <n v="0"/>
    <n v="0"/>
    <n v="0"/>
    <n v="0"/>
    <n v="0"/>
    <n v="0"/>
    <n v="0"/>
    <n v="797806.82299999997"/>
    <n v="0"/>
    <n v="0"/>
    <s v="N"/>
    <n v="0"/>
  </r>
  <r>
    <x v="2"/>
    <s v="IT"/>
    <s v="F.10017"/>
    <s v="CAP-OPERATIONAL INFRASTRUCTURE"/>
    <s v="F.10017.13"/>
    <s v="VOICE"/>
    <s v="F.10017.13.03"/>
    <s v="Access Center Technology Refresh"/>
    <s v="F.10017.13.03.01"/>
    <x v="209"/>
    <x v="0"/>
    <n v="1237"/>
    <s v="James V Burbidge"/>
    <x v="0"/>
    <s v="REL  SETC  //  INIT"/>
    <s v="1CORP20000"/>
    <x v="0"/>
    <s v="2CORP80000"/>
    <x v="8"/>
    <s v="3CORP82000"/>
    <x v="39"/>
    <s v="1DRIV43000"/>
    <s v="IT Operational"/>
    <s v="2DRIV43300"/>
    <s v="Technology Refresh"/>
    <n v="0"/>
    <n v="1000000"/>
    <n v="101477.13"/>
    <n v="68870.950000000012"/>
    <n v="931129.05"/>
    <n v="0"/>
    <n v="0"/>
    <n v="0"/>
    <n v="0"/>
    <n v="0"/>
    <n v="0"/>
    <n v="0"/>
    <n v="0"/>
    <n v="0"/>
    <n v="0"/>
    <n v="0"/>
    <n v="0"/>
    <n v="0"/>
    <n v="931129.05"/>
    <n v="0"/>
    <n v="0"/>
    <s v="N"/>
    <n v="0"/>
  </r>
  <r>
    <x v="2"/>
    <s v="IT"/>
    <s v="F.10017"/>
    <s v="CAP-OPERATIONAL INFRASTRUCTURE"/>
    <s v="F.10017.14"/>
    <s v="WEB"/>
    <s v="F.10017.14.01"/>
    <s v="WINDOWS 2003"/>
    <s v="F.10017.14.01.01"/>
    <x v="130"/>
    <x v="0"/>
    <n v="1213"/>
    <s v="Jason L Shamp"/>
    <x v="0"/>
    <s v="REL  SETC  //  CLOS"/>
    <s v="1CORP20000"/>
    <x v="0"/>
    <s v="2CORP80000"/>
    <x v="8"/>
    <s v="3CORP82000"/>
    <x v="39"/>
    <s v="1DRIV43000"/>
    <s v="IT Operational"/>
    <s v="2DRIV43300"/>
    <s v="Technology Refresh"/>
    <n v="0"/>
    <n v="0"/>
    <n v="0"/>
    <n v="0"/>
    <n v="0"/>
    <n v="0"/>
    <n v="0"/>
    <n v="0"/>
    <n v="0"/>
    <n v="0"/>
    <n v="0"/>
    <n v="0"/>
    <n v="0"/>
    <n v="0"/>
    <n v="0"/>
    <n v="0"/>
    <n v="0"/>
    <n v="0"/>
    <n v="0"/>
    <n v="0"/>
    <n v="0"/>
    <s v="N"/>
    <n v="0"/>
  </r>
  <r>
    <x v="2"/>
    <s v="IT"/>
    <s v="F.10018"/>
    <s v="CAP-OPERATIONAL IT"/>
    <s v="F.10018.01"/>
    <s v="ARCHITECTURE"/>
    <s v="F.10018.01.01"/>
    <s v="Enterprise Architecture Tool"/>
    <s v="F.10018.01.01.01"/>
    <x v="210"/>
    <x v="0"/>
    <n v="1223"/>
    <s v="Joseph Beer"/>
    <x v="0"/>
    <s v="REL  SETC  //  DESG"/>
    <s v="1CORP20000"/>
    <x v="0"/>
    <s v="2CORP80000"/>
    <x v="8"/>
    <s v="3CORP82000"/>
    <x v="39"/>
    <s v="1DRIV43000"/>
    <s v="IT Operational"/>
    <s v="2DRIV43300"/>
    <s v="Technology Refresh"/>
    <n v="0"/>
    <n v="0"/>
    <n v="0"/>
    <n v="12181.21"/>
    <n v="-12181.21"/>
    <n v="0"/>
    <n v="0"/>
    <n v="0"/>
    <n v="0"/>
    <n v="0"/>
    <n v="0"/>
    <n v="0"/>
    <n v="0"/>
    <n v="0"/>
    <n v="0"/>
    <n v="0"/>
    <n v="0"/>
    <n v="0"/>
    <n v="-12181.21"/>
    <n v="0"/>
    <n v="0"/>
    <s v="N"/>
    <n v="0"/>
  </r>
  <r>
    <x v="2"/>
    <s v="IT"/>
    <s v="F.10018"/>
    <s v="CAP-OPERATIONAL IT"/>
    <s v="F.10018.01"/>
    <s v="ARCHITECTURE"/>
    <s v="F.10018.01.01"/>
    <s v="Enterprise Architecture Tool"/>
    <s v="F.10018.01.01.02"/>
    <x v="211"/>
    <x v="0"/>
    <n v="1223"/>
    <s v="Joseph Beer"/>
    <x v="0"/>
    <s v="REL  SETC  //  INIT"/>
    <s v="1CORP20000"/>
    <x v="0"/>
    <s v="2CORP80000"/>
    <x v="8"/>
    <s v="3CORP82000"/>
    <x v="39"/>
    <s v="1DRIV43000"/>
    <s v="IT Operational"/>
    <s v="2DRIV43300"/>
    <s v="Technology Refresh"/>
    <n v="0"/>
    <n v="500000"/>
    <n v="11687.66"/>
    <n v="318.25"/>
    <n v="499681.75"/>
    <n v="0"/>
    <n v="0"/>
    <n v="0"/>
    <n v="0"/>
    <n v="0"/>
    <n v="0"/>
    <n v="0"/>
    <n v="0"/>
    <n v="0"/>
    <n v="0"/>
    <n v="0"/>
    <n v="0"/>
    <n v="0"/>
    <n v="499681.75"/>
    <n v="0"/>
    <n v="0"/>
    <s v="N"/>
    <n v="0"/>
  </r>
  <r>
    <x v="2"/>
    <s v="IT"/>
    <s v="F.10018"/>
    <s v="CAP-OPERATIONAL IT"/>
    <s v="F.10018.04"/>
    <s v="SECURITY"/>
    <s v="F.10018.04.02"/>
    <s v="DATA ENCRYPTION"/>
    <s v="F.10018.04.02.01"/>
    <x v="212"/>
    <x v="0"/>
    <n v="1208"/>
    <s v="Eileen F Figone"/>
    <x v="0"/>
    <s v="REL  SETC  //  CLOS"/>
    <s v="1CORP20000"/>
    <x v="0"/>
    <s v="2CORP80000"/>
    <x v="8"/>
    <s v="3CORP82000"/>
    <x v="39"/>
    <s v="1DRIV43000"/>
    <s v="IT Operational"/>
    <s v="2DRIV43300"/>
    <s v="Technology Refresh"/>
    <n v="0"/>
    <n v="0"/>
    <n v="-1617.45"/>
    <n v="-1617.45"/>
    <n v="1617.45"/>
    <n v="0"/>
    <n v="0"/>
    <n v="0"/>
    <n v="0"/>
    <n v="0"/>
    <n v="0"/>
    <n v="0"/>
    <n v="0"/>
    <n v="0"/>
    <n v="0"/>
    <n v="0"/>
    <n v="0"/>
    <n v="0"/>
    <n v="1617.45"/>
    <n v="0"/>
    <n v="0"/>
    <s v="N"/>
    <n v="0"/>
  </r>
  <r>
    <x v="2"/>
    <s v="IT"/>
    <s v="F.10018"/>
    <s v="CAP-OPERATIONAL IT"/>
    <s v="F.10018.04"/>
    <s v="SECURITY"/>
    <s v="F.10018.04.03"/>
    <s v="ONBOARDING OF THIRD PARTY VENDORS"/>
    <s v="F.10018.04.03.01"/>
    <x v="213"/>
    <x v="0"/>
    <n v="1208"/>
    <s v="Eileen F Figone"/>
    <x v="0"/>
    <s v="REL  SETC  //  CLOS"/>
    <s v="1CORP20000"/>
    <x v="0"/>
    <s v="2CORP80000"/>
    <x v="8"/>
    <s v="3CORP82000"/>
    <x v="39"/>
    <s v="1DRIV43000"/>
    <s v="IT Operational"/>
    <s v="2DRIV43300"/>
    <s v="Technology Refresh"/>
    <n v="0"/>
    <n v="0"/>
    <n v="0"/>
    <n v="0"/>
    <n v="0"/>
    <n v="0"/>
    <n v="0"/>
    <n v="0"/>
    <n v="0"/>
    <n v="0"/>
    <n v="0"/>
    <n v="0"/>
    <n v="0"/>
    <n v="0"/>
    <n v="0"/>
    <n v="0"/>
    <n v="0"/>
    <n v="0"/>
    <n v="0"/>
    <n v="0"/>
    <n v="0"/>
    <s v="N"/>
    <n v="0"/>
  </r>
  <r>
    <x v="2"/>
    <s v="IT"/>
    <s v="F.10018"/>
    <s v="CAP-OPERATIONAL IT"/>
    <s v="F.10018.04"/>
    <s v="SECURITY"/>
    <s v="F.10018.04.04"/>
    <s v="PRIVILEGED IDENTITY MANAGEMENT"/>
    <s v="F.10018.04.04.01"/>
    <x v="214"/>
    <x v="0"/>
    <n v="1208"/>
    <s v="Eileen F Figone"/>
    <x v="0"/>
    <s v="REL  SETC  //  CLOS"/>
    <s v="1CORP20000"/>
    <x v="0"/>
    <s v="2CORP80000"/>
    <x v="8"/>
    <s v="3CORP82000"/>
    <x v="39"/>
    <s v="1DRIV43000"/>
    <s v="IT Operational"/>
    <s v="2DRIV43300"/>
    <s v="Technology Refresh"/>
    <n v="0"/>
    <n v="0"/>
    <n v="818.49"/>
    <n v="818.49"/>
    <n v="-818.49"/>
    <n v="0"/>
    <n v="0"/>
    <n v="0"/>
    <n v="0"/>
    <n v="0"/>
    <n v="0"/>
    <n v="0"/>
    <n v="0"/>
    <n v="0"/>
    <n v="0"/>
    <n v="0"/>
    <n v="0"/>
    <n v="0"/>
    <n v="-818.49"/>
    <n v="0"/>
    <n v="0"/>
    <s v="N"/>
    <n v="0"/>
  </r>
  <r>
    <x v="2"/>
    <s v="IT"/>
    <s v="F.10018"/>
    <s v="CAP-OPERATIONAL IT"/>
    <s v="F.10018.04"/>
    <s v="SECURITY"/>
    <s v="F.10018.04.05"/>
    <s v="RFP"/>
    <s v="F.10018.04.05.01"/>
    <x v="215"/>
    <x v="0"/>
    <n v="1208"/>
    <s v="Eileen F Figone"/>
    <x v="0"/>
    <s v="REL  SETC  //  CLOS"/>
    <s v="1CORP20000"/>
    <x v="0"/>
    <s v="2CORP80000"/>
    <x v="8"/>
    <s v="3CORP82000"/>
    <x v="39"/>
    <s v="1DRIV43000"/>
    <s v="IT Operational"/>
    <s v="2DRIV43300"/>
    <s v="Technology Refresh"/>
    <n v="0"/>
    <n v="0"/>
    <n v="0"/>
    <n v="0"/>
    <n v="0"/>
    <n v="0"/>
    <n v="0"/>
    <n v="0"/>
    <n v="0"/>
    <n v="0"/>
    <n v="0"/>
    <n v="0"/>
    <n v="0"/>
    <n v="0"/>
    <n v="0"/>
    <n v="0"/>
    <n v="0"/>
    <n v="0"/>
    <n v="0"/>
    <n v="0"/>
    <n v="0"/>
    <s v="N"/>
    <n v="0"/>
  </r>
  <r>
    <x v="2"/>
    <s v="IT"/>
    <s v="F.10018"/>
    <s v="CAP-OPERATIONAL IT"/>
    <s v="F.10018.04"/>
    <s v="SECURITY"/>
    <s v="F.10018.04.06"/>
    <s v="SECURITY OPERATIONS CENTER"/>
    <s v="F.10018.04.06.01"/>
    <x v="216"/>
    <x v="0"/>
    <n v="1208"/>
    <s v="Eileen F Figone"/>
    <x v="0"/>
    <s v="REL  SETC  //  EXEC"/>
    <s v="1CORP20000"/>
    <x v="0"/>
    <s v="2CORP80000"/>
    <x v="8"/>
    <s v="3CORP82000"/>
    <x v="39"/>
    <s v="1DRIV43000"/>
    <s v="IT Operational"/>
    <s v="2DRIV43300"/>
    <s v="Technology Refresh"/>
    <n v="0"/>
    <n v="0"/>
    <n v="29021.32"/>
    <n v="29021.32"/>
    <n v="-29021.32"/>
    <n v="0"/>
    <n v="0"/>
    <n v="0"/>
    <n v="0"/>
    <n v="0"/>
    <n v="0"/>
    <n v="0"/>
    <n v="0"/>
    <n v="0"/>
    <n v="0"/>
    <n v="0"/>
    <n v="0"/>
    <n v="0"/>
    <n v="-29021.32"/>
    <n v="0"/>
    <n v="0"/>
    <s v="N"/>
    <n v="0"/>
  </r>
  <r>
    <x v="2"/>
    <s v="IT"/>
    <s v="F.10018"/>
    <s v="CAP-OPERATIONAL IT"/>
    <s v="F.10018.04"/>
    <s v="SECURITY"/>
    <s v="F.10018.04.07"/>
    <s v="SIEM"/>
    <s v="F.10018.04.07.01"/>
    <x v="217"/>
    <x v="0"/>
    <n v="1208"/>
    <s v="Eileen F Figone"/>
    <x v="0"/>
    <s v="REL  SETC  //  EXEC"/>
    <s v="1CORP20000"/>
    <x v="0"/>
    <s v="2CORP80000"/>
    <x v="8"/>
    <s v="3CORP82000"/>
    <x v="39"/>
    <s v="1DRIV43000"/>
    <s v="IT Operational"/>
    <s v="2DRIV43300"/>
    <s v="Technology Refresh"/>
    <n v="0"/>
    <n v="0"/>
    <n v="6879.63"/>
    <n v="6879.63"/>
    <n v="-6879.63"/>
    <n v="0"/>
    <n v="0"/>
    <n v="0"/>
    <n v="0"/>
    <n v="0"/>
    <n v="0"/>
    <n v="0"/>
    <n v="0"/>
    <n v="0"/>
    <n v="0"/>
    <n v="0"/>
    <n v="0"/>
    <n v="0"/>
    <n v="-6879.63"/>
    <n v="0"/>
    <n v="0"/>
    <s v="N"/>
    <n v="0"/>
  </r>
  <r>
    <x v="2"/>
    <s v="IT"/>
    <s v="F.10018"/>
    <s v="CAP-OPERATIONAL IT"/>
    <s v="F.10018.05"/>
    <s v="SERVER"/>
    <s v="F.10018.05.01"/>
    <s v="SERVER UPGRADE"/>
    <s v="F.10018.05.01.01"/>
    <x v="218"/>
    <x v="0"/>
    <n v="1208"/>
    <s v="Eileen F Figone"/>
    <x v="0"/>
    <s v="REL  SETC  //  CLOS"/>
    <s v="1CORP20000"/>
    <x v="0"/>
    <s v="2CORP80000"/>
    <x v="8"/>
    <s v="3CORP82000"/>
    <x v="39"/>
    <s v="1DRIV43000"/>
    <s v="IT Operational"/>
    <s v="2DRIV43300"/>
    <s v="Technology Refresh"/>
    <n v="0"/>
    <n v="0"/>
    <n v="0"/>
    <n v="0"/>
    <n v="0"/>
    <n v="0"/>
    <n v="0"/>
    <n v="0"/>
    <n v="0"/>
    <n v="0"/>
    <n v="0"/>
    <n v="0"/>
    <n v="0"/>
    <n v="0"/>
    <n v="0"/>
    <n v="0"/>
    <n v="0"/>
    <n v="0"/>
    <n v="0"/>
    <n v="0"/>
    <n v="0"/>
    <s v="N"/>
    <n v="0"/>
  </r>
  <r>
    <x v="2"/>
    <s v="IT"/>
    <s v="F.10018"/>
    <s v="CAP-OPERATIONAL IT"/>
    <s v="F.10018.06"/>
    <s v="WEB"/>
    <s v="F.10018.06.02"/>
    <s v="Service Now Enhancement Program"/>
    <s v="F.10018.06.02.01"/>
    <x v="128"/>
    <x v="0"/>
    <n v="1207"/>
    <s v="Obaid H Khan"/>
    <x v="0"/>
    <s v="REL  SETC  //  EXEC"/>
    <s v="1CORP20000"/>
    <x v="0"/>
    <s v="2CORP80000"/>
    <x v="8"/>
    <s v="3CORP82000"/>
    <x v="39"/>
    <s v="1DRIV43000"/>
    <s v="IT Operational"/>
    <s v="2DRIV43300"/>
    <s v="Technology Refresh"/>
    <n v="0"/>
    <n v="0"/>
    <n v="0"/>
    <n v="0"/>
    <n v="0"/>
    <n v="0"/>
    <n v="0"/>
    <n v="0"/>
    <n v="0"/>
    <n v="0"/>
    <n v="0"/>
    <n v="0"/>
    <n v="0"/>
    <n v="0"/>
    <n v="0"/>
    <n v="0"/>
    <n v="0"/>
    <n v="0"/>
    <n v="0"/>
    <n v="0"/>
    <n v="0"/>
    <s v="N"/>
    <n v="0"/>
  </r>
  <r>
    <x v="2"/>
    <s v="IT"/>
    <s v="F.10020"/>
    <s v="CAP-CSA SECURITY"/>
    <s v="F.10020.01"/>
    <s v="Security"/>
    <s v="F.10020.01.01"/>
    <s v="PHASE TWO EGRC BUILD-OUT"/>
    <s v="F.10020.01.01.01"/>
    <x v="219"/>
    <x v="0"/>
    <n v="1208"/>
    <s v="Eileen F Figone"/>
    <x v="0"/>
    <s v="REL  SETC  //  INIT"/>
    <s v="1CORP20000"/>
    <x v="0"/>
    <s v="2CORP80000"/>
    <x v="8"/>
    <s v="3CORP85500"/>
    <x v="41"/>
    <s v="1DRIV43000"/>
    <s v="IT Operational"/>
    <s v="2DRIV43300"/>
    <s v="Technology Refresh"/>
    <n v="2431476"/>
    <n v="2431476"/>
    <n v="2422708.46"/>
    <n v="2349741.9508799999"/>
    <n v="81734.049120000098"/>
    <n v="0"/>
    <n v="0"/>
    <n v="0"/>
    <n v="0"/>
    <n v="0"/>
    <n v="0"/>
    <n v="0"/>
    <n v="0"/>
    <n v="0"/>
    <n v="0"/>
    <n v="0"/>
    <n v="0"/>
    <n v="0"/>
    <n v="81734.049120000098"/>
    <n v="0"/>
    <n v="0"/>
    <s v="N"/>
    <n v="0"/>
  </r>
  <r>
    <x v="2"/>
    <s v="IT"/>
    <s v="F.10025"/>
    <s v="CAP-Operational Security"/>
    <s v="F.10025.01"/>
    <s v="SECURITY"/>
    <s v="F.10025.01.01"/>
    <s v="3RD PARTY PATCHING TOOL"/>
    <s v="F.10025.01.01.01"/>
    <x v="220"/>
    <x v="0"/>
    <n v="1208"/>
    <s v="Eileen F Figone"/>
    <x v="0"/>
    <s v="REL  SETC  //  INIT"/>
    <s v="1CORP20000"/>
    <x v="0"/>
    <s v="2CORP80000"/>
    <x v="8"/>
    <s v="3CORP82000"/>
    <x v="39"/>
    <s v="1DRIV43000"/>
    <s v="IT Operational"/>
    <s v="2DRIV43300"/>
    <s v="Technology Refresh"/>
    <n v="0"/>
    <n v="400000"/>
    <n v="23567.9"/>
    <n v="22646.769999999997"/>
    <n v="377353.23"/>
    <n v="0"/>
    <n v="0"/>
    <n v="0"/>
    <n v="0"/>
    <n v="0"/>
    <n v="0"/>
    <n v="0"/>
    <n v="0"/>
    <n v="0"/>
    <n v="0"/>
    <n v="0"/>
    <n v="0"/>
    <n v="0"/>
    <n v="377353.23"/>
    <n v="0"/>
    <n v="0"/>
    <s v="N"/>
    <n v="0"/>
  </r>
  <r>
    <x v="2"/>
    <s v="IT"/>
    <s v="F.10025"/>
    <s v="CAP-Operational Security"/>
    <s v="F.10025.01"/>
    <s v="SECURITY"/>
    <s v="F.10025.01.02"/>
    <s v="WEB APPLICATION FIREWALL"/>
    <s v="F.10025.01.02.01"/>
    <x v="221"/>
    <x v="0"/>
    <n v="1208"/>
    <s v="Eileen F Figone"/>
    <x v="0"/>
    <s v="REL  SETC  //  INIT"/>
    <s v="1CORP20000"/>
    <x v="0"/>
    <s v="2CORP80000"/>
    <x v="8"/>
    <s v="3CORP82000"/>
    <x v="39"/>
    <s v="1DRIV43000"/>
    <s v="IT Operational"/>
    <s v="2DRIV43300"/>
    <s v="Technology Refresh"/>
    <n v="0"/>
    <n v="220000"/>
    <n v="220000"/>
    <n v="220000"/>
    <n v="0"/>
    <n v="0"/>
    <n v="0"/>
    <n v="0"/>
    <n v="0"/>
    <n v="0"/>
    <n v="0"/>
    <n v="0"/>
    <n v="0"/>
    <n v="0"/>
    <n v="0"/>
    <n v="0"/>
    <n v="0"/>
    <n v="0"/>
    <n v="0"/>
    <n v="0"/>
    <n v="0"/>
    <s v="N"/>
    <n v="0"/>
  </r>
  <r>
    <x v="3"/>
    <s v="Energy Operations"/>
    <s v="K.10001"/>
    <s v="CAP-BAKER OPERATIONAL"/>
    <s v="K.10001.01"/>
    <s v="BAKER OPERATIONAL"/>
    <s v="K.10001.01.01"/>
    <s v="LOWER BAKER"/>
    <s v="K.10001.01.01.01"/>
    <x v="222"/>
    <x v="0"/>
    <n v="5150"/>
    <s v="Matthew J Blanton"/>
    <x v="0"/>
    <s v="REL  SETC  //  EXEC"/>
    <s v="1CORP20000"/>
    <x v="0"/>
    <s v="2CORP70000"/>
    <x v="6"/>
    <s v="3CORP72000"/>
    <x v="42"/>
    <s v="1DRIV13000"/>
    <s v="Reliability - Generation"/>
    <s v="2DRIV13000"/>
    <s v="Reliability - Generation"/>
    <n v="309754"/>
    <n v="353911"/>
    <n v="353118.15"/>
    <n v="266094.15000000002"/>
    <n v="87816.849999999977"/>
    <n v="3853147.08"/>
    <n v="78820"/>
    <n v="3774327.08"/>
    <n v="603680"/>
    <n v="18040"/>
    <n v="585640"/>
    <n v="146720"/>
    <n v="0"/>
    <n v="146720"/>
    <n v="146720"/>
    <n v="0"/>
    <n v="146720"/>
    <n v="0"/>
    <n v="4741223.93"/>
    <n v="0"/>
    <s v="we group different WBS in Hydro Plant's original plan "/>
    <s v="N"/>
    <n v="0"/>
  </r>
  <r>
    <x v="3"/>
    <s v="Energy Operations"/>
    <s v="K.10001"/>
    <s v="CAP-BAKER OPERATIONAL"/>
    <s v="K.10001.01"/>
    <s v="BAKER OPERATIONAL"/>
    <s v="K.10001.01.01"/>
    <s v="LOWER BAKER"/>
    <s v="K.10001.01.01.02"/>
    <x v="223"/>
    <x v="0"/>
    <n v="5150"/>
    <s v="Matthew J Blanton"/>
    <x v="0"/>
    <s v="REL  SETC  //  EXEC"/>
    <s v="1CORP20000"/>
    <x v="0"/>
    <s v="2CORP70000"/>
    <x v="6"/>
    <s v="3CORP72000"/>
    <x v="42"/>
    <s v="1DRIV13000"/>
    <s v="Reliability - Generation"/>
    <s v="2DRIV13000"/>
    <s v="Reliability - Generation"/>
    <n v="0"/>
    <n v="0"/>
    <n v="0"/>
    <n v="66351.17"/>
    <n v="-66351.17"/>
    <n v="0"/>
    <n v="0"/>
    <n v="0"/>
    <n v="0"/>
    <n v="0"/>
    <n v="0"/>
    <n v="0"/>
    <n v="0"/>
    <n v="0"/>
    <n v="0"/>
    <n v="0"/>
    <n v="0"/>
    <n v="0"/>
    <n v="-66351.17"/>
    <n v="0"/>
    <n v="0"/>
    <s v="N"/>
    <n v="0"/>
  </r>
  <r>
    <x v="3"/>
    <s v="Energy Operations"/>
    <s v="K.10001"/>
    <s v="CAP-BAKER OPERATIONAL"/>
    <s v="K.10001.01"/>
    <s v="BAKER OPERATIONAL"/>
    <s v="K.10001.01.02"/>
    <s v="UPPER BAKER"/>
    <s v="K.10001.01.02.01"/>
    <x v="224"/>
    <x v="0"/>
    <n v="5150"/>
    <s v="Matthew J Blanton"/>
    <x v="0"/>
    <s v="REL  SETC  //  EXEC"/>
    <s v="1CORP20000"/>
    <x v="0"/>
    <s v="2CORP70000"/>
    <x v="6"/>
    <s v="3CORP72500"/>
    <x v="43"/>
    <s v="1DRIV13000"/>
    <s v="Reliability - Generation"/>
    <s v="2DRIV13000"/>
    <s v="Reliability - Generation"/>
    <n v="0"/>
    <n v="0"/>
    <n v="0"/>
    <n v="0"/>
    <n v="0"/>
    <n v="0"/>
    <n v="75000"/>
    <n v="-75000"/>
    <n v="0"/>
    <n v="0"/>
    <n v="0"/>
    <n v="0"/>
    <n v="0"/>
    <n v="0"/>
    <n v="0"/>
    <n v="0"/>
    <n v="0"/>
    <n v="0"/>
    <n v="-75000"/>
    <n v="0"/>
    <n v="0"/>
    <s v="N"/>
    <n v="0"/>
  </r>
  <r>
    <x v="3"/>
    <s v="Energy Operations"/>
    <s v="K.10001"/>
    <s v="CAP-BAKER OPERATIONAL"/>
    <s v="K.10001.01"/>
    <s v="BAKER OPERATIONAL"/>
    <s v="K.10001.01.02"/>
    <s v="UPPER BAKER"/>
    <s v="K.10001.01.02.02"/>
    <x v="225"/>
    <x v="0"/>
    <n v="5150"/>
    <s v="Matthew J Blanton"/>
    <x v="0"/>
    <s v="REL  SETC  //  EXEC"/>
    <s v="1CORP20000"/>
    <x v="0"/>
    <s v="2CORP70000"/>
    <x v="6"/>
    <s v="3CORP72500"/>
    <x v="43"/>
    <s v="1DRIV13000"/>
    <s v="Reliability - Generation"/>
    <s v="2DRIV13000"/>
    <s v="Reliability - Generation"/>
    <n v="0"/>
    <n v="0"/>
    <n v="6192.39"/>
    <n v="39392.43"/>
    <n v="-39392.43"/>
    <n v="0"/>
    <n v="0"/>
    <n v="0"/>
    <n v="0"/>
    <n v="0"/>
    <n v="0"/>
    <n v="0"/>
    <n v="0"/>
    <n v="0"/>
    <n v="0"/>
    <n v="0"/>
    <n v="0"/>
    <n v="0"/>
    <n v="-39392.43"/>
    <n v="0"/>
    <n v="0"/>
    <s v="N"/>
    <n v="0"/>
  </r>
  <r>
    <x v="3"/>
    <s v="Energy Operations"/>
    <s v="K.10002"/>
    <s v="CAP-BAKER PROJECTS"/>
    <s v="K.10002.01"/>
    <s v="BAKER PROJECTS"/>
    <s v="K.10002.01.01"/>
    <s v="LOWER BAKER"/>
    <s v="K.10002.01.01.01"/>
    <x v="226"/>
    <x v="0"/>
    <n v="5150"/>
    <s v="Matthew J Blanton"/>
    <x v="0"/>
    <s v="REL  SETC  //  EXEC"/>
    <s v="1CORP10000"/>
    <x v="1"/>
    <s v="2CORP50000"/>
    <x v="5"/>
    <s v="3CORP54000"/>
    <x v="44"/>
    <s v="1DRIV72000"/>
    <s v="Compliance"/>
    <s v="2DRIV72000"/>
    <s v="Compliance"/>
    <n v="1304400"/>
    <n v="1304400"/>
    <n v="1327327.79"/>
    <n v="107396.65471999999"/>
    <n v="1197003.34528"/>
    <n v="1221000"/>
    <n v="2021000"/>
    <n v="-800000"/>
    <n v="1142200"/>
    <n v="1300000"/>
    <n v="-157800"/>
    <n v="0"/>
    <n v="0"/>
    <n v="0"/>
    <n v="0"/>
    <n v="0"/>
    <n v="0"/>
    <n v="0"/>
    <n v="239203.34528000001"/>
    <n v="0"/>
    <n v="0"/>
    <s v="Y"/>
    <n v="0"/>
  </r>
  <r>
    <x v="3"/>
    <s v="Energy Operations"/>
    <s v="K.10002"/>
    <s v="CAP-BAKER PROJECTS"/>
    <s v="K.10002.01"/>
    <s v="BAKER PROJECTS"/>
    <s v="K.10002.01.01"/>
    <s v="LOWER BAKER"/>
    <s v="K.10002.01.01.02"/>
    <x v="227"/>
    <x v="0"/>
    <n v="5150"/>
    <s v="Matthew J Blanton"/>
    <x v="0"/>
    <s v="REL  SETC  //  EXEC"/>
    <s v="1CORP20000"/>
    <x v="0"/>
    <s v="2CORP70000"/>
    <x v="6"/>
    <s v="3CORP72000"/>
    <x v="42"/>
    <s v="1DRIV71000"/>
    <s v="Safety"/>
    <s v="2DRIV71000"/>
    <s v="Safety"/>
    <n v="0"/>
    <n v="0"/>
    <n v="0"/>
    <n v="0"/>
    <n v="0"/>
    <n v="0"/>
    <n v="0"/>
    <n v="0"/>
    <n v="0"/>
    <n v="0"/>
    <n v="0"/>
    <n v="0"/>
    <n v="0"/>
    <n v="0"/>
    <n v="0"/>
    <n v="0"/>
    <n v="0"/>
    <n v="0"/>
    <n v="0"/>
    <n v="0"/>
    <n v="0"/>
    <s v="N"/>
    <n v="0"/>
  </r>
  <r>
    <x v="3"/>
    <s v="Energy Operations"/>
    <s v="K.10002"/>
    <s v="CAP-BAKER PROJECTS"/>
    <s v="K.10002.01"/>
    <s v="BAKER PROJECTS"/>
    <s v="K.10002.01.01"/>
    <s v="LOWER BAKER"/>
    <s v="K.10002.01.01.03"/>
    <x v="228"/>
    <x v="0"/>
    <n v="5031"/>
    <s v="Robert E Romocki"/>
    <x v="0"/>
    <s v="REL  SETC  //  CLOS"/>
    <s v="1CORP20000"/>
    <x v="0"/>
    <s v="2CORP70000"/>
    <x v="6"/>
    <s v="3CORP72000"/>
    <x v="42"/>
    <s v="1DRIV71000"/>
    <s v="Safety"/>
    <s v="2DRIV71000"/>
    <s v="Safety"/>
    <n v="0"/>
    <n v="0"/>
    <n v="0"/>
    <n v="0"/>
    <n v="0"/>
    <n v="0"/>
    <n v="0"/>
    <n v="0"/>
    <n v="0"/>
    <n v="0"/>
    <n v="0"/>
    <n v="0"/>
    <n v="0"/>
    <n v="0"/>
    <n v="0"/>
    <n v="0"/>
    <n v="0"/>
    <n v="0"/>
    <n v="0"/>
    <n v="0"/>
    <n v="0"/>
    <s v="N"/>
    <n v="0"/>
  </r>
  <r>
    <x v="3"/>
    <s v="Energy Operations"/>
    <s v="K.10002"/>
    <s v="CAP-BAKER PROJECTS"/>
    <s v="K.10002.01"/>
    <s v="BAKER PROJECTS"/>
    <s v="K.10002.01.01"/>
    <s v="LOWER BAKER"/>
    <s v="K.10002.01.01.04"/>
    <x v="229"/>
    <x v="0"/>
    <n v="5150"/>
    <s v="Matthew J Blanton"/>
    <x v="0"/>
    <s v="REL  SETC  //  EXEC"/>
    <s v="1CORP20000"/>
    <x v="0"/>
    <s v="2CORP70000"/>
    <x v="6"/>
    <s v="3CORP72000"/>
    <x v="42"/>
    <s v="1DRIV13000"/>
    <s v="Reliability - Generation"/>
    <s v="2DRIV13000"/>
    <s v="Reliability - Generation"/>
    <n v="1665332"/>
    <n v="1665332"/>
    <n v="1612274.64"/>
    <n v="1605215.5688699998"/>
    <n v="60116.431130000157"/>
    <n v="0"/>
    <n v="0"/>
    <n v="0"/>
    <n v="0"/>
    <n v="0"/>
    <n v="0"/>
    <n v="0"/>
    <n v="0"/>
    <n v="0"/>
    <n v="0"/>
    <n v="0"/>
    <n v="0"/>
    <n v="0"/>
    <n v="60116.431130000157"/>
    <n v="0"/>
    <n v="0"/>
    <s v="N"/>
    <n v="0"/>
  </r>
  <r>
    <x v="3"/>
    <s v="Energy Operations"/>
    <s v="K.10002"/>
    <s v="CAP-BAKER PROJECTS"/>
    <s v="K.10002.01"/>
    <s v="BAKER PROJECTS"/>
    <s v="K.10002.01.01"/>
    <s v="LOWER BAKER"/>
    <s v="K.10002.01.01.05"/>
    <x v="230"/>
    <x v="0"/>
    <n v="5031"/>
    <s v="Robert E Romocki"/>
    <x v="0"/>
    <s v="REL  SETC  //  NOPH"/>
    <s v="1CORP20000"/>
    <x v="0"/>
    <s v="2CORP70000"/>
    <x v="6"/>
    <s v="3CORP72000"/>
    <x v="42"/>
    <s v="1DRIV13000"/>
    <s v="Reliability - Generation"/>
    <s v="2DRIV13000"/>
    <s v="Reliability - Generation"/>
    <n v="0"/>
    <n v="0"/>
    <n v="0"/>
    <n v="0"/>
    <n v="0"/>
    <n v="0"/>
    <n v="0"/>
    <n v="0"/>
    <n v="0"/>
    <n v="0"/>
    <n v="0"/>
    <n v="0"/>
    <n v="0"/>
    <n v="0"/>
    <n v="0"/>
    <n v="0"/>
    <n v="0"/>
    <n v="0"/>
    <n v="0"/>
    <n v="0"/>
    <n v="0"/>
    <s v="N"/>
    <n v="0"/>
  </r>
  <r>
    <x v="3"/>
    <s v="Energy Operations"/>
    <s v="K.10002"/>
    <s v="CAP-BAKER PROJECTS"/>
    <s v="K.10002.01"/>
    <s v="BAKER PROJECTS"/>
    <s v="K.10002.01.02"/>
    <s v="UPPER BAKER"/>
    <s v="K.10002.01.02.01"/>
    <x v="231"/>
    <x v="0"/>
    <n v="5150"/>
    <s v="Matthew J Blanton"/>
    <x v="0"/>
    <s v="REL  SETC  //  CLOS"/>
    <s v="1CORP20000"/>
    <x v="0"/>
    <s v="2CORP70000"/>
    <x v="6"/>
    <s v="3CORP72500"/>
    <x v="43"/>
    <s v="1DRIV13000"/>
    <s v="Reliability - Generation"/>
    <s v="2DRIV13000"/>
    <s v="Reliability - Generation"/>
    <n v="0"/>
    <n v="0"/>
    <n v="0"/>
    <n v="0"/>
    <n v="0"/>
    <n v="0"/>
    <n v="0"/>
    <n v="0"/>
    <n v="0"/>
    <n v="0"/>
    <n v="0"/>
    <n v="0"/>
    <n v="0"/>
    <n v="0"/>
    <n v="0"/>
    <n v="0"/>
    <n v="0"/>
    <n v="0"/>
    <n v="0"/>
    <n v="0"/>
    <n v="0"/>
    <s v="N"/>
    <n v="0"/>
  </r>
  <r>
    <x v="3"/>
    <s v="Energy Operations"/>
    <s v="K.10002"/>
    <s v="CAP-BAKER PROJECTS"/>
    <s v="K.10002.01"/>
    <s v="BAKER PROJECTS"/>
    <s v="K.10002.01.02"/>
    <s v="UPPER BAKER"/>
    <s v="K.10002.01.02.02"/>
    <x v="232"/>
    <x v="0"/>
    <n v="5150"/>
    <s v="Matthew J Blanton"/>
    <x v="0"/>
    <s v="REL  SETC  //  EXEC"/>
    <s v="1CORP20000"/>
    <x v="0"/>
    <s v="2CORP70000"/>
    <x v="6"/>
    <s v="3CORP72500"/>
    <x v="43"/>
    <s v="1DRIV13000"/>
    <s v="Reliability - Generation"/>
    <s v="2DRIV13000"/>
    <s v="Reliability - Generation"/>
    <n v="0"/>
    <n v="0"/>
    <n v="0"/>
    <n v="0"/>
    <n v="0"/>
    <n v="0"/>
    <n v="0"/>
    <n v="0"/>
    <n v="0"/>
    <n v="0"/>
    <n v="0"/>
    <n v="0"/>
    <n v="0"/>
    <n v="0"/>
    <n v="0"/>
    <n v="0"/>
    <n v="0"/>
    <n v="0"/>
    <n v="0"/>
    <n v="0"/>
    <n v="0"/>
    <s v="N"/>
    <n v="0"/>
  </r>
  <r>
    <x v="3"/>
    <s v="Energy Operations"/>
    <s v="K.10002"/>
    <s v="CAP-BAKER PROJECTS"/>
    <s v="K.10002.01"/>
    <s v="BAKER PROJECTS"/>
    <s v="K.10002.01.02"/>
    <s v="UPPER BAKER"/>
    <s v="K.10002.01.02.03"/>
    <x v="233"/>
    <x v="0"/>
    <n v="5150"/>
    <s v="Matthew J Blanton"/>
    <x v="0"/>
    <s v="REL  SETC  //  CLOS"/>
    <s v="1CORP20000"/>
    <x v="0"/>
    <s v="2CORP70000"/>
    <x v="6"/>
    <s v="3CORP72500"/>
    <x v="43"/>
    <s v="1DRIV71000"/>
    <s v="Safety"/>
    <s v="2DRIV71000"/>
    <s v="Safety"/>
    <n v="80000"/>
    <n v="0"/>
    <n v="4516.87"/>
    <n v="84402.82"/>
    <n v="-84402.82"/>
    <n v="0"/>
    <n v="37000"/>
    <n v="-37000"/>
    <n v="0"/>
    <n v="0"/>
    <n v="0"/>
    <n v="4450000"/>
    <n v="0"/>
    <n v="4450000"/>
    <n v="0"/>
    <n v="0"/>
    <n v="0"/>
    <n v="0"/>
    <n v="4328597.18"/>
    <n v="0"/>
    <n v="0"/>
    <s v="N"/>
    <n v="0"/>
  </r>
  <r>
    <x v="3"/>
    <s v="Energy Operations"/>
    <s v="K.10002"/>
    <s v="CAP-BAKER PROJECTS"/>
    <s v="K.10002.01"/>
    <s v="BAKER PROJECTS"/>
    <s v="K.10002.01.02"/>
    <s v="UPPER BAKER"/>
    <s v="K.10002.01.02.04"/>
    <x v="234"/>
    <x v="0"/>
    <n v="5150"/>
    <s v="Matthew J Blanton"/>
    <x v="0"/>
    <s v="REL  SETC  //  EXEC"/>
    <s v="1CORP20000"/>
    <x v="0"/>
    <s v="2CORP70000"/>
    <x v="6"/>
    <s v="3CORP72500"/>
    <x v="43"/>
    <s v="1DRIV13000"/>
    <s v="Reliability - Generation"/>
    <s v="2DRIV13000"/>
    <s v="Reliability - Generation"/>
    <n v="0"/>
    <n v="0"/>
    <n v="2315.61"/>
    <n v="0"/>
    <n v="0"/>
    <n v="0"/>
    <n v="0"/>
    <n v="0"/>
    <n v="0"/>
    <n v="0"/>
    <n v="0"/>
    <n v="0"/>
    <n v="0"/>
    <n v="0"/>
    <n v="0"/>
    <n v="0"/>
    <n v="0"/>
    <n v="0"/>
    <n v="0"/>
    <n v="0"/>
    <n v="0"/>
    <s v="N"/>
    <n v="0"/>
  </r>
  <r>
    <x v="3"/>
    <s v="Energy Operations"/>
    <s v="K.10002"/>
    <s v="CAP-BAKER PROJECTS"/>
    <s v="K.10002.01"/>
    <s v="BAKER PROJECTS"/>
    <s v="K.10002.01.02"/>
    <s v="UPPER BAKER"/>
    <s v="K.10002.01.02.05"/>
    <x v="235"/>
    <x v="0"/>
    <n v="5150"/>
    <s v="Matthew J Blanton"/>
    <x v="0"/>
    <s v="REL  SETC  //  INIT"/>
    <s v="1CORP20000"/>
    <x v="0"/>
    <s v="2CORP70000"/>
    <x v="6"/>
    <s v="3CORP72500"/>
    <x v="43"/>
    <s v="1DRIV13000"/>
    <s v="Reliability - Generation"/>
    <s v="2DRIV13000"/>
    <s v="Reliability - Generation"/>
    <n v="0"/>
    <n v="0"/>
    <n v="79810.5"/>
    <n v="79810.5"/>
    <n v="-79810.5"/>
    <n v="0"/>
    <n v="0"/>
    <n v="0"/>
    <n v="0"/>
    <n v="100000"/>
    <n v="-100000"/>
    <n v="0"/>
    <n v="0"/>
    <n v="0"/>
    <n v="0"/>
    <n v="100000"/>
    <n v="-100000"/>
    <n v="100000"/>
    <n v="-279810.5"/>
    <n v="0"/>
    <n v="0"/>
    <s v="N"/>
    <n v="-100000"/>
  </r>
  <r>
    <x v="3"/>
    <s v="Energy Operations"/>
    <s v="K.10003"/>
    <s v="CAP-BAKER SAFETY"/>
    <s v="K.10003.01"/>
    <s v="BAKER CREST IMPROVEMENTS"/>
    <s v="K.10003.01.01"/>
    <s v="LOWER BAKER"/>
    <s v="K.10003.01.01.01"/>
    <x v="236"/>
    <x v="0"/>
    <n v="5031"/>
    <s v="Robert E Romocki"/>
    <x v="0"/>
    <s v="REL  SETC  //  EXEC"/>
    <s v="1CORP20000"/>
    <x v="0"/>
    <s v="2CORP70000"/>
    <x v="6"/>
    <s v="3CORP71500"/>
    <x v="45"/>
    <s v="1DRIV71000"/>
    <s v="Safety"/>
    <s v="2DRIV71000"/>
    <s v="Safety"/>
    <n v="2030972"/>
    <n v="2030973"/>
    <n v="1655526.33"/>
    <n v="1699782.1945018999"/>
    <n v="331190.80549810012"/>
    <n v="2652118"/>
    <n v="1318409"/>
    <n v="1333709"/>
    <n v="17345801"/>
    <n v="19267000"/>
    <n v="-1921199"/>
    <n v="17866175"/>
    <n v="0"/>
    <n v="17866175"/>
    <n v="18402160"/>
    <n v="0"/>
    <n v="18402160"/>
    <n v="0"/>
    <n v="36012035.805498101"/>
    <n v="0"/>
    <n v="0"/>
    <s v="N"/>
    <n v="0"/>
  </r>
  <r>
    <x v="3"/>
    <s v="Energy Operations"/>
    <s v="K.10003"/>
    <s v="CAP-BAKER SAFETY"/>
    <s v="K.10003.01"/>
    <s v="BAKER CREST IMPROVEMENTS"/>
    <s v="K.10003.01.01"/>
    <s v="LOWER BAKER"/>
    <s v="K.10003.01.01.02"/>
    <x v="237"/>
    <x v="0"/>
    <n v="5031"/>
    <s v="Robert E Romocki"/>
    <x v="0"/>
    <s v="REL  SETC  //  EXEC"/>
    <s v="1CORP10000"/>
    <x v="1"/>
    <s v="2CORP50000"/>
    <x v="5"/>
    <s v="3CORP55000"/>
    <x v="46"/>
    <s v="1DRIV71000"/>
    <s v="Safety"/>
    <s v="2DRIV71000"/>
    <s v="Safety"/>
    <n v="2352000"/>
    <n v="2352000"/>
    <n v="2694222.49"/>
    <n v="2041461.5264476"/>
    <n v="310538.47355240001"/>
    <n v="35250000"/>
    <n v="21571000"/>
    <n v="13679000"/>
    <n v="619000"/>
    <n v="14428000"/>
    <n v="-13809000"/>
    <n v="0"/>
    <n v="116000"/>
    <n v="-116000"/>
    <n v="0"/>
    <n v="0"/>
    <n v="0"/>
    <n v="0"/>
    <n v="64538.473552400013"/>
    <n v="0"/>
    <s v="Project delayed"/>
    <s v="Y"/>
    <n v="0"/>
  </r>
  <r>
    <x v="3"/>
    <s v="Energy Operations"/>
    <s v="K.10003"/>
    <s v="CAP-BAKER SAFETY"/>
    <s v="K.10003.01"/>
    <s v="BAKER CREST IMPROVEMENTS"/>
    <s v="K.10003.01.01"/>
    <s v="LOWER BAKER"/>
    <s v="K.10003.01.01.03"/>
    <x v="238"/>
    <x v="0"/>
    <n v="5150"/>
    <s v="Matthew J Blanton"/>
    <x v="0"/>
    <s v="REL  SETC  //  EXEC"/>
    <s v="1CORP20000"/>
    <x v="0"/>
    <s v="2CORP70000"/>
    <x v="6"/>
    <s v="3CORP71500"/>
    <x v="45"/>
    <s v="1DRIV72000"/>
    <s v="Compliance"/>
    <s v="2DRIV72000"/>
    <s v="Compliance"/>
    <n v="0"/>
    <n v="0"/>
    <n v="-86208.68"/>
    <n v="-86060.36"/>
    <n v="86060.36"/>
    <n v="0"/>
    <n v="0"/>
    <n v="0"/>
    <n v="0"/>
    <n v="0"/>
    <n v="0"/>
    <n v="0"/>
    <n v="0"/>
    <n v="0"/>
    <n v="0"/>
    <n v="0"/>
    <n v="0"/>
    <n v="0"/>
    <n v="86060.36"/>
    <n v="0"/>
    <n v="0"/>
    <s v="N"/>
    <n v="0"/>
  </r>
  <r>
    <x v="3"/>
    <s v="Energy Operations"/>
    <s v="K.10003"/>
    <s v="CAP-BAKER SAFETY"/>
    <s v="K.10003.02"/>
    <s v="BAKER INSTRUMENTATION"/>
    <s v="K.10003.02.01"/>
    <s v="UPPER BAKER"/>
    <s v="K.10003.02.01.01"/>
    <x v="239"/>
    <x v="0"/>
    <n v="5031"/>
    <s v="Robert E Romocki"/>
    <x v="0"/>
    <s v="REL  SETC  //  EXEC"/>
    <s v="1CORP20000"/>
    <x v="0"/>
    <s v="2CORP70000"/>
    <x v="6"/>
    <s v="3CORP72500"/>
    <x v="43"/>
    <s v="1DRIV72000"/>
    <s v="Compliance"/>
    <s v="2DRIV72000"/>
    <s v="Compliance"/>
    <n v="1134000"/>
    <n v="1134001"/>
    <n v="986471.58"/>
    <n v="887705.35545999999"/>
    <n v="246295.64454000001"/>
    <n v="115000"/>
    <n v="945000"/>
    <n v="-830000"/>
    <n v="0"/>
    <n v="0"/>
    <n v="0"/>
    <n v="0"/>
    <n v="0"/>
    <n v="0"/>
    <n v="0"/>
    <n v="0"/>
    <n v="0"/>
    <n v="0"/>
    <n v="-583704.35545999999"/>
    <n v="0"/>
    <s v="incremental for approved project"/>
    <s v="N"/>
    <n v="0"/>
  </r>
  <r>
    <x v="3"/>
    <s v="Energy Operations"/>
    <s v="K.10003"/>
    <s v="CAP-BAKER SAFETY"/>
    <s v="K.10003.02"/>
    <s v="BAKER INSTRUMENTATION"/>
    <s v="K.10003.02.01"/>
    <s v="UPPER BAKER"/>
    <s v="K.10003.02.01.02"/>
    <x v="240"/>
    <x v="0"/>
    <n v="5031"/>
    <s v="Robert E Romocki"/>
    <x v="0"/>
    <s v="REL  SETC  //  EXEC"/>
    <s v="1CORP20000"/>
    <x v="0"/>
    <s v="2CORP70000"/>
    <x v="6"/>
    <s v="3CORP72500"/>
    <x v="43"/>
    <s v="1DRIV71000"/>
    <s v="Safety"/>
    <s v="2DRIV71000"/>
    <s v="Safety"/>
    <n v="0"/>
    <n v="0"/>
    <n v="328025.32"/>
    <n v="1239972.57439"/>
    <n v="-1239972.57439"/>
    <n v="0"/>
    <n v="0"/>
    <n v="0"/>
    <n v="0"/>
    <n v="0"/>
    <n v="0"/>
    <n v="0"/>
    <n v="0"/>
    <n v="0"/>
    <n v="0"/>
    <n v="0"/>
    <n v="0"/>
    <n v="0"/>
    <n v="-1239972.57439"/>
    <n v="0"/>
    <n v="0"/>
    <s v="N"/>
    <n v="0"/>
  </r>
  <r>
    <x v="3"/>
    <s v="Energy Operations"/>
    <s v="K.10004"/>
    <s v="CAP-COLSTRIP 500KV TRANS LINE"/>
    <s v="K.10004.01"/>
    <s v="COLSTRIP 500KV TRANS LINE"/>
    <s v="K.10004.01.01"/>
    <s v="COLSTRIP 500KV TRANS LINE"/>
    <s v="K.10004.01.01.01"/>
    <x v="241"/>
    <x v="0"/>
    <n v="4310"/>
    <s v="George Marshall"/>
    <x v="0"/>
    <s v="REL  SETC  //  OPER"/>
    <s v="1CORP20000"/>
    <x v="0"/>
    <s v="2CORP70000"/>
    <x v="6"/>
    <s v="3CORP73000"/>
    <x v="47"/>
    <s v="1DRIV13000"/>
    <s v="Reliability - Generation"/>
    <s v="2DRIV13000"/>
    <s v="Reliability - Generation"/>
    <n v="1929800"/>
    <n v="1929801"/>
    <n v="1135092.8899999999"/>
    <n v="638924.67800000007"/>
    <n v="1290876.3219999999"/>
    <n v="1947186"/>
    <n v="1947186"/>
    <n v="0"/>
    <n v="1947186"/>
    <n v="1947186"/>
    <n v="0"/>
    <n v="1947186"/>
    <n v="1947186"/>
    <n v="0"/>
    <n v="1947186"/>
    <n v="1947186"/>
    <n v="0"/>
    <n v="1947186"/>
    <n v="1290876.3219999999"/>
    <n v="0"/>
    <n v="0"/>
    <s v="N"/>
    <n v="-1947186"/>
  </r>
  <r>
    <x v="3"/>
    <s v="Energy Operations"/>
    <s v="K.10005"/>
    <s v="CAP-COLSTRIP OPERATIONAL"/>
    <s v="K.10005.01"/>
    <s v="COLSTRIP OPERATIONAL"/>
    <s v="K.10005.01.01"/>
    <s v="COLSTRIP UNIT 1&amp;2"/>
    <s v="K.10005.01.01.01"/>
    <x v="242"/>
    <x v="0"/>
    <n v="5012"/>
    <s v="Charles L Morton"/>
    <x v="0"/>
    <s v="REL  SETC  //  EXEC"/>
    <s v="1CORP20000"/>
    <x v="0"/>
    <s v="2CORP70000"/>
    <x v="6"/>
    <s v="3CORP73500"/>
    <x v="48"/>
    <s v="1DRIV13000"/>
    <s v="Reliability - Generation"/>
    <s v="2DRIV13000"/>
    <s v="Reliability - Generation"/>
    <n v="0"/>
    <n v="8808066"/>
    <n v="6019418.6100000003"/>
    <n v="8037255.560433099"/>
    <n v="770810.43956690095"/>
    <n v="0"/>
    <n v="6490050"/>
    <n v="-6490050"/>
    <n v="0"/>
    <n v="3226125"/>
    <n v="-3226125"/>
    <n v="0"/>
    <n v="10014375"/>
    <n v="-10014375"/>
    <n v="0"/>
    <n v="8635200"/>
    <n v="-8635200"/>
    <n v="12900300"/>
    <n v="-27594939.560433097"/>
    <n v="0"/>
    <n v="0"/>
    <s v="N"/>
    <n v="-12900300"/>
  </r>
  <r>
    <x v="3"/>
    <s v="Energy Operations"/>
    <s v="K.10005"/>
    <s v="CAP-COLSTRIP OPERATIONAL"/>
    <s v="K.10005.01"/>
    <s v="COLSTRIP OPERATIONAL"/>
    <s v="K.10005.01.01"/>
    <s v="COLSTRIP UNIT 1&amp;2"/>
    <s v="K.10005.01.01.02"/>
    <x v="243"/>
    <x v="0"/>
    <n v="5012"/>
    <s v="Charles L Morton"/>
    <x v="0"/>
    <s v="REL  SETC  //  EXEC"/>
    <s v="1CORP20000"/>
    <x v="0"/>
    <s v="2CORP70000"/>
    <x v="6"/>
    <s v="3CORP73500"/>
    <x v="48"/>
    <s v="1DRIV13000"/>
    <s v="Reliability - Generation"/>
    <s v="2DRIV13000"/>
    <s v="Reliability - Generation"/>
    <n v="0"/>
    <n v="0"/>
    <n v="0"/>
    <n v="0"/>
    <n v="0"/>
    <n v="0"/>
    <n v="0"/>
    <n v="0"/>
    <n v="0"/>
    <n v="0"/>
    <n v="0"/>
    <n v="0"/>
    <n v="0"/>
    <n v="0"/>
    <n v="0"/>
    <n v="0"/>
    <n v="0"/>
    <n v="0"/>
    <n v="0"/>
    <n v="0"/>
    <n v="0"/>
    <s v="N"/>
    <n v="0"/>
  </r>
  <r>
    <x v="3"/>
    <s v="Energy Operations"/>
    <s v="K.10005"/>
    <s v="CAP-COLSTRIP OPERATIONAL"/>
    <s v="K.10005.01"/>
    <s v="COLSTRIP OPERATIONAL"/>
    <s v="K.10005.01.01"/>
    <s v="COLSTRIP UNIT 1&amp;2"/>
    <s v="K.10005.01.01.03"/>
    <x v="244"/>
    <x v="0"/>
    <n v="5012"/>
    <s v="Charles L Morton"/>
    <x v="0"/>
    <s v="REL  SETC  //  INIT"/>
    <s v="1CORP20000"/>
    <x v="0"/>
    <s v="2CORP70000"/>
    <x v="6"/>
    <s v="3CORP73500"/>
    <x v="48"/>
    <s v="1DRIV13000"/>
    <s v="Reliability - Generation"/>
    <s v="2DRIV13000"/>
    <s v="Reliability - Generation"/>
    <n v="0"/>
    <n v="0"/>
    <n v="0"/>
    <n v="0"/>
    <n v="0"/>
    <n v="0"/>
    <n v="0"/>
    <n v="0"/>
    <n v="0"/>
    <n v="0"/>
    <n v="0"/>
    <n v="0"/>
    <n v="0"/>
    <n v="0"/>
    <n v="0"/>
    <n v="0"/>
    <n v="0"/>
    <n v="0"/>
    <n v="0"/>
    <n v="0"/>
    <n v="0"/>
    <s v="N"/>
    <n v="0"/>
  </r>
  <r>
    <x v="3"/>
    <s v="Energy Operations"/>
    <s v="K.10005"/>
    <s v="CAP-COLSTRIP OPERATIONAL"/>
    <s v="K.10005.01"/>
    <s v="COLSTRIP OPERATIONAL"/>
    <s v="K.10005.01.02"/>
    <s v="COLSTRIP UNIT 3&amp;4"/>
    <s v="K.10005.01.02.01"/>
    <x v="245"/>
    <x v="0"/>
    <n v="5012"/>
    <s v="Charles L Morton"/>
    <x v="0"/>
    <s v="REL  SETC  //  EXEC"/>
    <s v="1CORP20000"/>
    <x v="0"/>
    <s v="2CORP70000"/>
    <x v="6"/>
    <s v="3CORP73500"/>
    <x v="48"/>
    <s v="1DRIV13000"/>
    <s v="Reliability - Generation"/>
    <s v="2DRIV13000"/>
    <s v="Reliability - Generation"/>
    <n v="27525205"/>
    <n v="18717140"/>
    <n v="20827934.5"/>
    <n v="17912800.5739762"/>
    <n v="804339.42602379993"/>
    <n v="21399538"/>
    <n v="9858450"/>
    <n v="11541088"/>
    <n v="25371733"/>
    <n v="15246525"/>
    <n v="10125208"/>
    <n v="27155693"/>
    <n v="11548162"/>
    <n v="15607531"/>
    <n v="17518498"/>
    <n v="6219412"/>
    <n v="11299086"/>
    <n v="14598675"/>
    <n v="49377252.426023796"/>
    <n v="0"/>
    <n v="0"/>
    <s v="N"/>
    <n v="-14598675"/>
  </r>
  <r>
    <x v="3"/>
    <s v="Energy Operations"/>
    <s v="K.10005"/>
    <s v="CAP-COLSTRIP OPERATIONAL"/>
    <s v="K.10005.01"/>
    <s v="COLSTRIP OPERATIONAL"/>
    <s v="K.10005.01.02"/>
    <s v="COLSTRIP UNIT 3&amp;4"/>
    <s v="K.10005.01.02.02"/>
    <x v="246"/>
    <x v="0"/>
    <n v="5012"/>
    <s v="Charles L Morton"/>
    <x v="0"/>
    <s v="REL  SETC  //  EXEC"/>
    <s v="1CORP20000"/>
    <x v="0"/>
    <s v="2CORP70000"/>
    <x v="6"/>
    <s v="3CORP73500"/>
    <x v="48"/>
    <s v="1DRIV13000"/>
    <s v="Reliability - Generation"/>
    <s v="2DRIV13000"/>
    <s v="Reliability - Generation"/>
    <n v="0"/>
    <n v="0"/>
    <n v="-5584.08"/>
    <n v="-5584.08"/>
    <n v="5584.08"/>
    <n v="0"/>
    <n v="0"/>
    <n v="0"/>
    <n v="0"/>
    <n v="0"/>
    <n v="0"/>
    <n v="0"/>
    <n v="0"/>
    <n v="0"/>
    <n v="0"/>
    <n v="0"/>
    <n v="0"/>
    <n v="0"/>
    <n v="5584.08"/>
    <n v="0"/>
    <n v="0"/>
    <s v="N"/>
    <n v="0"/>
  </r>
  <r>
    <x v="3"/>
    <s v="Energy Operations"/>
    <s v="K.10005"/>
    <s v="CAP-COLSTRIP OPERATIONAL"/>
    <s v="K.10005.01"/>
    <s v="COLSTRIP OPERATIONAL"/>
    <s v="K.10005.01.02"/>
    <s v="COLSTRIP UNIT 3&amp;4"/>
    <s v="K.10005.01.02.03"/>
    <x v="247"/>
    <x v="0"/>
    <n v="5012"/>
    <s v="Charles L Morton"/>
    <x v="0"/>
    <s v="REL  SETC  //  EXEC"/>
    <s v="1CORP20000"/>
    <x v="0"/>
    <s v="2CORP70000"/>
    <x v="6"/>
    <s v="3CORP73500"/>
    <x v="48"/>
    <s v="1DRIV13000"/>
    <s v="Reliability - Generation"/>
    <s v="2DRIV13000"/>
    <s v="Reliability - Generation"/>
    <n v="0"/>
    <n v="0"/>
    <n v="0"/>
    <n v="0"/>
    <n v="0"/>
    <n v="0"/>
    <n v="0"/>
    <n v="0"/>
    <n v="0"/>
    <n v="0"/>
    <n v="0"/>
    <n v="0"/>
    <n v="0"/>
    <n v="0"/>
    <n v="0"/>
    <n v="0"/>
    <n v="0"/>
    <n v="0"/>
    <n v="0"/>
    <n v="0"/>
    <n v="0"/>
    <s v="N"/>
    <n v="0"/>
  </r>
  <r>
    <x v="3"/>
    <s v="Energy Operations"/>
    <s v="K.10006"/>
    <s v="CAP-ENCOGEN OPERATIONAL"/>
    <s v="K.10006.01"/>
    <s v="ENCOGEN OPERATIONAL"/>
    <s v="K.10006.01.01"/>
    <s v="ENCOGEN"/>
    <s v="K.10006.01.01.01"/>
    <x v="248"/>
    <x v="0"/>
    <n v="5017"/>
    <s v="Nathan A Garretson"/>
    <x v="0"/>
    <s v="REL  SETC  //  EXEC"/>
    <s v="1CORP20000"/>
    <x v="0"/>
    <s v="2CORP70000"/>
    <x v="6"/>
    <s v="3CORP74000"/>
    <x v="49"/>
    <s v="1DRIV13000"/>
    <s v="Reliability - Generation"/>
    <s v="2DRIV13000"/>
    <s v="Reliability - Generation"/>
    <n v="0"/>
    <n v="39915"/>
    <n v="40120.910000000003"/>
    <n v="38230.910000000003"/>
    <n v="1684.0899999999965"/>
    <n v="0"/>
    <n v="40000"/>
    <n v="-40000"/>
    <n v="0"/>
    <n v="41000"/>
    <n v="-41000"/>
    <n v="0"/>
    <n v="41000"/>
    <n v="-41000"/>
    <n v="0"/>
    <n v="41000"/>
    <n v="-41000"/>
    <n v="41000"/>
    <n v="-161315.91"/>
    <n v="0"/>
    <n v="0"/>
    <s v="N"/>
    <n v="-41000"/>
  </r>
  <r>
    <x v="3"/>
    <s v="Energy Operations"/>
    <s v="K.10006"/>
    <s v="CAP-ENCOGEN OPERATIONAL"/>
    <s v="K.10006.01"/>
    <s v="ENCOGEN OPERATIONAL"/>
    <s v="K.10006.01.01"/>
    <s v="ENCOGEN"/>
    <s v="K.10006.01.01.02"/>
    <x v="249"/>
    <x v="0"/>
    <n v="5017"/>
    <s v="Nathan A Garretson"/>
    <x v="0"/>
    <s v="REL  SETC  //  EXEC"/>
    <s v="1CORP20000"/>
    <x v="0"/>
    <s v="2CORP70000"/>
    <x v="6"/>
    <s v="3CORP74000"/>
    <x v="49"/>
    <s v="1DRIV13000"/>
    <s v="Reliability - Generation"/>
    <s v="2DRIV13000"/>
    <s v="Reliability - Generation"/>
    <n v="683506"/>
    <n v="234150"/>
    <n v="234150"/>
    <n v="237091.66"/>
    <n v="-2941.6600000000035"/>
    <n v="4841379"/>
    <n v="0"/>
    <n v="4841379"/>
    <n v="490414"/>
    <n v="0"/>
    <n v="490414"/>
    <n v="168913"/>
    <n v="0"/>
    <n v="168913"/>
    <n v="442291"/>
    <n v="0"/>
    <n v="442291"/>
    <n v="0"/>
    <n v="5940055.3399999999"/>
    <n v="0"/>
    <n v="0"/>
    <s v="N"/>
    <n v="0"/>
  </r>
  <r>
    <x v="3"/>
    <s v="Energy Operations"/>
    <s v="K.10007"/>
    <s v="CAP-FERNDALE OPERATIONAL"/>
    <s v="K.10007.01"/>
    <s v="FERNDALE OPERATIONAL"/>
    <s v="K.10007.01.01"/>
    <s v="FERNDALE"/>
    <s v="K.10007.01.01.01"/>
    <x v="250"/>
    <x v="0"/>
    <n v="5012"/>
    <s v="Charles L Morton"/>
    <x v="0"/>
    <s v="REL  SETC  //  OPER"/>
    <s v="1CORP20000"/>
    <x v="0"/>
    <s v="2CORP70000"/>
    <x v="6"/>
    <s v="3CORP74500"/>
    <x v="50"/>
    <s v="1DRIV13000"/>
    <s v="Reliability - Generation"/>
    <s v="2DRIV13000"/>
    <s v="Reliability - Generation"/>
    <n v="0"/>
    <n v="1607"/>
    <n v="1575"/>
    <n v="525"/>
    <n v="1082"/>
    <n v="0"/>
    <n v="0"/>
    <n v="0"/>
    <n v="0"/>
    <n v="0"/>
    <n v="0"/>
    <n v="0"/>
    <n v="0"/>
    <n v="0"/>
    <n v="0"/>
    <n v="0"/>
    <n v="0"/>
    <n v="0"/>
    <n v="1082"/>
    <n v="0"/>
    <n v="0"/>
    <s v="N"/>
    <n v="0"/>
  </r>
  <r>
    <x v="3"/>
    <s v="Energy Operations"/>
    <s v="K.10007"/>
    <s v="CAP-FERNDALE OPERATIONAL"/>
    <s v="K.10007.01"/>
    <s v="FERNDALE OPERATIONAL"/>
    <s v="K.10007.01.01"/>
    <s v="FERNDALE"/>
    <s v="K.10007.01.01.02"/>
    <x v="251"/>
    <x v="0"/>
    <n v="5012"/>
    <s v="Charles L Morton"/>
    <x v="0"/>
    <s v="REL  SETC  //  OPER"/>
    <s v="1CORP20000"/>
    <x v="0"/>
    <s v="2CORP70000"/>
    <x v="6"/>
    <s v="3CORP74500"/>
    <x v="50"/>
    <s v="1DRIV13000"/>
    <s v="Reliability - Generation"/>
    <s v="2DRIV13000"/>
    <s v="Reliability - Generation"/>
    <n v="7966725"/>
    <n v="7966725"/>
    <n v="7989284.8399999999"/>
    <n v="8275472.8799999999"/>
    <n v="-308747.87999999989"/>
    <n v="0"/>
    <n v="0"/>
    <n v="0"/>
    <n v="420000"/>
    <n v="374283"/>
    <n v="45717"/>
    <n v="0"/>
    <n v="0"/>
    <n v="0"/>
    <n v="0"/>
    <n v="0"/>
    <n v="0"/>
    <n v="0"/>
    <n v="-263030.87999999989"/>
    <n v="0"/>
    <n v="0"/>
    <s v="N"/>
    <n v="0"/>
  </r>
  <r>
    <x v="3"/>
    <s v="Energy Operations"/>
    <s v="K.10008"/>
    <s v="CAP-FREDDY 1 OPERATIONAL"/>
    <s v="K.10008.01"/>
    <s v="FREDDY 1 OPERATIONAL"/>
    <s v="K.10008.01.01"/>
    <s v="FREDDY 1"/>
    <s v="K.10008.01.01.01"/>
    <x v="252"/>
    <x v="0"/>
    <n v="5012"/>
    <s v="Charles L Morton"/>
    <x v="0"/>
    <s v="REL  SETC  //  EXEC"/>
    <s v="1CORP20000"/>
    <x v="0"/>
    <s v="2CORP70000"/>
    <x v="6"/>
    <s v="3CORP75000"/>
    <x v="51"/>
    <s v="1DRIV13000"/>
    <s v="Reliability - Generation"/>
    <s v="2DRIV13000"/>
    <s v="Reliability - Generation"/>
    <n v="0"/>
    <n v="0"/>
    <n v="0"/>
    <n v="0"/>
    <n v="0"/>
    <n v="0"/>
    <n v="0"/>
    <n v="0"/>
    <n v="0"/>
    <n v="0"/>
    <n v="0"/>
    <n v="0"/>
    <n v="0"/>
    <n v="0"/>
    <n v="0"/>
    <n v="0"/>
    <n v="0"/>
    <n v="0"/>
    <n v="0"/>
    <n v="0"/>
    <n v="0"/>
    <s v="N"/>
    <n v="0"/>
  </r>
  <r>
    <x v="3"/>
    <s v="Energy Operations"/>
    <s v="K.10008"/>
    <s v="CAP-FREDDY 1 OPERATIONAL"/>
    <s v="K.10008.01"/>
    <s v="FREDDY 1 OPERATIONAL"/>
    <s v="K.10008.01.01"/>
    <s v="FREDDY 1"/>
    <s v="K.10008.01.01.02"/>
    <x v="253"/>
    <x v="0"/>
    <n v="5012"/>
    <s v="Charles L Morton"/>
    <x v="0"/>
    <s v="REL  SETC  //  EXEC"/>
    <s v="1CORP20000"/>
    <x v="0"/>
    <s v="2CORP70000"/>
    <x v="6"/>
    <s v="3CORP75000"/>
    <x v="51"/>
    <s v="1DRIV13000"/>
    <s v="Reliability - Generation"/>
    <s v="2DRIV13000"/>
    <s v="Reliability - Generation"/>
    <n v="2331000"/>
    <n v="0"/>
    <n v="0"/>
    <n v="0"/>
    <n v="0"/>
    <n v="0"/>
    <n v="0"/>
    <n v="0"/>
    <n v="0"/>
    <n v="0"/>
    <n v="0"/>
    <n v="0"/>
    <n v="0"/>
    <n v="0"/>
    <n v="0"/>
    <n v="0"/>
    <n v="0"/>
    <n v="0"/>
    <n v="0"/>
    <n v="0"/>
    <n v="0"/>
    <s v="N"/>
    <n v="0"/>
  </r>
  <r>
    <x v="3"/>
    <s v="Energy Operations"/>
    <s v="K.10008"/>
    <s v="CAP-FREDDY 1 OPERATIONAL"/>
    <s v="K.10008.01"/>
    <s v="FREDDY 1 OPERATIONAL"/>
    <s v="K.10008.01.01"/>
    <s v="FREDDY 1"/>
    <s v="K.10008.01.01.03"/>
    <x v="254"/>
    <x v="0"/>
    <n v="5012"/>
    <s v="Charles L Morton"/>
    <x v="0"/>
    <s v="REL  SETC  //  EXEC"/>
    <s v="1CORP20000"/>
    <x v="0"/>
    <s v="2CORP70000"/>
    <x v="6"/>
    <s v="3CORP75000"/>
    <x v="51"/>
    <s v="1DRIV13000"/>
    <s v="Reliability - Generation"/>
    <s v="2DRIV13000"/>
    <s v="Reliability - Generation"/>
    <n v="5727650"/>
    <n v="8058650"/>
    <n v="8141430.9000000004"/>
    <n v="7741567.7100000009"/>
    <n v="317082.28999999911"/>
    <n v="0"/>
    <n v="0"/>
    <n v="0"/>
    <n v="0"/>
    <n v="0"/>
    <n v="0"/>
    <n v="0"/>
    <n v="0"/>
    <n v="0"/>
    <n v="0"/>
    <n v="0"/>
    <n v="0"/>
    <n v="0"/>
    <n v="317082.28999999911"/>
    <n v="0"/>
    <n v="0"/>
    <s v="N"/>
    <n v="0"/>
  </r>
  <r>
    <x v="3"/>
    <s v="Energy Operations"/>
    <s v="K.10009"/>
    <s v="CAP-FREDONIA OPERATIONAL"/>
    <s v="K.10009.01"/>
    <s v="FREDONIA OPERATIONAL"/>
    <s v="K.10009.01.01"/>
    <s v="FREDONIA"/>
    <s v="K.10009.01.01.01"/>
    <x v="255"/>
    <x v="0"/>
    <n v="5017"/>
    <s v="Nathan A Garretson"/>
    <x v="0"/>
    <s v="REL  SETC  //  OPER"/>
    <s v="1CORP20000"/>
    <x v="0"/>
    <s v="2CORP70000"/>
    <x v="6"/>
    <s v="3CORP75500"/>
    <x v="17"/>
    <s v="1DRIV13000"/>
    <s v="Reliability - Generation"/>
    <s v="2DRIV13000"/>
    <s v="Reliability - Generation"/>
    <n v="31635"/>
    <n v="31560"/>
    <n v="32248.69"/>
    <n v="1357.96"/>
    <n v="30202.04"/>
    <n v="3846769"/>
    <n v="0"/>
    <n v="3846769"/>
    <n v="31920"/>
    <n v="0"/>
    <n v="31920"/>
    <n v="32399"/>
    <n v="0"/>
    <n v="32399"/>
    <n v="32400"/>
    <n v="0"/>
    <n v="32400"/>
    <n v="0"/>
    <n v="3973690.04"/>
    <n v="0"/>
    <n v="0"/>
    <s v="N"/>
    <n v="0"/>
  </r>
  <r>
    <x v="3"/>
    <s v="Energy Operations"/>
    <s v="K.10009"/>
    <s v="CAP-FREDONIA OPERATIONAL"/>
    <s v="K.10009.01"/>
    <s v="FREDONIA OPERATIONAL"/>
    <s v="K.10009.01.01"/>
    <s v="FREDONIA"/>
    <s v="K.10009.01.01.02"/>
    <x v="256"/>
    <x v="0"/>
    <n v="5017"/>
    <s v="Nathan A Garretson"/>
    <x v="0"/>
    <s v="REL  SETC  //  OPER"/>
    <s v="1CORP20000"/>
    <x v="0"/>
    <s v="2CORP70000"/>
    <x v="6"/>
    <s v="3CORP75500"/>
    <x v="17"/>
    <s v="1DRIV13000"/>
    <s v="Reliability - Generation"/>
    <s v="2DRIV13000"/>
    <s v="Reliability - Generation"/>
    <n v="0"/>
    <n v="0"/>
    <n v="0"/>
    <n v="0"/>
    <n v="0"/>
    <n v="0"/>
    <n v="22000"/>
    <n v="-22000"/>
    <n v="0"/>
    <n v="0"/>
    <n v="0"/>
    <n v="0"/>
    <n v="0"/>
    <n v="0"/>
    <n v="0"/>
    <n v="0"/>
    <n v="0"/>
    <n v="0"/>
    <n v="-22000"/>
    <n v="0"/>
    <n v="0"/>
    <s v="N"/>
    <n v="0"/>
  </r>
  <r>
    <x v="3"/>
    <s v="Energy Operations"/>
    <s v="K.10010"/>
    <s v="CAP-FREDRICKSON OPERATIONAL"/>
    <s v="K.10010.01"/>
    <s v="FREDRICKSON OPERATIONAL"/>
    <s v="K.10010.01.01"/>
    <s v="FREDRICKSON UNIT 1&amp;2"/>
    <s v="K.10010.01.01.01"/>
    <x v="257"/>
    <x v="0"/>
    <n v="5025"/>
    <s v="Mark Carlson"/>
    <x v="0"/>
    <s v="REL  SETC  //  OPER"/>
    <s v="1CORP20000"/>
    <x v="0"/>
    <s v="2CORP70000"/>
    <x v="6"/>
    <s v="3CORP76000"/>
    <x v="52"/>
    <s v="1DRIV13000"/>
    <s v="Reliability - Generation"/>
    <s v="2DRIV13000"/>
    <s v="Reliability - Generation"/>
    <n v="0"/>
    <n v="28080"/>
    <n v="28080.15"/>
    <n v="0"/>
    <n v="28080"/>
    <n v="0"/>
    <n v="0"/>
    <n v="0"/>
    <n v="0"/>
    <n v="0"/>
    <n v="0"/>
    <n v="0"/>
    <n v="0"/>
    <n v="0"/>
    <n v="0"/>
    <n v="0"/>
    <n v="0"/>
    <n v="0"/>
    <n v="28080"/>
    <n v="0"/>
    <n v="0"/>
    <s v="N"/>
    <n v="0"/>
  </r>
  <r>
    <x v="3"/>
    <s v="Energy Operations"/>
    <s v="K.10010"/>
    <s v="CAP-FREDRICKSON OPERATIONAL"/>
    <s v="K.10010.01"/>
    <s v="FREDRICKSON OPERATIONAL"/>
    <s v="K.10010.01.01"/>
    <s v="FREDRICKSON UNIT 1&amp;2"/>
    <s v="K.10010.01.01.02"/>
    <x v="258"/>
    <x v="0"/>
    <n v="5025"/>
    <s v="Mark Carlson"/>
    <x v="0"/>
    <s v="REL  SETC  //  OPER"/>
    <s v="1CORP20000"/>
    <x v="0"/>
    <s v="2CORP70000"/>
    <x v="6"/>
    <s v="3CORP76000"/>
    <x v="52"/>
    <s v="1DRIV13000"/>
    <s v="Reliability - Generation"/>
    <s v="2DRIV13000"/>
    <s v="Reliability - Generation"/>
    <n v="919967"/>
    <n v="907496"/>
    <n v="116737.02"/>
    <n v="-5472.6028800000358"/>
    <n v="912968.60288000002"/>
    <n v="156720"/>
    <n v="150000"/>
    <n v="6720"/>
    <n v="8400"/>
    <n v="0"/>
    <n v="8400"/>
    <n v="11200"/>
    <n v="0"/>
    <n v="11200"/>
    <n v="11200"/>
    <n v="0"/>
    <n v="11200"/>
    <n v="0"/>
    <n v="950488.60288000002"/>
    <n v="0"/>
    <n v="0"/>
    <s v="N"/>
    <n v="0"/>
  </r>
  <r>
    <x v="3"/>
    <s v="Energy Operations"/>
    <s v="K.10011"/>
    <s v="CAP-FREDRICKSON PROJECTS"/>
    <s v="K.10011.01"/>
    <s v="FREDRICKSON PROJECTS"/>
    <s v="K.10011.01.02"/>
    <s v="FREDRICKSON UNIT 1&amp;2"/>
    <s v="K.10011.01.02.01"/>
    <x v="259"/>
    <x v="0"/>
    <n v="5025"/>
    <s v="Mark Carlson"/>
    <x v="0"/>
    <s v="REL  SETC  //  EXEC"/>
    <s v="1CORP20000"/>
    <x v="0"/>
    <s v="2CORP70000"/>
    <x v="6"/>
    <s v="3CORP76000"/>
    <x v="52"/>
    <s v="1DRIV13000"/>
    <s v="Reliability - Generation"/>
    <s v="2DRIV13000"/>
    <s v="Reliability - Generation"/>
    <n v="0"/>
    <n v="0"/>
    <n v="0"/>
    <n v="0"/>
    <n v="0"/>
    <n v="0"/>
    <n v="0"/>
    <n v="0"/>
    <n v="0"/>
    <n v="0"/>
    <n v="0"/>
    <n v="0"/>
    <n v="0"/>
    <n v="0"/>
    <n v="0"/>
    <n v="0"/>
    <n v="0"/>
    <n v="0"/>
    <n v="0"/>
    <n v="0"/>
    <n v="0"/>
    <s v="N"/>
    <n v="0"/>
  </r>
  <r>
    <x v="3"/>
    <s v="Energy Operations"/>
    <s v="K.10011"/>
    <s v="CAP-FREDRICKSON PROJECTS"/>
    <s v="K.10011.01"/>
    <s v="FREDRICKSON PROJECTS"/>
    <s v="K.10011.01.02"/>
    <s v="FREDRICKSON UNIT 1&amp;2"/>
    <s v="K.10011.01.02.02"/>
    <x v="260"/>
    <x v="0"/>
    <n v="5025"/>
    <s v="Mark Carlson"/>
    <x v="0"/>
    <s v="REL  SETC  //  EXEC"/>
    <s v="1CORP20000"/>
    <x v="0"/>
    <s v="2CORP70000"/>
    <x v="6"/>
    <s v="3CORP76000"/>
    <x v="52"/>
    <s v="1DRIV13000"/>
    <s v="Reliability - Generation"/>
    <s v="2DRIV13000"/>
    <s v="Reliability - Generation"/>
    <n v="0"/>
    <n v="0"/>
    <n v="0"/>
    <n v="0"/>
    <n v="0"/>
    <n v="0"/>
    <n v="0"/>
    <n v="0"/>
    <n v="0"/>
    <n v="0"/>
    <n v="0"/>
    <n v="0"/>
    <n v="0"/>
    <n v="0"/>
    <n v="0"/>
    <n v="0"/>
    <n v="0"/>
    <n v="0"/>
    <n v="0"/>
    <n v="0"/>
    <n v="0"/>
    <s v="N"/>
    <n v="0"/>
  </r>
  <r>
    <x v="3"/>
    <s v="Energy Operations"/>
    <s v="K.10011"/>
    <s v="CAP-FREDRICKSON PROJECTS"/>
    <s v="K.10011.01"/>
    <s v="FREDRICKSON PROJECTS"/>
    <s v="K.10011.01.02"/>
    <s v="FREDRICKSON UNIT 1&amp;2"/>
    <s v="K.10011.01.02.03"/>
    <x v="261"/>
    <x v="0"/>
    <n v="5025"/>
    <s v="Mark Carlson"/>
    <x v="0"/>
    <s v="REL  SETC  //  EXEC"/>
    <s v="1CORP20000"/>
    <x v="0"/>
    <s v="2CORP70000"/>
    <x v="6"/>
    <s v="3CORP76000"/>
    <x v="52"/>
    <s v="1DRIV13000"/>
    <s v="Reliability - Generation"/>
    <s v="2DRIV13000"/>
    <s v="Reliability - Generation"/>
    <n v="0"/>
    <n v="0"/>
    <n v="0"/>
    <n v="0"/>
    <n v="0"/>
    <n v="0"/>
    <n v="0"/>
    <n v="0"/>
    <n v="0"/>
    <n v="0"/>
    <n v="0"/>
    <n v="0"/>
    <n v="0"/>
    <n v="0"/>
    <n v="0"/>
    <n v="0"/>
    <n v="0"/>
    <n v="0"/>
    <n v="0"/>
    <n v="0"/>
    <n v="0"/>
    <s v="N"/>
    <n v="0"/>
  </r>
  <r>
    <x v="3"/>
    <s v="Energy Operations"/>
    <s v="K.10011"/>
    <s v="CAP-FREDRICKSON PROJECTS"/>
    <s v="K.10011.01"/>
    <s v="FREDRICKSON PROJECTS"/>
    <s v="K.10011.01.02"/>
    <s v="FREDRICKSON UNIT 1&amp;2"/>
    <s v="K.10011.01.02.04"/>
    <x v="262"/>
    <x v="0"/>
    <n v="5025"/>
    <s v="Mark Carlson"/>
    <x v="0"/>
    <s v="REL  SETC  //  INIT"/>
    <s v="1CORP20000"/>
    <x v="0"/>
    <s v="2CORP70000"/>
    <x v="6"/>
    <s v="3CORP76000"/>
    <x v="52"/>
    <s v="1DRIV13000"/>
    <s v="Reliability - Generation"/>
    <s v="2DRIV13000"/>
    <s v="Reliability - Generation"/>
    <n v="0"/>
    <n v="50879"/>
    <n v="52698.27"/>
    <n v="-17.109999999999673"/>
    <n v="50896.11"/>
    <n v="0"/>
    <n v="0"/>
    <n v="0"/>
    <n v="0"/>
    <n v="0"/>
    <n v="0"/>
    <n v="0"/>
    <n v="0"/>
    <n v="0"/>
    <n v="0"/>
    <n v="0"/>
    <n v="0"/>
    <n v="0"/>
    <n v="50896.11"/>
    <n v="0"/>
    <n v="0"/>
    <s v="N"/>
    <n v="0"/>
  </r>
  <r>
    <x v="3"/>
    <s v="Energy Operations"/>
    <s v="K.10011"/>
    <s v="CAP-FREDRICKSON PROJECTS"/>
    <s v="K.10011.01"/>
    <s v="FREDRICKSON PROJECTS"/>
    <s v="K.10011.01.02"/>
    <s v="FREDRICKSON UNIT 1&amp;2"/>
    <s v="K.10011.01.02.05"/>
    <x v="263"/>
    <x v="0"/>
    <n v="5025"/>
    <s v="Mark Carlson"/>
    <x v="0"/>
    <s v="REL  SETC  //  INIT"/>
    <s v="1CORP20000"/>
    <x v="0"/>
    <s v="2CORP70000"/>
    <x v="6"/>
    <s v="3CORP76000"/>
    <x v="52"/>
    <s v="1DRIV13000"/>
    <s v="Reliability - Generation"/>
    <s v="2DRIV13000"/>
    <s v="Reliability - Generation"/>
    <n v="0"/>
    <n v="151493"/>
    <n v="151493.34"/>
    <n v="32182.209695999998"/>
    <n v="119310.79030399999"/>
    <n v="0"/>
    <n v="0"/>
    <n v="0"/>
    <n v="0"/>
    <n v="0"/>
    <n v="0"/>
    <n v="0"/>
    <n v="0"/>
    <n v="0"/>
    <n v="0"/>
    <n v="0"/>
    <n v="0"/>
    <n v="0"/>
    <n v="119310.79030399999"/>
    <n v="0"/>
    <n v="0"/>
    <s v="N"/>
    <n v="0"/>
  </r>
  <r>
    <x v="3"/>
    <s v="Energy Operations"/>
    <s v="K.10011"/>
    <s v="CAP-FREDRICKSON PROJECTS"/>
    <s v="K.10011.01"/>
    <s v="FREDRICKSON PROJECTS"/>
    <s v="K.10011.01.02"/>
    <s v="FREDRICKSON UNIT 1&amp;2"/>
    <s v="K.10011.01.02.06"/>
    <x v="264"/>
    <x v="0"/>
    <n v="5025"/>
    <s v="Mark Carlson"/>
    <x v="0"/>
    <s v="REL  SETC  //  INIT"/>
    <s v="1CORP20000"/>
    <x v="0"/>
    <s v="2CORP70000"/>
    <x v="6"/>
    <s v="3CORP76000"/>
    <x v="52"/>
    <s v="1DRIV13000"/>
    <s v="Reliability - Generation"/>
    <s v="2DRIV13000"/>
    <s v="Reliability - Generation"/>
    <n v="0"/>
    <n v="0"/>
    <n v="0"/>
    <n v="0"/>
    <n v="0"/>
    <n v="0"/>
    <n v="0"/>
    <n v="0"/>
    <n v="0"/>
    <n v="0"/>
    <n v="0"/>
    <n v="0"/>
    <n v="0"/>
    <n v="0"/>
    <n v="0"/>
    <n v="0"/>
    <n v="0"/>
    <n v="0"/>
    <n v="0"/>
    <n v="0"/>
    <n v="0"/>
    <s v="N"/>
    <n v="0"/>
  </r>
  <r>
    <x v="3"/>
    <s v="Energy Operations"/>
    <s v="K.10011"/>
    <s v="CAP-FREDRICKSON PROJECTS"/>
    <s v="K.10011.01"/>
    <s v="FREDRICKSON PROJECTS"/>
    <s v="K.10011.01.02"/>
    <s v="FREDRICKSON UNIT 1&amp;2"/>
    <s v="K.10011.01.02.07"/>
    <x v="265"/>
    <x v="0"/>
    <n v="5025"/>
    <s v="Mark Carlson"/>
    <x v="0"/>
    <s v="REL  SETC  //  INIT"/>
    <s v="1CORP20000"/>
    <x v="0"/>
    <s v="2CORP70000"/>
    <x v="6"/>
    <s v="3CORP76000"/>
    <x v="52"/>
    <s v="1DRIV13000"/>
    <s v="Reliability - Generation"/>
    <s v="2DRIV13000"/>
    <s v="Reliability - Generation"/>
    <n v="0"/>
    <n v="0"/>
    <n v="0"/>
    <n v="0"/>
    <n v="0"/>
    <n v="0"/>
    <n v="0"/>
    <n v="0"/>
    <n v="0"/>
    <n v="0"/>
    <n v="0"/>
    <n v="0"/>
    <n v="0"/>
    <n v="0"/>
    <n v="0"/>
    <n v="0"/>
    <n v="0"/>
    <n v="0"/>
    <n v="0"/>
    <n v="0"/>
    <n v="0"/>
    <s v="N"/>
    <n v="0"/>
  </r>
  <r>
    <x v="3"/>
    <s v="Energy Operations"/>
    <s v="K.10012"/>
    <s v="CAP-GET TO ZERO PROGRAM"/>
    <s v="K.10012.01"/>
    <s v="GTZ PROGRAM CAPITAL COST"/>
    <s v="K.10012.01.01"/>
    <s v="GTZ BILLING PMT CREDIT/COLLECTIONS"/>
    <s v="K.10012.01.01.01"/>
    <x v="266"/>
    <x v="0"/>
    <n v="5362"/>
    <s v="Joshua Jacobs"/>
    <x v="0"/>
    <s v="REL  SETC  //  EXEC"/>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1"/>
    <s v="GTZ PROGRAM CAPITAL COST"/>
    <s v="K.10012.01.01"/>
    <s v="GTZ BILLING PMT CREDIT/COLLECTIONS"/>
    <s v="K.10012.01.01.02"/>
    <x v="267"/>
    <x v="0"/>
    <n v="5362"/>
    <s v="Joshua Jacobs"/>
    <x v="0"/>
    <s v="REL  SETC  //  EXEC"/>
    <s v="1CORP10000"/>
    <x v="1"/>
    <s v="2CORP45000"/>
    <x v="10"/>
    <s v="3CORP45000"/>
    <x v="53"/>
    <s v="1DRIV80000"/>
    <s v="Operational Excellence"/>
    <s v="2DRIV80000"/>
    <s v="Operational Excellence"/>
    <n v="0"/>
    <n v="753207"/>
    <n v="740214.91"/>
    <n v="764326.91712"/>
    <n v="-11119.917119999998"/>
    <n v="0"/>
    <n v="0"/>
    <n v="0"/>
    <n v="0"/>
    <n v="0"/>
    <n v="0"/>
    <n v="0"/>
    <n v="0"/>
    <n v="0"/>
    <n v="0"/>
    <n v="0"/>
    <n v="0"/>
    <n v="0"/>
    <n v="-11119.917119999998"/>
    <n v="0"/>
    <n v="0"/>
    <s v="Y"/>
    <n v="0"/>
  </r>
  <r>
    <x v="3"/>
    <s v="Energy Operations"/>
    <s v="K.10012"/>
    <s v="CAP-GET TO ZERO PROGRAM"/>
    <s v="K.10012.01"/>
    <s v="GTZ PROGRAM CAPITAL COST"/>
    <s v="K.10012.01.01"/>
    <s v="GTZ BILLING PMT CREDIT/COLLECTIONS"/>
    <s v="K.10012.01.01.03"/>
    <x v="268"/>
    <x v="0"/>
    <n v="5362"/>
    <s v="Joshua Jacobs"/>
    <x v="0"/>
    <s v="REL  SETC  //  EXEC"/>
    <s v="1CORP10000"/>
    <x v="1"/>
    <s v="2CORP45000"/>
    <x v="10"/>
    <s v="3CORP45000"/>
    <x v="53"/>
    <s v="1DRIV80000"/>
    <s v="Operational Excellence"/>
    <s v="2DRIV80000"/>
    <s v="Operational Excellence"/>
    <n v="13835958.512252426"/>
    <n v="0"/>
    <n v="-18574.32"/>
    <n v="39175.68"/>
    <n v="-39175.68"/>
    <n v="7248230.3985991869"/>
    <n v="7248230.3985991869"/>
    <n v="0"/>
    <n v="4402790.6053184448"/>
    <n v="4402790.6053184448"/>
    <n v="0"/>
    <n v="4504814.9168929541"/>
    <n v="4504814.9168929541"/>
    <n v="0"/>
    <n v="728700.38786616304"/>
    <n v="728700.38786616304"/>
    <n v="0"/>
    <n v="0"/>
    <n v="-39175.68"/>
    <n v="0"/>
    <n v="0"/>
    <s v="Y"/>
    <n v="0"/>
  </r>
  <r>
    <x v="3"/>
    <s v="Energy Operations"/>
    <s v="K.10012"/>
    <s v="CAP-GET TO ZERO PROGRAM"/>
    <s v="K.10012.01"/>
    <s v="GTZ PROGRAM CAPITAL COST"/>
    <s v="K.10012.01.01"/>
    <s v="GTZ BILLING PMT CREDIT/COLLECTIONS"/>
    <s v="K.10012.01.01.04"/>
    <x v="269"/>
    <x v="0"/>
    <n v="5362"/>
    <s v="Joshua Jacobs"/>
    <x v="0"/>
    <s v="REL  SETC  //  PLNG"/>
    <s v="1CORP10000"/>
    <x v="1"/>
    <s v="2CORP45000"/>
    <x v="10"/>
    <s v="3CORP45000"/>
    <x v="53"/>
    <s v="1DRIV80000"/>
    <s v="Operational Excellence"/>
    <s v="2DRIV80000"/>
    <s v="Operational Excellence"/>
    <n v="0"/>
    <n v="0"/>
    <n v="1446000.07"/>
    <n v="1424791.2672847002"/>
    <n v="-1424791.2672847002"/>
    <n v="0"/>
    <n v="0"/>
    <n v="0"/>
    <n v="0"/>
    <n v="0"/>
    <n v="0"/>
    <n v="0"/>
    <n v="0"/>
    <n v="0"/>
    <n v="0"/>
    <n v="0"/>
    <n v="0"/>
    <n v="0"/>
    <n v="-1424791.2672847002"/>
    <n v="0"/>
    <n v="0"/>
    <s v="Y"/>
    <n v="0"/>
  </r>
  <r>
    <x v="3"/>
    <s v="Energy Operations"/>
    <s v="K.10012"/>
    <s v="CAP-GET TO ZERO PROGRAM"/>
    <s v="K.10012.01"/>
    <s v="GTZ PROGRAM CAPITAL COST"/>
    <s v="K.10012.01.01"/>
    <s v="GTZ BILLING PMT CREDIT/COLLECTIONS"/>
    <s v="K.10012.01.01.05"/>
    <x v="270"/>
    <x v="0"/>
    <n v="5362"/>
    <s v="Joshua Jacobs"/>
    <x v="0"/>
    <s v="REL  SETC  //  EXEC"/>
    <s v="1CORP10000"/>
    <x v="1"/>
    <s v="2CORP45000"/>
    <x v="10"/>
    <s v="3CORP45000"/>
    <x v="53"/>
    <s v="1DRIV80000"/>
    <s v="Operational Excellence"/>
    <s v="2DRIV80000"/>
    <s v="Operational Excellence"/>
    <n v="0"/>
    <n v="0"/>
    <n v="1594558.84"/>
    <n v="2688948.956824"/>
    <n v="-2688948.956824"/>
    <n v="0"/>
    <n v="0"/>
    <n v="0"/>
    <n v="0"/>
    <n v="0"/>
    <n v="0"/>
    <n v="0"/>
    <n v="0"/>
    <n v="0"/>
    <n v="0"/>
    <n v="0"/>
    <n v="0"/>
    <n v="0"/>
    <n v="-2688948.956824"/>
    <n v="0"/>
    <n v="0"/>
    <s v="Y"/>
    <n v="0"/>
  </r>
  <r>
    <x v="3"/>
    <s v="Energy Operations"/>
    <s v="K.10012"/>
    <s v="CAP-GET TO ZERO PROGRAM"/>
    <s v="K.10012.01"/>
    <s v="GTZ PROGRAM CAPITAL COST"/>
    <s v="K.10012.01.01"/>
    <s v="GTZ BILLING PMT CREDIT/COLLECTIONS"/>
    <s v="K.10012.01.01.06"/>
    <x v="271"/>
    <x v="0"/>
    <n v="5362"/>
    <s v="Joshua Jacobs"/>
    <x v="0"/>
    <s v="REL  SETC  //  PLNG"/>
    <s v="1CORP10000"/>
    <x v="1"/>
    <s v="2CORP45000"/>
    <x v="10"/>
    <s v="3CORP45000"/>
    <x v="53"/>
    <s v="1DRIV80000"/>
    <s v="Operational Excellence"/>
    <s v="2DRIV80000"/>
    <s v="Operational Excellence"/>
    <n v="0"/>
    <n v="0"/>
    <n v="857182.65"/>
    <n v="1915249.1394199999"/>
    <n v="-1915249.1394199999"/>
    <n v="0"/>
    <n v="0"/>
    <n v="0"/>
    <n v="0"/>
    <n v="0"/>
    <n v="0"/>
    <n v="0"/>
    <n v="0"/>
    <n v="0"/>
    <n v="0"/>
    <n v="0"/>
    <n v="0"/>
    <n v="0"/>
    <n v="-1915249.1394199999"/>
    <n v="0"/>
    <n v="0"/>
    <s v="Y"/>
    <n v="0"/>
  </r>
  <r>
    <x v="3"/>
    <s v="Energy Operations"/>
    <s v="K.10012"/>
    <s v="CAP-GET TO ZERO PROGRAM"/>
    <s v="K.10012.01"/>
    <s v="GTZ PROGRAM CAPITAL COST"/>
    <s v="K.10012.01.01"/>
    <s v="GTZ BILLING PMT CREDIT/COLLECTIONS"/>
    <s v="K.10012.01.01.07"/>
    <x v="272"/>
    <x v="0"/>
    <n v="5362"/>
    <s v="Joshua Jacobs"/>
    <x v="0"/>
    <s v="REL  SETC  //  EXEC"/>
    <s v="1CORP10000"/>
    <x v="1"/>
    <s v="2CORP45000"/>
    <x v="10"/>
    <s v="3CORP45000"/>
    <x v="53"/>
    <s v="1DRIV80000"/>
    <s v="Operational Excellence"/>
    <s v="2DRIV80000"/>
    <s v="Operational Excellence"/>
    <n v="0"/>
    <n v="0"/>
    <n v="4411.32"/>
    <n v="8753.7100000000009"/>
    <n v="-8753.7100000000009"/>
    <n v="0"/>
    <n v="0"/>
    <n v="0"/>
    <n v="0"/>
    <n v="0"/>
    <n v="0"/>
    <n v="0"/>
    <n v="0"/>
    <n v="0"/>
    <n v="0"/>
    <n v="0"/>
    <n v="0"/>
    <n v="0"/>
    <n v="-8753.7100000000009"/>
    <n v="0"/>
    <n v="0"/>
    <s v="Y"/>
    <n v="0"/>
  </r>
  <r>
    <x v="3"/>
    <s v="Energy Operations"/>
    <s v="K.10012"/>
    <s v="CAP-GET TO ZERO PROGRAM"/>
    <s v="K.10012.01"/>
    <s v="GTZ PROGRAM CAPITAL COST"/>
    <s v="K.10012.01.01"/>
    <s v="GTZ BILLING PMT CREDIT/COLLECTIONS"/>
    <s v="K.10012.01.01.08"/>
    <x v="273"/>
    <x v="0"/>
    <n v="5362"/>
    <s v="Joshua Jacobs"/>
    <x v="0"/>
    <s v="REL  SETC  //  PLNG"/>
    <s v="1CORP10000"/>
    <x v="1"/>
    <s v="2CORP45000"/>
    <x v="10"/>
    <s v="3CORP45000"/>
    <x v="53"/>
    <s v="1DRIV80000"/>
    <s v="Operational Excellence"/>
    <s v="2DRIV80000"/>
    <s v="Operational Excellence"/>
    <n v="0"/>
    <n v="0"/>
    <n v="1212802.78"/>
    <n v="1.6879999999999999"/>
    <n v="-1.6879999999999999"/>
    <n v="0"/>
    <n v="0"/>
    <n v="0"/>
    <n v="0"/>
    <n v="0"/>
    <n v="0"/>
    <n v="0"/>
    <n v="0"/>
    <n v="0"/>
    <n v="0"/>
    <n v="0"/>
    <n v="0"/>
    <n v="0"/>
    <n v="-1.6879999999999999"/>
    <n v="0"/>
    <n v="0"/>
    <s v="Y"/>
    <n v="0"/>
  </r>
  <r>
    <x v="3"/>
    <s v="Energy Operations"/>
    <s v="K.10012"/>
    <s v="CAP-GET TO ZERO PROGRAM"/>
    <s v="K.10012.01"/>
    <s v="GTZ PROGRAM CAPITAL COST"/>
    <s v="K.10012.01.01"/>
    <s v="GTZ BILLING PMT CREDIT/COLLECTIONS"/>
    <s v="K.10012.01.01.09"/>
    <x v="274"/>
    <x v="0"/>
    <n v="5362"/>
    <s v="Joshua Jacobs"/>
    <x v="0"/>
    <s v="REL  SETC  //  PLNG"/>
    <s v="1CORP10000"/>
    <x v="1"/>
    <s v="2CORP45000"/>
    <x v="10"/>
    <s v="3CORP45000"/>
    <x v="53"/>
    <s v="1DRIV80000"/>
    <s v="Operational Excellence"/>
    <s v="2DRIV80000"/>
    <s v="Operational Excellence"/>
    <n v="0"/>
    <n v="0"/>
    <n v="1701835.19"/>
    <n v="1458251.2115835999"/>
    <n v="-1458251.2115835999"/>
    <n v="0"/>
    <n v="0"/>
    <n v="0"/>
    <n v="0"/>
    <n v="0"/>
    <n v="0"/>
    <n v="0"/>
    <n v="0"/>
    <n v="0"/>
    <n v="0"/>
    <n v="0"/>
    <n v="0"/>
    <n v="0"/>
    <n v="-1458251.2115835999"/>
    <n v="0"/>
    <n v="0"/>
    <s v="Y"/>
    <n v="0"/>
  </r>
  <r>
    <x v="3"/>
    <s v="Energy Operations"/>
    <s v="K.10012"/>
    <s v="CAP-GET TO ZERO PROGRAM"/>
    <s v="K.10012.01"/>
    <s v="GTZ PROGRAM CAPITAL COST"/>
    <s v="K.10012.01.01"/>
    <s v="GTZ BILLING PMT CREDIT/COLLECTIONS"/>
    <s v="K.10012.01.01.10"/>
    <x v="275"/>
    <x v="0"/>
    <n v="5362"/>
    <s v="Joshua Jacobs"/>
    <x v="0"/>
    <s v="REL  SETC  //  PLNG"/>
    <s v="1CORP10000"/>
    <x v="1"/>
    <s v="2CORP45000"/>
    <x v="10"/>
    <s v="3CORP45000"/>
    <x v="53"/>
    <s v="1DRIV80000"/>
    <s v="Operational Excellence"/>
    <s v="2DRIV80000"/>
    <s v="Operational Excellence"/>
    <n v="0"/>
    <n v="0"/>
    <n v="513482"/>
    <n v="0"/>
    <n v="0"/>
    <n v="0"/>
    <n v="0"/>
    <n v="0"/>
    <n v="0"/>
    <n v="0"/>
    <n v="0"/>
    <n v="0"/>
    <n v="0"/>
    <n v="0"/>
    <n v="0"/>
    <n v="0"/>
    <n v="0"/>
    <n v="0"/>
    <n v="0"/>
    <n v="0"/>
    <n v="0"/>
    <s v="Y"/>
    <n v="0"/>
  </r>
  <r>
    <x v="3"/>
    <s v="Energy Operations"/>
    <s v="K.10012"/>
    <s v="CAP-GET TO ZERO PROGRAM"/>
    <s v="K.10012.01"/>
    <s v="GTZ PROGRAM CAPITAL COST"/>
    <s v="K.10012.01.01"/>
    <s v="GTZ BILLING PMT CREDIT/COLLECTIONS"/>
    <s v="K.10012.01.01.11"/>
    <x v="276"/>
    <x v="0"/>
    <n v="5362"/>
    <s v="Joshua Jacobs"/>
    <x v="0"/>
    <s v="REL  SETC  //  EXEC"/>
    <s v="1CORP10000"/>
    <x v="1"/>
    <s v="2CORP45000"/>
    <x v="10"/>
    <s v="3CORP45000"/>
    <x v="53"/>
    <s v="1DRIV80000"/>
    <s v="Operational Excellence"/>
    <s v="2DRIV80000"/>
    <s v="Operational Excellence"/>
    <n v="0"/>
    <n v="0"/>
    <n v="-38190"/>
    <n v="-38190"/>
    <n v="38190"/>
    <n v="0"/>
    <n v="0"/>
    <n v="0"/>
    <n v="0"/>
    <n v="0"/>
    <n v="0"/>
    <n v="0"/>
    <n v="0"/>
    <n v="0"/>
    <n v="0"/>
    <n v="0"/>
    <n v="0"/>
    <n v="0"/>
    <n v="38190"/>
    <n v="0"/>
    <n v="0"/>
    <s v="Y"/>
    <n v="0"/>
  </r>
  <r>
    <x v="3"/>
    <s v="Energy Operations"/>
    <s v="K.10012"/>
    <s v="CAP-GET TO ZERO PROGRAM"/>
    <s v="K.10012.01"/>
    <s v="GTZ PROGRAM CAPITAL COST"/>
    <s v="K.10012.01.01"/>
    <s v="GTZ BILLING PMT CREDIT/COLLECTIONS"/>
    <s v="K.10012.01.01.12"/>
    <x v="277"/>
    <x v="0"/>
    <n v="5362"/>
    <s v="Joshua Jacobs"/>
    <x v="0"/>
    <s v="REL  SETC  //  PLNG"/>
    <s v="1CORP10000"/>
    <x v="1"/>
    <s v="2CORP45000"/>
    <x v="10"/>
    <s v="3CORP45000"/>
    <x v="53"/>
    <s v="1DRIV80000"/>
    <s v="Operational Excellence"/>
    <s v="2DRIV80000"/>
    <s v="Operational Excellence"/>
    <n v="0"/>
    <n v="0"/>
    <n v="867394.73"/>
    <n v="1583920.4242735999"/>
    <n v="-1583920.4242735999"/>
    <n v="0"/>
    <n v="0"/>
    <n v="0"/>
    <n v="0"/>
    <n v="0"/>
    <n v="0"/>
    <n v="0"/>
    <n v="0"/>
    <n v="0"/>
    <n v="0"/>
    <n v="0"/>
    <n v="0"/>
    <n v="0"/>
    <n v="-1583920.4242735999"/>
    <n v="0"/>
    <n v="0"/>
    <s v="Y"/>
    <n v="0"/>
  </r>
  <r>
    <x v="3"/>
    <s v="Energy Operations"/>
    <s v="K.10012"/>
    <s v="CAP-GET TO ZERO PROGRAM"/>
    <s v="K.10012.01"/>
    <s v="GTZ PROGRAM CAPITAL COST"/>
    <s v="K.10012.01.01"/>
    <s v="GTZ BILLING PMT CREDIT/COLLECTIONS"/>
    <s v="K.10012.01.01.13"/>
    <x v="278"/>
    <x v="0"/>
    <n v="5362"/>
    <s v="Joshua Jacobs"/>
    <x v="0"/>
    <s v="REL  SETC  //  PLNG"/>
    <s v="1CORP10000"/>
    <x v="1"/>
    <s v="2CORP45000"/>
    <x v="10"/>
    <s v="3CORP45000"/>
    <x v="53"/>
    <s v="1DRIV80000"/>
    <s v="Operational Excellence"/>
    <s v="2DRIV80000"/>
    <s v="Operational Excellence"/>
    <n v="0"/>
    <n v="0"/>
    <n v="2872823.02"/>
    <n v="680026.70146400004"/>
    <n v="-680026.70146400004"/>
    <n v="0"/>
    <n v="0"/>
    <n v="0"/>
    <n v="0"/>
    <n v="0"/>
    <n v="0"/>
    <n v="0"/>
    <n v="0"/>
    <n v="0"/>
    <n v="0"/>
    <n v="0"/>
    <n v="0"/>
    <n v="0"/>
    <n v="-680026.70146400004"/>
    <n v="0"/>
    <n v="0"/>
    <s v="Y"/>
    <n v="0"/>
  </r>
  <r>
    <x v="3"/>
    <s v="Energy Operations"/>
    <s v="K.10012"/>
    <s v="CAP-GET TO ZERO PROGRAM"/>
    <s v="K.10012.01"/>
    <s v="GTZ PROGRAM CAPITAL COST"/>
    <s v="K.10012.01.01"/>
    <s v="GTZ BILLING PMT CREDIT/COLLECTIONS"/>
    <s v="K.10012.01.01.14"/>
    <x v="279"/>
    <x v="0"/>
    <n v="5362"/>
    <s v="Joshua Jacobs"/>
    <x v="0"/>
    <s v="REL  SETC  //  EXEC"/>
    <s v="1CORP10000"/>
    <x v="1"/>
    <s v="2CORP45000"/>
    <x v="10"/>
    <s v="3CORP45000"/>
    <x v="53"/>
    <s v="1DRIV80000"/>
    <s v="Operational Excellence"/>
    <s v="2DRIV80000"/>
    <s v="Operational Excellence"/>
    <n v="0"/>
    <n v="0"/>
    <n v="1010799.72"/>
    <n v="0"/>
    <n v="0"/>
    <n v="0"/>
    <n v="0"/>
    <n v="0"/>
    <n v="0"/>
    <n v="0"/>
    <n v="0"/>
    <n v="0"/>
    <n v="0"/>
    <n v="0"/>
    <n v="0"/>
    <n v="0"/>
    <n v="0"/>
    <n v="0"/>
    <n v="0"/>
    <n v="0"/>
    <n v="0"/>
    <s v="Y"/>
    <n v="0"/>
  </r>
  <r>
    <x v="3"/>
    <s v="Energy Operations"/>
    <s v="K.10012"/>
    <s v="CAP-GET TO ZERO PROGRAM"/>
    <s v="K.10012.01"/>
    <s v="GTZ PROGRAM CAPITAL COST"/>
    <s v="K.10012.01.01"/>
    <s v="GTZ BILLING PMT CREDIT/COLLECTIONS"/>
    <s v="K.10012.01.01.15"/>
    <x v="280"/>
    <x v="0"/>
    <n v="5362"/>
    <s v="Joshua Jacobs"/>
    <x v="0"/>
    <s v="REL  SETC  //  INIT"/>
    <s v="1CORP10000"/>
    <x v="1"/>
    <s v="2CORP45000"/>
    <x v="10"/>
    <s v="3CORP45000"/>
    <x v="53"/>
    <s v="1DRIV80000"/>
    <s v="Operational Excellence"/>
    <s v="2DRIV80000"/>
    <s v="Operational Excellence"/>
    <n v="0"/>
    <n v="0"/>
    <n v="487994.05"/>
    <n v="697175.94923999999"/>
    <n v="-697175.94923999999"/>
    <n v="0"/>
    <n v="0"/>
    <n v="0"/>
    <n v="0"/>
    <n v="0"/>
    <n v="0"/>
    <n v="0"/>
    <n v="0"/>
    <n v="0"/>
    <n v="0"/>
    <n v="0"/>
    <n v="0"/>
    <n v="0"/>
    <n v="-697175.94923999999"/>
    <n v="0"/>
    <n v="0"/>
    <s v="Y"/>
    <n v="0"/>
  </r>
  <r>
    <x v="3"/>
    <s v="Energy Operations"/>
    <s v="K.10012"/>
    <s v="CAP-GET TO ZERO PROGRAM"/>
    <s v="K.10012.01"/>
    <s v="GTZ PROGRAM CAPITAL COST"/>
    <s v="K.10012.01.01"/>
    <s v="GTZ BILLING PMT CREDIT/COLLECTIONS"/>
    <s v="K.10012.01.01.99"/>
    <x v="281"/>
    <x v="0"/>
    <n v="5362"/>
    <s v="Joshua Jacobs"/>
    <x v="0"/>
    <s v="REL  SETC  //  INIT"/>
    <s v="1CORP10000"/>
    <x v="1"/>
    <s v="2CORP45000"/>
    <x v="10"/>
    <s v="3CORP45000"/>
    <x v="53"/>
    <s v="1DRIV80000"/>
    <s v="Operational Excellence"/>
    <s v="2DRIV80000"/>
    <s v="Operational Excellence"/>
    <n v="0"/>
    <n v="8070342"/>
    <n v="0"/>
    <n v="0"/>
    <n v="8070342"/>
    <n v="0"/>
    <n v="0"/>
    <n v="0"/>
    <n v="0"/>
    <n v="0"/>
    <n v="0"/>
    <n v="0"/>
    <n v="0"/>
    <n v="0"/>
    <n v="0"/>
    <n v="0"/>
    <n v="0"/>
    <n v="0"/>
    <n v="8070342"/>
    <n v="0"/>
    <n v="0"/>
    <s v="Y"/>
    <n v="0"/>
  </r>
  <r>
    <x v="3"/>
    <s v="Energy Operations"/>
    <s v="K.10012"/>
    <s v="CAP-GET TO ZERO PROGRAM"/>
    <s v="K.10012.01"/>
    <s v="GTZ PROGRAM CAPITAL COST"/>
    <s v="K.10012.01.02"/>
    <s v="GTZ CUSTOMER INTERFACE"/>
    <s v="K.10012.01.02.01"/>
    <x v="282"/>
    <x v="0"/>
    <n v="5362"/>
    <s v="Joshua Jacobs"/>
    <x v="0"/>
    <s v="REL  SETC  //  PLNG"/>
    <s v="1CORP10000"/>
    <x v="1"/>
    <s v="2CORP45000"/>
    <x v="10"/>
    <s v="3CORP45000"/>
    <x v="54"/>
    <s v="1DRIV80000"/>
    <s v="Operational Excellence"/>
    <s v="2DRIV80000"/>
    <s v="Operational Excellence"/>
    <n v="0"/>
    <n v="0"/>
    <n v="109914.29"/>
    <n v="24640"/>
    <n v="-24640"/>
    <n v="0"/>
    <n v="0"/>
    <n v="0"/>
    <n v="0"/>
    <n v="0"/>
    <n v="0"/>
    <n v="0"/>
    <n v="0"/>
    <n v="0"/>
    <n v="0"/>
    <n v="0"/>
    <n v="0"/>
    <n v="0"/>
    <n v="-24640"/>
    <n v="0"/>
    <n v="0"/>
    <s v="Y"/>
    <n v="0"/>
  </r>
  <r>
    <x v="3"/>
    <s v="Energy Operations"/>
    <s v="K.10012"/>
    <s v="CAP-GET TO ZERO PROGRAM"/>
    <s v="K.10012.01"/>
    <s v="GTZ PROGRAM CAPITAL COST"/>
    <s v="K.10012.01.02"/>
    <s v="GTZ CUSTOMER INTERFACE"/>
    <s v="K.10012.01.02.02"/>
    <x v="283"/>
    <x v="0"/>
    <n v="5362"/>
    <s v="Joshua Jacobs"/>
    <x v="0"/>
    <s v="REL  SETC  //  PLNG"/>
    <s v="1CORP10000"/>
    <x v="1"/>
    <s v="2CORP45000"/>
    <x v="10"/>
    <s v="3CORP45000"/>
    <x v="54"/>
    <s v="1DRIV80000"/>
    <s v="Operational Excellence"/>
    <s v="2DRIV80000"/>
    <s v="Operational Excellence"/>
    <n v="0"/>
    <n v="0"/>
    <n v="1591434.67"/>
    <n v="228773.64"/>
    <n v="-228773.64"/>
    <n v="0"/>
    <n v="0"/>
    <n v="0"/>
    <n v="0"/>
    <n v="0"/>
    <n v="0"/>
    <n v="0"/>
    <n v="0"/>
    <n v="0"/>
    <n v="0"/>
    <n v="0"/>
    <n v="0"/>
    <n v="0"/>
    <n v="-228773.64"/>
    <n v="0"/>
    <n v="0"/>
    <s v="Y"/>
    <n v="0"/>
  </r>
  <r>
    <x v="3"/>
    <s v="Energy Operations"/>
    <s v="K.10012"/>
    <s v="CAP-GET TO ZERO PROGRAM"/>
    <s v="K.10012.01"/>
    <s v="GTZ PROGRAM CAPITAL COST"/>
    <s v="K.10012.01.02"/>
    <s v="GTZ CUSTOMER INTERFACE"/>
    <s v="K.10012.01.02.03"/>
    <x v="284"/>
    <x v="0"/>
    <n v="5362"/>
    <s v="Joshua Jacobs"/>
    <x v="0"/>
    <s v="REL  SETC  //  EXEC"/>
    <s v="1CORP10000"/>
    <x v="1"/>
    <s v="2CORP45000"/>
    <x v="10"/>
    <s v="3CORP45000"/>
    <x v="54"/>
    <s v="1DRIV80000"/>
    <s v="Operational Excellence"/>
    <s v="2DRIV80000"/>
    <s v="Operational Excellence"/>
    <n v="0"/>
    <n v="0"/>
    <n v="31563.05"/>
    <n v="29857.03"/>
    <n v="-29857.03"/>
    <n v="0"/>
    <n v="0"/>
    <n v="0"/>
    <n v="0"/>
    <n v="0"/>
    <n v="0"/>
    <n v="0"/>
    <n v="0"/>
    <n v="0"/>
    <n v="0"/>
    <n v="0"/>
    <n v="0"/>
    <n v="0"/>
    <n v="-29857.03"/>
    <n v="0"/>
    <n v="0"/>
    <s v="Y"/>
    <n v="0"/>
  </r>
  <r>
    <x v="3"/>
    <s v="Energy Operations"/>
    <s v="K.10012"/>
    <s v="CAP-GET TO ZERO PROGRAM"/>
    <s v="K.10012.01"/>
    <s v="GTZ PROGRAM CAPITAL COST"/>
    <s v="K.10012.01.02"/>
    <s v="GTZ CUSTOMER INTERFACE"/>
    <s v="K.10012.01.02.04"/>
    <x v="285"/>
    <x v="0"/>
    <n v="5362"/>
    <s v="Joshua Jacobs"/>
    <x v="0"/>
    <s v="REL  SETC  //  PLNG"/>
    <s v="1CORP10000"/>
    <x v="1"/>
    <s v="2CORP45000"/>
    <x v="10"/>
    <s v="3CORP45000"/>
    <x v="54"/>
    <s v="1DRIV80000"/>
    <s v="Operational Excellence"/>
    <s v="2DRIV80000"/>
    <s v="Operational Excellence"/>
    <n v="0"/>
    <n v="0"/>
    <n v="749138.3"/>
    <n v="1202948.3516599999"/>
    <n v="-1202948.3516599999"/>
    <n v="0"/>
    <n v="0"/>
    <n v="0"/>
    <n v="0"/>
    <n v="0"/>
    <n v="0"/>
    <n v="0"/>
    <n v="0"/>
    <n v="0"/>
    <n v="0"/>
    <n v="0"/>
    <n v="0"/>
    <n v="0"/>
    <n v="-1202948.3516599999"/>
    <n v="0"/>
    <n v="0"/>
    <s v="Y"/>
    <n v="0"/>
  </r>
  <r>
    <x v="3"/>
    <s v="Energy Operations"/>
    <s v="K.10012"/>
    <s v="CAP-GET TO ZERO PROGRAM"/>
    <s v="K.10012.01"/>
    <s v="GTZ PROGRAM CAPITAL COST"/>
    <s v="K.10012.01.02"/>
    <s v="GTZ CUSTOMER INTERFACE"/>
    <s v="K.10012.01.02.05"/>
    <x v="286"/>
    <x v="0"/>
    <n v="5362"/>
    <s v="Joshua Jacobs"/>
    <x v="0"/>
    <s v="REL  SETC  //  PLNG"/>
    <s v="1CORP10000"/>
    <x v="1"/>
    <s v="2CORP45000"/>
    <x v="10"/>
    <s v="3CORP45000"/>
    <x v="54"/>
    <s v="1DRIV80000"/>
    <s v="Operational Excellence"/>
    <s v="2DRIV80000"/>
    <s v="Operational Excellence"/>
    <n v="0"/>
    <n v="0"/>
    <n v="824705.17"/>
    <n v="1114453.4939999999"/>
    <n v="-1114453.4939999999"/>
    <n v="0"/>
    <n v="0"/>
    <n v="0"/>
    <n v="0"/>
    <n v="0"/>
    <n v="0"/>
    <n v="0"/>
    <n v="0"/>
    <n v="0"/>
    <n v="0"/>
    <n v="0"/>
    <n v="0"/>
    <n v="0"/>
    <n v="-1114453.4939999999"/>
    <n v="0"/>
    <n v="0"/>
    <s v="Y"/>
    <n v="0"/>
  </r>
  <r>
    <x v="3"/>
    <s v="Energy Operations"/>
    <s v="K.10012"/>
    <s v="CAP-GET TO ZERO PROGRAM"/>
    <s v="K.10012.01"/>
    <s v="GTZ PROGRAM CAPITAL COST"/>
    <s v="K.10012.01.02"/>
    <s v="GTZ CUSTOMER INTERFACE"/>
    <s v="K.10012.01.02.06"/>
    <x v="287"/>
    <x v="0"/>
    <n v="5362"/>
    <s v="Joshua Jacobs"/>
    <x v="0"/>
    <s v="REL  SETC  //  PLNG"/>
    <s v="1CORP10000"/>
    <x v="1"/>
    <s v="2CORP45000"/>
    <x v="10"/>
    <s v="3CORP45000"/>
    <x v="54"/>
    <s v="1DRIV80000"/>
    <s v="Operational Excellence"/>
    <s v="2DRIV80000"/>
    <s v="Operational Excellence"/>
    <n v="0"/>
    <n v="4863573"/>
    <n v="4289560.6900000004"/>
    <n v="4531856.7522240002"/>
    <n v="331716.24777599983"/>
    <n v="0"/>
    <n v="0"/>
    <n v="0"/>
    <n v="0"/>
    <n v="0"/>
    <n v="0"/>
    <n v="0"/>
    <n v="0"/>
    <n v="0"/>
    <n v="0"/>
    <n v="0"/>
    <n v="0"/>
    <n v="0"/>
    <n v="331716.24777599983"/>
    <n v="0"/>
    <n v="0"/>
    <s v="Y"/>
    <n v="0"/>
  </r>
  <r>
    <x v="3"/>
    <s v="Energy Operations"/>
    <s v="K.10012"/>
    <s v="CAP-GET TO ZERO PROGRAM"/>
    <s v="K.10012.01"/>
    <s v="GTZ PROGRAM CAPITAL COST"/>
    <s v="K.10012.01.02"/>
    <s v="GTZ CUSTOMER INTERFACE"/>
    <s v="K.10012.01.02.07"/>
    <x v="288"/>
    <x v="0"/>
    <n v="5362"/>
    <s v="Joshua Jacobs"/>
    <x v="0"/>
    <s v="REL  SETC  //  EXEC"/>
    <s v="1CORP10000"/>
    <x v="1"/>
    <s v="2CORP45000"/>
    <x v="10"/>
    <s v="3CORP45000"/>
    <x v="54"/>
    <s v="1DRIV80000"/>
    <s v="Operational Excellence"/>
    <s v="2DRIV80000"/>
    <s v="Operational Excellence"/>
    <n v="0"/>
    <n v="0"/>
    <n v="210444.53"/>
    <n v="-109853.43000000001"/>
    <n v="109853.43000000001"/>
    <n v="0"/>
    <n v="0"/>
    <n v="0"/>
    <n v="0"/>
    <n v="0"/>
    <n v="0"/>
    <n v="0"/>
    <n v="0"/>
    <n v="0"/>
    <n v="0"/>
    <n v="0"/>
    <n v="0"/>
    <n v="0"/>
    <n v="109853.43000000001"/>
    <n v="0"/>
    <n v="0"/>
    <s v="Y"/>
    <n v="0"/>
  </r>
  <r>
    <x v="3"/>
    <s v="Energy Operations"/>
    <s v="K.10012"/>
    <s v="CAP-GET TO ZERO PROGRAM"/>
    <s v="K.10012.01"/>
    <s v="GTZ PROGRAM CAPITAL COST"/>
    <s v="K.10012.01.02"/>
    <s v="GTZ CUSTOMER INTERFACE"/>
    <s v="K.10012.01.02.08"/>
    <x v="289"/>
    <x v="0"/>
    <n v="5362"/>
    <s v="Joshua Jacobs"/>
    <x v="0"/>
    <s v="REL  SETC  //  PLNG"/>
    <s v="1CORP10000"/>
    <x v="1"/>
    <s v="2CORP45000"/>
    <x v="10"/>
    <s v="3CORP45000"/>
    <x v="54"/>
    <s v="1DRIV80000"/>
    <s v="Operational Excellence"/>
    <s v="2DRIV80000"/>
    <s v="Operational Excellence"/>
    <n v="0"/>
    <n v="0"/>
    <n v="439030.26"/>
    <n v="119777.5"/>
    <n v="-119777.5"/>
    <n v="0"/>
    <n v="0"/>
    <n v="0"/>
    <n v="0"/>
    <n v="0"/>
    <n v="0"/>
    <n v="0"/>
    <n v="0"/>
    <n v="0"/>
    <n v="0"/>
    <n v="0"/>
    <n v="0"/>
    <n v="0"/>
    <n v="-119777.5"/>
    <n v="0"/>
    <n v="0"/>
    <s v="Y"/>
    <n v="0"/>
  </r>
  <r>
    <x v="3"/>
    <s v="Energy Operations"/>
    <s v="K.10012"/>
    <s v="CAP-GET TO ZERO PROGRAM"/>
    <s v="K.10012.01"/>
    <s v="GTZ PROGRAM CAPITAL COST"/>
    <s v="K.10012.01.02"/>
    <s v="GTZ CUSTOMER INTERFACE"/>
    <s v="K.10012.01.02.09"/>
    <x v="290"/>
    <x v="0"/>
    <n v="5362"/>
    <s v="Joshua Jacobs"/>
    <x v="0"/>
    <s v="REL  SETC  //  PLNG"/>
    <s v="1CORP10000"/>
    <x v="1"/>
    <s v="2CORP45000"/>
    <x v="10"/>
    <s v="3CORP45000"/>
    <x v="54"/>
    <s v="1DRIV80000"/>
    <s v="Operational Excellence"/>
    <s v="2DRIV80000"/>
    <s v="Operational Excellence"/>
    <n v="0"/>
    <n v="4717487"/>
    <n v="5324371.25"/>
    <n v="5071342.7597984998"/>
    <n v="-353855.75979849976"/>
    <n v="0"/>
    <n v="0"/>
    <n v="0"/>
    <n v="0"/>
    <n v="0"/>
    <n v="0"/>
    <n v="0"/>
    <n v="0"/>
    <n v="0"/>
    <n v="0"/>
    <n v="0"/>
    <n v="0"/>
    <n v="0"/>
    <n v="-353855.75979849976"/>
    <n v="0"/>
    <n v="0"/>
    <s v="Y"/>
    <n v="0"/>
  </r>
  <r>
    <x v="3"/>
    <s v="Energy Operations"/>
    <s v="K.10012"/>
    <s v="CAP-GET TO ZERO PROGRAM"/>
    <s v="K.10012.01"/>
    <s v="GTZ PROGRAM CAPITAL COST"/>
    <s v="K.10012.01.02"/>
    <s v="GTZ CUSTOMER INTERFACE"/>
    <s v="K.10012.01.02.10"/>
    <x v="291"/>
    <x v="0"/>
    <n v="5362"/>
    <s v="Joshua Jacobs"/>
    <x v="0"/>
    <s v="REL  SETC  //  EXEC"/>
    <s v="1CORP10000"/>
    <x v="1"/>
    <s v="2CORP45000"/>
    <x v="10"/>
    <s v="3CORP45000"/>
    <x v="54"/>
    <s v="1DRIV80000"/>
    <s v="Operational Excellence"/>
    <s v="2DRIV80000"/>
    <s v="Operational Excellence"/>
    <n v="31585861.980661459"/>
    <n v="0"/>
    <n v="760709.07"/>
    <n v="202135.58"/>
    <n v="-202135.58"/>
    <n v="28520851.842317898"/>
    <n v="28520851.842317898"/>
    <n v="0"/>
    <n v="7701923.874146305"/>
    <n v="7701923.874146305"/>
    <n v="0"/>
    <n v="8021545.2401904743"/>
    <n v="8021545.2401904743"/>
    <n v="0"/>
    <n v="2867342.0485898228"/>
    <n v="2867342.0485898228"/>
    <n v="0"/>
    <n v="0"/>
    <n v="-202135.58"/>
    <n v="0"/>
    <n v="0"/>
    <s v="Y"/>
    <n v="0"/>
  </r>
  <r>
    <x v="3"/>
    <s v="Energy Operations"/>
    <s v="K.10012"/>
    <s v="CAP-GET TO ZERO PROGRAM"/>
    <s v="K.10012.01"/>
    <s v="GTZ PROGRAM CAPITAL COST"/>
    <s v="K.10012.01.02"/>
    <s v="GTZ CUSTOMER INTERFACE"/>
    <s v="K.10012.01.02.11"/>
    <x v="292"/>
    <x v="0"/>
    <n v="5362"/>
    <s v="Joshua Jacobs"/>
    <x v="0"/>
    <s v="REL  SETC  //  PLNG"/>
    <s v="1CORP10000"/>
    <x v="1"/>
    <s v="2CORP45000"/>
    <x v="10"/>
    <s v="3CORP45000"/>
    <x v="54"/>
    <s v="1DRIV80000"/>
    <s v="Operational Excellence"/>
    <s v="2DRIV80000"/>
    <s v="Operational Excellence"/>
    <n v="0"/>
    <n v="8594189"/>
    <n v="7802467.5"/>
    <n v="13797929.551152099"/>
    <n v="-5203740.5511520989"/>
    <n v="0"/>
    <n v="0"/>
    <n v="0"/>
    <n v="0"/>
    <n v="0"/>
    <n v="0"/>
    <n v="0"/>
    <n v="0"/>
    <n v="0"/>
    <n v="0"/>
    <n v="0"/>
    <n v="0"/>
    <n v="0"/>
    <n v="-5203740.5511520989"/>
    <n v="0"/>
    <n v="0"/>
    <s v="Y"/>
    <n v="0"/>
  </r>
  <r>
    <x v="3"/>
    <s v="Energy Operations"/>
    <s v="K.10012"/>
    <s v="CAP-GET TO ZERO PROGRAM"/>
    <s v="K.10012.01"/>
    <s v="GTZ PROGRAM CAPITAL COST"/>
    <s v="K.10012.01.02"/>
    <s v="GTZ CUSTOMER INTERFACE"/>
    <s v="K.10012.01.02.12"/>
    <x v="293"/>
    <x v="0"/>
    <n v="5362"/>
    <s v="Joshua Jacobs"/>
    <x v="0"/>
    <s v="REL  SETC  //  INIT"/>
    <s v="1CORP10000"/>
    <x v="1"/>
    <s v="2CORP45000"/>
    <x v="10"/>
    <s v="3CORP45000"/>
    <x v="54"/>
    <s v="1DRIV80000"/>
    <s v="Operational Excellence"/>
    <s v="2DRIV80000"/>
    <s v="Operational Excellence"/>
    <n v="0"/>
    <n v="0"/>
    <n v="2143116.5099999998"/>
    <n v="1047882.5870399999"/>
    <n v="-1047882.5870399999"/>
    <n v="0"/>
    <n v="0"/>
    <n v="0"/>
    <n v="0"/>
    <n v="0"/>
    <n v="0"/>
    <n v="0"/>
    <n v="0"/>
    <n v="0"/>
    <n v="0"/>
    <n v="0"/>
    <n v="0"/>
    <n v="0"/>
    <n v="-1047882.5870399999"/>
    <n v="0"/>
    <n v="0"/>
    <s v="Y"/>
    <n v="0"/>
  </r>
  <r>
    <x v="3"/>
    <s v="Energy Operations"/>
    <s v="K.10012"/>
    <s v="CAP-GET TO ZERO PROGRAM"/>
    <s v="K.10012.01"/>
    <s v="GTZ PROGRAM CAPITAL COST"/>
    <s v="K.10012.01.02"/>
    <s v="GTZ CUSTOMER INTERFACE"/>
    <s v="K.10012.01.02.13"/>
    <x v="294"/>
    <x v="0"/>
    <n v="5362"/>
    <s v="Joshua Jacobs"/>
    <x v="0"/>
    <s v="REL  SETC  //  INIT"/>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1"/>
    <s v="GTZ PROGRAM CAPITAL COST"/>
    <s v="K.10012.01.02"/>
    <s v="GTZ CUSTOMER INTERFACE"/>
    <s v="K.10012.01.02.99"/>
    <x v="295"/>
    <x v="0"/>
    <n v="5362"/>
    <s v="Joshua Jacobs"/>
    <x v="0"/>
    <s v="REL  SETC  //  INIT"/>
    <s v="1CORP10000"/>
    <x v="1"/>
    <s v="2CORP45000"/>
    <x v="10"/>
    <s v="3CORP45000"/>
    <x v="54"/>
    <s v="1DRIV80000"/>
    <s v="Operational Excellence"/>
    <s v="2DRIV80000"/>
    <s v="Operational Excellence"/>
    <n v="0"/>
    <n v="24458354"/>
    <n v="0"/>
    <n v="0"/>
    <n v="24458354"/>
    <n v="0"/>
    <n v="0"/>
    <n v="0"/>
    <n v="0"/>
    <n v="0"/>
    <n v="0"/>
    <n v="0"/>
    <n v="0"/>
    <n v="0"/>
    <n v="0"/>
    <n v="0"/>
    <n v="0"/>
    <n v="0"/>
    <n v="24458354"/>
    <n v="0"/>
    <n v="0"/>
    <s v="Y"/>
    <n v="0"/>
  </r>
  <r>
    <x v="3"/>
    <s v="Energy Operations"/>
    <s v="K.10012"/>
    <s v="CAP-GET TO ZERO PROGRAM"/>
    <s v="K.10012.01"/>
    <s v="GTZ PROGRAM CAPITAL COST"/>
    <s v="K.10012.01.03"/>
    <s v="GTZ DATA MANAGEMENT"/>
    <s v="K.10012.01.03.01"/>
    <x v="296"/>
    <x v="0"/>
    <n v="5362"/>
    <s v="Joshua Jacobs"/>
    <x v="0"/>
    <s v="REL  SETC  //  PLNG"/>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1"/>
    <s v="GTZ PROGRAM CAPITAL COST"/>
    <s v="K.10012.01.03"/>
    <s v="GTZ DATA MANAGEMENT"/>
    <s v="K.10012.01.03.02"/>
    <x v="297"/>
    <x v="0"/>
    <n v="5362"/>
    <s v="Joshua Jacobs"/>
    <x v="0"/>
    <s v="REL  SETC  //  EXEC"/>
    <s v="1CORP10000"/>
    <x v="1"/>
    <s v="2CORP45000"/>
    <x v="10"/>
    <s v="3CORP45000"/>
    <x v="55"/>
    <s v="1DRIV80000"/>
    <s v="Operational Excellence"/>
    <s v="2DRIV80000"/>
    <s v="Operational Excellence"/>
    <n v="13908925.436399817"/>
    <n v="0"/>
    <n v="46520.27"/>
    <n v="30440.189999999995"/>
    <n v="-30440.189999999995"/>
    <n v="6907572.2125298502"/>
    <n v="6907572.2125298502"/>
    <n v="0"/>
    <n v="6490623.8154599387"/>
    <n v="6490623.8154599387"/>
    <n v="0"/>
    <n v="8464863.6547311749"/>
    <n v="8464863.6547311749"/>
    <n v="0"/>
    <n v="694452.33852621866"/>
    <n v="694452.33852621866"/>
    <n v="0"/>
    <n v="0"/>
    <n v="-30440.189999999995"/>
    <n v="0"/>
    <n v="0"/>
    <s v="Y"/>
    <n v="0"/>
  </r>
  <r>
    <x v="3"/>
    <s v="Energy Operations"/>
    <s v="K.10012"/>
    <s v="CAP-GET TO ZERO PROGRAM"/>
    <s v="K.10012.01"/>
    <s v="GTZ PROGRAM CAPITAL COST"/>
    <s v="K.10012.01.03"/>
    <s v="GTZ DATA MANAGEMENT"/>
    <s v="K.10012.01.03.03"/>
    <x v="298"/>
    <x v="0"/>
    <n v="5362"/>
    <s v="Joshua Jacobs"/>
    <x v="0"/>
    <s v="REL  SETC  //  PLNG"/>
    <s v="1CORP10000"/>
    <x v="1"/>
    <s v="2CORP45000"/>
    <x v="10"/>
    <s v="3CORP45000"/>
    <x v="55"/>
    <s v="1DRIV80000"/>
    <s v="Operational Excellence"/>
    <s v="2DRIV80000"/>
    <s v="Operational Excellence"/>
    <n v="0"/>
    <n v="0"/>
    <n v="218562.57"/>
    <n v="39585.509808000017"/>
    <n v="-39585.509808000017"/>
    <n v="0"/>
    <n v="0"/>
    <n v="0"/>
    <n v="0"/>
    <n v="0"/>
    <n v="0"/>
    <n v="0"/>
    <n v="0"/>
    <n v="0"/>
    <n v="0"/>
    <n v="0"/>
    <n v="0"/>
    <n v="0"/>
    <n v="-39585.509808000017"/>
    <n v="0"/>
    <n v="0"/>
    <s v="Y"/>
    <n v="0"/>
  </r>
  <r>
    <x v="3"/>
    <s v="Energy Operations"/>
    <s v="K.10012"/>
    <s v="CAP-GET TO ZERO PROGRAM"/>
    <s v="K.10012.01"/>
    <s v="GTZ PROGRAM CAPITAL COST"/>
    <s v="K.10012.01.03"/>
    <s v="GTZ DATA MANAGEMENT"/>
    <s v="K.10012.01.03.04"/>
    <x v="299"/>
    <x v="0"/>
    <n v="5362"/>
    <s v="Joshua Jacobs"/>
    <x v="0"/>
    <s v="REL  SETC  //  PLNG"/>
    <s v="1CORP10000"/>
    <x v="1"/>
    <s v="2CORP45000"/>
    <x v="10"/>
    <s v="3CORP45000"/>
    <x v="55"/>
    <s v="1DRIV80000"/>
    <s v="Operational Excellence"/>
    <s v="2DRIV80000"/>
    <s v="Operational Excellence"/>
    <n v="0"/>
    <n v="0"/>
    <n v="0"/>
    <n v="113569"/>
    <n v="-113569"/>
    <n v="0"/>
    <n v="0"/>
    <n v="0"/>
    <n v="0"/>
    <n v="0"/>
    <n v="0"/>
    <n v="0"/>
    <n v="0"/>
    <n v="0"/>
    <n v="0"/>
    <n v="0"/>
    <n v="0"/>
    <n v="0"/>
    <n v="-113569"/>
    <n v="0"/>
    <n v="0"/>
    <s v="Y"/>
    <n v="0"/>
  </r>
  <r>
    <x v="3"/>
    <s v="Energy Operations"/>
    <s v="K.10012"/>
    <s v="CAP-GET TO ZERO PROGRAM"/>
    <s v="K.10012.01"/>
    <s v="GTZ PROGRAM CAPITAL COST"/>
    <s v="K.10012.01.03"/>
    <s v="GTZ DATA MANAGEMENT"/>
    <s v="K.10012.01.03.05"/>
    <x v="300"/>
    <x v="0"/>
    <n v="5362"/>
    <s v="Joshua Jacobs"/>
    <x v="0"/>
    <s v="REL  SETC  //  PLNG"/>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1"/>
    <s v="GTZ PROGRAM CAPITAL COST"/>
    <s v="K.10012.01.03"/>
    <s v="GTZ DATA MANAGEMENT"/>
    <s v="K.10012.01.03.06"/>
    <x v="301"/>
    <x v="0"/>
    <n v="5362"/>
    <s v="Joshua Jacobs"/>
    <x v="0"/>
    <s v="REL  SETC  //  EXEC"/>
    <s v="1CORP10000"/>
    <x v="1"/>
    <s v="2CORP45000"/>
    <x v="10"/>
    <s v="3CORP45000"/>
    <x v="55"/>
    <s v="1DRIV80000"/>
    <s v="Operational Excellence"/>
    <s v="2DRIV80000"/>
    <s v="Operational Excellence"/>
    <n v="0"/>
    <n v="2683067"/>
    <n v="10048875.699999999"/>
    <n v="9691272.9694897998"/>
    <n v="-7008205.9694897998"/>
    <n v="0"/>
    <n v="0"/>
    <n v="0"/>
    <n v="0"/>
    <n v="0"/>
    <n v="0"/>
    <n v="0"/>
    <n v="0"/>
    <n v="0"/>
    <n v="0"/>
    <n v="0"/>
    <n v="0"/>
    <n v="0"/>
    <n v="-7008205.9694897998"/>
    <n v="0"/>
    <n v="0"/>
    <s v="Y"/>
    <n v="0"/>
  </r>
  <r>
    <x v="3"/>
    <s v="Energy Operations"/>
    <s v="K.10012"/>
    <s v="CAP-GET TO ZERO PROGRAM"/>
    <s v="K.10012.01"/>
    <s v="GTZ PROGRAM CAPITAL COST"/>
    <s v="K.10012.01.03"/>
    <s v="GTZ DATA MANAGEMENT"/>
    <s v="K.10012.01.03.07"/>
    <x v="302"/>
    <x v="0"/>
    <n v="5362"/>
    <s v="Joshua Jacobs"/>
    <x v="0"/>
    <s v="REL  SETC  //  PLNG"/>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1"/>
    <s v="GTZ PROGRAM CAPITAL COST"/>
    <s v="K.10012.01.03"/>
    <s v="GTZ DATA MANAGEMENT"/>
    <s v="K.10012.01.03.99"/>
    <x v="303"/>
    <x v="0"/>
    <n v="5362"/>
    <s v="Joshua Jacobs"/>
    <x v="0"/>
    <s v="REL  SETC  //  INIT"/>
    <s v="1CORP10000"/>
    <x v="1"/>
    <s v="2CORP45000"/>
    <x v="10"/>
    <s v="3CORP45000"/>
    <x v="55"/>
    <s v="1DRIV80000"/>
    <s v="Operational Excellence"/>
    <s v="2DRIV80000"/>
    <s v="Operational Excellence"/>
    <n v="0"/>
    <n v="511424"/>
    <n v="0"/>
    <n v="0"/>
    <n v="511424"/>
    <n v="0"/>
    <n v="0"/>
    <n v="0"/>
    <n v="0"/>
    <n v="0"/>
    <n v="0"/>
    <n v="0"/>
    <n v="0"/>
    <n v="0"/>
    <n v="0"/>
    <n v="0"/>
    <n v="0"/>
    <n v="0"/>
    <n v="511424"/>
    <n v="0"/>
    <n v="0"/>
    <s v="Y"/>
    <n v="0"/>
  </r>
  <r>
    <x v="3"/>
    <s v="Energy Operations"/>
    <s v="K.10012"/>
    <s v="CAP-GET TO ZERO PROGRAM"/>
    <s v="K.10012.01"/>
    <s v="GTZ PROGRAM CAPITAL COST"/>
    <s v="K.10012.01.04"/>
    <s v="GTZ DATA ANALYTICS"/>
    <s v="K.10012.01.04.01"/>
    <x v="304"/>
    <x v="0"/>
    <n v="5362"/>
    <s v="Joshua Jacobs"/>
    <x v="0"/>
    <s v="REL  SETC  //  PLNG"/>
    <s v="1CORP10000"/>
    <x v="1"/>
    <s v="2CORP45000"/>
    <x v="10"/>
    <s v="3CORP45000"/>
    <x v="55"/>
    <s v="1DRIV80000"/>
    <s v="Operational Excellence"/>
    <s v="2DRIV80000"/>
    <s v="Operational Excellence"/>
    <n v="0"/>
    <n v="0"/>
    <n v="2580580.6800000002"/>
    <n v="5887738.3239251003"/>
    <n v="-5887738.3239251003"/>
    <n v="0"/>
    <n v="0"/>
    <n v="0"/>
    <n v="0"/>
    <n v="0"/>
    <n v="0"/>
    <n v="0"/>
    <n v="0"/>
    <n v="0"/>
    <n v="0"/>
    <n v="0"/>
    <n v="0"/>
    <n v="0"/>
    <n v="-5887738.3239251003"/>
    <n v="0"/>
    <n v="0"/>
    <s v="Y"/>
    <n v="0"/>
  </r>
  <r>
    <x v="3"/>
    <s v="Energy Operations"/>
    <s v="K.10012"/>
    <s v="CAP-GET TO ZERO PROGRAM"/>
    <s v="K.10012.01"/>
    <s v="GTZ PROGRAM CAPITAL COST"/>
    <s v="K.10012.01.04"/>
    <s v="GTZ DATA ANALYTICS"/>
    <s v="K.10012.01.04.99"/>
    <x v="305"/>
    <x v="0"/>
    <n v="5362"/>
    <s v="Joshua Jacobs"/>
    <x v="0"/>
    <s v="REL  SETC  //  INIT"/>
    <s v="1CORP10000"/>
    <x v="1"/>
    <s v="2CORP45000"/>
    <x v="10"/>
    <s v="3CORP45000"/>
    <x v="55"/>
    <s v="1DRIV80000"/>
    <s v="Operational Excellence"/>
    <s v="2DRIV80000"/>
    <s v="Operational Excellence"/>
    <n v="0"/>
    <n v="3359423"/>
    <n v="0"/>
    <n v="0"/>
    <n v="3359423"/>
    <n v="0"/>
    <n v="0"/>
    <n v="0"/>
    <n v="0"/>
    <n v="0"/>
    <n v="0"/>
    <n v="0"/>
    <n v="0"/>
    <n v="0"/>
    <n v="0"/>
    <n v="0"/>
    <n v="0"/>
    <n v="0"/>
    <n v="3359423"/>
    <n v="0"/>
    <n v="0"/>
    <s v="Y"/>
    <n v="0"/>
  </r>
  <r>
    <x v="3"/>
    <s v="Energy Operations"/>
    <s v="K.10012"/>
    <s v="CAP-GET TO ZERO PROGRAM"/>
    <s v="K.10012.01"/>
    <s v="GTZ PROGRAM CAPITAL COST"/>
    <s v="K.10012.01.05"/>
    <s v="GTZ INTEGRATED WORK MANAGEMENT"/>
    <s v="K.10012.01.05.01"/>
    <x v="306"/>
    <x v="0"/>
    <n v="5362"/>
    <s v="Joshua Jacobs"/>
    <x v="0"/>
    <s v="REL  SETC  //  EXEC"/>
    <s v="1CORP10000"/>
    <x v="1"/>
    <s v="2CORP45000"/>
    <x v="10"/>
    <s v="3CORP45000"/>
    <x v="56"/>
    <s v="1DRIV80000"/>
    <s v="Operational Excellence"/>
    <s v="2DRIV80000"/>
    <s v="Operational Excellence"/>
    <n v="17660377.070686288"/>
    <n v="627471"/>
    <n v="-1189205.19"/>
    <n v="-709328.8142976003"/>
    <n v="1336799.8142976002"/>
    <n v="18030659.546553068"/>
    <n v="18030659.546553068"/>
    <n v="0"/>
    <n v="17594956.705075309"/>
    <n v="17594956.705075309"/>
    <n v="0"/>
    <n v="10679109.188185394"/>
    <n v="10679109.188185394"/>
    <n v="0"/>
    <n v="1812711.2250177949"/>
    <n v="1812711.2250177949"/>
    <n v="0"/>
    <n v="0"/>
    <n v="1336799.8142976002"/>
    <n v="0"/>
    <n v="0"/>
    <s v="Y"/>
    <n v="0"/>
  </r>
  <r>
    <x v="3"/>
    <s v="Energy Operations"/>
    <s v="K.10012"/>
    <s v="CAP-GET TO ZERO PROGRAM"/>
    <s v="K.10012.01"/>
    <s v="GTZ PROGRAM CAPITAL COST"/>
    <s v="K.10012.01.05"/>
    <s v="GTZ INTEGRATED WORK MANAGEMENT"/>
    <s v="K.10012.01.05.02"/>
    <x v="307"/>
    <x v="0"/>
    <n v="5362"/>
    <s v="Joshua Jacobs"/>
    <x v="0"/>
    <s v="REL  SETC  //  EXEC"/>
    <s v="1CORP10000"/>
    <x v="1"/>
    <s v="2CORP45000"/>
    <x v="10"/>
    <s v="3CORP45000"/>
    <x v="56"/>
    <s v="1DRIV80000"/>
    <s v="Operational Excellence"/>
    <s v="2DRIV80000"/>
    <s v="Operational Excellence"/>
    <n v="0"/>
    <n v="1018528"/>
    <n v="1390202.94"/>
    <n v="1865931.5537746002"/>
    <n v="-847403.55377460015"/>
    <n v="0"/>
    <n v="0"/>
    <n v="0"/>
    <n v="0"/>
    <n v="0"/>
    <n v="0"/>
    <n v="0"/>
    <n v="0"/>
    <n v="0"/>
    <n v="0"/>
    <n v="0"/>
    <n v="0"/>
    <n v="0"/>
    <n v="-847403.55377460015"/>
    <n v="0"/>
    <n v="0"/>
    <s v="Y"/>
    <n v="0"/>
  </r>
  <r>
    <x v="3"/>
    <s v="Energy Operations"/>
    <s v="K.10012"/>
    <s v="CAP-GET TO ZERO PROGRAM"/>
    <s v="K.10012.01"/>
    <s v="GTZ PROGRAM CAPITAL COST"/>
    <s v="K.10012.01.05"/>
    <s v="GTZ INTEGRATED WORK MANAGEMENT"/>
    <s v="K.10012.01.05.03"/>
    <x v="308"/>
    <x v="0"/>
    <n v="5362"/>
    <s v="Joshua Jacobs"/>
    <x v="0"/>
    <s v="REL  SETC  //  PLNG"/>
    <s v="1CORP10000"/>
    <x v="1"/>
    <s v="2CORP45000"/>
    <x v="10"/>
    <s v="3CORP45000"/>
    <x v="56"/>
    <s v="1DRIV80000"/>
    <s v="Operational Excellence"/>
    <s v="2DRIV80000"/>
    <s v="Operational Excellence"/>
    <n v="0"/>
    <n v="2166308"/>
    <n v="9080000.6600000001"/>
    <n v="3818111.566864002"/>
    <n v="-1651803.566864002"/>
    <n v="0"/>
    <n v="0"/>
    <n v="0"/>
    <n v="0"/>
    <n v="0"/>
    <n v="0"/>
    <n v="0"/>
    <n v="0"/>
    <n v="0"/>
    <n v="0"/>
    <n v="0"/>
    <n v="0"/>
    <n v="0"/>
    <n v="-1651803.566864002"/>
    <n v="0"/>
    <n v="0"/>
    <s v="Y"/>
    <n v="0"/>
  </r>
  <r>
    <x v="3"/>
    <s v="Energy Operations"/>
    <s v="K.10012"/>
    <s v="CAP-GET TO ZERO PROGRAM"/>
    <s v="K.10012.01"/>
    <s v="GTZ PROGRAM CAPITAL COST"/>
    <s v="K.10012.01.05"/>
    <s v="GTZ INTEGRATED WORK MANAGEMENT"/>
    <s v="K.10012.01.05.04"/>
    <x v="309"/>
    <x v="0"/>
    <n v="5362"/>
    <s v="Joshua Jacobs"/>
    <x v="0"/>
    <s v="REL  SETC  //  PLNG"/>
    <s v="1CORP10000"/>
    <x v="1"/>
    <s v="2CORP45000"/>
    <x v="10"/>
    <s v="3CORP45000"/>
    <x v="56"/>
    <s v="1DRIV80000"/>
    <s v="Operational Excellence"/>
    <s v="2DRIV80000"/>
    <s v="Operational Excellence"/>
    <n v="0"/>
    <n v="4595866"/>
    <n v="7190868.0999999996"/>
    <n v="13182113.612967897"/>
    <n v="-8586247.6129678972"/>
    <n v="0"/>
    <n v="0"/>
    <n v="0"/>
    <n v="0"/>
    <n v="0"/>
    <n v="0"/>
    <n v="0"/>
    <n v="0"/>
    <n v="0"/>
    <n v="0"/>
    <n v="0"/>
    <n v="0"/>
    <n v="0"/>
    <n v="-8586247.6129678972"/>
    <n v="0"/>
    <n v="0"/>
    <s v="Y"/>
    <n v="0"/>
  </r>
  <r>
    <x v="3"/>
    <s v="Energy Operations"/>
    <s v="K.10012"/>
    <s v="CAP-GET TO ZERO PROGRAM"/>
    <s v="K.10012.01"/>
    <s v="GTZ PROGRAM CAPITAL COST"/>
    <s v="K.10012.01.05"/>
    <s v="GTZ INTEGRATED WORK MANAGEMENT"/>
    <s v="K.10012.01.05.05"/>
    <x v="310"/>
    <x v="0"/>
    <n v="5362"/>
    <s v="Joshua Jacobs"/>
    <x v="0"/>
    <s v="REL  SETC  //  PLNG"/>
    <s v="1CORP10000"/>
    <x v="1"/>
    <s v="2CORP45000"/>
    <x v="10"/>
    <s v="3CORP45000"/>
    <x v="56"/>
    <s v="1DRIV80000"/>
    <s v="Operational Excellence"/>
    <s v="2DRIV80000"/>
    <s v="Operational Excellence"/>
    <n v="0"/>
    <n v="4797236"/>
    <n v="4445584.9800000004"/>
    <n v="294136.67473600002"/>
    <n v="4503099.3252640003"/>
    <n v="0"/>
    <n v="0"/>
    <n v="0"/>
    <n v="0"/>
    <n v="0"/>
    <n v="0"/>
    <n v="0"/>
    <n v="0"/>
    <n v="0"/>
    <n v="0"/>
    <n v="0"/>
    <n v="0"/>
    <n v="0"/>
    <n v="4503099.3252640003"/>
    <n v="0"/>
    <n v="0"/>
    <s v="Y"/>
    <n v="0"/>
  </r>
  <r>
    <x v="3"/>
    <s v="Energy Operations"/>
    <s v="K.10012"/>
    <s v="CAP-GET TO ZERO PROGRAM"/>
    <s v="K.10012.01"/>
    <s v="GTZ PROGRAM CAPITAL COST"/>
    <s v="K.10012.01.05"/>
    <s v="GTZ INTEGRATED WORK MANAGEMENT"/>
    <s v="K.10012.01.05.06"/>
    <x v="311"/>
    <x v="0"/>
    <n v="5362"/>
    <s v="Joshua Jacobs"/>
    <x v="0"/>
    <s v="REL  SETC  //  INIT"/>
    <s v="1CORP10000"/>
    <x v="1"/>
    <s v="2CORP45000"/>
    <x v="10"/>
    <s v="3CORP45000"/>
    <x v="56"/>
    <s v="1DRIV80000"/>
    <s v="Operational Excellence"/>
    <s v="2DRIV80000"/>
    <s v="Operational Excellence"/>
    <n v="0"/>
    <n v="0"/>
    <n v="0"/>
    <n v="0"/>
    <n v="0"/>
    <n v="0"/>
    <n v="0"/>
    <n v="0"/>
    <n v="0"/>
    <n v="0"/>
    <n v="0"/>
    <n v="0"/>
    <n v="0"/>
    <n v="0"/>
    <n v="0"/>
    <n v="0"/>
    <n v="0"/>
    <n v="0"/>
    <n v="0"/>
    <n v="0"/>
    <n v="0"/>
    <s v="Y"/>
    <n v="0"/>
  </r>
  <r>
    <x v="3"/>
    <s v="Energy Operations"/>
    <s v="K.10012"/>
    <s v="CAP-GET TO ZERO PROGRAM"/>
    <s v="K.10012.01"/>
    <s v="GTZ PROGRAM CAPITAL COST"/>
    <s v="K.10012.01.05"/>
    <s v="GTZ INTEGRATED WORK MANAGEMENT"/>
    <s v="K.10012.01.05.07"/>
    <x v="312"/>
    <x v="0"/>
    <n v="5362"/>
    <s v="Joshua Jacobs"/>
    <x v="0"/>
    <s v="REL  SETC  //  INIT"/>
    <s v="1CORP10000"/>
    <x v="1"/>
    <s v="2CORP45000"/>
    <x v="10"/>
    <s v="3CORP45000"/>
    <x v="56"/>
    <s v="1DRIV80000"/>
    <s v="Operational Excellence"/>
    <s v="2DRIV80000"/>
    <s v="Operational Excellence"/>
    <n v="0"/>
    <n v="3887922"/>
    <n v="4946361.71"/>
    <n v="3827486.76"/>
    <n v="60435.240000000224"/>
    <n v="0"/>
    <n v="0"/>
    <n v="0"/>
    <n v="0"/>
    <n v="0"/>
    <n v="0"/>
    <n v="0"/>
    <n v="0"/>
    <n v="0"/>
    <n v="0"/>
    <n v="0"/>
    <n v="0"/>
    <n v="0"/>
    <n v="60435.240000000224"/>
    <n v="0"/>
    <n v="0"/>
    <s v="Y"/>
    <n v="0"/>
  </r>
  <r>
    <x v="3"/>
    <s v="Energy Operations"/>
    <s v="K.10012"/>
    <s v="CAP-GET TO ZERO PROGRAM"/>
    <s v="K.10012.01"/>
    <s v="GTZ PROGRAM CAPITAL COST"/>
    <s v="K.10012.01.05"/>
    <s v="GTZ INTEGRATED WORK MANAGEMENT"/>
    <s v="K.10012.01.05.99"/>
    <x v="313"/>
    <x v="0"/>
    <n v="5362"/>
    <s v="Joshua Jacobs"/>
    <x v="0"/>
    <s v="REL  SETC  //  INIT"/>
    <s v="1CORP10000"/>
    <x v="1"/>
    <s v="2CORP45000"/>
    <x v="10"/>
    <s v="3CORP45000"/>
    <x v="56"/>
    <s v="1DRIV80000"/>
    <s v="Operational Excellence"/>
    <s v="2DRIV80000"/>
    <s v="Operational Excellence"/>
    <n v="0"/>
    <n v="1886726"/>
    <n v="0"/>
    <n v="0"/>
    <n v="1886726"/>
    <n v="0"/>
    <n v="0"/>
    <n v="0"/>
    <n v="0"/>
    <n v="0"/>
    <n v="0"/>
    <n v="0"/>
    <n v="0"/>
    <n v="0"/>
    <n v="0"/>
    <n v="0"/>
    <n v="0"/>
    <n v="0"/>
    <n v="1886726"/>
    <n v="0"/>
    <n v="0"/>
    <s v="Y"/>
    <n v="0"/>
  </r>
  <r>
    <x v="3"/>
    <s v="Energy Operations"/>
    <s v="K.10012"/>
    <s v="CAP-GET TO ZERO PROGRAM"/>
    <s v="K.10012.01"/>
    <s v="GTZ PROGRAM CAPITAL COST"/>
    <s v="K.10012.01.06"/>
    <s v="GTZ PMO ACTIVITIES"/>
    <s v="K.10012.01.06.01"/>
    <x v="314"/>
    <x v="0"/>
    <n v="5362"/>
    <s v="Joshua Jacobs"/>
    <x v="0"/>
    <s v="REL  SETC  //  EXEC"/>
    <s v="1CORP10000"/>
    <x v="1"/>
    <s v="2CORP45000"/>
    <x v="10"/>
    <s v="3CORP45000"/>
    <x v="56"/>
    <s v="1DRIV80000"/>
    <s v="Operational Excellence"/>
    <s v="2DRIV80000"/>
    <s v="Operational Excellence"/>
    <n v="0"/>
    <n v="0"/>
    <n v="363860.9"/>
    <n v="346875.35999999993"/>
    <n v="-346875.35999999993"/>
    <n v="0"/>
    <n v="0"/>
    <n v="0"/>
    <n v="0"/>
    <n v="0"/>
    <n v="0"/>
    <n v="0"/>
    <n v="0"/>
    <n v="0"/>
    <n v="0"/>
    <n v="0"/>
    <n v="0"/>
    <n v="0"/>
    <n v="-346875.35999999993"/>
    <n v="0"/>
    <n v="0"/>
    <s v="Y"/>
    <n v="0"/>
  </r>
  <r>
    <x v="3"/>
    <s v="Energy Operations"/>
    <s v="K.10012"/>
    <s v="CAP-GET TO ZERO PROGRAM"/>
    <s v="K.10012.01"/>
    <s v="GTZ PROGRAM CAPITAL COST"/>
    <s v="K.10012.01.06"/>
    <s v="GTZ PMO ACTIVITIES"/>
    <s v="K.10012.01.06.99"/>
    <x v="315"/>
    <x v="0"/>
    <n v="5362"/>
    <s v="Joshua Jacobs"/>
    <x v="0"/>
    <s v="REL  SETC  //  INIT"/>
    <s v="1CORP10000"/>
    <x v="1"/>
    <s v="2CORP45000"/>
    <x v="10"/>
    <s v="3CORP45000"/>
    <x v="56"/>
    <s v="1DRIV80000"/>
    <s v="Operational Excellence"/>
    <s v="2DRIV80000"/>
    <s v="Operational Excellence"/>
    <n v="0"/>
    <n v="0"/>
    <n v="0"/>
    <n v="0"/>
    <n v="0"/>
    <n v="0"/>
    <n v="0"/>
    <n v="0"/>
    <n v="0"/>
    <n v="0"/>
    <n v="0"/>
    <n v="0"/>
    <n v="0"/>
    <n v="0"/>
    <n v="0"/>
    <n v="0"/>
    <n v="0"/>
    <n v="0"/>
    <n v="0"/>
    <n v="0"/>
    <n v="0"/>
    <s v="Y"/>
    <n v="0"/>
  </r>
  <r>
    <x v="3"/>
    <s v="Energy Operations"/>
    <s v="K.10012"/>
    <s v="CAP-GET TO ZERO PROGRAM"/>
    <s v="K.10012.01"/>
    <s v="GTZ PROGRAM CAPITAL COST"/>
    <s v="K.10012.01.07"/>
    <s v="GTZ TRANSITIONAL COSTS"/>
    <s v="K.10012.01.07.01"/>
    <x v="316"/>
    <x v="0"/>
    <n v="5362"/>
    <s v="Joshua Jacobs"/>
    <x v="0"/>
    <s v="REL  SETC  //  EXEC"/>
    <s v="1CORP10000"/>
    <x v="1"/>
    <s v="2CORP45000"/>
    <x v="10"/>
    <s v="3CORP45000"/>
    <x v="56"/>
    <s v="1DRIV80000"/>
    <s v="Operational Excellence"/>
    <s v="2DRIV80000"/>
    <s v="Operational Excellence"/>
    <n v="0"/>
    <n v="0"/>
    <n v="33984.78"/>
    <n v="31457.407999999996"/>
    <n v="-31457.407999999996"/>
    <n v="0"/>
    <n v="0"/>
    <n v="0"/>
    <n v="0"/>
    <n v="0"/>
    <n v="0"/>
    <n v="0"/>
    <n v="0"/>
    <n v="0"/>
    <n v="0"/>
    <n v="0"/>
    <n v="0"/>
    <n v="0"/>
    <n v="-31457.407999999996"/>
    <n v="0"/>
    <n v="0"/>
    <s v="Y"/>
    <n v="0"/>
  </r>
  <r>
    <x v="3"/>
    <s v="Energy Operations"/>
    <s v="K.10012"/>
    <s v="CAP-GET TO ZERO PROGRAM"/>
    <s v="K.10012.02"/>
    <s v="GTZ PROGRAM O&amp;M COST"/>
    <s v="K.10012.02.01"/>
    <s v="GTZ BILLING PMT CREDIT/COLLECTIONS-O&amp;M"/>
    <s v="K.10012.02.01.01"/>
    <x v="317"/>
    <x v="0"/>
    <n v="5362"/>
    <s v="Joshua Jacobs"/>
    <x v="3"/>
    <s v="REL  SETC  //  EXEC"/>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02"/>
    <x v="318"/>
    <x v="0"/>
    <n v="5362"/>
    <s v="Joshua Jacobs"/>
    <x v="3"/>
    <s v="REL  SETC  //  EXEC"/>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03"/>
    <x v="319"/>
    <x v="0"/>
    <n v="5362"/>
    <s v="Joshua Jacobs"/>
    <x v="3"/>
    <s v="REL  SETC  //  PLNG"/>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04"/>
    <x v="320"/>
    <x v="0"/>
    <n v="5362"/>
    <s v="Joshua Jacobs"/>
    <x v="3"/>
    <s v="REL  SETC  //  EXEC"/>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05"/>
    <x v="321"/>
    <x v="0"/>
    <n v="5362"/>
    <s v="Joshua Jacobs"/>
    <x v="3"/>
    <s v="REL  SETC  //  PLNG"/>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06"/>
    <x v="322"/>
    <x v="0"/>
    <n v="5362"/>
    <s v="Joshua Jacobs"/>
    <x v="3"/>
    <s v="REL  SETC  //  PLNG"/>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07"/>
    <x v="323"/>
    <x v="0"/>
    <n v="5362"/>
    <s v="Joshua Jacobs"/>
    <x v="3"/>
    <s v="REL  SETC  //  PLNG"/>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08"/>
    <x v="324"/>
    <x v="0"/>
    <n v="5362"/>
    <s v="Joshua Jacobs"/>
    <x v="3"/>
    <s v="REL  SETC  //  PLNG"/>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09"/>
    <x v="325"/>
    <x v="0"/>
    <n v="5362"/>
    <s v="Joshua Jacobs"/>
    <x v="3"/>
    <s v="REL  SETC  //  EXEC"/>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10"/>
    <x v="326"/>
    <x v="0"/>
    <n v="5362"/>
    <s v="Joshua Jacobs"/>
    <x v="3"/>
    <s v="REL  SETC  //  PLNG"/>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11"/>
    <x v="327"/>
    <x v="0"/>
    <n v="5362"/>
    <s v="Joshua Jacobs"/>
    <x v="3"/>
    <s v="REL  SETC  //  PLNG"/>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1"/>
    <s v="GTZ BILLING PMT CREDIT/COLLECTIONS-O&amp;M"/>
    <s v="K.10012.02.01.12"/>
    <x v="328"/>
    <x v="0"/>
    <n v="5362"/>
    <s v="Joshua Jacobs"/>
    <x v="3"/>
    <s v="REL  SETC  //  EXEC"/>
    <s v="1CORP10000"/>
    <x v="1"/>
    <s v="2CORP45000"/>
    <x v="10"/>
    <s v="3CORP45000"/>
    <x v="53"/>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01"/>
    <x v="329"/>
    <x v="0"/>
    <n v="5362"/>
    <s v="Joshua Jacobs"/>
    <x v="3"/>
    <s v="REL  SETC  //  PLNG"/>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02"/>
    <x v="330"/>
    <x v="0"/>
    <n v="5362"/>
    <s v="Joshua Jacobs"/>
    <x v="3"/>
    <s v="REL  SETC  //  PLNG"/>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03"/>
    <x v="331"/>
    <x v="0"/>
    <n v="5362"/>
    <s v="Joshua Jacobs"/>
    <x v="3"/>
    <s v="REL  SETC  //  PLNG"/>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04"/>
    <x v="332"/>
    <x v="0"/>
    <n v="5362"/>
    <s v="Joshua Jacobs"/>
    <x v="3"/>
    <s v="REL  SETC  //  PLNG"/>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05"/>
    <x v="333"/>
    <x v="0"/>
    <n v="5362"/>
    <s v="Joshua Jacobs"/>
    <x v="3"/>
    <s v="REL  SETC  //  PLNG"/>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06"/>
    <x v="334"/>
    <x v="0"/>
    <n v="5362"/>
    <s v="Joshua Jacobs"/>
    <x v="3"/>
    <s v="REL  SETC  //  EXEC"/>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07"/>
    <x v="335"/>
    <x v="0"/>
    <n v="5362"/>
    <s v="Joshua Jacobs"/>
    <x v="3"/>
    <s v="REL  SETC  //  PLNG"/>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08"/>
    <x v="336"/>
    <x v="0"/>
    <n v="5362"/>
    <s v="Joshua Jacobs"/>
    <x v="3"/>
    <s v="REL  SETC  //  PLNG"/>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09"/>
    <x v="337"/>
    <x v="0"/>
    <n v="5362"/>
    <s v="Joshua Jacobs"/>
    <x v="3"/>
    <s v="REL  SETC  //  EXEC"/>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2"/>
    <s v="GTZ CUSTOMER INTERFACE-O&amp;M"/>
    <s v="K.10012.02.02.10"/>
    <x v="338"/>
    <x v="0"/>
    <n v="5362"/>
    <s v="Joshua Jacobs"/>
    <x v="3"/>
    <s v="REL  SETC  //  PLNG"/>
    <s v="1CORP10000"/>
    <x v="1"/>
    <s v="2CORP45000"/>
    <x v="10"/>
    <s v="3CORP45000"/>
    <x v="54"/>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3"/>
    <s v="GTZ DATA MANAGEMENT-O&amp;M"/>
    <s v="K.10012.02.03.01"/>
    <x v="339"/>
    <x v="0"/>
    <n v="5362"/>
    <s v="Joshua Jacobs"/>
    <x v="3"/>
    <s v="REL  SETC  //  PLNG"/>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3"/>
    <s v="GTZ DATA MANAGEMENT-O&amp;M"/>
    <s v="K.10012.02.03.02"/>
    <x v="340"/>
    <x v="0"/>
    <n v="5362"/>
    <s v="Joshua Jacobs"/>
    <x v="3"/>
    <s v="REL  SETC  //  INIT"/>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3"/>
    <s v="GTZ DATA MANAGEMENT-O&amp;M"/>
    <s v="K.10012.02.03.03"/>
    <x v="341"/>
    <x v="0"/>
    <n v="5362"/>
    <s v="Joshua Jacobs"/>
    <x v="3"/>
    <s v="REL  SETC  //  INIT"/>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3"/>
    <s v="GTZ DATA MANAGEMENT-O&amp;M"/>
    <s v="K.10012.02.03.04"/>
    <x v="342"/>
    <x v="0"/>
    <n v="5362"/>
    <s v="Joshua Jacobs"/>
    <x v="3"/>
    <s v="REL  SETC  //  INIT"/>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3"/>
    <s v="GTZ DATA MANAGEMENT-O&amp;M"/>
    <s v="K.10012.02.03.05"/>
    <x v="343"/>
    <x v="0"/>
    <n v="5362"/>
    <s v="Joshua Jacobs"/>
    <x v="3"/>
    <s v="REL  SETC  //  INIT"/>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3"/>
    <s v="GTZ DATA MANAGEMENT-O&amp;M"/>
    <s v="K.10012.02.03.06"/>
    <x v="344"/>
    <x v="0"/>
    <n v="5362"/>
    <s v="Joshua Jacobs"/>
    <x v="3"/>
    <s v="REL  SETC  //  INIT"/>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4"/>
    <s v="GTZ DATA ANALYTICS-O&amp;M"/>
    <s v="K.10012.02.04.01"/>
    <x v="345"/>
    <x v="0"/>
    <n v="5362"/>
    <s v="Joshua Jacobs"/>
    <x v="3"/>
    <s v="REL  SETC  //  PLNG"/>
    <s v="1CORP10000"/>
    <x v="1"/>
    <s v="2CORP45000"/>
    <x v="10"/>
    <s v="3CORP45000"/>
    <x v="55"/>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5"/>
    <s v="GTZ INTEGRATED WORK MANAGEMENT-O&amp;M"/>
    <s v="K.10012.02.05.01"/>
    <x v="346"/>
    <x v="0"/>
    <n v="5362"/>
    <s v="Joshua Jacobs"/>
    <x v="3"/>
    <s v="REL  SETC  //  EXEC"/>
    <s v="1CORP10000"/>
    <x v="1"/>
    <s v="2CORP45000"/>
    <x v="10"/>
    <s v="3CORP45000"/>
    <x v="56"/>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5"/>
    <s v="GTZ INTEGRATED WORK MANAGEMENT-O&amp;M"/>
    <s v="K.10012.02.05.02"/>
    <x v="347"/>
    <x v="0"/>
    <n v="5362"/>
    <s v="Joshua Jacobs"/>
    <x v="3"/>
    <s v="REL  SETC  //  EXEC"/>
    <s v="1CORP10000"/>
    <x v="1"/>
    <s v="2CORP45000"/>
    <x v="10"/>
    <s v="3CORP45000"/>
    <x v="56"/>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5"/>
    <s v="GTZ INTEGRATED WORK MANAGEMENT-O&amp;M"/>
    <s v="K.10012.02.05.03"/>
    <x v="348"/>
    <x v="0"/>
    <n v="5362"/>
    <s v="Joshua Jacobs"/>
    <x v="3"/>
    <s v="REL  SETC  //  PLNG"/>
    <s v="1CORP10000"/>
    <x v="1"/>
    <s v="2CORP45000"/>
    <x v="10"/>
    <s v="3CORP45000"/>
    <x v="56"/>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5"/>
    <s v="GTZ INTEGRATED WORK MANAGEMENT-O&amp;M"/>
    <s v="K.10012.02.05.04"/>
    <x v="349"/>
    <x v="0"/>
    <n v="5362"/>
    <s v="Joshua Jacobs"/>
    <x v="3"/>
    <s v="REL  SETC  //  PLNG"/>
    <s v="1CORP10000"/>
    <x v="1"/>
    <s v="2CORP45000"/>
    <x v="10"/>
    <s v="3CORP45000"/>
    <x v="56"/>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5"/>
    <s v="GTZ INTEGRATED WORK MANAGEMENT-O&amp;M"/>
    <s v="K.10012.02.05.05"/>
    <x v="350"/>
    <x v="0"/>
    <n v="5362"/>
    <s v="Joshua Jacobs"/>
    <x v="3"/>
    <s v="REL  SETC  //  PLNG"/>
    <s v="1CORP10000"/>
    <x v="1"/>
    <s v="2CORP45000"/>
    <x v="10"/>
    <s v="3CORP45000"/>
    <x v="56"/>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6"/>
    <s v="GTZ PMO ACTIVITIES-O&amp;M"/>
    <s v="K.10012.02.06.01"/>
    <x v="351"/>
    <x v="0"/>
    <n v="5362"/>
    <s v="Joshua Jacobs"/>
    <x v="3"/>
    <s v="REL  SETC  //  EXEC"/>
    <s v="1CORP10000"/>
    <x v="1"/>
    <s v="2CORP45000"/>
    <x v="10"/>
    <s v="3CORP45000"/>
    <x v="56"/>
    <s v="1DRIV80000"/>
    <s v="Operational Excellence"/>
    <s v="2DRIV80000"/>
    <s v="Operational Excellence"/>
    <n v="0"/>
    <n v="0"/>
    <n v="0"/>
    <n v="0"/>
    <n v="0"/>
    <n v="0"/>
    <n v="0"/>
    <n v="0"/>
    <n v="0"/>
    <n v="0"/>
    <n v="0"/>
    <n v="0"/>
    <n v="0"/>
    <n v="0"/>
    <n v="0"/>
    <n v="0"/>
    <n v="0"/>
    <n v="0"/>
    <n v="0"/>
    <n v="0"/>
    <n v="0"/>
    <s v="Y"/>
    <n v="0"/>
  </r>
  <r>
    <x v="3"/>
    <s v="Energy Operations"/>
    <s v="K.10012"/>
    <s v="CAP-GET TO ZERO PROGRAM"/>
    <s v="K.10012.02"/>
    <s v="GTZ PROGRAM O&amp;M COST"/>
    <s v="K.10012.02.07"/>
    <s v="GTZ-Transition Costs-O&amp;M"/>
    <s v="K.10012.02.07.01"/>
    <x v="352"/>
    <x v="0"/>
    <n v="5362"/>
    <s v="Joshua Jacobs"/>
    <x v="3"/>
    <s v="REL  SETC  //  INIT"/>
    <s v="1CORP10000"/>
    <x v="1"/>
    <s v="2CORP45000"/>
    <x v="10"/>
    <s v="3CORP45000"/>
    <x v="56"/>
    <s v="1DRIV80000"/>
    <s v="Operational Excellence"/>
    <s v="2DRIV80000"/>
    <s v="Operational Excellence"/>
    <n v="0"/>
    <n v="0"/>
    <n v="0"/>
    <n v="0"/>
    <n v="0"/>
    <n v="0"/>
    <n v="0"/>
    <n v="0"/>
    <n v="0"/>
    <n v="0"/>
    <n v="0"/>
    <n v="0"/>
    <n v="0"/>
    <n v="0"/>
    <n v="0"/>
    <n v="0"/>
    <n v="0"/>
    <n v="0"/>
    <n v="0"/>
    <n v="0"/>
    <n v="0"/>
    <s v="Y"/>
    <n v="0"/>
  </r>
  <r>
    <x v="3"/>
    <s v="Energy Operations"/>
    <s v="K.10013"/>
    <s v="CAP-GOLDENDALE OPERATIONAL"/>
    <s v="K.10013.01"/>
    <s v="GOLDENDALE OPERATIONAL"/>
    <s v="K.10013.01.01"/>
    <s v="GOLDENDALE"/>
    <s v="K.10013.01.01.01"/>
    <x v="353"/>
    <x v="0"/>
    <n v="5021"/>
    <s v="Gerald L Klug"/>
    <x v="0"/>
    <s v="REL  SETC  //  OPER"/>
    <s v="1CORP20000"/>
    <x v="0"/>
    <s v="2CORP70000"/>
    <x v="6"/>
    <s v="3CORP76500"/>
    <x v="57"/>
    <s v="1DRIV13000"/>
    <s v="Reliability - Generation"/>
    <s v="2DRIV13000"/>
    <s v="Reliability - Generation"/>
    <n v="0"/>
    <n v="35990"/>
    <n v="32484.080000000002"/>
    <n v="19306.059999999998"/>
    <n v="16683.940000000002"/>
    <n v="0"/>
    <n v="0"/>
    <n v="0"/>
    <n v="0"/>
    <n v="0"/>
    <n v="0"/>
    <n v="0"/>
    <n v="0"/>
    <n v="0"/>
    <n v="0"/>
    <n v="0"/>
    <n v="0"/>
    <n v="0"/>
    <n v="16683.940000000002"/>
    <n v="0"/>
    <n v="0"/>
    <s v="N"/>
    <n v="0"/>
  </r>
  <r>
    <x v="3"/>
    <s v="Energy Operations"/>
    <s v="K.10013"/>
    <s v="CAP-GOLDENDALE OPERATIONAL"/>
    <s v="K.10013.01"/>
    <s v="GOLDENDALE OPERATIONAL"/>
    <s v="K.10013.01.01"/>
    <s v="GOLDENDALE"/>
    <s v="K.10013.01.01.02"/>
    <x v="354"/>
    <x v="0"/>
    <n v="5021"/>
    <s v="Gerald L Klug"/>
    <x v="0"/>
    <s v="REL  SETC  //  OPER"/>
    <s v="1CORP20000"/>
    <x v="0"/>
    <s v="2CORP70000"/>
    <x v="6"/>
    <s v="3CORP76500"/>
    <x v="57"/>
    <s v="1DRIV13000"/>
    <s v="Reliability - Generation"/>
    <s v="2DRIV13000"/>
    <s v="Reliability - Generation"/>
    <n v="388167"/>
    <n v="386820"/>
    <n v="431594.23999999999"/>
    <n v="436419.45799999998"/>
    <n v="-49599.457999999984"/>
    <n v="1884400"/>
    <n v="0"/>
    <n v="1884400"/>
    <n v="871600"/>
    <n v="0"/>
    <n v="871600"/>
    <n v="4203275"/>
    <n v="0"/>
    <n v="4203275"/>
    <n v="0"/>
    <n v="0"/>
    <n v="0"/>
    <n v="0"/>
    <n v="6909675.5420000004"/>
    <n v="0"/>
    <n v="0"/>
    <s v="N"/>
    <n v="0"/>
  </r>
  <r>
    <x v="3"/>
    <s v="Energy Operations"/>
    <s v="K.10014"/>
    <s v="CAP-GOLDENDALE PROJECTS"/>
    <s v="K.10014.01"/>
    <s v="GOLDENDALE PROJECTS"/>
    <s v="K.10014.01.01"/>
    <s v="GOLDENDALE"/>
    <s v="K.10014.01.01.01"/>
    <x v="355"/>
    <x v="0"/>
    <n v="5021"/>
    <s v="Gerald L Klug"/>
    <x v="0"/>
    <s v="REL  SETC  //  EXEC"/>
    <s v="1CORP20000"/>
    <x v="0"/>
    <s v="2CORP70000"/>
    <x v="6"/>
    <s v="3CORP76500"/>
    <x v="57"/>
    <s v="1DRIV13000"/>
    <s v="Reliability - Generation"/>
    <s v="2DRIV13000"/>
    <s v="Reliability - Generation"/>
    <n v="0"/>
    <n v="0"/>
    <n v="0"/>
    <n v="0"/>
    <n v="0"/>
    <n v="0"/>
    <n v="0"/>
    <n v="0"/>
    <n v="0"/>
    <n v="0"/>
    <n v="0"/>
    <n v="0"/>
    <n v="0"/>
    <n v="0"/>
    <n v="0"/>
    <n v="0"/>
    <n v="0"/>
    <n v="0"/>
    <n v="0"/>
    <n v="0"/>
    <n v="0"/>
    <s v="N"/>
    <n v="0"/>
  </r>
  <r>
    <x v="3"/>
    <s v="Energy Operations"/>
    <s v="K.10014"/>
    <s v="CAP-GOLDENDALE PROJECTS"/>
    <s v="K.10014.01"/>
    <s v="GOLDENDALE PROJECTS"/>
    <s v="K.10014.01.01"/>
    <s v="GOLDENDALE"/>
    <s v="K.10014.01.01.02"/>
    <x v="356"/>
    <x v="0"/>
    <n v="5021"/>
    <s v="Gerald L Klug"/>
    <x v="0"/>
    <s v="REL  SETC  //  EXEC"/>
    <s v="1CORP20000"/>
    <x v="0"/>
    <s v="2CORP70000"/>
    <x v="6"/>
    <s v="3CORP76500"/>
    <x v="57"/>
    <s v="1DRIV13000"/>
    <s v="Reliability - Generation"/>
    <s v="2DRIV13000"/>
    <s v="Reliability - Generation"/>
    <n v="0"/>
    <n v="0"/>
    <n v="-458.61"/>
    <n v="2238.27"/>
    <n v="-2238.27"/>
    <n v="0"/>
    <n v="0"/>
    <n v="0"/>
    <n v="0"/>
    <n v="0"/>
    <n v="0"/>
    <n v="23000000"/>
    <n v="19833071"/>
    <n v="3166929"/>
    <n v="-7811000"/>
    <n v="-8626875"/>
    <n v="815875"/>
    <n v="0"/>
    <n v="3980565.73"/>
    <n v="0"/>
    <n v="0"/>
    <s v="N"/>
    <n v="0"/>
  </r>
  <r>
    <x v="3"/>
    <s v="Energy Operations"/>
    <s v="K.10014"/>
    <s v="CAP-GOLDENDALE PROJECTS"/>
    <s v="K.10014.01"/>
    <s v="GOLDENDALE PROJECTS"/>
    <s v="K.10014.01.01"/>
    <s v="GOLDENDALE"/>
    <s v="K.10014.01.01.03"/>
    <x v="357"/>
    <x v="0"/>
    <n v="5021"/>
    <s v="Gerald L Klug"/>
    <x v="0"/>
    <s v="REL  SETC  //  EXEC"/>
    <s v="1CORP20000"/>
    <x v="0"/>
    <s v="2CORP70000"/>
    <x v="6"/>
    <s v="3CORP76500"/>
    <x v="57"/>
    <s v="1DRIV13000"/>
    <s v="Reliability - Generation"/>
    <s v="2DRIV13000"/>
    <s v="Reliability - Generation"/>
    <n v="0"/>
    <n v="0"/>
    <n v="0"/>
    <n v="0"/>
    <n v="0"/>
    <n v="0"/>
    <n v="0"/>
    <n v="0"/>
    <n v="0"/>
    <n v="0"/>
    <n v="0"/>
    <n v="0"/>
    <n v="0"/>
    <n v="0"/>
    <n v="0"/>
    <n v="0"/>
    <n v="0"/>
    <n v="0"/>
    <n v="0"/>
    <n v="0"/>
    <n v="0"/>
    <s v="N"/>
    <n v="0"/>
  </r>
  <r>
    <x v="3"/>
    <s v="Energy Operations"/>
    <s v="K.10014"/>
    <s v="CAP-GOLDENDALE PROJECTS"/>
    <s v="K.10014.01"/>
    <s v="GOLDENDALE PROJECTS"/>
    <s v="K.10014.01.01"/>
    <s v="GOLDENDALE"/>
    <s v="K.10014.01.01.04"/>
    <x v="358"/>
    <x v="0"/>
    <n v="5021"/>
    <s v="Gerald L Klug"/>
    <x v="0"/>
    <s v="REL  SETC  //  EXEC"/>
    <s v="1CORP20000"/>
    <x v="0"/>
    <s v="2CORP70000"/>
    <x v="6"/>
    <s v="3CORP76500"/>
    <x v="57"/>
    <s v="1DRIV13000"/>
    <s v="Reliability - Generation"/>
    <s v="2DRIV13000"/>
    <s v="Reliability - Generation"/>
    <n v="0"/>
    <n v="0"/>
    <n v="0"/>
    <n v="0"/>
    <n v="0"/>
    <n v="0"/>
    <n v="0"/>
    <n v="0"/>
    <n v="0"/>
    <n v="0"/>
    <n v="0"/>
    <n v="0"/>
    <n v="0"/>
    <n v="0"/>
    <n v="0"/>
    <n v="0"/>
    <n v="0"/>
    <n v="0"/>
    <n v="0"/>
    <n v="0"/>
    <n v="0"/>
    <s v="N"/>
    <n v="0"/>
  </r>
  <r>
    <x v="3"/>
    <s v="Energy Operations"/>
    <s v="K.10014"/>
    <s v="CAP-GOLDENDALE PROJECTS"/>
    <s v="K.10014.01"/>
    <s v="GOLDENDALE PROJECTS"/>
    <s v="K.10014.01.01"/>
    <s v="GOLDENDALE"/>
    <s v="K.10014.01.01.05"/>
    <x v="359"/>
    <x v="0"/>
    <n v="5021"/>
    <s v="Gerald L Klug"/>
    <x v="0"/>
    <s v="REL  SETC  //  EXEC"/>
    <s v="1CORP20000"/>
    <x v="0"/>
    <s v="2CORP70000"/>
    <x v="6"/>
    <s v="3CORP76500"/>
    <x v="57"/>
    <s v="1DRIV13000"/>
    <s v="Reliability - Generation"/>
    <s v="2DRIV13000"/>
    <s v="Reliability - Generation"/>
    <n v="0"/>
    <n v="0"/>
    <n v="0"/>
    <n v="0"/>
    <n v="0"/>
    <n v="0"/>
    <n v="0"/>
    <n v="0"/>
    <n v="0"/>
    <n v="0"/>
    <n v="0"/>
    <n v="0"/>
    <n v="0"/>
    <n v="0"/>
    <n v="0"/>
    <n v="0"/>
    <n v="0"/>
    <n v="0"/>
    <n v="0"/>
    <n v="0"/>
    <n v="0"/>
    <s v="N"/>
    <n v="0"/>
  </r>
  <r>
    <x v="3"/>
    <s v="Energy Operations"/>
    <s v="K.10015"/>
    <s v="CAP-HOPKINS RIDGE OPERATIONAL"/>
    <s v="K.10015.01"/>
    <s v="HOPKINS RIDGE OPERATIONAL"/>
    <s v="K.10015.01.01"/>
    <s v="HOPKINS RIDGE"/>
    <s v="K.10015.01.01.01"/>
    <x v="360"/>
    <x v="0"/>
    <n v="5325"/>
    <s v="Paul A Smith"/>
    <x v="0"/>
    <s v="REL  SETC  //  OPER"/>
    <s v="1CORP20000"/>
    <x v="0"/>
    <s v="2CORP70000"/>
    <x v="6"/>
    <s v="3CORP77000"/>
    <x v="58"/>
    <s v="1DRIV13000"/>
    <s v="Reliability - Generation"/>
    <s v="2DRIV13000"/>
    <s v="Reliability - Generation"/>
    <n v="2315276"/>
    <n v="2315276"/>
    <n v="2314303.5099999998"/>
    <n v="1962640.1330000001"/>
    <n v="352635.86699999985"/>
    <n v="2362389"/>
    <n v="1941913"/>
    <n v="420476"/>
    <n v="2412642"/>
    <n v="1990461"/>
    <n v="422181"/>
    <n v="2464152"/>
    <n v="2040222"/>
    <n v="423930"/>
    <n v="2516762"/>
    <n v="2091228"/>
    <n v="425534"/>
    <n v="2143509"/>
    <n v="2044756.8669999999"/>
    <n v="0"/>
    <n v="0"/>
    <s v="N"/>
    <n v="415691"/>
  </r>
  <r>
    <x v="3"/>
    <s v="Energy Operations"/>
    <s v="K.10015"/>
    <s v="CAP-HOPKINS RIDGE OPERATIONAL"/>
    <s v="K.10015.01"/>
    <s v="HOPKINS RIDGE OPERATIONAL"/>
    <s v="K.10015.01.01"/>
    <s v="HOPKINS RIDGE"/>
    <s v="K.10015.01.01.02"/>
    <x v="361"/>
    <x v="0"/>
    <n v="5325"/>
    <s v="Paul A Smith"/>
    <x v="0"/>
    <s v="REL  SETC  //  OPER"/>
    <s v="1CORP20000"/>
    <x v="0"/>
    <s v="2CORP70000"/>
    <x v="6"/>
    <s v="3CORP77000"/>
    <x v="58"/>
    <s v="1DRIV13000"/>
    <s v="Reliability - Generation"/>
    <s v="2DRIV13000"/>
    <s v="Reliability - Generation"/>
    <n v="187925"/>
    <n v="94197"/>
    <n v="96533.440000000002"/>
    <n v="33735.69"/>
    <n v="60461.31"/>
    <n v="103750"/>
    <n v="69223"/>
    <n v="34527"/>
    <n v="81661"/>
    <n v="70954"/>
    <n v="10707"/>
    <n v="83703"/>
    <n v="72727"/>
    <n v="10976"/>
    <n v="85795"/>
    <n v="74546"/>
    <n v="11249"/>
    <n v="76410"/>
    <n v="127920.31"/>
    <n v="0"/>
    <n v="0"/>
    <s v="N"/>
    <n v="-76410"/>
  </r>
  <r>
    <x v="3"/>
    <s v="Energy Operations"/>
    <s v="K.10015"/>
    <s v="CAP-HOPKINS RIDGE OPERATIONAL"/>
    <s v="K.10015.01"/>
    <s v="HOPKINS RIDGE OPERATIONAL"/>
    <s v="K.10015.01.01"/>
    <s v="HOPKINS RIDGE"/>
    <s v="K.10015.01.01.03"/>
    <x v="362"/>
    <x v="0"/>
    <n v="5325"/>
    <s v="Paul A Smith"/>
    <x v="0"/>
    <s v="REL  SETC  //  OPER"/>
    <s v="1CORP20000"/>
    <x v="0"/>
    <s v="2CORP70000"/>
    <x v="6"/>
    <s v="3CORP77000"/>
    <x v="58"/>
    <s v="1DRIV13000"/>
    <s v="Reliability - Generation"/>
    <s v="2DRIV13000"/>
    <s v="Reliability - Generation"/>
    <n v="0"/>
    <n v="0"/>
    <n v="0"/>
    <n v="147782.729682"/>
    <n v="-147782.729682"/>
    <n v="0"/>
    <n v="0"/>
    <n v="0"/>
    <n v="0"/>
    <n v="0"/>
    <n v="0"/>
    <n v="0"/>
    <n v="0"/>
    <n v="0"/>
    <n v="0"/>
    <n v="0"/>
    <n v="0"/>
    <n v="0"/>
    <n v="-147782.729682"/>
    <n v="0"/>
    <n v="0"/>
    <s v="N"/>
    <n v="0"/>
  </r>
  <r>
    <x v="3"/>
    <s v="Energy Operations"/>
    <s v="K.10016"/>
    <s v="CAP-JACKSON PRAIRIE OPERATIONAL"/>
    <s v="K.10016.01"/>
    <s v="JACKSON PRAIRIE OPERATIONAL"/>
    <s v="K.10016.01.01"/>
    <s v="JACKSON PRAIRIE Operational"/>
    <s v="K.10016.01.01.01"/>
    <x v="363"/>
    <x v="0"/>
    <n v="5040"/>
    <s v="Patrick Haworth"/>
    <x v="0"/>
    <s v="REL  SETC  //  OPER"/>
    <s v="1CORP20000"/>
    <x v="0"/>
    <s v="2CORP70000"/>
    <x v="6"/>
    <s v="3CORP79900"/>
    <x v="19"/>
    <s v="1DRIV13000"/>
    <s v="Reliability - Generation"/>
    <s v="2DRIV13000"/>
    <s v="Reliability - Generation"/>
    <n v="0"/>
    <n v="0"/>
    <n v="1559225.85"/>
    <n v="1134947.2699996"/>
    <n v="-1134947.2699996"/>
    <n v="0"/>
    <n v="0"/>
    <n v="0"/>
    <n v="0"/>
    <n v="0"/>
    <n v="0"/>
    <n v="0"/>
    <n v="0"/>
    <n v="0"/>
    <n v="0"/>
    <n v="0"/>
    <n v="0"/>
    <n v="0"/>
    <n v="-1134947.2699996"/>
    <n v="0"/>
    <n v="0"/>
    <s v="N"/>
    <n v="0"/>
  </r>
  <r>
    <x v="3"/>
    <s v="Energy Operations"/>
    <s v="K.10016"/>
    <s v="CAP-JACKSON PRAIRIE OPERATIONAL"/>
    <s v="K.10016.01"/>
    <s v="JACKSON PRAIRIE OPERATIONAL"/>
    <s v="K.10016.01.01"/>
    <s v="JACKSON PRAIRIE Operational"/>
    <s v="K.10016.01.01.02"/>
    <x v="364"/>
    <x v="0"/>
    <n v="5040"/>
    <s v="Patrick Haworth"/>
    <x v="0"/>
    <s v="REL  SETC  //  OPER"/>
    <s v="1CORP20000"/>
    <x v="0"/>
    <s v="2CORP70000"/>
    <x v="6"/>
    <s v="3CORP79900"/>
    <x v="19"/>
    <s v="1DRIV13000"/>
    <s v="Reliability - Generation"/>
    <s v="2DRIV13000"/>
    <s v="Reliability - Generation"/>
    <n v="0"/>
    <n v="0"/>
    <n v="74441.98"/>
    <n v="85955.67"/>
    <n v="-85955.67"/>
    <n v="0"/>
    <n v="0"/>
    <n v="0"/>
    <n v="0"/>
    <n v="0"/>
    <n v="0"/>
    <n v="0"/>
    <n v="0"/>
    <n v="0"/>
    <n v="0"/>
    <n v="0"/>
    <n v="0"/>
    <n v="0"/>
    <n v="-85955.67"/>
    <n v="0"/>
    <n v="0"/>
    <s v="N"/>
    <n v="0"/>
  </r>
  <r>
    <x v="3"/>
    <s v="Energy Operations"/>
    <s v="K.10016"/>
    <s v="CAP-JACKSON PRAIRIE OPERATIONAL"/>
    <s v="K.10016.01"/>
    <s v="JACKSON PRAIRIE OPERATIONAL"/>
    <s v="K.10016.01.01"/>
    <s v="JACKSON PRAIRIE Operational"/>
    <s v="K.10016.01.01.03"/>
    <x v="365"/>
    <x v="0"/>
    <n v="5040"/>
    <s v="Patrick Haworth"/>
    <x v="0"/>
    <s v="REL  SETC  //  OPER"/>
    <s v="1CORP20000"/>
    <x v="0"/>
    <s v="2CORP70000"/>
    <x v="6"/>
    <s v="3CORP79900"/>
    <x v="19"/>
    <s v="1DRIV13000"/>
    <s v="Reliability - Generation"/>
    <s v="2DRIV13000"/>
    <s v="Reliability - Generation"/>
    <n v="0"/>
    <n v="0"/>
    <n v="0"/>
    <n v="0"/>
    <n v="0"/>
    <n v="0"/>
    <n v="0"/>
    <n v="0"/>
    <n v="0"/>
    <n v="0"/>
    <n v="0"/>
    <n v="0"/>
    <n v="0"/>
    <n v="0"/>
    <n v="0"/>
    <n v="0"/>
    <n v="0"/>
    <n v="0"/>
    <n v="0"/>
    <n v="0"/>
    <n v="0"/>
    <s v="N"/>
    <n v="0"/>
  </r>
  <r>
    <x v="3"/>
    <s v="Energy Operations"/>
    <s v="K.10016"/>
    <s v="CAP-JACKSON PRAIRIE OPERATIONAL"/>
    <s v="K.10016.01"/>
    <s v="JACKSON PRAIRIE OPERATIONAL"/>
    <s v="K.10016.01.01"/>
    <s v="JACKSON PRAIRIE Operational"/>
    <s v="K.10016.01.01.04"/>
    <x v="366"/>
    <x v="0"/>
    <n v="5040"/>
    <s v="Patrick Haworth"/>
    <x v="0"/>
    <m/>
    <s v="1CORP20000"/>
    <x v="0"/>
    <s v="2CORP70000"/>
    <x v="6"/>
    <s v="3CORP79900"/>
    <x v="19"/>
    <s v="1DRIV13000"/>
    <s v="Reliability - Generation"/>
    <s v="2DRIV13000"/>
    <s v="Reliability - Generation"/>
    <n v="0"/>
    <n v="0"/>
    <n v="0"/>
    <n v="34534.15"/>
    <n v="-34534.15"/>
    <n v="0"/>
    <n v="0"/>
    <n v="0"/>
    <n v="0"/>
    <n v="0"/>
    <n v="0"/>
    <n v="0"/>
    <n v="0"/>
    <n v="0"/>
    <n v="0"/>
    <n v="0"/>
    <n v="0"/>
    <n v="0"/>
    <n v="-34534.15"/>
    <n v="0"/>
    <s v="WBS added 9/5/17"/>
    <s v="N"/>
    <n v="0"/>
  </r>
  <r>
    <x v="3"/>
    <s v="Energy Operations"/>
    <s v="K.10016"/>
    <s v="CAP-JACKSON PRAIRIE OPERATIONAL"/>
    <s v="K.10016.02"/>
    <s v="JP CAPITAL"/>
    <s v="K.10016.02.01"/>
    <s v="JACKSON PRAIRIE"/>
    <s v="K.10016.02.01.01"/>
    <x v="363"/>
    <x v="0"/>
    <n v="5040"/>
    <s v="Patrick Haworth"/>
    <x v="0"/>
    <m/>
    <s v="1CORP20000"/>
    <x v="0"/>
    <s v="2CORP70000"/>
    <x v="6"/>
    <s v="3CORP79900"/>
    <x v="19"/>
    <s v="1DRIV13000"/>
    <s v="Reliability - Generation"/>
    <s v="2DRIV13000"/>
    <s v="Reliability - Generation"/>
    <n v="0"/>
    <n v="0"/>
    <m/>
    <n v="0"/>
    <n v="0"/>
    <n v="0"/>
    <n v="0"/>
    <n v="0"/>
    <n v="0"/>
    <n v="0"/>
    <n v="0"/>
    <n v="0"/>
    <n v="0"/>
    <n v="0"/>
    <n v="0"/>
    <n v="0"/>
    <n v="0"/>
    <n v="0"/>
    <n v="0"/>
    <n v="0"/>
    <n v="0"/>
    <s v="N"/>
    <n v="0"/>
  </r>
  <r>
    <x v="3"/>
    <s v="Energy Operations"/>
    <s v="K.10017"/>
    <s v="CAP-LICENSING"/>
    <s v="K.10017.01"/>
    <s v="LICENSING"/>
    <s v="K.10017.01.01"/>
    <s v="BAKER"/>
    <s v="K.10017.01.01.01"/>
    <x v="367"/>
    <x v="0"/>
    <n v="5020"/>
    <s v="Ryan P Blood"/>
    <x v="0"/>
    <s v="REL  SETC  //  EXEC"/>
    <s v="1CORP20000"/>
    <x v="0"/>
    <s v="2CORP70000"/>
    <x v="6"/>
    <s v="3CORP71000"/>
    <x v="59"/>
    <s v="1DRIV72000"/>
    <s v="Compliance"/>
    <s v="2DRIV72000"/>
    <s v="Compliance"/>
    <n v="689951.64"/>
    <n v="602375"/>
    <n v="562645.85"/>
    <n v="607574.85000000009"/>
    <n v="-5199.8500000000931"/>
    <n v="728712.6"/>
    <n v="709000"/>
    <n v="19712.599999999977"/>
    <n v="618000"/>
    <n v="618000"/>
    <n v="0"/>
    <n v="618000"/>
    <n v="618000"/>
    <n v="0"/>
    <n v="618000"/>
    <n v="618000"/>
    <n v="0"/>
    <n v="618000"/>
    <n v="14512.749999999884"/>
    <n v="0"/>
    <n v="0"/>
    <s v="N"/>
    <n v="-618000"/>
  </r>
  <r>
    <x v="3"/>
    <s v="Energy Operations"/>
    <s v="K.10017"/>
    <s v="CAP-LICENSING"/>
    <s v="K.10017.01"/>
    <s v="LICENSING"/>
    <s v="K.10017.01.01"/>
    <s v="BAKER"/>
    <s v="K.10017.01.01.02"/>
    <x v="368"/>
    <x v="0"/>
    <n v="5150"/>
    <s v="Matthew J Blanton"/>
    <x v="0"/>
    <s v="REL  SETC  //  EXEC"/>
    <s v="1CORP20000"/>
    <x v="0"/>
    <s v="2CORP70000"/>
    <x v="6"/>
    <s v="3CORP71000"/>
    <x v="59"/>
    <s v="1DRIV72000"/>
    <s v="Compliance"/>
    <s v="2DRIV72000"/>
    <s v="Compliance"/>
    <n v="0"/>
    <n v="0"/>
    <n v="0"/>
    <n v="0"/>
    <n v="0"/>
    <n v="1092245"/>
    <n v="0"/>
    <n v="1092245"/>
    <n v="239551"/>
    <n v="1137412"/>
    <n v="-897861"/>
    <n v="0"/>
    <n v="290000"/>
    <n v="-290000"/>
    <n v="0"/>
    <n v="850000"/>
    <n v="-850000"/>
    <n v="0"/>
    <n v="-945616"/>
    <n v="0"/>
    <s v="Project construction delayed due to conflict with Crest Improvement; design to begin 2018 and 2021 for build"/>
    <s v="N"/>
    <n v="0"/>
  </r>
  <r>
    <x v="3"/>
    <s v="Energy Operations"/>
    <s v="K.10017"/>
    <s v="CAP-LICENSING"/>
    <s v="K.10017.01"/>
    <s v="LICENSING"/>
    <s v="K.10017.01.01"/>
    <s v="BAKER"/>
    <s v="K.10017.01.01.03"/>
    <x v="369"/>
    <x v="0"/>
    <n v="5020"/>
    <s v="Ryan P Blood"/>
    <x v="0"/>
    <s v="REL  SETC  //  EXEC"/>
    <s v="1CORP20000"/>
    <x v="0"/>
    <s v="2CORP70000"/>
    <x v="6"/>
    <s v="3CORP71000"/>
    <x v="59"/>
    <s v="1DRIV72000"/>
    <s v="Compliance"/>
    <s v="2DRIV72000"/>
    <s v="Compliance"/>
    <n v="618000"/>
    <n v="616532"/>
    <n v="616531.65"/>
    <n v="602451.30000000005"/>
    <n v="14080.699999999953"/>
    <n v="618000"/>
    <n v="618000"/>
    <n v="0"/>
    <n v="257500"/>
    <n v="618000"/>
    <n v="-360500"/>
    <n v="257500"/>
    <n v="300000"/>
    <n v="-42500"/>
    <n v="257500"/>
    <n v="300000"/>
    <n v="-42500"/>
    <n v="300000"/>
    <n v="-431419.30000000005"/>
    <n v="0"/>
    <n v="0"/>
    <s v="N"/>
    <n v="-300000"/>
  </r>
  <r>
    <x v="3"/>
    <s v="Energy Operations"/>
    <s v="K.10017"/>
    <s v="CAP-LICENSING"/>
    <s v="K.10017.01"/>
    <s v="LICENSING"/>
    <s v="K.10017.01.01"/>
    <s v="BAKER"/>
    <s v="K.10017.01.01.04"/>
    <x v="370"/>
    <x v="0"/>
    <n v="5150"/>
    <s v="Matthew J Blanton"/>
    <x v="0"/>
    <s v="REL  SETC  //  EXEC"/>
    <s v="1CORP20000"/>
    <x v="0"/>
    <s v="2CORP70000"/>
    <x v="6"/>
    <s v="3CORP71000"/>
    <x v="59"/>
    <s v="1DRIV72000"/>
    <s v="Compliance"/>
    <s v="2DRIV72000"/>
    <s v="Compliance"/>
    <n v="0"/>
    <n v="-2632"/>
    <n v="267553.38"/>
    <n v="227645.815986"/>
    <n v="-230277.815986"/>
    <n v="0"/>
    <n v="0"/>
    <n v="0"/>
    <n v="0"/>
    <n v="0"/>
    <n v="0"/>
    <n v="0"/>
    <n v="0"/>
    <n v="0"/>
    <n v="0"/>
    <n v="0"/>
    <n v="0"/>
    <n v="0"/>
    <n v="-230277.815986"/>
    <n v="0"/>
    <n v="0"/>
    <s v="N"/>
    <n v="0"/>
  </r>
  <r>
    <x v="3"/>
    <s v="Energy Operations"/>
    <s v="K.10017"/>
    <s v="CAP-LICENSING"/>
    <s v="K.10017.01"/>
    <s v="LICENSING"/>
    <s v="K.10017.01.01"/>
    <s v="BAKER"/>
    <s v="K.10017.01.01.05"/>
    <x v="371"/>
    <x v="0"/>
    <n v="5020"/>
    <s v="Ryan P Blood"/>
    <x v="0"/>
    <s v="REL  SETC  //  NOPH"/>
    <s v="1CORP20000"/>
    <x v="0"/>
    <s v="2CORP70000"/>
    <x v="6"/>
    <s v="3CORP71000"/>
    <x v="59"/>
    <s v="1DRIV72000"/>
    <s v="Compliance"/>
    <s v="2DRIV72000"/>
    <s v="Compliance"/>
    <n v="0"/>
    <n v="0"/>
    <n v="0"/>
    <n v="85296.75"/>
    <n v="-85296.75"/>
    <n v="0"/>
    <n v="88000"/>
    <n v="-88000"/>
    <n v="0"/>
    <n v="0"/>
    <n v="0"/>
    <n v="0"/>
    <n v="0"/>
    <n v="0"/>
    <n v="0"/>
    <n v="0"/>
    <n v="0"/>
    <n v="0"/>
    <n v="-173296.75"/>
    <n v="0"/>
    <n v="0"/>
    <s v="N"/>
    <n v="0"/>
  </r>
  <r>
    <x v="3"/>
    <s v="Energy Operations"/>
    <s v="K.10017"/>
    <s v="CAP-LICENSING"/>
    <s v="K.10017.01"/>
    <s v="LICENSING"/>
    <s v="K.10017.01.01"/>
    <s v="BAKER"/>
    <s v="K.10017.01.01.06"/>
    <x v="372"/>
    <x v="0"/>
    <n v="5150"/>
    <s v="Matthew J Blanton"/>
    <x v="0"/>
    <s v="REL  SETC  //  EXEC"/>
    <s v="1CORP20000"/>
    <x v="0"/>
    <s v="2CORP70000"/>
    <x v="6"/>
    <s v="3CORP71000"/>
    <x v="59"/>
    <s v="1DRIV72000"/>
    <s v="Compliance"/>
    <s v="2DRIV72000"/>
    <s v="Compliance"/>
    <n v="0"/>
    <n v="0"/>
    <n v="0"/>
    <n v="0"/>
    <n v="0"/>
    <n v="0"/>
    <n v="0"/>
    <n v="0"/>
    <n v="0"/>
    <n v="0"/>
    <n v="0"/>
    <n v="0"/>
    <n v="0"/>
    <n v="0"/>
    <n v="0"/>
    <n v="0"/>
    <n v="0"/>
    <n v="0"/>
    <n v="0"/>
    <n v="0"/>
    <n v="0"/>
    <s v="N"/>
    <n v="0"/>
  </r>
  <r>
    <x v="3"/>
    <s v="Energy Operations"/>
    <s v="K.10017"/>
    <s v="CAP-LICENSING"/>
    <s v="K.10017.01"/>
    <s v="LICENSING"/>
    <s v="K.10017.01.01"/>
    <s v="BAKER"/>
    <s v="K.10017.01.01.07"/>
    <x v="373"/>
    <x v="0"/>
    <n v="5020"/>
    <s v="Ryan P Blood"/>
    <x v="0"/>
    <s v="REL  SETC  //  INIT"/>
    <s v="1CORP20000"/>
    <x v="0"/>
    <s v="2CORP70000"/>
    <x v="6"/>
    <s v="3CORP71000"/>
    <x v="59"/>
    <s v="1DRIV72000"/>
    <s v="Compliance"/>
    <s v="2DRIV72000"/>
    <s v="Compliance"/>
    <n v="0"/>
    <n v="0"/>
    <n v="0"/>
    <n v="0"/>
    <n v="0"/>
    <n v="0"/>
    <n v="38000"/>
    <n v="-38000"/>
    <n v="0"/>
    <n v="0"/>
    <n v="0"/>
    <n v="0"/>
    <n v="0"/>
    <n v="0"/>
    <n v="0"/>
    <n v="0"/>
    <n v="0"/>
    <n v="0"/>
    <n v="-38000"/>
    <n v="0"/>
    <n v="0"/>
    <s v="N"/>
    <n v="0"/>
  </r>
  <r>
    <x v="3"/>
    <s v="Energy Operations"/>
    <s v="K.10017"/>
    <s v="CAP-LICENSING"/>
    <s v="K.10017.01"/>
    <s v="LICENSING"/>
    <s v="K.10017.01.02"/>
    <s v="HOPKINS RIDGE"/>
    <s v="K.10017.01.02.01"/>
    <x v="374"/>
    <x v="0"/>
    <n v="5325"/>
    <s v="Paul A Smith"/>
    <x v="0"/>
    <s v="REL  SETC  //  EXEC"/>
    <s v="1CORP20000"/>
    <x v="0"/>
    <s v="2CORP70000"/>
    <x v="6"/>
    <s v="3CORP77000"/>
    <x v="58"/>
    <s v="1DRIV72000"/>
    <s v="Compliance"/>
    <s v="2DRIV72000"/>
    <s v="Compliance"/>
    <n v="0"/>
    <n v="109265"/>
    <n v="113438.28"/>
    <n v="115834.926444"/>
    <n v="-6569.926443999997"/>
    <n v="0"/>
    <n v="39606"/>
    <n v="-39606"/>
    <n v="0"/>
    <n v="0"/>
    <n v="0"/>
    <n v="0"/>
    <n v="0"/>
    <n v="0"/>
    <n v="0"/>
    <n v="0"/>
    <n v="0"/>
    <n v="0"/>
    <n v="-46175.926443999997"/>
    <n v="0"/>
    <n v="0"/>
    <s v="N"/>
    <n v="0"/>
  </r>
  <r>
    <x v="3"/>
    <s v="Energy Operations"/>
    <s v="K.10017"/>
    <s v="CAP-LICENSING"/>
    <s v="K.10017.01"/>
    <s v="LICENSING"/>
    <s v="K.10017.01.03"/>
    <s v="LSR-PHASE 1"/>
    <s v="K.10017.01.03.01"/>
    <x v="375"/>
    <x v="0"/>
    <n v="5325"/>
    <s v="Paul A Smith"/>
    <x v="0"/>
    <s v="REL  SETC  //  EXEC"/>
    <s v="1CORP20000"/>
    <x v="0"/>
    <s v="2CORP70000"/>
    <x v="6"/>
    <s v="3CORP77500"/>
    <x v="60"/>
    <s v="1DRIV72000"/>
    <s v="Compliance"/>
    <s v="2DRIV72000"/>
    <s v="Compliance"/>
    <n v="0"/>
    <n v="109030"/>
    <n v="113354.75"/>
    <n v="117804.538176"/>
    <n v="-8774.5381760000018"/>
    <n v="0"/>
    <n v="45245"/>
    <n v="-45245"/>
    <n v="0"/>
    <n v="1656375"/>
    <n v="-1656375"/>
    <n v="0"/>
    <n v="2625"/>
    <n v="-2625"/>
    <n v="0"/>
    <n v="2625"/>
    <n v="-2625"/>
    <n v="2625"/>
    <n v="-1715644.5381760001"/>
    <n v="0"/>
    <n v="0"/>
    <s v="N"/>
    <n v="-2625"/>
  </r>
  <r>
    <x v="3"/>
    <s v="Energy Operations"/>
    <s v="K.10017"/>
    <s v="CAP-LICENSING"/>
    <s v="K.10017.01"/>
    <s v="LICENSING"/>
    <s v="K.10017.01.04"/>
    <s v="WILD HORSE"/>
    <s v="K.10017.01.04.01"/>
    <x v="376"/>
    <x v="0"/>
    <n v="5327"/>
    <s v="Scott C Lichtenberg"/>
    <x v="0"/>
    <s v="REL  SETC  //  EXEC"/>
    <s v="1CORP20000"/>
    <x v="0"/>
    <s v="2CORP70000"/>
    <x v="6"/>
    <s v="3CORP79500"/>
    <x v="18"/>
    <s v="1DRIV72000"/>
    <s v="Compliance"/>
    <s v="2DRIV72000"/>
    <s v="Compliance"/>
    <n v="0"/>
    <n v="11668"/>
    <n v="25223.25"/>
    <n v="32798.624315999994"/>
    <n v="-21130.624315999994"/>
    <n v="0"/>
    <n v="220000"/>
    <n v="-220000"/>
    <n v="0"/>
    <n v="0"/>
    <n v="0"/>
    <n v="0"/>
    <n v="0"/>
    <n v="0"/>
    <n v="0"/>
    <n v="0"/>
    <n v="0"/>
    <n v="0"/>
    <n v="-241130.624316"/>
    <n v="0"/>
    <n v="0"/>
    <s v="N"/>
    <n v="0"/>
  </r>
  <r>
    <x v="3"/>
    <s v="Energy Operations"/>
    <s v="K.10018"/>
    <s v="CAP-LOWER SNAKE RIVER OPERATIONAL"/>
    <s v="K.10018.01"/>
    <s v="LOWER SNAKE RIVER OPERATIONAL"/>
    <s v="K.10018.01.01"/>
    <s v="LSR-PHASE 1"/>
    <s v="K.10018.01.01.01"/>
    <x v="377"/>
    <x v="0"/>
    <n v="5325"/>
    <s v="Paul A Smith"/>
    <x v="0"/>
    <s v="REL  SETC  //  OPER"/>
    <s v="1CORP20000"/>
    <x v="0"/>
    <s v="2CORP70000"/>
    <x v="6"/>
    <s v="3CORP77500"/>
    <x v="60"/>
    <s v="1DRIV13000"/>
    <s v="Reliability - Generation"/>
    <s v="2DRIV13000"/>
    <s v="Reliability - Generation"/>
    <n v="2318567.7200000002"/>
    <n v="2318568"/>
    <n v="2274687.2000000002"/>
    <n v="1373561.6074000003"/>
    <n v="945006.39259999967"/>
    <n v="2139918.34"/>
    <n v="2390451"/>
    <n v="-250532.66000000015"/>
    <n v="2340522.17"/>
    <n v="2201451"/>
    <n v="139071.16999999993"/>
    <n v="2162526.84"/>
    <n v="2390451"/>
    <n v="-227924.16000000015"/>
    <n v="2363813.56"/>
    <n v="2390451"/>
    <n v="-26637.439999999944"/>
    <n v="2390451"/>
    <n v="578983.30259999936"/>
    <n v="0"/>
    <n v="0"/>
    <s v="N"/>
    <n v="-38112"/>
  </r>
  <r>
    <x v="3"/>
    <s v="Energy Operations"/>
    <s v="K.10018"/>
    <s v="CAP-LOWER SNAKE RIVER OPERATIONAL"/>
    <s v="K.10018.01"/>
    <s v="LOWER SNAKE RIVER OPERATIONAL"/>
    <s v="K.10018.01.01"/>
    <s v="LSR-PHASE 1"/>
    <s v="K.10018.01.01.02"/>
    <x v="378"/>
    <x v="0"/>
    <n v="5325"/>
    <s v="Paul A Smith"/>
    <x v="0"/>
    <s v="REL  SETC  //  OPER"/>
    <s v="1CORP20000"/>
    <x v="0"/>
    <s v="2CORP70000"/>
    <x v="6"/>
    <s v="3CORP77500"/>
    <x v="60"/>
    <s v="1DRIV13000"/>
    <s v="Reliability - Generation"/>
    <s v="2DRIV13000"/>
    <s v="Reliability - Generation"/>
    <n v="77101.8"/>
    <n v="76919"/>
    <n v="85465.41"/>
    <n v="76918.860555700012"/>
    <n v="0.13944429998809937"/>
    <n v="79663.44"/>
    <n v="0"/>
    <n v="79663.44"/>
    <n v="81655.02"/>
    <n v="0"/>
    <n v="81655.02"/>
    <n v="83696.39"/>
    <n v="0"/>
    <n v="83696.39"/>
    <n v="85788.93"/>
    <n v="0"/>
    <n v="85788.93"/>
    <n v="0"/>
    <n v="330803.9194443"/>
    <n v="0"/>
    <n v="0"/>
    <s v="N"/>
    <n v="87934"/>
  </r>
  <r>
    <x v="3"/>
    <s v="Energy Operations"/>
    <s v="K.10018"/>
    <s v="CAP-LOWER SNAKE RIVER OPERATIONAL"/>
    <s v="K.10018.01"/>
    <s v="LOWER SNAKE RIVER OPERATIONAL"/>
    <s v="K.10018.01.01"/>
    <s v="LSR-PHASE 1"/>
    <s v="K.10018.01.01.03"/>
    <x v="379"/>
    <x v="0"/>
    <n v="5325"/>
    <s v="Paul A Smith"/>
    <x v="0"/>
    <s v="REL  SETC  //  OPER"/>
    <s v="1CORP20000"/>
    <x v="0"/>
    <s v="2CORP70000"/>
    <x v="6"/>
    <s v="3CORP77500"/>
    <x v="60"/>
    <s v="1DRIV13000"/>
    <s v="Reliability - Generation"/>
    <s v="2DRIV13000"/>
    <s v="Reliability - Generation"/>
    <n v="110822.39999999999"/>
    <n v="0"/>
    <n v="0"/>
    <n v="-52883.54"/>
    <n v="52883.54"/>
    <n v="0"/>
    <n v="78841"/>
    <n v="-78841"/>
    <n v="0"/>
    <n v="80831"/>
    <n v="-80831"/>
    <n v="0"/>
    <n v="82833"/>
    <n v="-82833"/>
    <n v="0"/>
    <n v="84904"/>
    <n v="-84904"/>
    <n v="87027"/>
    <n v="-274525.46000000002"/>
    <n v="0"/>
    <n v="0"/>
    <s v="N"/>
    <n v="-87027"/>
  </r>
  <r>
    <x v="3"/>
    <s v="Energy Operations"/>
    <s v="K.10019"/>
    <s v="CAP-MINT FARM OPERATIONAL"/>
    <s v="K.10019.01"/>
    <s v="MINT FARM OPERATIONAL"/>
    <s v="K.10019.01.01"/>
    <s v="MINT FARM"/>
    <s v="K.10019.01.01.01"/>
    <x v="380"/>
    <x v="0"/>
    <n v="5025"/>
    <s v="Mark Carlson"/>
    <x v="0"/>
    <s v="REL  SETC  //  OPER"/>
    <s v="1CORP20000"/>
    <x v="0"/>
    <s v="2CORP70000"/>
    <x v="6"/>
    <s v="3CORP78000"/>
    <x v="61"/>
    <s v="1DRIV13000"/>
    <s v="Reliability - Generation"/>
    <s v="2DRIV13000"/>
    <s v="Reliability - Generation"/>
    <n v="22755"/>
    <n v="22701"/>
    <n v="26211.61"/>
    <n v="22629.45"/>
    <n v="71.549999999999272"/>
    <n v="68880"/>
    <n v="0"/>
    <n v="68880"/>
    <n v="24080"/>
    <n v="0"/>
    <n v="24080"/>
    <n v="26880"/>
    <n v="0"/>
    <n v="26880"/>
    <n v="28000"/>
    <n v="0"/>
    <n v="28000"/>
    <n v="0"/>
    <n v="147911.54999999999"/>
    <n v="0"/>
    <n v="0"/>
    <s v="N"/>
    <n v="0"/>
  </r>
  <r>
    <x v="3"/>
    <s v="Energy Operations"/>
    <s v="K.10019"/>
    <s v="CAP-MINT FARM OPERATIONAL"/>
    <s v="K.10019.01"/>
    <s v="MINT FARM OPERATIONAL"/>
    <s v="K.10019.01.01"/>
    <s v="MINT FARM"/>
    <s v="K.10019.01.01.02"/>
    <x v="381"/>
    <x v="0"/>
    <n v="5025"/>
    <s v="Mark Carlson"/>
    <x v="0"/>
    <s v="REL  SETC  //  OPER"/>
    <s v="1CORP20000"/>
    <x v="0"/>
    <s v="2CORP70000"/>
    <x v="6"/>
    <s v="3CORP78000"/>
    <x v="61"/>
    <s v="1DRIV13000"/>
    <s v="Reliability - Generation"/>
    <s v="2DRIV13000"/>
    <s v="Reliability - Generation"/>
    <n v="635845.76"/>
    <n v="62906"/>
    <n v="86313.94"/>
    <n v="305772.25"/>
    <n v="-242866.25"/>
    <n v="847500"/>
    <n v="0"/>
    <n v="847500"/>
    <n v="862500"/>
    <n v="0"/>
    <n v="862500"/>
    <n v="400000"/>
    <n v="0"/>
    <n v="400000"/>
    <n v="0"/>
    <n v="0"/>
    <n v="0"/>
    <n v="0"/>
    <n v="1867133.75"/>
    <n v="0"/>
    <n v="0"/>
    <s v="N"/>
    <n v="0"/>
  </r>
  <r>
    <x v="3"/>
    <s v="Energy Operations"/>
    <s v="K.10020"/>
    <s v="CAP-MINT FARM PROJECTS"/>
    <s v="K.10020.01"/>
    <s v="MINT FARM PROJECTS"/>
    <s v="K.10020.01.01"/>
    <s v="MINT FARM"/>
    <s v="K.10020.01.01.01"/>
    <x v="382"/>
    <x v="0"/>
    <n v="5025"/>
    <s v="Mark Carlson"/>
    <x v="0"/>
    <s v="REL  SETC  //  EXEC"/>
    <s v="1CORP20000"/>
    <x v="0"/>
    <s v="2CORP70000"/>
    <x v="6"/>
    <s v="3CORP78000"/>
    <x v="61"/>
    <s v="1DRIV13000"/>
    <s v="Reliability - Generation"/>
    <s v="2DRIV13000"/>
    <s v="Reliability - Generation"/>
    <n v="0"/>
    <n v="0"/>
    <n v="0"/>
    <n v="0"/>
    <n v="0"/>
    <n v="0"/>
    <n v="0"/>
    <n v="0"/>
    <n v="0"/>
    <n v="0"/>
    <n v="0"/>
    <n v="0"/>
    <n v="0"/>
    <n v="0"/>
    <n v="0"/>
    <n v="0"/>
    <n v="0"/>
    <n v="0"/>
    <n v="0"/>
    <n v="0"/>
    <n v="0"/>
    <s v="N"/>
    <n v="0"/>
  </r>
  <r>
    <x v="3"/>
    <s v="Energy Operations"/>
    <s v="K.10020"/>
    <s v="CAP-MINT FARM PROJECTS"/>
    <s v="K.10020.01"/>
    <s v="MINT FARM PROJECTS"/>
    <s v="K.10020.01.01"/>
    <s v="MINT FARM"/>
    <s v="K.10020.01.01.02"/>
    <x v="383"/>
    <x v="0"/>
    <n v="5025"/>
    <s v="Mark Carlson"/>
    <x v="0"/>
    <s v="REL  SETC  //  EXEC"/>
    <s v="1CORP20000"/>
    <x v="0"/>
    <s v="2CORP70000"/>
    <x v="6"/>
    <s v="3CORP78000"/>
    <x v="61"/>
    <s v="1DRIV13000"/>
    <s v="Reliability - Generation"/>
    <s v="2DRIV13000"/>
    <s v="Reliability - Generation"/>
    <n v="0"/>
    <n v="0"/>
    <n v="0"/>
    <n v="0"/>
    <n v="0"/>
    <n v="0"/>
    <n v="0"/>
    <n v="0"/>
    <n v="0"/>
    <n v="0"/>
    <n v="0"/>
    <n v="0"/>
    <n v="0"/>
    <n v="0"/>
    <n v="0"/>
    <n v="0"/>
    <n v="0"/>
    <n v="0"/>
    <n v="0"/>
    <n v="0"/>
    <n v="0"/>
    <s v="N"/>
    <n v="0"/>
  </r>
  <r>
    <x v="3"/>
    <s v="Energy Operations"/>
    <s v="K.10020"/>
    <s v="CAP-MINT FARM PROJECTS"/>
    <s v="K.10020.01"/>
    <s v="MINT FARM PROJECTS"/>
    <s v="K.10020.01.01"/>
    <s v="MINT FARM"/>
    <s v="K.10020.01.01.03"/>
    <x v="384"/>
    <x v="0"/>
    <n v="5025"/>
    <s v="Mark Carlson"/>
    <x v="0"/>
    <s v="REL  SETC  //  INIT"/>
    <s v="1CORP20000"/>
    <x v="0"/>
    <s v="2CORP70000"/>
    <x v="6"/>
    <s v="3CORP78000"/>
    <x v="61"/>
    <s v="1DRIV13000"/>
    <s v="Reliability - Generation"/>
    <s v="2DRIV13000"/>
    <s v="Reliability - Generation"/>
    <n v="25760903"/>
    <n v="26396565"/>
    <n v="26445691.030000001"/>
    <n v="22773933.650000002"/>
    <n v="3622631.3499999978"/>
    <n v="0"/>
    <n v="0"/>
    <n v="0"/>
    <n v="0"/>
    <n v="0"/>
    <n v="0"/>
    <n v="0"/>
    <n v="0"/>
    <n v="0"/>
    <n v="19500000"/>
    <n v="16555088"/>
    <n v="2944912"/>
    <n v="-8626875"/>
    <n v="6567543.3499999978"/>
    <n v="0"/>
    <n v="0"/>
    <s v="N"/>
    <n v="8626875"/>
  </r>
  <r>
    <x v="3"/>
    <s v="Energy Operations"/>
    <s v="K.10020"/>
    <s v="CAP-MINT FARM PROJECTS"/>
    <s v="K.10020.01"/>
    <s v="MINT FARM PROJECTS"/>
    <s v="K.10020.01.01"/>
    <s v="MINT FARM"/>
    <s v="K.10020.01.01.04"/>
    <x v="385"/>
    <x v="0"/>
    <n v="5025"/>
    <s v="Mark Carlson"/>
    <x v="0"/>
    <s v="REL  SETC  //  INIT"/>
    <s v="1CORP20000"/>
    <x v="0"/>
    <s v="2CORP70000"/>
    <x v="6"/>
    <s v="3CORP78000"/>
    <x v="61"/>
    <s v="1DRIV13000"/>
    <s v="Reliability - Generation"/>
    <s v="2DRIV13000"/>
    <s v="Reliability - Generation"/>
    <n v="0"/>
    <n v="0"/>
    <n v="-23138.21"/>
    <n v="-23138.21"/>
    <n v="23138.21"/>
    <n v="0"/>
    <n v="0"/>
    <n v="0"/>
    <n v="0"/>
    <n v="0"/>
    <n v="0"/>
    <n v="0"/>
    <n v="0"/>
    <n v="0"/>
    <n v="0"/>
    <n v="0"/>
    <n v="0"/>
    <n v="0"/>
    <n v="23138.21"/>
    <n v="0"/>
    <n v="0"/>
    <s v="N"/>
    <n v="0"/>
  </r>
  <r>
    <x v="3"/>
    <s v="Energy Operations"/>
    <s v="K.10020"/>
    <s v="CAP-MINT FARM PROJECTS"/>
    <s v="K.10020.01"/>
    <s v="MINT FARM PROJECTS"/>
    <s v="K.10020.01.01"/>
    <s v="MINT FARM"/>
    <s v="K.10020.01.01.05"/>
    <x v="386"/>
    <x v="0"/>
    <n v="5025"/>
    <s v="Mark Carlson"/>
    <x v="0"/>
    <s v="REL  SETC  //  INIT"/>
    <s v="1CORP20000"/>
    <x v="0"/>
    <s v="2CORP70000"/>
    <x v="6"/>
    <s v="3CORP78000"/>
    <x v="61"/>
    <s v="1DRIV13000"/>
    <s v="Reliability - Generation"/>
    <s v="2DRIV13000"/>
    <s v="Reliability - Generation"/>
    <n v="0"/>
    <n v="0"/>
    <n v="5337.24"/>
    <n v="5438.8099999999995"/>
    <n v="-5438.8099999999995"/>
    <n v="0"/>
    <n v="0"/>
    <n v="0"/>
    <n v="0"/>
    <n v="0"/>
    <n v="0"/>
    <n v="0"/>
    <n v="0"/>
    <n v="0"/>
    <n v="0"/>
    <n v="0"/>
    <n v="0"/>
    <n v="0"/>
    <n v="-5438.8099999999995"/>
    <n v="0"/>
    <n v="0"/>
    <s v="N"/>
    <n v="0"/>
  </r>
  <r>
    <x v="3"/>
    <s v="Energy Operations"/>
    <s v="K.10020"/>
    <s v="CAP-MINT FARM PROJECTS"/>
    <s v="K.10020.01"/>
    <s v="MINT FARM PROJECTS"/>
    <s v="K.10020.01.01"/>
    <s v="MINT FARM"/>
    <s v="K.10020.01.01.06"/>
    <x v="387"/>
    <x v="0"/>
    <n v="5025"/>
    <s v="Mark Carlson"/>
    <x v="0"/>
    <s v="REL  SETC  //  INIT"/>
    <s v="1CORP20000"/>
    <x v="0"/>
    <s v="2CORP70000"/>
    <x v="6"/>
    <s v="3CORP78000"/>
    <x v="61"/>
    <s v="1DRIV13000"/>
    <s v="Reliability - Generation"/>
    <s v="2DRIV13000"/>
    <s v="Reliability - Generation"/>
    <n v="0"/>
    <n v="0"/>
    <n v="0"/>
    <n v="0"/>
    <n v="0"/>
    <n v="0"/>
    <n v="0"/>
    <n v="0"/>
    <n v="0"/>
    <n v="0"/>
    <n v="0"/>
    <n v="0"/>
    <n v="0"/>
    <n v="0"/>
    <n v="0"/>
    <n v="0"/>
    <n v="0"/>
    <n v="0"/>
    <n v="0"/>
    <n v="0"/>
    <n v="0"/>
    <s v="N"/>
    <n v="0"/>
  </r>
  <r>
    <x v="3"/>
    <s v="Energy Operations"/>
    <s v="K.10021"/>
    <s v="CAP-SNOQUALMIE OPERATIONAL"/>
    <s v="K.10021.01"/>
    <s v="SNOQUALMIE OPERATIONAL"/>
    <s v="K.10021.01.01"/>
    <s v="SNOQUALMIE"/>
    <s v="K.10021.01.01.01"/>
    <x v="388"/>
    <x v="0"/>
    <n v="5240"/>
    <s v="Edward J Cassady"/>
    <x v="0"/>
    <s v="REL  SETC  //  OPER"/>
    <s v="1CORP20000"/>
    <x v="0"/>
    <s v="2CORP70000"/>
    <x v="6"/>
    <s v="3CORP78000"/>
    <x v="61"/>
    <s v="1DRIV13000"/>
    <s v="Reliability - Generation"/>
    <s v="2DRIV13000"/>
    <s v="Reliability - Generation"/>
    <n v="0"/>
    <n v="0"/>
    <n v="0"/>
    <n v="0"/>
    <n v="0"/>
    <n v="0"/>
    <n v="0"/>
    <n v="0"/>
    <n v="0"/>
    <n v="0"/>
    <n v="0"/>
    <n v="0"/>
    <n v="0"/>
    <n v="0"/>
    <n v="0"/>
    <n v="0"/>
    <n v="0"/>
    <n v="0"/>
    <n v="0"/>
    <n v="0"/>
    <n v="0"/>
    <s v="N"/>
    <n v="0"/>
  </r>
  <r>
    <x v="3"/>
    <s v="Energy Operations"/>
    <s v="K.10021"/>
    <s v="CAP-SNOQUALMIE OPERATIONAL"/>
    <s v="K.10021.01"/>
    <s v="SNOQUALMIE OPERATIONAL"/>
    <s v="K.10021.01.01"/>
    <s v="SNOQUALMIE"/>
    <s v="K.10021.01.01.02"/>
    <x v="389"/>
    <x v="0"/>
    <n v="5240"/>
    <s v="Edward J Cassady"/>
    <x v="0"/>
    <s v="REL  SETC  //  OPER"/>
    <s v="1CORP20000"/>
    <x v="0"/>
    <s v="2CORP70000"/>
    <x v="6"/>
    <s v="3CORP78500"/>
    <x v="62"/>
    <s v="1DRIV13000"/>
    <s v="Reliability - Generation"/>
    <s v="2DRIV13000"/>
    <s v="Reliability - Generation"/>
    <n v="75480"/>
    <n v="75301"/>
    <n v="75905.08"/>
    <n v="40842.730000000003"/>
    <n v="34458.269999999997"/>
    <n v="77280"/>
    <n v="77000"/>
    <n v="280"/>
    <n v="78400"/>
    <n v="78000"/>
    <n v="400"/>
    <n v="78400"/>
    <n v="78000"/>
    <n v="400"/>
    <n v="78400"/>
    <n v="78000"/>
    <n v="400"/>
    <n v="78000"/>
    <n v="35938.269999999997"/>
    <n v="0"/>
    <n v="0"/>
    <s v="N"/>
    <n v="-78000"/>
  </r>
  <r>
    <x v="3"/>
    <s v="Energy Operations"/>
    <s v="K.10022"/>
    <s v="CAP-SNOQUALMIE PROJECTS"/>
    <s v="K.10022.01"/>
    <s v="SNOQUALMIE PROJECTS"/>
    <s v="K.10022.01.01"/>
    <s v="SNOQUALMIE"/>
    <s v="K.10022.01.01.01"/>
    <x v="390"/>
    <x v="0"/>
    <n v="5240"/>
    <s v="Edward J Cassady"/>
    <x v="0"/>
    <s v="REL  SETC  //  EXEC"/>
    <s v="1CORP20000"/>
    <x v="0"/>
    <s v="2CORP70000"/>
    <x v="6"/>
    <s v="3CORP78500"/>
    <x v="62"/>
    <s v="1DRIV13000"/>
    <s v="Reliability - Generation"/>
    <s v="2DRIV13000"/>
    <s v="Reliability - Generation"/>
    <n v="0"/>
    <n v="0"/>
    <n v="1508.06"/>
    <n v="2634.5699999999997"/>
    <n v="-2634.5699999999997"/>
    <n v="0"/>
    <n v="0"/>
    <n v="0"/>
    <n v="0"/>
    <n v="0"/>
    <n v="0"/>
    <n v="0"/>
    <n v="0"/>
    <n v="0"/>
    <n v="0"/>
    <n v="0"/>
    <n v="0"/>
    <n v="0"/>
    <n v="-2634.5699999999997"/>
    <n v="0"/>
    <n v="0"/>
    <s v="N"/>
    <n v="0"/>
  </r>
  <r>
    <x v="3"/>
    <s v="Energy Operations"/>
    <s v="K.10022"/>
    <s v="CAP-SNOQUALMIE PROJECTS"/>
    <s v="K.10022.02"/>
    <s v="SNOQUALMIE TURBINE"/>
    <s v="K.10022.02.01"/>
    <s v="SNOQUALMIE"/>
    <s v="K.10022.02.01.01"/>
    <x v="391"/>
    <x v="0"/>
    <n v="5240"/>
    <s v="Edward J Cassady"/>
    <x v="0"/>
    <s v="REL  SETC  //  EXEC"/>
    <s v="1CORP20000"/>
    <x v="0"/>
    <s v="2CORP70000"/>
    <x v="6"/>
    <s v="3CORP78500"/>
    <x v="62"/>
    <s v="1DRIV13000"/>
    <s v="Reliability - Generation"/>
    <s v="2DRIV13000"/>
    <s v="Reliability - Generation"/>
    <n v="0"/>
    <n v="0"/>
    <n v="0"/>
    <n v="0"/>
    <n v="0"/>
    <n v="0"/>
    <n v="0"/>
    <n v="0"/>
    <n v="0"/>
    <n v="0"/>
    <n v="0"/>
    <n v="0"/>
    <n v="0"/>
    <n v="0"/>
    <n v="0"/>
    <n v="0"/>
    <n v="0"/>
    <n v="0"/>
    <n v="0"/>
    <n v="0"/>
    <n v="0"/>
    <s v="N"/>
    <n v="0"/>
  </r>
  <r>
    <x v="3"/>
    <s v="Energy Operations"/>
    <s v="K.10022"/>
    <s v="CAP-SNOQUALMIE PROJECTS"/>
    <s v="K.10022.02"/>
    <s v="SNOQUALMIE TURBINE"/>
    <s v="K.10022.02.01"/>
    <s v="SNOQUALMIE"/>
    <s v="K.10022.02.01.02"/>
    <x v="392"/>
    <x v="0"/>
    <n v="5240"/>
    <s v="Edward J Cassady"/>
    <x v="0"/>
    <s v="REL  SETC  //  EXEC"/>
    <s v="1CORP20000"/>
    <x v="0"/>
    <s v="2CORP70000"/>
    <x v="6"/>
    <s v="3CORP78500"/>
    <x v="62"/>
    <s v="1DRIV13000"/>
    <s v="Reliability - Generation"/>
    <s v="2DRIV13000"/>
    <s v="Reliability - Generation"/>
    <n v="287368"/>
    <n v="286686"/>
    <n v="284641.49"/>
    <n v="282690.97000000003"/>
    <n v="3995.0299999999697"/>
    <n v="551124"/>
    <n v="786250"/>
    <n v="-235126"/>
    <n v="295439"/>
    <n v="270000"/>
    <n v="25439"/>
    <n v="265618"/>
    <n v="581300"/>
    <n v="-315682"/>
    <n v="265618"/>
    <n v="0"/>
    <n v="265618"/>
    <n v="0"/>
    <n v="-255755.97000000003"/>
    <n v="0"/>
    <s v="2018 includes CSA suggested contingency"/>
    <s v="N"/>
    <n v="0"/>
  </r>
  <r>
    <x v="3"/>
    <s v="Energy Operations"/>
    <s v="K.10022"/>
    <s v="CAP-SNOQUALMIE PROJECTS"/>
    <s v="K.10022.02"/>
    <s v="SNOQUALMIE TURBINE"/>
    <s v="K.10022.02.01"/>
    <s v="SNOQUALMIE"/>
    <s v="K.10022.02.01.03"/>
    <x v="393"/>
    <x v="0"/>
    <n v="5240"/>
    <s v="Edward J Cassady"/>
    <x v="0"/>
    <s v="REL  SETC  //  EXEC"/>
    <s v="1CORP20000"/>
    <x v="0"/>
    <s v="2CORP70000"/>
    <x v="6"/>
    <s v="3CORP78500"/>
    <x v="62"/>
    <s v="1DRIV13000"/>
    <s v="Reliability - Generation"/>
    <s v="2DRIV13000"/>
    <s v="Reliability - Generation"/>
    <n v="0"/>
    <n v="0"/>
    <n v="0"/>
    <n v="0"/>
    <n v="0"/>
    <n v="0"/>
    <n v="0"/>
    <n v="0"/>
    <n v="0"/>
    <n v="0"/>
    <n v="0"/>
    <n v="0"/>
    <n v="0"/>
    <n v="0"/>
    <n v="0"/>
    <n v="0"/>
    <n v="0"/>
    <n v="0"/>
    <n v="0"/>
    <n v="0"/>
    <n v="0"/>
    <s v="N"/>
    <n v="0"/>
  </r>
  <r>
    <x v="3"/>
    <s v="Energy Operations"/>
    <s v="K.10023"/>
    <s v="CAP-SUMAS OPERATIONAL"/>
    <s v="K.10023.01"/>
    <s v="SUMAS OPERATIONAL"/>
    <s v="K.10023.01.01"/>
    <s v="SUMAS"/>
    <s v="K.10023.01.01.01"/>
    <x v="394"/>
    <x v="0"/>
    <n v="5019"/>
    <s v="Michael G Shores"/>
    <x v="0"/>
    <s v="REL  SETC  //  OPER"/>
    <s v="1CORP20000"/>
    <x v="0"/>
    <s v="2CORP70000"/>
    <x v="6"/>
    <s v="3CORP79000"/>
    <x v="63"/>
    <s v="1DRIV13000"/>
    <s v="Reliability - Generation"/>
    <s v="2DRIV13000"/>
    <s v="Reliability - Generation"/>
    <n v="-348000"/>
    <n v="-348006"/>
    <n v="20413.13"/>
    <n v="21716.59"/>
    <n v="-369722.59"/>
    <n v="20160"/>
    <n v="0"/>
    <n v="20160"/>
    <n v="92960"/>
    <n v="0"/>
    <n v="92960"/>
    <n v="1351435"/>
    <n v="0"/>
    <n v="1351435"/>
    <n v="20664"/>
    <n v="0"/>
    <n v="20664"/>
    <n v="0"/>
    <n v="1115496.4099999999"/>
    <n v="0"/>
    <n v="0"/>
    <s v="N"/>
    <n v="0"/>
  </r>
  <r>
    <x v="3"/>
    <s v="Energy Operations"/>
    <s v="K.10023"/>
    <s v="CAP-SUMAS OPERATIONAL"/>
    <s v="K.10023.01"/>
    <s v="SUMAS OPERATIONAL"/>
    <s v="K.10023.01.01"/>
    <s v="SUMAS"/>
    <s v="K.10023.01.01.02"/>
    <x v="395"/>
    <x v="0"/>
    <n v="5019"/>
    <s v="Michael G Shores"/>
    <x v="0"/>
    <s v="REL  SETC  //  OPER"/>
    <s v="1CORP20000"/>
    <x v="0"/>
    <s v="2CORP70000"/>
    <x v="6"/>
    <s v="3CORP79000"/>
    <x v="63"/>
    <s v="1DRIV13000"/>
    <s v="Reliability - Generation"/>
    <s v="2DRIV13000"/>
    <s v="Reliability - Generation"/>
    <n v="0"/>
    <n v="0"/>
    <n v="0"/>
    <n v="0"/>
    <n v="0"/>
    <n v="0"/>
    <n v="0"/>
    <n v="0"/>
    <n v="0"/>
    <n v="0"/>
    <n v="0"/>
    <n v="0"/>
    <n v="0"/>
    <n v="0"/>
    <n v="0"/>
    <n v="0"/>
    <n v="0"/>
    <n v="0"/>
    <n v="0"/>
    <n v="0"/>
    <n v="0"/>
    <s v="N"/>
    <n v="0"/>
  </r>
  <r>
    <x v="3"/>
    <s v="Energy Operations"/>
    <s v="K.10024"/>
    <s v="CAP-SUMAS PROJECT"/>
    <s v="K.10024.01"/>
    <s v="SUMAS PROJECTS"/>
    <s v="K.10024.01.01"/>
    <s v="SUMAS"/>
    <s v="K.10024.01.01.01"/>
    <x v="396"/>
    <x v="0"/>
    <n v="5019"/>
    <s v="Michael G Shores"/>
    <x v="0"/>
    <s v="REL  SETC  //  CLOS"/>
    <s v="1CORP20000"/>
    <x v="0"/>
    <s v="2CORP70000"/>
    <x v="6"/>
    <s v="3CORP79000"/>
    <x v="63"/>
    <s v="1DRIV13000"/>
    <s v="Reliability - Generation"/>
    <s v="2DRIV13000"/>
    <s v="Reliability - Generation"/>
    <n v="0"/>
    <n v="0"/>
    <n v="0"/>
    <n v="0"/>
    <n v="0"/>
    <n v="0"/>
    <n v="0"/>
    <n v="0"/>
    <n v="0"/>
    <n v="0"/>
    <n v="0"/>
    <n v="0"/>
    <n v="0"/>
    <n v="0"/>
    <n v="0"/>
    <n v="0"/>
    <n v="0"/>
    <n v="0"/>
    <n v="0"/>
    <n v="0"/>
    <n v="0"/>
    <s v="N"/>
    <n v="0"/>
  </r>
  <r>
    <x v="3"/>
    <s v="Energy Operations"/>
    <s v="K.10024"/>
    <s v="CAP-SUMAS PROJECT"/>
    <s v="K.10024.01"/>
    <s v="SUMAS PROJECTS"/>
    <s v="K.10024.01.01"/>
    <s v="SUMAS"/>
    <s v="K.10024.01.01.02"/>
    <x v="397"/>
    <x v="0"/>
    <n v="5019"/>
    <s v="Michael G Shores"/>
    <x v="0"/>
    <s v="REL  SETC  //  EXEC"/>
    <s v="1CORP20000"/>
    <x v="0"/>
    <s v="2CORP70000"/>
    <x v="6"/>
    <s v="3CORP79000"/>
    <x v="63"/>
    <s v="1DRIV13000"/>
    <s v="Reliability - Generation"/>
    <s v="2DRIV13000"/>
    <s v="Reliability - Generation"/>
    <n v="0"/>
    <n v="0"/>
    <n v="0"/>
    <n v="0"/>
    <n v="0"/>
    <n v="0"/>
    <n v="0"/>
    <n v="0"/>
    <n v="0"/>
    <n v="0"/>
    <n v="0"/>
    <n v="0"/>
    <n v="0"/>
    <n v="0"/>
    <n v="0"/>
    <n v="0"/>
    <n v="0"/>
    <n v="0"/>
    <n v="0"/>
    <n v="0"/>
    <n v="0"/>
    <s v="N"/>
    <n v="0"/>
  </r>
  <r>
    <x v="3"/>
    <s v="Energy Operations"/>
    <s v="K.10024"/>
    <s v="CAP-SUMAS PROJECT"/>
    <s v="K.10024.01"/>
    <s v="SUMAS PROJECTS"/>
    <s v="K.10024.01.01"/>
    <s v="SUMAS"/>
    <s v="K.10024.01.01.03"/>
    <x v="398"/>
    <x v="0"/>
    <n v="5019"/>
    <s v="Michael G Shores"/>
    <x v="0"/>
    <s v="REL  SETC  //  EXEC"/>
    <s v="1CORP20000"/>
    <x v="0"/>
    <s v="2CORP70000"/>
    <x v="6"/>
    <s v="3CORP79000"/>
    <x v="63"/>
    <s v="1DRIV13000"/>
    <s v="Reliability - Generation"/>
    <s v="2DRIV13000"/>
    <s v="Reliability - Generation"/>
    <n v="0"/>
    <n v="0"/>
    <n v="0"/>
    <n v="156349.59"/>
    <n v="-156349.59"/>
    <n v="0"/>
    <n v="0"/>
    <n v="0"/>
    <n v="0"/>
    <n v="0"/>
    <n v="0"/>
    <n v="0"/>
    <n v="0"/>
    <n v="0"/>
    <n v="0"/>
    <n v="0"/>
    <n v="0"/>
    <n v="0"/>
    <n v="-156349.59"/>
    <n v="0"/>
    <n v="0"/>
    <s v="N"/>
    <n v="0"/>
  </r>
  <r>
    <x v="3"/>
    <s v="Energy Operations"/>
    <s v="K.10024"/>
    <s v="CAP-SUMAS PROJECT"/>
    <s v="K.10024.01"/>
    <s v="SUMAS PROJECTS"/>
    <s v="K.10024.01.01"/>
    <s v="SUMAS"/>
    <s v="K.10024.01.01.04"/>
    <x v="399"/>
    <x v="0"/>
    <n v="5019"/>
    <s v="Michael G Shores"/>
    <x v="0"/>
    <s v="REL  SETC  //  EXEC"/>
    <s v="1CORP20000"/>
    <x v="0"/>
    <s v="2CORP70000"/>
    <x v="6"/>
    <s v="3CORP79000"/>
    <x v="63"/>
    <s v="1DRIV13000"/>
    <s v="Reliability - Generation"/>
    <s v="2DRIV13000"/>
    <s v="Reliability - Generation"/>
    <n v="0"/>
    <n v="0"/>
    <n v="0"/>
    <n v="0"/>
    <n v="0"/>
    <n v="0"/>
    <n v="0"/>
    <n v="0"/>
    <n v="0"/>
    <n v="0"/>
    <n v="0"/>
    <n v="0"/>
    <n v="0"/>
    <n v="0"/>
    <n v="0"/>
    <n v="0"/>
    <n v="0"/>
    <n v="0"/>
    <n v="0"/>
    <n v="0"/>
    <n v="0"/>
    <s v="N"/>
    <n v="0"/>
  </r>
  <r>
    <x v="3"/>
    <s v="Energy Operations"/>
    <s v="K.10024"/>
    <s v="CAP-SUMAS PROJECT"/>
    <s v="K.10024.01"/>
    <s v="SUMAS PROJECTS"/>
    <s v="K.10024.01.01"/>
    <s v="SUMAS"/>
    <s v="K.10024.01.01.05"/>
    <x v="400"/>
    <x v="0"/>
    <n v="5019"/>
    <s v="Michael G Shores"/>
    <x v="0"/>
    <s v="REL  SETC  //  INIT"/>
    <s v="1CORP20000"/>
    <x v="0"/>
    <s v="2CORP70000"/>
    <x v="6"/>
    <s v="3CORP79000"/>
    <x v="63"/>
    <s v="1DRIV13000"/>
    <s v="Reliability - Generation"/>
    <s v="2DRIV13000"/>
    <s v="Reliability - Generation"/>
    <n v="6805942"/>
    <n v="6805943"/>
    <n v="6971747.4900000002"/>
    <n v="7101632.6500000004"/>
    <n v="-295689.65000000037"/>
    <n v="0"/>
    <n v="0"/>
    <n v="0"/>
    <n v="0"/>
    <n v="0"/>
    <n v="0"/>
    <n v="560000"/>
    <n v="560000"/>
    <n v="0"/>
    <n v="0"/>
    <n v="0"/>
    <n v="0"/>
    <n v="0"/>
    <n v="-295689.65000000037"/>
    <n v="0"/>
    <n v="0"/>
    <s v="N"/>
    <n v="0"/>
  </r>
  <r>
    <x v="3"/>
    <s v="Energy Operations"/>
    <s v="K.10024"/>
    <s v="CAP-SUMAS PROJECT"/>
    <s v="K.10024.01"/>
    <s v="SUMAS PROJECTS"/>
    <s v="K.10024.01.01"/>
    <s v="SUMAS"/>
    <s v="K.10024.01.01.06"/>
    <x v="401"/>
    <x v="0"/>
    <n v="5019"/>
    <s v="Michael G Shores"/>
    <x v="0"/>
    <s v="REL  SETC  //  INIT"/>
    <s v="1CORP20000"/>
    <x v="0"/>
    <s v="2CORP70000"/>
    <x v="6"/>
    <s v="3CORP79000"/>
    <x v="63"/>
    <s v="1DRIV13000"/>
    <s v="Reliability - Generation"/>
    <s v="2DRIV13000"/>
    <s v="Reliability - Generation"/>
    <n v="0"/>
    <n v="0"/>
    <n v="0"/>
    <n v="0"/>
    <n v="0"/>
    <n v="0"/>
    <n v="0"/>
    <n v="0"/>
    <n v="0"/>
    <n v="0"/>
    <n v="0"/>
    <n v="0"/>
    <n v="0"/>
    <n v="0"/>
    <n v="0"/>
    <n v="0"/>
    <n v="0"/>
    <n v="0"/>
    <n v="0"/>
    <n v="0"/>
    <n v="0"/>
    <s v="N"/>
    <n v="0"/>
  </r>
  <r>
    <x v="3"/>
    <s v="Energy Operations"/>
    <s v="K.10024"/>
    <s v="CAP-SUMAS PROJECT"/>
    <s v="K.10024.01"/>
    <s v="SUMAS PROJECTS"/>
    <s v="K.10024.01.01"/>
    <s v="SUMAS"/>
    <s v="K.10024.01.01.07"/>
    <x v="402"/>
    <x v="0"/>
    <n v="5019"/>
    <s v="Michael G Shores"/>
    <x v="0"/>
    <s v="REL  SETC  //  INIT"/>
    <s v="1CORP20000"/>
    <x v="0"/>
    <s v="2CORP70000"/>
    <x v="6"/>
    <s v="3CORP79000"/>
    <x v="63"/>
    <s v="1DRIV13000"/>
    <s v="Reliability - Generation"/>
    <s v="2DRIV13000"/>
    <s v="Reliability - Generation"/>
    <n v="0"/>
    <n v="0"/>
    <n v="0"/>
    <n v="0"/>
    <n v="0"/>
    <n v="0"/>
    <n v="0"/>
    <n v="0"/>
    <n v="0"/>
    <n v="0"/>
    <n v="0"/>
    <n v="0"/>
    <n v="0"/>
    <n v="0"/>
    <n v="0"/>
    <n v="0"/>
    <n v="0"/>
    <n v="0"/>
    <n v="0"/>
    <n v="0"/>
    <n v="0"/>
    <s v="N"/>
    <n v="0"/>
  </r>
  <r>
    <x v="3"/>
    <s v="Energy Operations"/>
    <s v="K.10025"/>
    <s v="CAP-TACOMA LNG FACILITY"/>
    <s v="K.10025.01"/>
    <s v="TACOMA LNG FACILITY"/>
    <s v="K.10025.01.01"/>
    <s v="LNG PLANT"/>
    <s v="K.10025.01.01.01"/>
    <x v="403"/>
    <x v="0"/>
    <n v="5315"/>
    <s v="Roger Garratt"/>
    <x v="0"/>
    <s v="REL  SETC  //  DESG"/>
    <s v="1CORP10000"/>
    <x v="1"/>
    <s v="2CORP50000"/>
    <x v="5"/>
    <s v="3CORP57000"/>
    <x v="64"/>
    <s v="1DRIV14000"/>
    <s v="Reliability/Growth - Gas Storage"/>
    <s v="2DRIV14000"/>
    <s v="Reliability/Growth - Gas Storage"/>
    <n v="164588863"/>
    <n v="59056375"/>
    <n v="66468746.270000003"/>
    <n v="65648099.999999993"/>
    <n v="-6591724.9999999925"/>
    <n v="99568830"/>
    <n v="99568830"/>
    <n v="0"/>
    <n v="26831483.210547093"/>
    <n v="11831483.210547101"/>
    <n v="14999999.999999993"/>
    <n v="0"/>
    <n v="0"/>
    <n v="0"/>
    <n v="0"/>
    <n v="0"/>
    <n v="0"/>
    <n v="0"/>
    <n v="8408275"/>
    <n v="0"/>
    <s v="LNG pull forward"/>
    <s v="Y"/>
    <n v="0"/>
  </r>
  <r>
    <x v="3"/>
    <s v="Energy Operations"/>
    <s v="K.10025"/>
    <s v="CAP-TACOMA LNG FACILITY"/>
    <s v="K.10025.01"/>
    <s v="TACOMA LNG FACILITY"/>
    <s v="K.10025.01.02"/>
    <s v="PIPELINE"/>
    <s v="K.10025.01.02.01"/>
    <x v="404"/>
    <x v="0"/>
    <n v="5315"/>
    <s v="Roger Garratt"/>
    <x v="0"/>
    <s v="REL  SETC  //  EXEC"/>
    <s v="1CORP10000"/>
    <x v="1"/>
    <s v="2CORP50000"/>
    <x v="5"/>
    <s v="3CORP57000"/>
    <x v="64"/>
    <s v="1DRIV14000"/>
    <s v="Reliability/Growth - Gas Storage"/>
    <s v="2DRIV14000"/>
    <s v="Reliability/Growth - Gas Storage"/>
    <n v="0"/>
    <n v="344124"/>
    <n v="342468.61"/>
    <n v="280999.9999995"/>
    <n v="63124.000000500004"/>
    <n v="0"/>
    <n v="0"/>
    <n v="0"/>
    <n v="0"/>
    <n v="0"/>
    <n v="0"/>
    <n v="0"/>
    <n v="0"/>
    <n v="0"/>
    <n v="0"/>
    <n v="0"/>
    <n v="0"/>
    <n v="0"/>
    <n v="63124.000000500004"/>
    <n v="0"/>
    <n v="0"/>
    <s v="Y"/>
    <n v="0"/>
  </r>
  <r>
    <x v="3"/>
    <s v="Energy Operations"/>
    <s v="K.10025"/>
    <s v="CAP-TACOMA LNG FACILITY"/>
    <s v="K.10025.01"/>
    <s v="TACOMA LNG FACILITY"/>
    <s v="K.10025.01.02"/>
    <s v="PIPELINE"/>
    <s v="K.10025.01.02.02"/>
    <x v="405"/>
    <x v="0"/>
    <n v="5315"/>
    <s v="Roger Garratt"/>
    <x v="0"/>
    <s v="REL  SETC  //  EXEC"/>
    <s v="1CORP10000"/>
    <x v="1"/>
    <s v="2CORP50000"/>
    <x v="5"/>
    <s v="3CORP57000"/>
    <x v="64"/>
    <s v="1DRIV14000"/>
    <s v="Reliability/Growth - Gas Storage"/>
    <s v="2DRIV14000"/>
    <s v="Reliability/Growth - Gas Storage"/>
    <n v="0"/>
    <n v="20045900"/>
    <n v="20020648.09"/>
    <n v="23562999.999999199"/>
    <n v="-3517099.9999991991"/>
    <n v="0"/>
    <n v="0"/>
    <n v="0"/>
    <n v="0"/>
    <n v="0"/>
    <n v="0"/>
    <n v="0"/>
    <n v="0"/>
    <n v="0"/>
    <n v="0"/>
    <n v="0"/>
    <n v="0"/>
    <n v="0"/>
    <n v="-3517099.9999991991"/>
    <n v="0"/>
    <n v="0"/>
    <s v="Y"/>
    <n v="0"/>
  </r>
  <r>
    <x v="3"/>
    <s v="Energy Operations"/>
    <s v="K.10025"/>
    <s v="CAP-TACOMA LNG FACILITY"/>
    <s v="K.10025.01"/>
    <s v="TACOMA LNG FACILITY"/>
    <s v="K.10025.01.02"/>
    <s v="PIPELINE"/>
    <s v="K.10025.01.02.03"/>
    <x v="406"/>
    <x v="0"/>
    <n v="5315"/>
    <s v="Roger Garratt"/>
    <x v="0"/>
    <s v="REL  SETC  //  DESG"/>
    <s v="1CORP10000"/>
    <x v="1"/>
    <s v="2CORP50000"/>
    <x v="5"/>
    <s v="3CORP57000"/>
    <x v="64"/>
    <s v="1DRIV14000"/>
    <s v="Reliability/Growth - Gas Storage"/>
    <s v="2DRIV14000"/>
    <s v="Reliability/Growth - Gas Storage"/>
    <n v="0"/>
    <n v="0"/>
    <n v="701325.57"/>
    <n v="-61515.160000000033"/>
    <n v="61515.160000000033"/>
    <n v="0"/>
    <n v="0"/>
    <n v="0"/>
    <n v="0"/>
    <n v="0"/>
    <n v="0"/>
    <n v="0"/>
    <n v="0"/>
    <n v="0"/>
    <n v="0"/>
    <n v="0"/>
    <n v="0"/>
    <n v="0"/>
    <n v="61515.160000000033"/>
    <n v="0"/>
    <n v="0"/>
    <s v="Y"/>
    <n v="0"/>
  </r>
  <r>
    <x v="3"/>
    <s v="Energy Operations"/>
    <s v="K.10025"/>
    <s v="CAP-TACOMA LNG FACILITY"/>
    <s v="K.10025.01"/>
    <s v="TACOMA LNG FACILITY"/>
    <s v="K.10025.01.02"/>
    <s v="PIPELINE"/>
    <s v="K.10025.01.02.04"/>
    <x v="407"/>
    <x v="0"/>
    <n v="5315"/>
    <s v="Roger Garratt"/>
    <x v="0"/>
    <s v="REL  SETC  //  DESG"/>
    <s v="1CORP10000"/>
    <x v="1"/>
    <s v="2CORP50000"/>
    <x v="5"/>
    <s v="3CORP57000"/>
    <x v="64"/>
    <s v="1DRIV14000"/>
    <s v="Reliability/Growth - Gas Storage"/>
    <s v="2DRIV14000"/>
    <s v="Reliability/Growth - Gas Storage"/>
    <n v="0"/>
    <n v="0"/>
    <n v="0"/>
    <n v="0"/>
    <n v="0"/>
    <n v="0"/>
    <n v="0"/>
    <n v="0"/>
    <n v="0"/>
    <n v="0"/>
    <n v="0"/>
    <n v="0"/>
    <n v="0"/>
    <n v="0"/>
    <n v="0"/>
    <n v="0"/>
    <n v="0"/>
    <n v="0"/>
    <n v="0"/>
    <n v="0"/>
    <n v="0"/>
    <s v="Y"/>
    <n v="0"/>
  </r>
  <r>
    <x v="3"/>
    <s v="Energy Operations"/>
    <s v="K.10025"/>
    <s v="CAP-TACOMA LNG FACILITY"/>
    <s v="K.10025.01"/>
    <s v="TACOMA LNG FACILITY"/>
    <s v="K.10025.01.02"/>
    <s v="PIPELINE"/>
    <s v="K.10025.01.02.05"/>
    <x v="408"/>
    <x v="0"/>
    <n v="5315"/>
    <s v="Roger Garratt"/>
    <x v="0"/>
    <s v="REL  SETC  //  DESG"/>
    <s v="1CORP10000"/>
    <x v="1"/>
    <s v="2CORP50000"/>
    <x v="5"/>
    <s v="3CORP57000"/>
    <x v="64"/>
    <s v="1DRIV14000"/>
    <s v="Reliability/Growth - Gas Storage"/>
    <s v="2DRIV14000"/>
    <s v="Reliability/Growth - Gas Storage"/>
    <n v="0"/>
    <n v="5643365"/>
    <n v="5633994.9000000004"/>
    <n v="4315999.9999994999"/>
    <n v="1327365.0000005001"/>
    <n v="0"/>
    <n v="0"/>
    <n v="0"/>
    <n v="0"/>
    <n v="0"/>
    <n v="0"/>
    <n v="0"/>
    <n v="0"/>
    <n v="0"/>
    <n v="0"/>
    <n v="0"/>
    <n v="0"/>
    <n v="0"/>
    <n v="1327365.0000005001"/>
    <n v="0"/>
    <n v="0"/>
    <s v="Y"/>
    <n v="0"/>
  </r>
  <r>
    <x v="3"/>
    <s v="Energy Operations"/>
    <s v="K.10025"/>
    <s v="CAP-TACOMA LNG FACILITY"/>
    <s v="K.10025.01"/>
    <s v="TACOMA LNG FACILITY"/>
    <s v="K.10025.01.02"/>
    <s v="PIPELINE"/>
    <s v="K.10025.01.02.06"/>
    <x v="409"/>
    <x v="0"/>
    <n v="5315"/>
    <s v="Roger Garratt"/>
    <x v="0"/>
    <s v="REL  SETC  //  DESG"/>
    <s v="1CORP10000"/>
    <x v="1"/>
    <s v="2CORP50000"/>
    <x v="5"/>
    <s v="3CORP57000"/>
    <x v="64"/>
    <s v="1DRIV14000"/>
    <s v="Reliability/Growth - Gas Storage"/>
    <s v="2DRIV14000"/>
    <s v="Reliability/Growth - Gas Storage"/>
    <n v="0"/>
    <n v="581004"/>
    <n v="577601.02"/>
    <n v="438999.9999995"/>
    <n v="142004.0000005"/>
    <n v="0"/>
    <n v="0"/>
    <n v="0"/>
    <n v="0"/>
    <n v="0"/>
    <n v="0"/>
    <n v="0"/>
    <n v="0"/>
    <n v="0"/>
    <n v="0"/>
    <n v="0"/>
    <n v="0"/>
    <n v="0"/>
    <n v="142004.0000005"/>
    <n v="0"/>
    <n v="0"/>
    <s v="Y"/>
    <n v="0"/>
  </r>
  <r>
    <x v="3"/>
    <s v="Energy Operations"/>
    <s v="K.10026"/>
    <s v="CAP-WHITEHORN OPERATIONAL"/>
    <s v="K.10026.01"/>
    <s v="WHITEHORN OPERATIONAL"/>
    <s v="K.10026.01.01"/>
    <s v="WHITEHORN"/>
    <s v="K.10026.01.01.01"/>
    <x v="410"/>
    <x v="0"/>
    <n v="5019"/>
    <s v="Michael G Shores"/>
    <x v="0"/>
    <s v="REL  SETC  //  OPER"/>
    <s v="1CORP20000"/>
    <x v="0"/>
    <s v="2CORP70000"/>
    <x v="6"/>
    <s v="3CORP79300"/>
    <x v="65"/>
    <s v="1DRIV13000"/>
    <s v="Reliability - Generation"/>
    <s v="2DRIV13000"/>
    <s v="Reliability - Generation"/>
    <n v="0"/>
    <n v="21893"/>
    <n v="24171.22"/>
    <n v="-129.21999999999935"/>
    <n v="22022.22"/>
    <n v="0"/>
    <n v="0"/>
    <n v="0"/>
    <n v="0"/>
    <n v="0"/>
    <n v="0"/>
    <n v="0"/>
    <n v="0"/>
    <n v="0"/>
    <n v="0"/>
    <n v="0"/>
    <n v="0"/>
    <n v="0"/>
    <n v="22022.22"/>
    <n v="0"/>
    <n v="0"/>
    <s v="N"/>
    <n v="0"/>
  </r>
  <r>
    <x v="3"/>
    <s v="Energy Operations"/>
    <s v="K.10026"/>
    <s v="CAP-WHITEHORN OPERATIONAL"/>
    <s v="K.10026.01"/>
    <s v="WHITEHORN OPERATIONAL"/>
    <s v="K.10026.01.01"/>
    <s v="WHITEHORN"/>
    <s v="K.10026.01.01.02"/>
    <x v="411"/>
    <x v="0"/>
    <n v="5019"/>
    <s v="Michael G Shores"/>
    <x v="0"/>
    <s v="REL  SETC  //  OPER"/>
    <s v="1CORP20000"/>
    <x v="0"/>
    <s v="2CORP70000"/>
    <x v="6"/>
    <s v="3CORP79300"/>
    <x v="65"/>
    <s v="1DRIV13000"/>
    <s v="Reliability - Generation"/>
    <s v="2DRIV13000"/>
    <s v="Reliability - Generation"/>
    <n v="160974.48000000001"/>
    <n v="44144"/>
    <n v="44024.1"/>
    <n v="-120"/>
    <n v="44264"/>
    <n v="73700.040000000008"/>
    <n v="250000"/>
    <n v="-176299.96"/>
    <n v="151416.79999999999"/>
    <n v="0"/>
    <n v="151416.79999999999"/>
    <n v="30152.639999999999"/>
    <n v="0"/>
    <n v="30152.639999999999"/>
    <n v="30828"/>
    <n v="0"/>
    <n v="30828"/>
    <n v="0"/>
    <n v="80361.48000000001"/>
    <n v="0"/>
    <n v="0"/>
    <s v="N"/>
    <n v="0"/>
  </r>
  <r>
    <x v="3"/>
    <s v="Energy Operations"/>
    <s v="K.10027"/>
    <s v="CAP-WHITEHORN PROJECTS"/>
    <s v="K.10027.01"/>
    <s v="WHITEHORN PROJECTS"/>
    <s v="K.10027.01.01"/>
    <s v="WHITEHORN"/>
    <s v="K.10027.01.01.01"/>
    <x v="412"/>
    <x v="0"/>
    <n v="5019"/>
    <s v="Michael G Shores"/>
    <x v="0"/>
    <s v="REL  SETC  //  EXEC"/>
    <s v="1CORP20000"/>
    <x v="0"/>
    <s v="2CORP70000"/>
    <x v="6"/>
    <s v="3CORP79300"/>
    <x v="65"/>
    <s v="1DRIV13000"/>
    <s v="Reliability - Generation"/>
    <s v="2DRIV13000"/>
    <s v="Reliability - Generation"/>
    <n v="0"/>
    <n v="0"/>
    <n v="1322.34"/>
    <n v="1336.97"/>
    <n v="-1336.97"/>
    <n v="0"/>
    <n v="0"/>
    <n v="0"/>
    <n v="0"/>
    <n v="0"/>
    <n v="0"/>
    <n v="0"/>
    <n v="0"/>
    <n v="0"/>
    <n v="0"/>
    <n v="0"/>
    <n v="0"/>
    <n v="0"/>
    <n v="-1336.97"/>
    <n v="0"/>
    <n v="0"/>
    <s v="N"/>
    <n v="0"/>
  </r>
  <r>
    <x v="3"/>
    <s v="Energy Operations"/>
    <s v="K.10028"/>
    <s v="CAP-WILD HORSE OPERATIONAL"/>
    <s v="K.10028.01"/>
    <s v="WILD HORSE OPERATIONAL"/>
    <s v="K.10028.01.01"/>
    <s v="WILD HORSE"/>
    <s v="K.10028.01.01.01"/>
    <x v="413"/>
    <x v="0"/>
    <n v="5327"/>
    <s v="Scott C Lichtenberg"/>
    <x v="0"/>
    <s v="REL  SETC  //  OPER"/>
    <s v="1CORP20000"/>
    <x v="0"/>
    <s v="2CORP70000"/>
    <x v="6"/>
    <s v="3CORP79500"/>
    <x v="18"/>
    <s v="1DRIV13000"/>
    <s v="Reliability - Generation"/>
    <s v="2DRIV13000"/>
    <s v="Reliability - Generation"/>
    <n v="75000"/>
    <n v="10500"/>
    <n v="10500"/>
    <n v="6300"/>
    <n v="4200"/>
    <n v="198948"/>
    <n v="95200"/>
    <n v="103748"/>
    <n v="170000"/>
    <n v="170000"/>
    <n v="0"/>
    <n v="317200"/>
    <n v="250000"/>
    <n v="67200"/>
    <n v="0"/>
    <n v="3518"/>
    <n v="-3518"/>
    <n v="3518"/>
    <n v="171630"/>
    <n v="0"/>
    <n v="0"/>
    <s v="N"/>
    <n v="6482"/>
  </r>
  <r>
    <x v="3"/>
    <s v="Energy Operations"/>
    <s v="K.10028"/>
    <s v="CAP-WILD HORSE OPERATIONAL"/>
    <s v="K.10028.01"/>
    <s v="WILD HORSE OPERATIONAL"/>
    <s v="K.10028.01.01"/>
    <s v="WILD HORSE"/>
    <s v="K.10028.01.01.02"/>
    <x v="414"/>
    <x v="0"/>
    <n v="5327"/>
    <s v="Scott C Lichtenberg"/>
    <x v="0"/>
    <s v="REL  SETC  //  OPER"/>
    <s v="1CORP20000"/>
    <x v="0"/>
    <s v="2CORP70000"/>
    <x v="6"/>
    <s v="3CORP79500"/>
    <x v="18"/>
    <s v="1DRIV13000"/>
    <s v="Reliability - Generation"/>
    <s v="2DRIV13000"/>
    <s v="Reliability - Generation"/>
    <n v="0"/>
    <n v="0"/>
    <n v="0"/>
    <n v="0"/>
    <n v="0"/>
    <n v="0"/>
    <n v="0"/>
    <n v="0"/>
    <n v="0"/>
    <n v="0"/>
    <n v="0"/>
    <n v="0"/>
    <n v="0"/>
    <n v="0"/>
    <n v="0"/>
    <n v="0"/>
    <n v="0"/>
    <n v="0"/>
    <n v="0"/>
    <n v="0"/>
    <n v="0"/>
    <s v="N"/>
    <n v="0"/>
  </r>
  <r>
    <x v="3"/>
    <s v="Energy Operations"/>
    <s v="K.10028"/>
    <s v="CAP-WILD HORSE OPERATIONAL"/>
    <s v="K.10028.01"/>
    <s v="WILD HORSE OPERATIONAL"/>
    <s v="K.10028.01.01"/>
    <s v="WILD HORSE"/>
    <s v="K.10028.01.01.03"/>
    <x v="415"/>
    <x v="0"/>
    <n v="5327"/>
    <s v="Scott C Lichtenberg"/>
    <x v="0"/>
    <s v="REL  SETC  //  OPER"/>
    <s v="1CORP20000"/>
    <x v="0"/>
    <s v="2CORP70000"/>
    <x v="6"/>
    <s v="3CORP79500"/>
    <x v="18"/>
    <s v="1DRIV13000"/>
    <s v="Reliability - Generation"/>
    <s v="2DRIV13000"/>
    <s v="Reliability - Generation"/>
    <n v="0"/>
    <n v="-945"/>
    <n v="95445"/>
    <n v="0"/>
    <n v="-945"/>
    <n v="0"/>
    <n v="0"/>
    <n v="0"/>
    <n v="0"/>
    <n v="0"/>
    <n v="0"/>
    <n v="0"/>
    <n v="0"/>
    <n v="0"/>
    <n v="0"/>
    <n v="0"/>
    <n v="0"/>
    <n v="0"/>
    <n v="-945"/>
    <n v="0"/>
    <n v="0"/>
    <s v="N"/>
    <n v="0"/>
  </r>
  <r>
    <x v="3"/>
    <s v="Energy Operations"/>
    <s v="K.10028"/>
    <s v="CAP-WILD HORSE OPERATIONAL"/>
    <s v="K.10028.01"/>
    <s v="WILD HORSE OPERATIONAL"/>
    <s v="K.10028.01.01"/>
    <s v="WILD HORSE"/>
    <s v="K.10028.01.01.04"/>
    <x v="416"/>
    <x v="0"/>
    <n v="5327"/>
    <s v="Scott C Lichtenberg"/>
    <x v="0"/>
    <s v="REL  SETC  //  INIT"/>
    <s v="1CORP20000"/>
    <x v="0"/>
    <s v="2CORP70000"/>
    <x v="6"/>
    <s v="3CORP79500"/>
    <x v="18"/>
    <s v="1DRIV13000"/>
    <s v="Reliability - Generation"/>
    <s v="2DRIV13000"/>
    <s v="Reliability - Generation"/>
    <n v="4115362"/>
    <n v="4115361"/>
    <n v="3923459.21"/>
    <n v="3402433.77"/>
    <n v="712927.23"/>
    <n v="4115362"/>
    <n v="3518627"/>
    <n v="596735"/>
    <n v="4115362"/>
    <n v="3518627"/>
    <n v="596735"/>
    <n v="4115362"/>
    <n v="3518627"/>
    <n v="596735"/>
    <n v="4115362"/>
    <n v="3518627"/>
    <n v="596735"/>
    <n v="3518627"/>
    <n v="3099867.23"/>
    <n v="0"/>
    <n v="0"/>
    <s v="N"/>
    <n v="-783127"/>
  </r>
  <r>
    <x v="3"/>
    <s v="Energy Operations"/>
    <s v="K.10029"/>
    <s v="CAP-Ferndale Projects"/>
    <s v="K.10029.01"/>
    <s v="Ferndale Projects"/>
    <s v="K.10029.01.01"/>
    <s v="Ferndale"/>
    <s v="K.10029.01.01.01"/>
    <x v="417"/>
    <x v="0"/>
    <n v="5012"/>
    <s v="Charles L Morton"/>
    <x v="0"/>
    <s v="REL  SETC  //  INIT"/>
    <s v="1CORP20000"/>
    <x v="0"/>
    <s v="2CORP70000"/>
    <x v="6"/>
    <s v="3CORP74500"/>
    <x v="50"/>
    <s v="1DRIV13000"/>
    <s v="Reliability - Generation"/>
    <s v="2DRIV13000"/>
    <s v="Reliability - Generation"/>
    <n v="0"/>
    <n v="0"/>
    <n v="0"/>
    <n v="0"/>
    <n v="0"/>
    <n v="0"/>
    <n v="0"/>
    <n v="0"/>
    <n v="0"/>
    <n v="0"/>
    <n v="0"/>
    <n v="0"/>
    <n v="0"/>
    <n v="0"/>
    <n v="0"/>
    <n v="0"/>
    <n v="0"/>
    <n v="0"/>
    <n v="0"/>
    <n v="0"/>
    <n v="0"/>
    <s v="N"/>
    <n v="0"/>
  </r>
  <r>
    <x v="3"/>
    <s v="Energy Operations"/>
    <s v="K.10030"/>
    <s v="CAP-Encogen Projects"/>
    <s v="K.10030.01"/>
    <s v="Encogen Projects"/>
    <s v="K.10030.01.01"/>
    <s v="Encogen"/>
    <s v="K.10030.01.01.01"/>
    <x v="418"/>
    <x v="0"/>
    <n v="5017"/>
    <s v="Nathan A Garretson"/>
    <x v="0"/>
    <s v="REL  SETC  //  INIT"/>
    <s v="1CORP20000"/>
    <x v="0"/>
    <s v="2CORP70000"/>
    <x v="6"/>
    <s v="3CORP74000"/>
    <x v="49"/>
    <s v="1DRIV13000"/>
    <s v="Reliability - Generation"/>
    <s v="2DRIV13000"/>
    <s v="Reliability - Generation"/>
    <n v="0"/>
    <n v="0"/>
    <n v="0"/>
    <n v="0"/>
    <n v="0"/>
    <n v="0"/>
    <n v="0"/>
    <n v="0"/>
    <n v="0"/>
    <n v="0"/>
    <n v="0"/>
    <n v="0"/>
    <n v="0"/>
    <n v="0"/>
    <n v="0"/>
    <n v="0"/>
    <n v="0"/>
    <n v="0"/>
    <n v="0"/>
    <n v="0"/>
    <n v="0"/>
    <s v="N"/>
    <n v="0"/>
  </r>
  <r>
    <x v="3"/>
    <s v="Energy Operations"/>
    <s v="K.10030"/>
    <s v="CAP-Encogen Projects"/>
    <s v="K.10030.01"/>
    <s v="Encogen Projects"/>
    <s v="K.10030.01.01"/>
    <s v="Encogen"/>
    <s v="K.10030.01.01.02"/>
    <x v="419"/>
    <x v="0"/>
    <n v="5017"/>
    <s v="Nathan A Garretson"/>
    <x v="0"/>
    <s v="REL  SETC  //  INIT"/>
    <s v="1CORP20000"/>
    <x v="0"/>
    <s v="2CORP70000"/>
    <x v="6"/>
    <s v="3CORP74000"/>
    <x v="49"/>
    <s v="1DRIV13000"/>
    <s v="Reliability - Generation"/>
    <s v="2DRIV13000"/>
    <s v="Reliability - Generation"/>
    <n v="0"/>
    <n v="0"/>
    <n v="0"/>
    <n v="0"/>
    <n v="0"/>
    <n v="0"/>
    <n v="0"/>
    <n v="0"/>
    <n v="0"/>
    <n v="0"/>
    <n v="0"/>
    <n v="0"/>
    <n v="0"/>
    <n v="0"/>
    <n v="0"/>
    <n v="0"/>
    <n v="0"/>
    <n v="0"/>
    <n v="0"/>
    <n v="0"/>
    <n v="0"/>
    <s v="N"/>
    <n v="0"/>
  </r>
  <r>
    <x v="3"/>
    <s v="Energy Operations"/>
    <s v="K.10030"/>
    <s v="CAP-Encogen Projects"/>
    <s v="K.10030.01"/>
    <s v="Encogen Projects"/>
    <s v="K.10030.01.01"/>
    <s v="Encogen"/>
    <s v="K.10030.01.01.03"/>
    <x v="420"/>
    <x v="0"/>
    <n v="5017"/>
    <s v="Nathan A Garretson"/>
    <x v="0"/>
    <s v="REL  SETC  //  INIT"/>
    <s v="1CORP20000"/>
    <x v="0"/>
    <s v="2CORP70000"/>
    <x v="6"/>
    <s v="3CORP74000"/>
    <x v="49"/>
    <s v="1DRIV13000"/>
    <s v="Reliability - Generation"/>
    <s v="2DRIV13000"/>
    <s v="Reliability - Generation"/>
    <n v="0"/>
    <n v="356152"/>
    <n v="407772.99"/>
    <n v="370288.45199999999"/>
    <n v="-14136.45199999999"/>
    <n v="0"/>
    <n v="0"/>
    <n v="0"/>
    <n v="0"/>
    <n v="0"/>
    <n v="0"/>
    <n v="0"/>
    <n v="0"/>
    <n v="0"/>
    <n v="0"/>
    <n v="0"/>
    <n v="0"/>
    <n v="0"/>
    <n v="-14136.45199999999"/>
    <n v="0"/>
    <n v="0"/>
    <s v="N"/>
    <n v="0"/>
  </r>
  <r>
    <x v="3"/>
    <s v="Energy Operations"/>
    <s v="K.10030"/>
    <s v="CAP-Encogen Projects"/>
    <s v="K.10030.01"/>
    <s v="Encogen Projects"/>
    <s v="K.10030.01.01"/>
    <s v="Encogen"/>
    <s v="K.10030.01.01.04"/>
    <x v="421"/>
    <x v="0"/>
    <n v="5017"/>
    <s v="Nathan A Garretson"/>
    <x v="0"/>
    <s v="REL  SETC  //  INIT"/>
    <s v="1CORP20000"/>
    <x v="0"/>
    <s v="2CORP70000"/>
    <x v="6"/>
    <s v="3CORP74000"/>
    <x v="49"/>
    <s v="1DRIV13000"/>
    <s v="Reliability - Generation"/>
    <s v="2DRIV13000"/>
    <s v="Reliability - Generation"/>
    <n v="0"/>
    <n v="0"/>
    <n v="167.67"/>
    <n v="170.86"/>
    <n v="-170.86"/>
    <n v="0"/>
    <n v="0"/>
    <n v="0"/>
    <n v="0"/>
    <n v="0"/>
    <n v="0"/>
    <n v="0"/>
    <n v="0"/>
    <n v="0"/>
    <n v="0"/>
    <n v="0"/>
    <n v="0"/>
    <n v="0"/>
    <n v="-170.86"/>
    <n v="0"/>
    <n v="0"/>
    <s v="N"/>
    <n v="0"/>
  </r>
  <r>
    <x v="3"/>
    <s v="Energy Operations"/>
    <s v="K.10032"/>
    <s v="CAP-WILD HORSE PROJECTS"/>
    <s v="K.10032.01"/>
    <s v="WILD HORSE PROJECTS"/>
    <s v="K.10032.01.01"/>
    <s v="ENERGY STORAGE DEMONSTRATION PROJECT"/>
    <s v="K.10032.01.01.01"/>
    <x v="422"/>
    <x v="0"/>
    <n v="5327"/>
    <s v="Scott C Lichtenberg"/>
    <x v="0"/>
    <s v="REL  SETC  //  INIT"/>
    <s v="1CORP20000"/>
    <x v="0"/>
    <s v="2CORP70000"/>
    <x v="6"/>
    <s v="3CORP79500"/>
    <x v="18"/>
    <s v="1DRIV13000"/>
    <s v="Reliability - Generation"/>
    <s v="2DRIV13000"/>
    <s v="Reliability - Generation"/>
    <n v="0"/>
    <n v="0"/>
    <n v="553958.71"/>
    <n v="550810.16819999996"/>
    <n v="-550810.16819999996"/>
    <n v="0"/>
    <n v="0"/>
    <n v="0"/>
    <n v="0"/>
    <n v="0"/>
    <n v="0"/>
    <n v="0"/>
    <n v="0"/>
    <n v="0"/>
    <n v="0"/>
    <n v="0"/>
    <n v="0"/>
    <n v="0"/>
    <n v="-550810.16819999996"/>
    <n v="0"/>
    <n v="0"/>
    <s v="N"/>
    <n v="0"/>
  </r>
  <r>
    <x v="3"/>
    <s v="Energy Operations"/>
    <s v="K.99999"/>
    <s v="NONCAP PDEF - ENOPS"/>
    <s v="K.99999.02"/>
    <s v="DF - ENERGY OPERATIONS"/>
    <s v="K.99999.02.03"/>
    <s v="DF - TACOMA LNG FACILITY"/>
    <s v="K.99999.02.03.01"/>
    <x v="423"/>
    <x v="0"/>
    <n v="5315"/>
    <s v="Roger Garratt"/>
    <x v="2"/>
    <s v="REL  SETC  //  INIT"/>
    <s v="1CORP10000"/>
    <x v="1"/>
    <s v="2CORP50000"/>
    <x v="5"/>
    <s v="3CORP57000"/>
    <x v="64"/>
    <s v="1DRIV14000"/>
    <s v="Reliability/Growth - Gas Storage"/>
    <s v="2DRIV14000"/>
    <s v="Reliability/Growth - Gas Storage"/>
    <n v="0"/>
    <n v="0"/>
    <n v="0"/>
    <n v="0"/>
    <n v="0"/>
    <n v="0"/>
    <n v="0"/>
    <n v="0"/>
    <n v="0"/>
    <n v="0"/>
    <n v="0"/>
    <n v="0"/>
    <n v="0"/>
    <n v="0"/>
    <n v="0"/>
    <n v="0"/>
    <n v="0"/>
    <n v="0"/>
    <n v="0"/>
    <n v="0"/>
    <n v="0"/>
    <s v="Y"/>
    <n v="0"/>
  </r>
  <r>
    <x v="3"/>
    <s v="Energy Operations"/>
    <s v="K.99999"/>
    <s v="NONCAP PDEF - ENOPS"/>
    <s v="K.99999.02"/>
    <s v="DF - ENERGY OPERATIONS"/>
    <s v="K.99999.02.03"/>
    <s v="DF - TACOMA LNG FACILITY"/>
    <s v="K.99999.02.03.02"/>
    <x v="424"/>
    <x v="0"/>
    <n v="5315"/>
    <s v="Roger Garratt"/>
    <x v="2"/>
    <s v="REL  SETC  //  INIT"/>
    <s v="1CORP10000"/>
    <x v="1"/>
    <s v="2CORP50000"/>
    <x v="5"/>
    <s v="3CORP57000"/>
    <x v="64"/>
    <s v="1DRIV14000"/>
    <s v="Reliability/Growth - Gas Storage"/>
    <s v="2DRIV14000"/>
    <s v="Reliability/Growth - Gas Storage"/>
    <n v="0"/>
    <n v="0"/>
    <n v="0"/>
    <n v="168804.47053799999"/>
    <n v="-168804.47053799999"/>
    <n v="0"/>
    <n v="0"/>
    <n v="0"/>
    <n v="0"/>
    <n v="0"/>
    <n v="0"/>
    <n v="0"/>
    <n v="0"/>
    <n v="0"/>
    <n v="0"/>
    <n v="0"/>
    <n v="0"/>
    <n v="0"/>
    <n v="-168804.47053799999"/>
    <n v="0"/>
    <n v="0"/>
    <s v="Y"/>
    <n v="0"/>
  </r>
  <r>
    <x v="3"/>
    <s v="Energy Operations"/>
    <s v="K.99999"/>
    <s v="NONCAP PDEF - ENOPS"/>
    <s v="K.99999.02"/>
    <s v="DF - ENERGY OPERATIONS"/>
    <s v="K.99999.02.03"/>
    <s v="DF - TACOMA LNG FACILITY"/>
    <s v="K.99999.02.03.03"/>
    <x v="425"/>
    <x v="0"/>
    <n v="5315"/>
    <s v="Roger Garratt"/>
    <x v="2"/>
    <s v="REL  SETC  //  INIT"/>
    <s v="1CORP10000"/>
    <x v="1"/>
    <s v="2CORP50000"/>
    <x v="5"/>
    <s v="3CORP57000"/>
    <x v="64"/>
    <s v="1DRIV14000"/>
    <s v="Reliability/Growth - Gas Storage"/>
    <s v="2DRIV14000"/>
    <s v="Reliability/Growth - Gas Storage"/>
    <n v="0"/>
    <n v="78284033"/>
    <n v="88710371.670000002"/>
    <n v="87021900"/>
    <n v="-8737867"/>
    <n v="0"/>
    <n v="0"/>
    <n v="0"/>
    <n v="0"/>
    <n v="0"/>
    <n v="0"/>
    <n v="0"/>
    <n v="0"/>
    <n v="0"/>
    <n v="0"/>
    <n v="0"/>
    <n v="0"/>
    <n v="0"/>
    <n v="-8737867"/>
    <n v="0"/>
    <n v="0"/>
    <s v="Y"/>
    <n v="0"/>
  </r>
  <r>
    <x v="3"/>
    <s v="Energy Operations"/>
    <s v="K.99999"/>
    <s v="NONCAP PDEF - ENOPS"/>
    <s v="K.99999.02"/>
    <s v="DF - ENERGY OPERATIONS"/>
    <s v="K.99999.02.17"/>
    <s v="DF - ENERGY OPERATIONS"/>
    <s v="K.99999.02.17.02"/>
    <x v="426"/>
    <x v="0"/>
    <n v="5040"/>
    <s v="Patrick Haworth"/>
    <x v="2"/>
    <s v="REL  SETC  //  INIT"/>
    <s v="1CORP20000"/>
    <x v="0"/>
    <s v="2CORP70000"/>
    <x v="6"/>
    <s v="3CORP79900"/>
    <x v="19"/>
    <s v="1DRIV13000"/>
    <s v="Reliability - Generation"/>
    <s v="2DRIV13000"/>
    <s v="Reliability - Generation"/>
    <n v="1896001"/>
    <n v="1896001"/>
    <n v="152797.28"/>
    <n v="564404.99"/>
    <n v="1331596.01"/>
    <n v="1444656"/>
    <n v="2007000"/>
    <n v="-562344"/>
    <n v="1508322"/>
    <n v="2016000"/>
    <n v="-507678"/>
    <n v="1442323"/>
    <n v="2012000"/>
    <n v="-569677"/>
    <n v="1469666"/>
    <n v="1836000"/>
    <n v="-366334"/>
    <n v="1773000"/>
    <n v="-674436.99"/>
    <n v="0"/>
    <n v="0"/>
    <s v="N"/>
    <n v="-1773000"/>
  </r>
  <r>
    <x v="0"/>
    <s v="Operations"/>
    <s v="R.10001"/>
    <s v="CAP-3RD PARTY INTERCONNECTIONS"/>
    <s v="R.10001.01"/>
    <s v="CALIGAN CREEK INTERCONNECTION"/>
    <s v="R.10001.01.01"/>
    <s v="CALIGAN CREEK INTERCONNECTION"/>
    <s v="R.10001.01.01.01"/>
    <x v="427"/>
    <x v="0"/>
    <n v="4022"/>
    <s v="Roque Bamba"/>
    <x v="0"/>
    <s v="REL  SETC  //  EXEC"/>
    <s v="1CORP20000"/>
    <x v="0"/>
    <s v="2CORP90000"/>
    <x v="0"/>
    <s v="3CORP90500"/>
    <x v="66"/>
    <s v="1DRIV21000"/>
    <s v="Customer Requested Services - Electric"/>
    <s v="2DRIV21200"/>
    <s v="New Customer Requests - Electric"/>
    <n v="0"/>
    <n v="0"/>
    <n v="281853.7"/>
    <n v="420153.11364000005"/>
    <n v="-420153.11364000005"/>
    <n v="0"/>
    <n v="0"/>
    <n v="0"/>
    <n v="0"/>
    <n v="0"/>
    <n v="0"/>
    <n v="0"/>
    <n v="0"/>
    <n v="0"/>
    <n v="0"/>
    <n v="0"/>
    <n v="0"/>
    <n v="0"/>
    <n v="-420153.11364000005"/>
    <s v="Bamba"/>
    <s v=" "/>
    <s v="N"/>
    <n v="0"/>
  </r>
  <r>
    <x v="0"/>
    <s v="Operations"/>
    <s v="R.10001"/>
    <s v="CAP-3RD PARTY INTERCONNECTIONS"/>
    <s v="R.10001.02"/>
    <s v="HANCOCK INTERCONNECTION"/>
    <s v="R.10001.02.01"/>
    <s v="HANCOCK INTERCONNECTION"/>
    <s v="R.10001.02.01.01"/>
    <x v="428"/>
    <x v="0"/>
    <n v="4022"/>
    <s v="Roque Bamba"/>
    <x v="0"/>
    <s v="REL  SETC  //  EXEC"/>
    <s v="1CORP20000"/>
    <x v="0"/>
    <s v="2CORP90000"/>
    <x v="0"/>
    <s v="3CORP90500"/>
    <x v="66"/>
    <s v="1DRIV21000"/>
    <s v="Customer Requested Services - Electric"/>
    <s v="2DRIV21200"/>
    <s v="New Customer Requests - Electric"/>
    <n v="250000"/>
    <n v="250000"/>
    <n v="335120.59999999998"/>
    <n v="170807.18287959998"/>
    <n v="79192.817120400025"/>
    <n v="0"/>
    <n v="0"/>
    <n v="0"/>
    <n v="0"/>
    <n v="0"/>
    <n v="0"/>
    <n v="0"/>
    <n v="0"/>
    <n v="0"/>
    <n v="0"/>
    <n v="0"/>
    <n v="0"/>
    <n v="0"/>
    <n v="79192.817120400025"/>
    <s v="Bamba"/>
    <s v=" "/>
    <s v="N"/>
    <n v="0"/>
  </r>
  <r>
    <x v="0"/>
    <s v="Operations"/>
    <s v="R.10001"/>
    <s v="CAP-3RD PARTY INTERCONNECTIONS"/>
    <s v="R.10001.03"/>
    <s v="KITSAP BIOGAS INTERCONNECTION"/>
    <s v="R.10001.03.01"/>
    <s v="KITSAP BIOGAS INTERCONNECTION"/>
    <s v="R.10001.03.01.01"/>
    <x v="429"/>
    <x v="0"/>
    <n v="4022"/>
    <s v="Roque Bamba"/>
    <x v="0"/>
    <s v="REL  SETC  //  EXEC"/>
    <s v="1CORP20000"/>
    <x v="0"/>
    <s v="2CORP90000"/>
    <x v="0"/>
    <s v="3CORP96000"/>
    <x v="67"/>
    <s v="1DRIV11000"/>
    <s v="Reliability - Electric"/>
    <s v="2DRIV11600"/>
    <s v="Serve Growing Electric Load"/>
    <n v="0"/>
    <n v="0"/>
    <n v="0"/>
    <n v="20.22"/>
    <n v="-20.22"/>
    <n v="331095.60976642027"/>
    <n v="331095.60976642027"/>
    <n v="0"/>
    <n v="602167.59142123058"/>
    <n v="602167.59142123058"/>
    <n v="0"/>
    <n v="194197"/>
    <n v="194197"/>
    <n v="0"/>
    <n v="0"/>
    <n v="0"/>
    <n v="0"/>
    <n v="0"/>
    <n v="-20.22"/>
    <s v="Bamba"/>
    <s v=" "/>
    <s v="N"/>
    <n v="0"/>
  </r>
  <r>
    <x v="0"/>
    <s v="Operations"/>
    <s v="R.10002"/>
    <s v="CAP-BONNEY LAKE GAS CAPACITY"/>
    <s v="R.10002.01"/>
    <s v="BONNEY LAKE HP REINFORCEMENT"/>
    <s v="R.10002.01.01"/>
    <s v="BONNEY LAKE HP REINFORCEMENT"/>
    <s v="R.10002.01.01.01"/>
    <x v="430"/>
    <x v="0"/>
    <n v="4022"/>
    <s v="Roque Bamba"/>
    <x v="0"/>
    <s v="REL  SETC  //  EXEC"/>
    <s v="1CORP10000"/>
    <x v="1"/>
    <s v="2CORP20000"/>
    <x v="11"/>
    <s v="3CORP21500"/>
    <x v="68"/>
    <s v="1DRIV12000"/>
    <s v="Reliability - Gas"/>
    <s v="2DRIV12500"/>
    <s v="Serve Growing Gas Load"/>
    <n v="6000000"/>
    <n v="6000000"/>
    <n v="6049713.0199999996"/>
    <n v="6303157.810250001"/>
    <n v="-303157.81025000103"/>
    <n v="0"/>
    <n v="500000"/>
    <n v="-500000"/>
    <n v="0"/>
    <n v="0"/>
    <n v="0"/>
    <n v="53019.213174748395"/>
    <n v="0"/>
    <n v="53019.213174748395"/>
    <n v="5968886.5896980464"/>
    <n v="0"/>
    <n v="5968886.5896980464"/>
    <n v="0"/>
    <n v="5218747.9926227937"/>
    <s v="Bamba"/>
    <s v="Phase 2 dollars moved to separate item "/>
    <s v="N"/>
    <n v="0"/>
  </r>
  <r>
    <x v="0"/>
    <s v="Operations"/>
    <s v="R.10003"/>
    <s v="CAP-CHELAN ELECTRIC RELIABILITY"/>
    <s v="R.10003.01"/>
    <s v="LAKE TRADITION 230 KV"/>
    <s v="R.10003.01.01"/>
    <s v="LAKE TRADITION 230 KV"/>
    <s v="R.10003.01.01.01"/>
    <x v="431"/>
    <x v="0"/>
    <n v="4022"/>
    <s v="Roque Bamba"/>
    <x v="0"/>
    <s v="REL  SETC  //  PLNG"/>
    <s v="1CORP10000"/>
    <x v="1"/>
    <s v="2CORP15000"/>
    <x v="12"/>
    <s v="3CORP16000"/>
    <x v="69"/>
    <s v="1DRIV11000"/>
    <s v="Reliability - Electric"/>
    <s v="2DRIV11500"/>
    <s v="Reduce Electric Outages/Customer Interuptions"/>
    <n v="0"/>
    <n v="0"/>
    <n v="0"/>
    <n v="0"/>
    <n v="0"/>
    <n v="0"/>
    <n v="0"/>
    <n v="0"/>
    <n v="0"/>
    <n v="0"/>
    <n v="0"/>
    <n v="0"/>
    <n v="0"/>
    <n v="0"/>
    <n v="0"/>
    <n v="0"/>
    <n v="0"/>
    <n v="0"/>
    <n v="0"/>
    <s v="Nedrud"/>
    <s v=" "/>
    <s v="N"/>
    <n v="0"/>
  </r>
  <r>
    <x v="0"/>
    <s v="Operations"/>
    <s v="R.10003"/>
    <s v="CAP-CHELAN ELECTRIC RELIABILITY"/>
    <s v="R.10003.01"/>
    <s v="LAKE TRADITION 230 KV"/>
    <s v="R.10003.01.01"/>
    <s v="LAKE TRADITION 230 KV"/>
    <s v="R.10003.01.01.02"/>
    <x v="432"/>
    <x v="0"/>
    <n v="4022"/>
    <s v="Roque Bamba"/>
    <x v="0"/>
    <s v="REL  SETC  //  INIT"/>
    <s v="1CORP10000"/>
    <x v="1"/>
    <s v="2CORP15000"/>
    <x v="12"/>
    <s v="3CORP16000"/>
    <x v="69"/>
    <s v="1DRIV11000"/>
    <s v="Reliability - Electric"/>
    <s v="2DRIV11500"/>
    <s v="Reduce Electric Outages/Customer Interuptions"/>
    <n v="0"/>
    <n v="0"/>
    <n v="0"/>
    <n v="0"/>
    <n v="0"/>
    <n v="0"/>
    <n v="0"/>
    <n v="0"/>
    <n v="0"/>
    <n v="0"/>
    <n v="0"/>
    <n v="0"/>
    <n v="0"/>
    <n v="0"/>
    <n v="0"/>
    <n v="0"/>
    <n v="0"/>
    <n v="0"/>
    <n v="0"/>
    <s v="Nedrud"/>
    <s v=" "/>
    <s v="N"/>
    <n v="0"/>
  </r>
  <r>
    <x v="0"/>
    <s v="Operations"/>
    <s v="R.10004"/>
    <s v="CAP-COMMON RELOCATIONS"/>
    <s v="R.10004.01"/>
    <s v="FRANCHISE ACQUISITION"/>
    <s v="R.10004.01.01"/>
    <s v="FRANCHISE ACQUISITION"/>
    <s v="R.10004.01.01.01"/>
    <x v="433"/>
    <x v="0"/>
    <n v="4215"/>
    <s v="Andrew G Markos"/>
    <x v="0"/>
    <s v="REL  SETC  //  OPER"/>
    <s v="1CORP20000"/>
    <x v="0"/>
    <s v="2CORP90000"/>
    <x v="0"/>
    <s v="3CORP95000"/>
    <x v="70"/>
    <s v="1DRIV23000"/>
    <s v="Customer Requested Services - Common"/>
    <s v="2DRIV23100"/>
    <s v="Public Improvement - Common"/>
    <n v="300000"/>
    <n v="102000"/>
    <n v="120523.39"/>
    <n v="141448.65539999999"/>
    <n v="-39448.655399999989"/>
    <n v="309000"/>
    <n v="309000"/>
    <n v="0"/>
    <n v="318299.99999999994"/>
    <n v="318299.99999999994"/>
    <n v="0"/>
    <n v="327899.99999999994"/>
    <n v="327899.99999999994"/>
    <n v="0"/>
    <n v="337800"/>
    <n v="337800"/>
    <n v="0"/>
    <n v="347934"/>
    <n v="-39448.655399999989"/>
    <s v="Markos"/>
    <s v=" "/>
    <s v="N"/>
    <n v="0"/>
  </r>
  <r>
    <x v="0"/>
    <s v="Operations"/>
    <s v="R.10005"/>
    <s v="CAP-EASTSIDE ELECTRIC RELIABILITY"/>
    <s v="R.10005.01"/>
    <s v="ENERGIZE EASTSIDE 230KV"/>
    <s v="R.10005.01.01"/>
    <s v="ENERGIZE EASTSIDE 230KV"/>
    <s v="R.10005.01.01.01"/>
    <x v="434"/>
    <x v="0"/>
    <n v="4022"/>
    <s v="Roque Bamba"/>
    <x v="0"/>
    <s v="REL  SETC  //  PLNG"/>
    <s v="1CORP10000"/>
    <x v="1"/>
    <s v="2CORP20000"/>
    <x v="11"/>
    <s v="3CORP23000"/>
    <x v="71"/>
    <s v="1DRIV11000"/>
    <s v="Reliability - Electric"/>
    <s v="2DRIV11200"/>
    <s v="Electric Compliance"/>
    <n v="0"/>
    <n v="1135508"/>
    <n v="984933.33"/>
    <n v="1085198.5588448001"/>
    <n v="50309.441155199893"/>
    <n v="0"/>
    <n v="0"/>
    <n v="0"/>
    <n v="0"/>
    <n v="0"/>
    <n v="0"/>
    <n v="0"/>
    <n v="0"/>
    <n v="0"/>
    <n v="0"/>
    <n v="0"/>
    <n v="0"/>
    <n v="0"/>
    <n v="50309.441155199893"/>
    <s v="Bamba"/>
    <s v=" "/>
    <s v="Y"/>
    <n v="0"/>
  </r>
  <r>
    <x v="0"/>
    <s v="Operations"/>
    <s v="R.10005"/>
    <s v="CAP-EASTSIDE ELECTRIC RELIABILITY"/>
    <s v="R.10005.01"/>
    <s v="ENERGIZE EASTSIDE 230KV"/>
    <s v="R.10005.01.01"/>
    <s v="ENERGIZE EASTSIDE 230KV"/>
    <s v="R.10005.01.01.02"/>
    <x v="435"/>
    <x v="0"/>
    <n v="4022"/>
    <s v="Roque Bamba"/>
    <x v="0"/>
    <s v="REL  SETC  //  PLNG"/>
    <s v="1CORP10000"/>
    <x v="1"/>
    <s v="2CORP20000"/>
    <x v="11"/>
    <s v="3CORP23000"/>
    <x v="71"/>
    <s v="1DRIV11000"/>
    <s v="Reliability - Electric"/>
    <s v="2DRIV11200"/>
    <s v="Electric Compliance"/>
    <n v="29000000"/>
    <n v="14212036"/>
    <n v="10709795.42"/>
    <n v="12816577.4158567"/>
    <n v="1395458.5841432996"/>
    <n v="61566000"/>
    <n v="61566000"/>
    <n v="0"/>
    <n v="65010000"/>
    <n v="65010000"/>
    <n v="0"/>
    <n v="0"/>
    <n v="0"/>
    <n v="0"/>
    <n v="0"/>
    <n v="0"/>
    <n v="0"/>
    <n v="0"/>
    <n v="1395458.5841432996"/>
    <s v="Bamba"/>
    <s v=" "/>
    <s v="Y"/>
    <n v="0"/>
  </r>
  <r>
    <x v="0"/>
    <s v="Operations"/>
    <s v="R.10005"/>
    <s v="CAP-EASTSIDE ELECTRIC RELIABILITY"/>
    <s v="R.10005.01"/>
    <s v="ENERGIZE EASTSIDE 230KV"/>
    <s v="R.10005.01.01"/>
    <s v="ENERGIZE EASTSIDE 230KV"/>
    <s v="R.10005.01.01.04"/>
    <x v="436"/>
    <x v="0"/>
    <n v="4022"/>
    <s v="Roque Bamba"/>
    <x v="0"/>
    <s v="REL  SETC  //  PLNG"/>
    <s v="1CORP10000"/>
    <x v="1"/>
    <s v="2CORP20000"/>
    <x v="11"/>
    <s v="3CORP23000"/>
    <x v="71"/>
    <s v="1DRIV11000"/>
    <s v="Reliability - Electric"/>
    <s v="2DRIV11200"/>
    <s v="Electric Compliance"/>
    <n v="0"/>
    <n v="167500"/>
    <n v="308158.68"/>
    <n v="210717.68544009997"/>
    <n v="-43217.685440099973"/>
    <n v="0"/>
    <n v="0"/>
    <n v="0"/>
    <n v="0"/>
    <n v="0"/>
    <n v="0"/>
    <n v="0"/>
    <n v="0"/>
    <n v="0"/>
    <n v="0"/>
    <n v="0"/>
    <n v="0"/>
    <n v="0"/>
    <n v="-43217.685440099973"/>
    <s v="Bamba"/>
    <s v="Should there be a 2018 number?"/>
    <s v="Y"/>
    <n v="0"/>
  </r>
  <r>
    <x v="0"/>
    <s v="Operations"/>
    <s v="R.10005"/>
    <s v="CAP-EASTSIDE ELECTRIC RELIABILITY"/>
    <s v="R.10005.01"/>
    <s v="ENERGIZE EASTSIDE 230KV"/>
    <s v="R.10005.01.01"/>
    <s v="ENERGIZE EASTSIDE 230KV"/>
    <s v="R.10005.01.01.05"/>
    <x v="437"/>
    <x v="0"/>
    <n v="4022"/>
    <s v="Roque Bamba"/>
    <x v="0"/>
    <s v="REL  SETC  //  PLNG"/>
    <s v="1CORP10000"/>
    <x v="1"/>
    <s v="2CORP20000"/>
    <x v="11"/>
    <s v="3CORP23000"/>
    <x v="71"/>
    <s v="1DRIV11000"/>
    <s v="Reliability - Electric"/>
    <s v="2DRIV11200"/>
    <s v="Electric Compliance"/>
    <n v="0"/>
    <n v="112565"/>
    <n v="132803.42000000001"/>
    <n v="113526.84357349999"/>
    <n v="-961.84357349999482"/>
    <n v="0"/>
    <n v="0"/>
    <n v="0"/>
    <n v="0"/>
    <n v="0"/>
    <n v="0"/>
    <n v="0"/>
    <n v="0"/>
    <n v="0"/>
    <n v="0"/>
    <n v="0"/>
    <n v="0"/>
    <n v="0"/>
    <n v="-961.84357349999482"/>
    <s v="Bamba"/>
    <s v=" "/>
    <s v="Y"/>
    <n v="0"/>
  </r>
  <r>
    <x v="0"/>
    <s v="Operations"/>
    <s v="R.10005"/>
    <s v="CAP-EASTSIDE ELECTRIC RELIABILITY"/>
    <s v="R.10005.01"/>
    <s v="ENERGIZE EASTSIDE 230KV"/>
    <s v="R.10005.01.01"/>
    <s v="ENERGIZE EASTSIDE 230KV"/>
    <s v="R.10005.01.01.06"/>
    <x v="438"/>
    <x v="0"/>
    <n v="4022"/>
    <s v="Roque Bamba"/>
    <x v="0"/>
    <s v="REL  SETC  //  PLNG"/>
    <s v="1CORP10000"/>
    <x v="1"/>
    <s v="2CORP20000"/>
    <x v="11"/>
    <s v="3CORP23000"/>
    <x v="71"/>
    <s v="1DRIV11000"/>
    <s v="Reliability - Electric"/>
    <s v="2DRIV11200"/>
    <s v="Electric Compliance"/>
    <n v="0"/>
    <n v="181544"/>
    <n v="289234.59000000003"/>
    <n v="121336.9963001"/>
    <n v="60207.0036999"/>
    <n v="0"/>
    <n v="0"/>
    <n v="0"/>
    <n v="0"/>
    <n v="0"/>
    <n v="0"/>
    <n v="0"/>
    <n v="0"/>
    <n v="0"/>
    <n v="0"/>
    <n v="0"/>
    <n v="0"/>
    <n v="0"/>
    <n v="60207.0036999"/>
    <s v="Bamba"/>
    <s v="CAK moved dollars from 2019 construction to line up with original 2021 plan that show in line 11"/>
    <s v="Y"/>
    <n v="0"/>
  </r>
  <r>
    <x v="0"/>
    <s v="Operations"/>
    <s v="R.10005"/>
    <s v="CAP-EASTSIDE ELECTRIC RELIABILITY"/>
    <s v="R.10005.01"/>
    <s v="ENERGIZE EASTSIDE 230KV"/>
    <s v="R.10005.01.01"/>
    <s v="ENERGIZE EASTSIDE 230KV"/>
    <s v="R.10005.01.01.07"/>
    <x v="439"/>
    <x v="0"/>
    <n v="4022"/>
    <s v="Roque Bamba"/>
    <x v="0"/>
    <s v="REL  SETC  //  PLNG"/>
    <s v="1CORP10000"/>
    <x v="1"/>
    <s v="2CORP20000"/>
    <x v="11"/>
    <s v="3CORP23000"/>
    <x v="71"/>
    <s v="1DRIV11000"/>
    <s v="Reliability - Electric"/>
    <s v="2DRIV11200"/>
    <s v="Electric Compliance"/>
    <n v="0"/>
    <n v="9940406"/>
    <n v="12955691.109999999"/>
    <n v="13574968.4618781"/>
    <n v="-3634562.4618781004"/>
    <n v="0"/>
    <n v="0"/>
    <n v="0"/>
    <n v="0"/>
    <n v="0"/>
    <n v="0"/>
    <n v="0"/>
    <n v="0"/>
    <n v="0"/>
    <n v="0"/>
    <n v="0"/>
    <n v="0"/>
    <n v="0"/>
    <n v="-3634562.4618781004"/>
    <s v="Bamba"/>
    <s v="Construction in 2023 "/>
    <s v="Y"/>
    <n v="0"/>
  </r>
  <r>
    <x v="0"/>
    <s v="Operations"/>
    <s v="R.10005"/>
    <s v="CAP-EASTSIDE ELECTRIC RELIABILITY"/>
    <s v="R.10005.01"/>
    <s v="ENERGIZE EASTSIDE 230KV"/>
    <s v="R.10005.01.01"/>
    <s v="ENERGIZE EASTSIDE 230KV"/>
    <s v="R.10005.01.01.08"/>
    <x v="440"/>
    <x v="0"/>
    <n v="4022"/>
    <s v="Roque Bamba"/>
    <x v="0"/>
    <s v="REL  SETC  //  PLNG"/>
    <s v="1CORP10000"/>
    <x v="1"/>
    <s v="2CORP20000"/>
    <x v="11"/>
    <s v="3CORP23000"/>
    <x v="71"/>
    <s v="1DRIV11000"/>
    <s v="Reliability - Electric"/>
    <s v="2DRIV11200"/>
    <s v="Electric Compliance"/>
    <n v="0"/>
    <n v="3250441"/>
    <n v="3674793.04"/>
    <n v="1015153.1722599999"/>
    <n v="2235287.8277400001"/>
    <n v="5313000.0000000019"/>
    <n v="5313000.0000000019"/>
    <n v="0"/>
    <n v="0"/>
    <n v="0"/>
    <n v="0"/>
    <n v="0"/>
    <n v="0"/>
    <n v="0"/>
    <n v="0"/>
    <n v="0"/>
    <n v="0"/>
    <n v="0"/>
    <n v="2235287.8277400001"/>
    <s v="Bamba"/>
    <s v="Phase 2 dollars moved to separate item "/>
    <s v="Y"/>
    <n v="0"/>
  </r>
  <r>
    <x v="0"/>
    <s v="Operations"/>
    <s v="R.10005"/>
    <s v="CAP-EASTSIDE ELECTRIC RELIABILITY"/>
    <s v="R.10005.01"/>
    <s v="ENERGIZE EASTSIDE 230KV"/>
    <s v="R.10005.01.01"/>
    <s v="ENERGIZE EASTSIDE 230KV"/>
    <s v="R.10005.01.01.09"/>
    <x v="441"/>
    <x v="0"/>
    <n v="4022"/>
    <s v="Roque Bamba"/>
    <x v="0"/>
    <s v="REL  SETC  //  PLNG"/>
    <s v="1CORP10000"/>
    <x v="1"/>
    <s v="2CORP20000"/>
    <x v="11"/>
    <s v="3CORP23000"/>
    <x v="71"/>
    <s v="1DRIV11000"/>
    <s v="Reliability - Electric"/>
    <s v="2DRIV11200"/>
    <s v="Electric Compliance"/>
    <n v="0"/>
    <n v="0"/>
    <n v="0"/>
    <n v="0"/>
    <n v="0"/>
    <n v="0"/>
    <n v="0"/>
    <n v="0"/>
    <n v="0"/>
    <n v="0"/>
    <n v="0"/>
    <n v="0"/>
    <n v="0"/>
    <n v="0"/>
    <n v="0"/>
    <n v="0"/>
    <n v="0"/>
    <n v="0"/>
    <n v="0"/>
    <s v="Bamba"/>
    <s v=" "/>
    <s v="Y"/>
    <n v="0"/>
  </r>
  <r>
    <x v="0"/>
    <s v="Operations"/>
    <s v="R.10005"/>
    <s v="CAP-EASTSIDE ELECTRIC RELIABILITY"/>
    <s v="R.10005.01"/>
    <s v="ENERGIZE EASTSIDE 230KV"/>
    <s v="R.10005.01.01"/>
    <s v="ENERGIZE EASTSIDE 230KV"/>
    <s v="R.10005.01.01.11"/>
    <x v="442"/>
    <x v="0"/>
    <n v="4022"/>
    <s v="Roque Bamba"/>
    <x v="1"/>
    <s v="REL  SETC  //  PLNG"/>
    <s v="1CORP10000"/>
    <x v="1"/>
    <s v="2CORP20000"/>
    <x v="11"/>
    <s v="3CORP23000"/>
    <x v="71"/>
    <s v="1DRIV11000"/>
    <s v="Reliability - Electric"/>
    <s v="2DRIV11200"/>
    <s v="Electric Compliance"/>
    <n v="0"/>
    <n v="103389"/>
    <n v="0"/>
    <n v="0"/>
    <n v="103389"/>
    <n v="0"/>
    <n v="0"/>
    <n v="0"/>
    <n v="0"/>
    <n v="0"/>
    <n v="0"/>
    <n v="0"/>
    <n v="0"/>
    <n v="0"/>
    <n v="0"/>
    <n v="0"/>
    <n v="0"/>
    <n v="0"/>
    <n v="103389"/>
    <n v="0"/>
    <s v=" "/>
    <s v="Y"/>
    <n v="0"/>
  </r>
  <r>
    <x v="0"/>
    <s v="Operations"/>
    <s v="R.10005"/>
    <s v="CAP-EASTSIDE ELECTRIC RELIABILITY"/>
    <s v="R.10005.01"/>
    <s v="ENERGIZE EASTSIDE 230KV"/>
    <s v="R.10005.01.01"/>
    <s v="ENERGIZE EASTSIDE 230KV"/>
    <s v="R.10005.01.01.12"/>
    <x v="443"/>
    <x v="0"/>
    <n v="4022"/>
    <s v="Roque Bamba"/>
    <x v="1"/>
    <s v="REL  SETC  //  INIT"/>
    <s v="1CORP10000"/>
    <x v="1"/>
    <s v="2CORP20000"/>
    <x v="11"/>
    <s v="3CORP23000"/>
    <x v="71"/>
    <s v="1DRIV11000"/>
    <s v="Reliability - Electric"/>
    <s v="2DRIV11200"/>
    <s v="Electric Compliance"/>
    <n v="0"/>
    <n v="110092"/>
    <n v="0"/>
    <n v="0"/>
    <n v="110092"/>
    <n v="0"/>
    <n v="0"/>
    <n v="0"/>
    <n v="0"/>
    <n v="0"/>
    <n v="0"/>
    <n v="0"/>
    <n v="0"/>
    <n v="0"/>
    <n v="0"/>
    <n v="0"/>
    <n v="0"/>
    <n v="0"/>
    <n v="110092"/>
    <n v="0"/>
    <s v=" Any way to total hold flat to original?"/>
    <s v="Y"/>
    <n v="0"/>
  </r>
  <r>
    <x v="0"/>
    <s v="Operations"/>
    <s v="R.10005"/>
    <s v="CAP-EASTSIDE ELECTRIC RELIABILITY"/>
    <s v="R.10005.01"/>
    <s v="ENERGIZE EASTSIDE 230KV"/>
    <s v="R.10005.01.01"/>
    <s v="ENERGIZE EASTSIDE 230KV"/>
    <s v="R.10005.01.01.13"/>
    <x v="444"/>
    <x v="0"/>
    <n v="4022"/>
    <s v="Roque Bamba"/>
    <x v="1"/>
    <s v="REL  SETC  //  INIT"/>
    <s v="1CORP10000"/>
    <x v="1"/>
    <s v="2CORP20000"/>
    <x v="11"/>
    <s v="3CORP23000"/>
    <x v="71"/>
    <s v="1DRIV11000"/>
    <s v="Reliability - Electric"/>
    <s v="2DRIV11200"/>
    <s v="Electric Compliance"/>
    <n v="0"/>
    <n v="7806"/>
    <n v="0"/>
    <n v="0"/>
    <n v="7806"/>
    <n v="0"/>
    <n v="0"/>
    <n v="0"/>
    <n v="0"/>
    <n v="0"/>
    <n v="0"/>
    <n v="0"/>
    <n v="0"/>
    <n v="0"/>
    <n v="0"/>
    <n v="0"/>
    <n v="0"/>
    <n v="0"/>
    <n v="7806"/>
    <n v="0"/>
    <s v=" "/>
    <s v="Y"/>
    <n v="0"/>
  </r>
  <r>
    <x v="0"/>
    <s v="Operations"/>
    <s v="R.10005"/>
    <s v="CAP-EASTSIDE ELECTRIC RELIABILITY"/>
    <s v="R.10005.01"/>
    <s v="ENERGIZE EASTSIDE 230KV"/>
    <s v="R.10005.01.01"/>
    <s v="ENERGIZE EASTSIDE 230KV"/>
    <s v="R.10005.01.01.14"/>
    <x v="445"/>
    <x v="0"/>
    <n v="4022"/>
    <s v="Roque Bamba"/>
    <x v="0"/>
    <s v="REL  SETC  //  INIT"/>
    <s v="1CORP10000"/>
    <x v="1"/>
    <s v="2CORP20000"/>
    <x v="11"/>
    <s v="3CORP23000"/>
    <x v="71"/>
    <s v="1DRIV11000"/>
    <s v="Reliability - Electric"/>
    <s v="2DRIV11200"/>
    <s v="Electric Compliance"/>
    <n v="0"/>
    <n v="0"/>
    <n v="5285.91"/>
    <n v="5285.91"/>
    <n v="-5285.91"/>
    <n v="0"/>
    <n v="0"/>
    <n v="0"/>
    <n v="0"/>
    <n v="0"/>
    <n v="0"/>
    <n v="0"/>
    <n v="0"/>
    <n v="0"/>
    <n v="0"/>
    <n v="0"/>
    <n v="0"/>
    <n v="0"/>
    <n v="-5285.91"/>
    <s v="Bamba"/>
    <s v=" "/>
    <s v="Y"/>
    <n v="0"/>
  </r>
  <r>
    <x v="0"/>
    <s v="Operations"/>
    <s v="R.10006"/>
    <s v="CAP-ELECTRIC MONITORING SYSTEM"/>
    <s v="R.10006.01"/>
    <s v="SCADA PROGRAM"/>
    <s v="R.10006.01.01"/>
    <s v="SCADA PROGRAM"/>
    <s v="R.10006.01.01.01"/>
    <x v="446"/>
    <x v="0"/>
    <n v="4022"/>
    <s v="Roque Bamba"/>
    <x v="0"/>
    <s v="REL  SETC  //  INIT"/>
    <s v="1CORP10000"/>
    <x v="1"/>
    <s v="2CORP15000"/>
    <x v="12"/>
    <s v="3CORP17000"/>
    <x v="72"/>
    <s v="1DRIV11000"/>
    <s v="Reliability - Electric"/>
    <s v="2DRIV11300"/>
    <s v="Electric Modernization"/>
    <n v="0"/>
    <n v="0"/>
    <n v="0"/>
    <n v="0"/>
    <n v="0"/>
    <n v="0"/>
    <n v="0"/>
    <n v="0"/>
    <n v="0"/>
    <n v="0"/>
    <n v="0"/>
    <n v="0"/>
    <n v="0"/>
    <n v="0"/>
    <n v="0"/>
    <n v="0"/>
    <n v="0"/>
    <n v="0"/>
    <n v="0"/>
    <s v="Nedrud"/>
    <s v=" "/>
    <s v="N"/>
    <n v="0"/>
  </r>
  <r>
    <x v="0"/>
    <s v="Operations"/>
    <s v="R.10006"/>
    <s v="CAP-ELECTRIC MONITORING SYSTEM"/>
    <s v="R.10006.01"/>
    <s v="SCADA PROGRAM"/>
    <s v="R.10006.01.01"/>
    <s v="SCADA PROGRAM"/>
    <s v="R.10006.01.01.02"/>
    <x v="447"/>
    <x v="0"/>
    <n v="4022"/>
    <s v="Roque Bamba"/>
    <x v="0"/>
    <s v="REL  SETC  //  INIT"/>
    <s v="1CORP10000"/>
    <x v="1"/>
    <s v="2CORP15000"/>
    <x v="12"/>
    <s v="3CORP17000"/>
    <x v="72"/>
    <s v="1DRIV11000"/>
    <s v="Reliability - Electric"/>
    <s v="2DRIV11300"/>
    <s v="Electric Modernization"/>
    <n v="0"/>
    <n v="0"/>
    <n v="0"/>
    <n v="-324.37"/>
    <n v="324.37"/>
    <n v="0"/>
    <n v="0"/>
    <n v="0"/>
    <n v="0"/>
    <n v="0"/>
    <n v="0"/>
    <n v="0"/>
    <n v="0"/>
    <n v="0"/>
    <n v="0"/>
    <n v="0"/>
    <n v="0"/>
    <n v="0"/>
    <n v="324.37"/>
    <s v="Nedrud"/>
    <s v=" "/>
    <s v="N"/>
    <n v="0"/>
  </r>
  <r>
    <x v="0"/>
    <s v="Operations"/>
    <s v="R.10006"/>
    <s v="CAP-ELECTRIC MONITORING SYSTEM"/>
    <s v="R.10006.01"/>
    <s v="SCADA PROGRAM"/>
    <s v="R.10006.01.01"/>
    <s v="SCADA PROGRAM"/>
    <s v="R.10006.01.01.03"/>
    <x v="448"/>
    <x v="0"/>
    <n v="4022"/>
    <s v="Roque Bamba"/>
    <x v="0"/>
    <s v="REL  SETC  //  INIT"/>
    <s v="1CORP10000"/>
    <x v="1"/>
    <s v="2CORP15000"/>
    <x v="12"/>
    <s v="3CORP17000"/>
    <x v="72"/>
    <s v="1DRIV11000"/>
    <s v="Reliability - Electric"/>
    <s v="2DRIV11300"/>
    <s v="Electric Modernization"/>
    <n v="0"/>
    <n v="2030993"/>
    <n v="1849607.74"/>
    <n v="1613374.0074619998"/>
    <n v="417618.99253800022"/>
    <n v="0"/>
    <n v="2389338.0530973459"/>
    <n v="-2389338.0530973459"/>
    <n v="0"/>
    <n v="2461347.256637169"/>
    <n v="-2461347.256637169"/>
    <n v="0"/>
    <n v="2535747.0796460183"/>
    <n v="-2535747.0796460183"/>
    <n v="0"/>
    <n v="2612510.5221238942"/>
    <n v="-2612510.5221238942"/>
    <n v="2813772"/>
    <n v="-9581323.9189664293"/>
    <s v="Nedrud"/>
    <s v="Increase due to recent updates in Eng requirements/Standards regarding smart breakers Fund at same level - do less as a result or is this our test circuits - This will tie to and support our expanded smart grid efforts.  CAK reduced funding to match Dist and T original funding levels (+ inflation for 2022). JVN - Original funding levels do not include additional dollars for Kenmore sub, as this is under review - ok with these levels."/>
    <s v="N"/>
    <n v="0"/>
  </r>
  <r>
    <x v="0"/>
    <s v="Operations"/>
    <s v="R.10006"/>
    <s v="CAP-ELECTRIC MONITORING SYSTEM"/>
    <s v="R.10006.01"/>
    <s v="SCADA PROGRAM"/>
    <s v="R.10006.01.01"/>
    <s v="SCADA PROGRAM"/>
    <s v="R.10006.01.01.04"/>
    <x v="449"/>
    <x v="0"/>
    <n v="4022"/>
    <s v="Roque Bamba"/>
    <x v="0"/>
    <s v="REL  SETC  //  INIT"/>
    <s v="1CORP10000"/>
    <x v="1"/>
    <s v="2CORP15000"/>
    <x v="12"/>
    <s v="3CORP17000"/>
    <x v="72"/>
    <s v="1DRIV11000"/>
    <s v="Reliability - Electric"/>
    <s v="2DRIV11300"/>
    <s v="Electric Modernization"/>
    <n v="3320000"/>
    <n v="1289007"/>
    <n v="1501704.96"/>
    <n v="1410375.2894287002"/>
    <n v="-121368.28942870023"/>
    <n v="3389338.0530973459"/>
    <n v="1000000"/>
    <n v="2389338.0530973459"/>
    <n v="3491347.256637169"/>
    <n v="1030000"/>
    <n v="2461347.256637169"/>
    <n v="3596647.0796460183"/>
    <n v="1060900"/>
    <n v="2535747.0796460183"/>
    <n v="3705237.5221238942"/>
    <n v="1092727"/>
    <n v="2612510.5221238942"/>
    <n v="1125508.81"/>
    <n v="9877574.6220757291"/>
    <s v="Nedrud"/>
    <s v="Split dollars between Trans and Dist SCADA buckets "/>
    <s v="N"/>
    <n v="0"/>
  </r>
  <r>
    <x v="0"/>
    <s v="Operations"/>
    <s v="R.10006"/>
    <s v="CAP-ELECTRIC MONITORING SYSTEM"/>
    <s v="R.10006.01"/>
    <s v="SCADA PROGRAM"/>
    <s v="R.10006.01.01"/>
    <s v="SCADA PROGRAM"/>
    <s v="R.10006.01.01.05"/>
    <x v="450"/>
    <x v="0"/>
    <n v="4022"/>
    <s v="Roque Bamba"/>
    <x v="1"/>
    <s v="REL  SETC  //  INIT"/>
    <s v="1CORP10000"/>
    <x v="1"/>
    <s v="2CORP15000"/>
    <x v="12"/>
    <s v="3CORP17000"/>
    <x v="72"/>
    <s v="1DRIV11000"/>
    <s v="Reliability - Electric"/>
    <s v="2DRIV11300"/>
    <s v="Electric Modernization"/>
    <n v="0"/>
    <n v="0"/>
    <n v="0"/>
    <n v="0"/>
    <n v="0"/>
    <n v="0"/>
    <n v="0"/>
    <n v="0"/>
    <n v="0"/>
    <n v="0"/>
    <n v="0"/>
    <n v="0"/>
    <n v="0"/>
    <n v="0"/>
    <n v="0"/>
    <n v="0"/>
    <n v="0"/>
    <n v="0"/>
    <n v="0"/>
    <n v="0"/>
    <s v=" "/>
    <s v="N"/>
    <n v="0"/>
  </r>
  <r>
    <x v="0"/>
    <s v="Operations"/>
    <s v="R.10006"/>
    <s v="CAP-ELECTRIC MONITORING SYSTEM"/>
    <s v="R.10006.01"/>
    <s v="SCADA PROGRAM"/>
    <s v="R.10006.01.01"/>
    <s v="SCADA PROGRAM"/>
    <s v="R.10006.01.01.06"/>
    <x v="451"/>
    <x v="0"/>
    <n v="4022"/>
    <s v="Roque Bamba"/>
    <x v="1"/>
    <s v="REL  SETC  //  INIT"/>
    <s v="1CORP10000"/>
    <x v="1"/>
    <s v="2CORP15000"/>
    <x v="12"/>
    <s v="3CORP17000"/>
    <x v="72"/>
    <s v="1DRIV11000"/>
    <s v="Reliability - Electric"/>
    <s v="2DRIV11300"/>
    <s v="Electric Modernization"/>
    <n v="0"/>
    <n v="7645"/>
    <n v="0"/>
    <n v="0"/>
    <n v="7645"/>
    <n v="0"/>
    <n v="0"/>
    <n v="0"/>
    <n v="0"/>
    <n v="0"/>
    <n v="0"/>
    <n v="0"/>
    <n v="0"/>
    <n v="0"/>
    <n v="0"/>
    <n v="0"/>
    <n v="0"/>
    <n v="0"/>
    <n v="7645"/>
    <n v="0"/>
    <s v=" "/>
    <s v="N"/>
    <n v="0"/>
  </r>
  <r>
    <x v="0"/>
    <s v="Operations"/>
    <s v="R.10007"/>
    <s v="CAP-ELECTRIC NCC"/>
    <s v="R.10007.01"/>
    <s v="ALTERED/MODIFIED LINES &amp; SERVICES"/>
    <s v="R.10007.01.01"/>
    <s v="ARCO NORTH"/>
    <s v="R.10007.01.01.01"/>
    <x v="452"/>
    <x v="0"/>
    <n v="4022"/>
    <s v="Roque Bamba"/>
    <x v="0"/>
    <s v="REL  SETC  //  EXEC"/>
    <s v="1CORP20000"/>
    <x v="0"/>
    <s v="2CORP90000"/>
    <x v="0"/>
    <s v="3CORP96000"/>
    <x v="67"/>
    <s v="1DRIV21000"/>
    <s v="Customer Requested Services - Electric"/>
    <s v="2DRIV21100"/>
    <s v="Existing Customer Requests - Electric"/>
    <n v="0"/>
    <n v="0"/>
    <n v="2390.65"/>
    <n v="0"/>
    <n v="0"/>
    <n v="0"/>
    <n v="0"/>
    <n v="0"/>
    <n v="0"/>
    <n v="0"/>
    <n v="0"/>
    <n v="0"/>
    <n v="0"/>
    <n v="0"/>
    <n v="0"/>
    <n v="0"/>
    <n v="0"/>
    <n v="0"/>
    <n v="0"/>
    <s v="Nedrud"/>
    <s v=" "/>
    <s v="N"/>
    <n v="0"/>
  </r>
  <r>
    <x v="0"/>
    <s v="Operations"/>
    <s v="R.10007"/>
    <s v="CAP-ELECTRIC NCC"/>
    <s v="R.10007.02"/>
    <s v="BELLINGHAM SUBSTATION REBUILD"/>
    <s v="R.10007.02.01"/>
    <s v="BELLINGHAM SUBSTATION REBUILD"/>
    <s v="R.10007.02.01.01"/>
    <x v="453"/>
    <x v="0"/>
    <n v="4022"/>
    <s v="Roque Bamba"/>
    <x v="0"/>
    <s v="REL  SETC  //  EXEC"/>
    <s v="1CORP10000"/>
    <x v="1"/>
    <s v="2CORP20000"/>
    <x v="11"/>
    <s v="3CORP21000"/>
    <x v="73"/>
    <s v="1DRIV11000"/>
    <s v="Reliability - Electric"/>
    <s v="2DRIV11500"/>
    <s v="Reduce Electric Outages/Customer Interuptions"/>
    <n v="0"/>
    <n v="0"/>
    <n v="24382.73"/>
    <n v="93982.736799999984"/>
    <n v="-93982.736799999984"/>
    <n v="0"/>
    <n v="0"/>
    <n v="0"/>
    <n v="0"/>
    <n v="0"/>
    <n v="0"/>
    <n v="0"/>
    <n v="0"/>
    <n v="0"/>
    <n v="0"/>
    <n v="0"/>
    <n v="0"/>
    <n v="0"/>
    <n v="-93982.736799999984"/>
    <s v="Bamba"/>
    <s v=" "/>
    <s v="N"/>
    <n v="0"/>
  </r>
  <r>
    <x v="0"/>
    <s v="Operations"/>
    <s v="R.10007"/>
    <s v="CAP-ELECTRIC NCC"/>
    <s v="R.10007.02"/>
    <s v="BELLINGHAM SUBSTATION REBUILD"/>
    <s v="R.10007.02.01"/>
    <s v="BELLINGHAM SUBSTATION REBUILD"/>
    <s v="R.10007.02.01.02"/>
    <x v="454"/>
    <x v="0"/>
    <n v="4022"/>
    <s v="Roque Bamba"/>
    <x v="0"/>
    <s v="REL  SETC  //  EXEC"/>
    <s v="1CORP10000"/>
    <x v="1"/>
    <s v="2CORP20000"/>
    <x v="11"/>
    <s v="3CORP21000"/>
    <x v="73"/>
    <s v="1DRIV11000"/>
    <s v="Reliability - Electric"/>
    <s v="2DRIV11500"/>
    <s v="Reduce Electric Outages/Customer Interuptions"/>
    <n v="0"/>
    <n v="0"/>
    <n v="337417.7"/>
    <n v="350641.14850000001"/>
    <n v="-350641.14850000001"/>
    <n v="0"/>
    <n v="0"/>
    <n v="0"/>
    <n v="0"/>
    <n v="0"/>
    <n v="0"/>
    <n v="0"/>
    <n v="0"/>
    <n v="0"/>
    <n v="0"/>
    <n v="0"/>
    <n v="0"/>
    <n v="0"/>
    <n v="-350641.14850000001"/>
    <s v="Bamba"/>
    <s v=" "/>
    <s v="N"/>
    <n v="0"/>
  </r>
  <r>
    <x v="0"/>
    <s v="Operations"/>
    <s v="R.10007"/>
    <s v="CAP-ELECTRIC NCC"/>
    <s v="R.10007.02"/>
    <s v="BELLINGHAM SUBSTATION REBUILD"/>
    <s v="R.10007.02.01"/>
    <s v="BELLINGHAM SUBSTATION REBUILD"/>
    <s v="R.10007.02.01.03"/>
    <x v="455"/>
    <x v="0"/>
    <n v="4022"/>
    <s v="Roque Bamba"/>
    <x v="1"/>
    <s v="REL  SETC  //  INIT"/>
    <s v="1CORP10000"/>
    <x v="1"/>
    <s v="2CORP20000"/>
    <x v="11"/>
    <s v="3CORP21000"/>
    <x v="73"/>
    <s v="1DRIV11000"/>
    <s v="Reliability - Electric"/>
    <s v="2DRIV11500"/>
    <s v="Reduce Electric Outages/Customer Interuptions"/>
    <n v="0"/>
    <n v="0"/>
    <n v="0"/>
    <n v="0"/>
    <n v="0"/>
    <n v="0"/>
    <n v="0"/>
    <n v="0"/>
    <n v="0"/>
    <n v="0"/>
    <n v="0"/>
    <n v="0"/>
    <n v="0"/>
    <n v="0"/>
    <n v="0"/>
    <n v="0"/>
    <n v="0"/>
    <n v="0"/>
    <n v="0"/>
    <n v="0"/>
    <s v=" "/>
    <s v="N"/>
    <n v="0"/>
  </r>
  <r>
    <x v="0"/>
    <s v="Operations"/>
    <s v="R.10007"/>
    <s v="CAP-ELECTRIC NCC"/>
    <s v="R.10007.02"/>
    <s v="BELLINGHAM SUBSTATION REBUILD"/>
    <s v="R.10007.02.01"/>
    <s v="BELLINGHAM SUBSTATION REBUILD"/>
    <s v="R.10007.02.01.04"/>
    <x v="456"/>
    <x v="0"/>
    <n v="4022"/>
    <s v="Roque Bamba"/>
    <x v="0"/>
    <s v="REL  SETC  //  INIT"/>
    <s v="1CORP10000"/>
    <x v="1"/>
    <s v="2CORP20000"/>
    <x v="11"/>
    <s v="3CORP21000"/>
    <x v="73"/>
    <s v="1DRIV11000"/>
    <s v="Reliability - Electric"/>
    <s v="2DRIV11500"/>
    <s v="Reduce Electric Outages/Customer Interuptions"/>
    <n v="384000"/>
    <n v="384000"/>
    <n v="25235.279999999999"/>
    <n v="142868.90520000001"/>
    <n v="241131.09479999999"/>
    <n v="13883287.239043904"/>
    <n v="13883287.239043904"/>
    <n v="0"/>
    <n v="6560599.4953888385"/>
    <n v="6560599.4953888385"/>
    <n v="0"/>
    <n v="0"/>
    <n v="0"/>
    <n v="0"/>
    <n v="0"/>
    <n v="0"/>
    <n v="0"/>
    <n v="0"/>
    <n v="241131.09479999999"/>
    <s v="Bamba"/>
    <s v=" should there be a 2018 number?"/>
    <s v="N"/>
    <n v="0"/>
  </r>
  <r>
    <x v="0"/>
    <s v="Operations"/>
    <s v="R.10007"/>
    <s v="CAP-ELECTRIC NCC"/>
    <s v="R.10007.02"/>
    <s v="BELLINGHAM SUBSTATION REBUILD"/>
    <s v="R.10007.02.01"/>
    <s v="BELLINGHAM SUBSTATION REBUILD"/>
    <s v="R.10007.02.01.05"/>
    <x v="457"/>
    <x v="0"/>
    <n v="4022"/>
    <s v="Roque Bamba"/>
    <x v="1"/>
    <s v="REL  SETC  //  INIT"/>
    <s v="1CORP10000"/>
    <x v="1"/>
    <s v="2CORP20000"/>
    <x v="11"/>
    <s v="3CORP21000"/>
    <x v="73"/>
    <s v="1DRIV11000"/>
    <s v="Reliability - Electric"/>
    <s v="2DRIV11500"/>
    <s v="Reduce Electric Outages/Customer Interuptions"/>
    <n v="0"/>
    <n v="0"/>
    <n v="0"/>
    <n v="0"/>
    <n v="0"/>
    <n v="0"/>
    <n v="0"/>
    <n v="0"/>
    <n v="0"/>
    <n v="0"/>
    <n v="0"/>
    <n v="0"/>
    <n v="0"/>
    <n v="0"/>
    <n v="0"/>
    <n v="0"/>
    <n v="0"/>
    <n v="0"/>
    <n v="0"/>
    <n v="0"/>
    <s v=" "/>
    <s v="N"/>
    <n v="0"/>
  </r>
  <r>
    <x v="0"/>
    <s v="Operations"/>
    <s v="R.10007"/>
    <s v="CAP-ELECTRIC NCC"/>
    <s v="R.10007.03"/>
    <s v="BEVERLY PARK 230KV"/>
    <s v="R.10007.03.01"/>
    <s v="BEVERLY PARK 230KV"/>
    <s v="R.10007.03.01.01"/>
    <x v="458"/>
    <x v="0"/>
    <n v="4022"/>
    <s v="Roque Bamba"/>
    <x v="0"/>
    <s v="REL  SETC  //  EXEC"/>
    <s v="1CORP20000"/>
    <x v="0"/>
    <s v="2CORP90000"/>
    <x v="0"/>
    <s v="3CORP90500"/>
    <x v="66"/>
    <s v="1DRIV11000"/>
    <s v="Reliability - Electric"/>
    <s v="2DRIV11200"/>
    <s v="Electric Compliance"/>
    <n v="0"/>
    <n v="0"/>
    <n v="86606.74"/>
    <n v="75343.375239999994"/>
    <n v="-75343.375239999994"/>
    <n v="0"/>
    <n v="0"/>
    <n v="0"/>
    <n v="0"/>
    <n v="0"/>
    <n v="0"/>
    <n v="0"/>
    <n v="0"/>
    <n v="0"/>
    <n v="0"/>
    <n v="0"/>
    <n v="0"/>
    <n v="0"/>
    <n v="-75343.375239999994"/>
    <s v="Bamba"/>
    <s v=" "/>
    <s v="N"/>
    <n v="0"/>
  </r>
  <r>
    <x v="0"/>
    <s v="Operations"/>
    <s v="R.10007"/>
    <s v="CAP-ELECTRIC NCC"/>
    <s v="R.10007.03"/>
    <s v="BEVERLY PARK 230KV"/>
    <s v="R.10007.03.01"/>
    <s v="BEVERLY PARK 230KV"/>
    <s v="R.10007.03.01.02"/>
    <x v="459"/>
    <x v="0"/>
    <n v="4022"/>
    <s v="Roque Bamba"/>
    <x v="0"/>
    <s v="REL  SETC  //  CLOS"/>
    <s v="1CORP20000"/>
    <x v="0"/>
    <s v="2CORP90000"/>
    <x v="0"/>
    <s v="3CORP90500"/>
    <x v="66"/>
    <s v="1DRIV21000"/>
    <s v="Customer Requested Services - Electric"/>
    <s v="2DRIV21000"/>
    <s v="Customer Reimbursed - Electric"/>
    <n v="0"/>
    <n v="0"/>
    <n v="110490.43"/>
    <n v="503730.92548799992"/>
    <n v="-503730.92548799992"/>
    <n v="0"/>
    <n v="0"/>
    <n v="0"/>
    <n v="0"/>
    <n v="0"/>
    <n v="0"/>
    <n v="0"/>
    <n v="0"/>
    <n v="0"/>
    <n v="0"/>
    <n v="0"/>
    <n v="0"/>
    <n v="0"/>
    <n v="-503730.92548799992"/>
    <s v="Bamba"/>
    <s v=" "/>
    <s v="N"/>
    <n v="0"/>
  </r>
  <r>
    <x v="0"/>
    <s v="Operations"/>
    <s v="R.10007"/>
    <s v="CAP-ELECTRIC NCC"/>
    <s v="R.10007.03"/>
    <s v="BEVERLY PARK 230KV"/>
    <s v="R.10007.03.01"/>
    <s v="BEVERLY PARK 230KV"/>
    <s v="R.10007.03.01.03"/>
    <x v="460"/>
    <x v="0"/>
    <n v="4022"/>
    <s v="Roque Bamba"/>
    <x v="1"/>
    <s v="REL  SETC  //  EXEC"/>
    <s v="1CORP20000"/>
    <x v="0"/>
    <s v="2CORP90000"/>
    <x v="0"/>
    <s v="3CORP90500"/>
    <x v="66"/>
    <s v="1DRIV21000"/>
    <s v="Customer Requested Services - Electric"/>
    <s v="2DRIV21000"/>
    <s v="Customer Reimbursed - Electric"/>
    <n v="0"/>
    <n v="0"/>
    <n v="0"/>
    <n v="0"/>
    <n v="0"/>
    <n v="0"/>
    <n v="0"/>
    <n v="0"/>
    <n v="0"/>
    <n v="0"/>
    <n v="0"/>
    <n v="0"/>
    <n v="0"/>
    <n v="0"/>
    <n v="0"/>
    <n v="0"/>
    <n v="0"/>
    <n v="0"/>
    <n v="0"/>
    <n v="0"/>
    <s v=" "/>
    <s v="N"/>
    <n v="0"/>
  </r>
  <r>
    <x v="0"/>
    <s v="Operations"/>
    <s v="R.10007"/>
    <s v="CAP-ELECTRIC NCC"/>
    <s v="R.10007.04"/>
    <s v="BOEING AEROSPACE SUBSTATION"/>
    <s v="R.10007.04.01"/>
    <s v="BOEING AEROSPACE SUBSTATION"/>
    <s v="R.10007.04.01.01"/>
    <x v="461"/>
    <x v="0"/>
    <n v="4022"/>
    <s v="Roque Bamba"/>
    <x v="0"/>
    <s v="REL  SETC  //  EXEC"/>
    <s v="1CORP20000"/>
    <x v="0"/>
    <s v="2CORP90000"/>
    <x v="0"/>
    <s v="3CORP94500"/>
    <x v="74"/>
    <s v="1DRIV21000"/>
    <s v="Customer Requested Services - Electric"/>
    <s v="2DRIV21000"/>
    <s v="Customer Reimbursed - Electric"/>
    <n v="0"/>
    <n v="0"/>
    <n v="0"/>
    <n v="0"/>
    <n v="0"/>
    <n v="0"/>
    <n v="0"/>
    <n v="0"/>
    <n v="0"/>
    <n v="0"/>
    <n v="0"/>
    <n v="0"/>
    <n v="0"/>
    <n v="0"/>
    <n v="0"/>
    <n v="0"/>
    <n v="0"/>
    <n v="0"/>
    <n v="0"/>
    <s v="Nedrud"/>
    <s v=" "/>
    <s v="N"/>
    <n v="0"/>
  </r>
  <r>
    <x v="0"/>
    <s v="Operations"/>
    <s v="R.10007"/>
    <s v="CAP-ELECTRIC NCC"/>
    <s v="R.10007.05"/>
    <s v="BPA PSE ANALOG&gt;DIGITAL REPLACEMENT"/>
    <s v="R.10007.05.01"/>
    <s v="BPA PSE ANALOG&gt;DIGITAL REPLACEMENT"/>
    <s v="R.10007.05.01.01"/>
    <x v="462"/>
    <x v="0"/>
    <n v="4022"/>
    <s v="Roque Bamba"/>
    <x v="0"/>
    <s v="REL  SETC  //  EXEC"/>
    <s v="1CORP20000"/>
    <x v="0"/>
    <s v="2CORP90000"/>
    <x v="0"/>
    <s v="3CORP96000"/>
    <x v="67"/>
    <s v="1DRIV11000"/>
    <s v="Reliability - Electric"/>
    <s v="2DRIV11300"/>
    <s v="Electric Modernization"/>
    <n v="0"/>
    <n v="0"/>
    <n v="778.52"/>
    <n v="145206.18"/>
    <n v="-145206.18"/>
    <n v="0"/>
    <n v="0"/>
    <n v="0"/>
    <n v="0"/>
    <n v="0"/>
    <n v="0"/>
    <n v="0"/>
    <n v="0"/>
    <n v="0"/>
    <n v="0"/>
    <n v="0"/>
    <n v="0"/>
    <n v="0"/>
    <n v="-145206.18"/>
    <s v="Nedrud"/>
    <s v=" "/>
    <s v="N"/>
    <n v="0"/>
  </r>
  <r>
    <x v="0"/>
    <s v="Operations"/>
    <s v="R.10007"/>
    <s v="CAP-ELECTRIC NCC"/>
    <s v="R.10007.06"/>
    <s v="CIAC"/>
    <s v="R.10007.06.01"/>
    <s v="CIAC"/>
    <s v="R.10007.06.01.01"/>
    <x v="463"/>
    <x v="0"/>
    <n v="9900"/>
    <s v="Alison K Thurman"/>
    <x v="0"/>
    <s v="REL  SETC  //  OPER"/>
    <s v="1CORP20000"/>
    <x v="0"/>
    <s v="2CORP90000"/>
    <x v="0"/>
    <s v="3CORP90500"/>
    <x v="66"/>
    <s v="1DRIV23000"/>
    <s v="Customer Requested Services - Common"/>
    <s v="2DRIV23000"/>
    <s v="Customer Reimbursed - Common"/>
    <n v="-6361166.0999999996"/>
    <n v="-6361166"/>
    <n v="-6361166.0999999996"/>
    <n v="-6361166.0999999996"/>
    <n v="9.999999962747097E-2"/>
    <n v="-6361166.120000001"/>
    <n v="-6361166.120000001"/>
    <n v="0"/>
    <n v="-8449896.4100000039"/>
    <n v="-8449896.4100000039"/>
    <n v="0"/>
    <n v="-13472110.349999994"/>
    <n v="-13472110.349999994"/>
    <n v="0"/>
    <n v="-17614205.209999986"/>
    <n v="-17614205.209999986"/>
    <n v="0"/>
    <n v="-17614205.209999986"/>
    <n v="9.999999962747097E-2"/>
    <s v="Tada"/>
    <s v=" CAK net credit estimated at 2021 level"/>
    <s v="N"/>
    <n v="0"/>
  </r>
  <r>
    <x v="0"/>
    <s v="Operations"/>
    <s v="R.10007"/>
    <s v="CAP-ELECTRIC NCC"/>
    <s v="R.10007.07"/>
    <s v="CUSTOMER REIMBURSED"/>
    <s v="R.10007.07.01"/>
    <s v="CUSTOMER REIMBURSED"/>
    <s v="R.10007.07.01.01"/>
    <x v="464"/>
    <x v="0"/>
    <n v="4207"/>
    <s v="Jennifer R Tada"/>
    <x v="0"/>
    <s v="REL  SETC  //  OPER"/>
    <s v="1CORP20000"/>
    <x v="0"/>
    <s v="2CORP90000"/>
    <x v="0"/>
    <s v="3CORP90500"/>
    <x v="66"/>
    <s v="1DRIV21000"/>
    <s v="Customer Requested Services - Electric"/>
    <s v="2DRIV21000"/>
    <s v="Customer Reimbursed - Electric"/>
    <n v="0"/>
    <n v="0"/>
    <n v="-31376.35"/>
    <n v="26476.961379999993"/>
    <n v="-26476.961379999993"/>
    <n v="0"/>
    <n v="0"/>
    <n v="0"/>
    <n v="0"/>
    <n v="0"/>
    <n v="0"/>
    <n v="0"/>
    <n v="0"/>
    <n v="0"/>
    <n v="0"/>
    <n v="0"/>
    <n v="0"/>
    <n v="0"/>
    <n v="-26476.961379999993"/>
    <s v="Tada"/>
    <s v=" "/>
    <s v="N"/>
    <n v="0"/>
  </r>
  <r>
    <x v="0"/>
    <s v="Operations"/>
    <s v="R.10007"/>
    <s v="CAP-ELECTRIC NCC"/>
    <s v="R.10007.07"/>
    <s v="CUSTOMER REIMBURSED"/>
    <s v="R.10007.07.01"/>
    <s v="CUSTOMER REIMBURSED"/>
    <s v="R.10007.07.01.02"/>
    <x v="465"/>
    <x v="0"/>
    <n v="4207"/>
    <s v="Jennifer R Tada"/>
    <x v="1"/>
    <s v="REL  SETC  //  OPER"/>
    <s v="1CORP20000"/>
    <x v="0"/>
    <s v="2CORP90000"/>
    <x v="0"/>
    <s v="3CORP90500"/>
    <x v="66"/>
    <s v="1DRIV21000"/>
    <s v="Customer Requested Services - Electric"/>
    <s v="2DRIV21000"/>
    <s v="Customer Reimbursed - Electric"/>
    <n v="0"/>
    <n v="0"/>
    <n v="0"/>
    <n v="0"/>
    <n v="0"/>
    <n v="0"/>
    <n v="0"/>
    <n v="0"/>
    <n v="0"/>
    <n v="0"/>
    <n v="0"/>
    <n v="0"/>
    <n v="0"/>
    <n v="0"/>
    <n v="0"/>
    <n v="0"/>
    <n v="0"/>
    <n v="0"/>
    <n v="0"/>
    <n v="0"/>
    <s v=" "/>
    <s v="N"/>
    <n v="0"/>
  </r>
  <r>
    <x v="0"/>
    <s v="Operations"/>
    <s v="R.10007"/>
    <s v="CAP-ELECTRIC NCC"/>
    <s v="R.10007.08"/>
    <s v="ELECTRIC SERVICES"/>
    <s v="R.10007.08.01"/>
    <s v="COMMERCIAL/INDUSTRIAL"/>
    <s v="R.10007.08.01.01"/>
    <x v="466"/>
    <x v="0"/>
    <n v="4207"/>
    <s v="Jennifer R Tada"/>
    <x v="0"/>
    <s v="REL  SETC  //  OPER"/>
    <s v="1CORP20000"/>
    <x v="0"/>
    <s v="2CORP90000"/>
    <x v="0"/>
    <s v="3CORP90500"/>
    <x v="66"/>
    <s v="1DRIV21000"/>
    <s v="Customer Requested Services - Electric"/>
    <s v="2DRIV21200"/>
    <s v="New Customer Requests - Electric"/>
    <n v="0"/>
    <n v="2479900"/>
    <n v="2268907.79"/>
    <n v="2437063.6232940997"/>
    <n v="42836.3767059003"/>
    <n v="0"/>
    <n v="3153377"/>
    <n v="-3153377"/>
    <n v="0"/>
    <n v="3235365"/>
    <n v="-3235365"/>
    <n v="0"/>
    <n v="3319485"/>
    <n v="-3319485"/>
    <n v="0"/>
    <n v="3405791"/>
    <n v="-3405791"/>
    <n v="3494342"/>
    <n v="-13071181.6232941"/>
    <s v="Tada"/>
    <s v=" "/>
    <s v="N"/>
    <n v="0"/>
  </r>
  <r>
    <x v="0"/>
    <s v="Operations"/>
    <s v="R.10007"/>
    <s v="CAP-ELECTRIC NCC"/>
    <s v="R.10007.08"/>
    <s v="ELECTRIC SERVICES"/>
    <s v="R.10007.08.01"/>
    <s v="COMMERCIAL/INDUSTRIAL"/>
    <s v="R.10007.08.01.02"/>
    <x v="467"/>
    <x v="0"/>
    <n v="4207"/>
    <s v="Jennifer R Tada"/>
    <x v="1"/>
    <s v="REL  SETC  //  OPER"/>
    <s v="1CORP20000"/>
    <x v="0"/>
    <s v="2CORP90000"/>
    <x v="0"/>
    <s v="3CORP90500"/>
    <x v="66"/>
    <s v="1DRIV21000"/>
    <s v="Customer Requested Services - Electric"/>
    <s v="2DRIV21200"/>
    <s v="New Customer Requests - Electric"/>
    <n v="0"/>
    <n v="14521"/>
    <n v="0"/>
    <n v="0"/>
    <n v="14521"/>
    <n v="0"/>
    <n v="0"/>
    <n v="0"/>
    <n v="0"/>
    <n v="0"/>
    <n v="0"/>
    <n v="0"/>
    <n v="0"/>
    <n v="0"/>
    <n v="0"/>
    <n v="0"/>
    <n v="0"/>
    <n v="0"/>
    <n v="14521"/>
    <n v="0"/>
    <s v=" "/>
    <s v="N"/>
    <n v="0"/>
  </r>
  <r>
    <x v="0"/>
    <s v="Operations"/>
    <s v="R.10007"/>
    <s v="CAP-ELECTRIC NCC"/>
    <s v="R.10007.08"/>
    <s v="ELECTRIC SERVICES"/>
    <s v="R.10007.08.02"/>
    <s v="RESIDENTIAL"/>
    <s v="R.10007.08.02.01"/>
    <x v="468"/>
    <x v="0"/>
    <n v="4207"/>
    <s v="Jennifer R Tada"/>
    <x v="0"/>
    <s v="REL  SETC  //  OPER"/>
    <s v="1CORP20000"/>
    <x v="0"/>
    <s v="2CORP90000"/>
    <x v="0"/>
    <s v="3CORP90500"/>
    <x v="66"/>
    <s v="1DRIV21000"/>
    <s v="Customer Requested Services - Electric"/>
    <s v="2DRIV21200"/>
    <s v="New Customer Requests - Electric"/>
    <n v="0"/>
    <n v="3623911"/>
    <n v="3495353.73"/>
    <n v="3320450.1134318002"/>
    <n v="303460.88656819984"/>
    <n v="0"/>
    <n v="4247227"/>
    <n v="-4247227"/>
    <n v="0"/>
    <n v="4357655"/>
    <n v="-4357655"/>
    <n v="0"/>
    <n v="4470954"/>
    <n v="-4470954"/>
    <n v="0"/>
    <n v="4587199"/>
    <n v="-4587199"/>
    <n v="4706466"/>
    <n v="-17359574.1134318"/>
    <s v="Tada"/>
    <s v=" "/>
    <s v="N"/>
    <n v="0"/>
  </r>
  <r>
    <x v="0"/>
    <s v="Operations"/>
    <s v="R.10007"/>
    <s v="CAP-ELECTRIC NCC"/>
    <s v="R.10007.08"/>
    <s v="ELECTRIC SERVICES"/>
    <s v="R.10007.08.02"/>
    <s v="RESIDENTIAL"/>
    <s v="R.10007.08.02.02"/>
    <x v="469"/>
    <x v="0"/>
    <n v="4207"/>
    <s v="Jennifer R Tada"/>
    <x v="0"/>
    <s v="REL  SETC  //  OPER"/>
    <s v="1CORP20000"/>
    <x v="0"/>
    <s v="2CORP90000"/>
    <x v="0"/>
    <s v="3CORP90500"/>
    <x v="66"/>
    <s v="1DRIV21000"/>
    <s v="Customer Requested Services - Electric"/>
    <s v="2DRIV21200"/>
    <s v="New Customer Requests - Electric"/>
    <n v="0"/>
    <n v="931138"/>
    <n v="604859.39"/>
    <n v="662796.41478890006"/>
    <n v="268341.58521109994"/>
    <n v="0"/>
    <n v="1070253"/>
    <n v="-1070253"/>
    <n v="0"/>
    <n v="1098080"/>
    <n v="-1098080"/>
    <n v="0"/>
    <n v="1126630"/>
    <n v="-1126630"/>
    <n v="0"/>
    <n v="1155922"/>
    <n v="-1155922"/>
    <n v="1185976"/>
    <n v="-4182543.4147888999"/>
    <s v="Tada"/>
    <s v=" "/>
    <s v="N"/>
    <n v="0"/>
  </r>
  <r>
    <x v="0"/>
    <s v="Operations"/>
    <s v="R.10007"/>
    <s v="CAP-ELECTRIC NCC"/>
    <s v="R.10007.08"/>
    <s v="ELECTRIC SERVICES"/>
    <s v="R.10007.08.02"/>
    <s v="RESIDENTIAL"/>
    <s v="R.10007.08.02.03"/>
    <x v="470"/>
    <x v="0"/>
    <n v="4207"/>
    <s v="Jennifer R Tada"/>
    <x v="1"/>
    <s v="REL  SETC  //  OPER"/>
    <s v="1CORP20000"/>
    <x v="0"/>
    <s v="2CORP90000"/>
    <x v="0"/>
    <s v="3CORP90500"/>
    <x v="66"/>
    <s v="1DRIV21000"/>
    <s v="Customer Requested Services - Electric"/>
    <s v="2DRIV21200"/>
    <s v="New Customer Requests - Electric"/>
    <n v="0"/>
    <n v="298137"/>
    <n v="0"/>
    <n v="0"/>
    <n v="298137"/>
    <n v="0"/>
    <n v="0"/>
    <n v="0"/>
    <n v="0"/>
    <n v="0"/>
    <n v="0"/>
    <n v="0"/>
    <n v="0"/>
    <n v="0"/>
    <n v="0"/>
    <n v="0"/>
    <n v="0"/>
    <n v="0"/>
    <n v="298137"/>
    <n v="0"/>
    <s v=" "/>
    <s v="N"/>
    <n v="0"/>
  </r>
  <r>
    <x v="0"/>
    <s v="Operations"/>
    <s v="R.10007"/>
    <s v="CAP-ELECTRIC NCC"/>
    <s v="R.10007.08"/>
    <s v="ELECTRIC SERVICES"/>
    <s v="R.10007.08.02"/>
    <s v="RESIDENTIAL"/>
    <s v="R.10007.08.02.04"/>
    <x v="471"/>
    <x v="0"/>
    <n v="4207"/>
    <s v="Jennifer R Tada"/>
    <x v="1"/>
    <s v="REL  SETC  //  OPER"/>
    <s v="1CORP20000"/>
    <x v="0"/>
    <s v="2CORP90000"/>
    <x v="0"/>
    <s v="3CORP90500"/>
    <x v="66"/>
    <s v="1DRIV21000"/>
    <s v="Customer Requested Services - Electric"/>
    <s v="2DRIV21200"/>
    <s v="New Customer Requests - Electric"/>
    <n v="0"/>
    <n v="0"/>
    <n v="0"/>
    <n v="0"/>
    <n v="0"/>
    <n v="0"/>
    <n v="0"/>
    <n v="0"/>
    <n v="0"/>
    <n v="0"/>
    <n v="0"/>
    <n v="0"/>
    <n v="0"/>
    <n v="0"/>
    <n v="0"/>
    <n v="0"/>
    <n v="0"/>
    <n v="0"/>
    <n v="0"/>
    <n v="0"/>
    <s v=" "/>
    <s v="N"/>
    <n v="0"/>
  </r>
  <r>
    <x v="0"/>
    <s v="Operations"/>
    <s v="R.10007"/>
    <s v="CAP-ELECTRIC NCC"/>
    <s v="R.10007.09"/>
    <s v="LINE EXTENSION"/>
    <s v="R.10007.09.01"/>
    <s v="COMMERCIAL/INDUSTRIAL"/>
    <s v="R.10007.09.01.01"/>
    <x v="472"/>
    <x v="0"/>
    <n v="4207"/>
    <s v="Jennifer R Tada"/>
    <x v="0"/>
    <s v="REL  SETC  //  OPER"/>
    <s v="1CORP20000"/>
    <x v="0"/>
    <s v="2CORP90000"/>
    <x v="0"/>
    <s v="3CORP90500"/>
    <x v="66"/>
    <s v="1DRIV21000"/>
    <s v="Customer Requested Services - Electric"/>
    <s v="2DRIV21200"/>
    <s v="New Customer Requests - Electric"/>
    <n v="36163851.835053936"/>
    <n v="9756790"/>
    <n v="9448033.3200000003"/>
    <n v="8820900.862028202"/>
    <n v="935889.13797179796"/>
    <n v="37124294.052664801"/>
    <n v="10010467"/>
    <n v="27113827.052664801"/>
    <n v="38107334.272038527"/>
    <n v="10270739"/>
    <n v="27836595.272038527"/>
    <n v="39112423.180445954"/>
    <n v="10537778"/>
    <n v="28574645.180445954"/>
    <n v="40140094.654657558"/>
    <n v="10811760"/>
    <n v="29328334.654657558"/>
    <n v="11092866"/>
    <n v="113789291.29777864"/>
    <s v="Tada"/>
    <s v=" "/>
    <s v="N"/>
    <n v="0"/>
  </r>
  <r>
    <x v="0"/>
    <s v="Operations"/>
    <s v="R.10007"/>
    <s v="CAP-ELECTRIC NCC"/>
    <s v="R.10007.09"/>
    <s v="LINE EXTENSION"/>
    <s v="R.10007.09.01"/>
    <s v="COMMERCIAL/INDUSTRIAL"/>
    <s v="R.10007.09.01.02"/>
    <x v="473"/>
    <x v="0"/>
    <n v="4207"/>
    <s v="Jennifer R Tada"/>
    <x v="1"/>
    <s v="REL  SETC  //  OPER"/>
    <s v="1CORP20000"/>
    <x v="0"/>
    <s v="2CORP90000"/>
    <x v="0"/>
    <s v="3CORP90500"/>
    <x v="66"/>
    <s v="1DRIV21000"/>
    <s v="Customer Requested Services - Electric"/>
    <s v="2DRIV21200"/>
    <s v="New Customer Requests - Electric"/>
    <n v="0"/>
    <n v="3771"/>
    <n v="0"/>
    <n v="0"/>
    <n v="3771"/>
    <n v="0"/>
    <n v="0"/>
    <n v="0"/>
    <n v="0"/>
    <n v="0"/>
    <n v="0"/>
    <n v="0"/>
    <n v="0"/>
    <n v="0"/>
    <n v="0"/>
    <n v="0"/>
    <n v="0"/>
    <n v="0"/>
    <n v="3771"/>
    <n v="0"/>
    <s v=" "/>
    <s v="N"/>
    <n v="0"/>
  </r>
  <r>
    <x v="0"/>
    <s v="Operations"/>
    <s v="R.10007"/>
    <s v="CAP-ELECTRIC NCC"/>
    <s v="R.10007.09"/>
    <s v="LINE EXTENSION"/>
    <s v="R.10007.09.02"/>
    <s v="MULTI FAMILY"/>
    <s v="R.10007.09.02.01"/>
    <x v="474"/>
    <x v="0"/>
    <n v="4207"/>
    <s v="Jennifer R Tada"/>
    <x v="0"/>
    <s v="REL  SETC  //  OPER"/>
    <s v="1CORP20000"/>
    <x v="0"/>
    <s v="2CORP90000"/>
    <x v="0"/>
    <s v="3CORP90500"/>
    <x v="66"/>
    <s v="1DRIV21000"/>
    <s v="Customer Requested Services - Electric"/>
    <s v="2DRIV21200"/>
    <s v="New Customer Requests - Electric"/>
    <n v="0"/>
    <n v="1463970"/>
    <n v="1436165.37"/>
    <n v="1681981.8760666"/>
    <n v="-218011.87606659997"/>
    <n v="0"/>
    <n v="1502033"/>
    <n v="-1502033"/>
    <n v="0"/>
    <n v="1541086"/>
    <n v="-1541086"/>
    <n v="0"/>
    <n v="1581154"/>
    <n v="-1581154"/>
    <n v="0"/>
    <n v="1622264"/>
    <n v="-1622264"/>
    <n v="1664443"/>
    <n v="-6464548.8760666"/>
    <s v="Tada"/>
    <s v=" "/>
    <s v="N"/>
    <n v="0"/>
  </r>
  <r>
    <x v="0"/>
    <s v="Operations"/>
    <s v="R.10007"/>
    <s v="CAP-ELECTRIC NCC"/>
    <s v="R.10007.09"/>
    <s v="LINE EXTENSION"/>
    <s v="R.10007.09.02"/>
    <s v="MULTI FAMILY"/>
    <s v="R.10007.09.02.02"/>
    <x v="475"/>
    <x v="0"/>
    <n v="4207"/>
    <s v="Jennifer R Tada"/>
    <x v="1"/>
    <s v="REL  SETC  //  OPER"/>
    <s v="1CORP20000"/>
    <x v="0"/>
    <s v="2CORP90000"/>
    <x v="0"/>
    <s v="3CORP90500"/>
    <x v="66"/>
    <s v="1DRIV21000"/>
    <s v="Customer Requested Services - Electric"/>
    <s v="2DRIV21200"/>
    <s v="New Customer Requests - Electric"/>
    <n v="0"/>
    <n v="1081"/>
    <n v="0"/>
    <n v="0"/>
    <n v="1081"/>
    <n v="0"/>
    <n v="0"/>
    <n v="0"/>
    <n v="0"/>
    <n v="0"/>
    <n v="0"/>
    <n v="0"/>
    <n v="0"/>
    <n v="0"/>
    <n v="0"/>
    <n v="0"/>
    <n v="0"/>
    <n v="0"/>
    <n v="1081"/>
    <n v="0"/>
    <s v=" "/>
    <s v="N"/>
    <n v="0"/>
  </r>
  <r>
    <x v="0"/>
    <s v="Operations"/>
    <s v="R.10007"/>
    <s v="CAP-ELECTRIC NCC"/>
    <s v="R.10007.09"/>
    <s v="LINE EXTENSION"/>
    <s v="R.10007.09.03"/>
    <s v="RESIDENTIAL"/>
    <s v="R.10007.09.03.01"/>
    <x v="476"/>
    <x v="0"/>
    <n v="4207"/>
    <s v="Jennifer R Tada"/>
    <x v="0"/>
    <s v="REL  SETC  //  OPER"/>
    <s v="1CORP20000"/>
    <x v="0"/>
    <s v="2CORP90000"/>
    <x v="0"/>
    <s v="3CORP90500"/>
    <x v="66"/>
    <s v="1DRIV21000"/>
    <s v="Customer Requested Services - Electric"/>
    <s v="2DRIV21200"/>
    <s v="New Customer Requests - Electric"/>
    <n v="0"/>
    <n v="224902"/>
    <n v="456062.24"/>
    <n v="676103.5284499001"/>
    <n v="-451201.5284499001"/>
    <n v="0"/>
    <n v="230749"/>
    <n v="-230749"/>
    <n v="0"/>
    <n v="236749"/>
    <n v="-236749"/>
    <n v="0"/>
    <n v="242904"/>
    <n v="-242904"/>
    <n v="0"/>
    <n v="249220"/>
    <n v="-249220"/>
    <n v="255700"/>
    <n v="-1410823.5284499"/>
    <s v="Tada"/>
    <s v=" "/>
    <s v="N"/>
    <n v="0"/>
  </r>
  <r>
    <x v="0"/>
    <s v="Operations"/>
    <s v="R.10007"/>
    <s v="CAP-ELECTRIC NCC"/>
    <s v="R.10007.09"/>
    <s v="LINE EXTENSION"/>
    <s v="R.10007.09.03"/>
    <s v="RESIDENTIAL"/>
    <s v="R.10007.09.03.02"/>
    <x v="477"/>
    <x v="0"/>
    <n v="4207"/>
    <s v="Jennifer R Tada"/>
    <x v="0"/>
    <s v="REL  SETC  //  OPER"/>
    <s v="1CORP20000"/>
    <x v="0"/>
    <s v="2CORP90000"/>
    <x v="0"/>
    <s v="3CORP90500"/>
    <x v="66"/>
    <s v="1DRIV21000"/>
    <s v="Customer Requested Services - Electric"/>
    <s v="2DRIV21200"/>
    <s v="New Customer Requests - Electric"/>
    <n v="0"/>
    <n v="7369593"/>
    <n v="8113856.5599999996"/>
    <n v="9739727.1758331005"/>
    <n v="-2370134.1758331005"/>
    <n v="0"/>
    <n v="7561202"/>
    <n v="-7561202"/>
    <n v="0"/>
    <n v="7757794"/>
    <n v="-7757794"/>
    <n v="0"/>
    <n v="7959496"/>
    <n v="-7959496"/>
    <n v="0"/>
    <n v="8166443"/>
    <n v="-8166443"/>
    <n v="8378771"/>
    <n v="-33815069.175833099"/>
    <s v="Tada"/>
    <s v=" "/>
    <s v="N"/>
    <n v="0"/>
  </r>
  <r>
    <x v="0"/>
    <s v="Operations"/>
    <s v="R.10007"/>
    <s v="CAP-ELECTRIC NCC"/>
    <s v="R.10007.09"/>
    <s v="LINE EXTENSION"/>
    <s v="R.10007.09.03"/>
    <s v="RESIDENTIAL"/>
    <s v="R.10007.09.03.03"/>
    <x v="478"/>
    <x v="0"/>
    <n v="4207"/>
    <s v="Jennifer R Tada"/>
    <x v="0"/>
    <s v="REL  SETC  //  OPER"/>
    <s v="1CORP20000"/>
    <x v="0"/>
    <s v="2CORP90000"/>
    <x v="0"/>
    <s v="3CORP90500"/>
    <x v="66"/>
    <s v="1DRIV21000"/>
    <s v="Customer Requested Services - Electric"/>
    <s v="2DRIV21200"/>
    <s v="New Customer Requests - Electric"/>
    <n v="0"/>
    <n v="715607"/>
    <n v="504779.99"/>
    <n v="568771.90620770003"/>
    <n v="146835.09379229997"/>
    <n v="0"/>
    <n v="734213"/>
    <n v="-734213"/>
    <n v="0"/>
    <n v="753302"/>
    <n v="-753302"/>
    <n v="0"/>
    <n v="772888"/>
    <n v="-772888"/>
    <n v="0"/>
    <n v="792983"/>
    <n v="-792983"/>
    <n v="813601"/>
    <n v="-2906550.9062077003"/>
    <s v="Tada"/>
    <s v=" "/>
    <s v="N"/>
    <n v="0"/>
  </r>
  <r>
    <x v="0"/>
    <s v="Operations"/>
    <s v="R.10007"/>
    <s v="CAP-ELECTRIC NCC"/>
    <s v="R.10007.09"/>
    <s v="LINE EXTENSION"/>
    <s v="R.10007.09.03"/>
    <s v="RESIDENTIAL"/>
    <s v="R.10007.09.03.04"/>
    <x v="479"/>
    <x v="0"/>
    <n v="4207"/>
    <s v="Jennifer R Tada"/>
    <x v="1"/>
    <s v="REL  SETC  //  OPER"/>
    <s v="1CORP20000"/>
    <x v="0"/>
    <s v="2CORP90000"/>
    <x v="0"/>
    <s v="3CORP90500"/>
    <x v="66"/>
    <s v="1DRIV21000"/>
    <s v="Customer Requested Services - Electric"/>
    <s v="2DRIV21200"/>
    <s v="New Customer Requests - Electric"/>
    <n v="0"/>
    <n v="0"/>
    <n v="0"/>
    <n v="0"/>
    <n v="0"/>
    <n v="0"/>
    <n v="0"/>
    <n v="0"/>
    <n v="0"/>
    <n v="0"/>
    <n v="0"/>
    <n v="0"/>
    <n v="0"/>
    <n v="0"/>
    <n v="0"/>
    <n v="0"/>
    <n v="0"/>
    <n v="0"/>
    <n v="0"/>
    <n v="0"/>
    <s v=" "/>
    <s v="N"/>
    <n v="0"/>
  </r>
  <r>
    <x v="0"/>
    <s v="Operations"/>
    <s v="R.10007"/>
    <s v="CAP-ELECTRIC NCC"/>
    <s v="R.10007.09"/>
    <s v="LINE EXTENSION"/>
    <s v="R.10007.09.03"/>
    <s v="RESIDENTIAL"/>
    <s v="R.10007.09.03.05"/>
    <x v="480"/>
    <x v="0"/>
    <n v="4207"/>
    <s v="Jennifer R Tada"/>
    <x v="1"/>
    <s v="REL  SETC  //  OPER"/>
    <s v="1CORP20000"/>
    <x v="0"/>
    <s v="2CORP90000"/>
    <x v="0"/>
    <s v="3CORP90500"/>
    <x v="66"/>
    <s v="1DRIV21000"/>
    <s v="Customer Requested Services - Electric"/>
    <s v="2DRIV21200"/>
    <s v="New Customer Requests - Electric"/>
    <n v="0"/>
    <n v="127337"/>
    <n v="0"/>
    <n v="0"/>
    <n v="127337"/>
    <n v="0"/>
    <n v="0"/>
    <n v="0"/>
    <n v="0"/>
    <n v="0"/>
    <n v="0"/>
    <n v="0"/>
    <n v="0"/>
    <n v="0"/>
    <n v="0"/>
    <n v="0"/>
    <n v="0"/>
    <n v="0"/>
    <n v="127337"/>
    <n v="0"/>
    <s v=" "/>
    <s v="N"/>
    <n v="0"/>
  </r>
  <r>
    <x v="0"/>
    <s v="Operations"/>
    <s v="R.10007"/>
    <s v="CAP-ELECTRIC NCC"/>
    <s v="R.10007.09"/>
    <s v="LINE EXTENSION"/>
    <s v="R.10007.09.03"/>
    <s v="RESIDENTIAL"/>
    <s v="R.10007.09.03.06"/>
    <x v="481"/>
    <x v="0"/>
    <n v="4207"/>
    <s v="Jennifer R Tada"/>
    <x v="1"/>
    <s v="REL  SETC  //  OPER"/>
    <s v="1CORP20000"/>
    <x v="0"/>
    <s v="2CORP90000"/>
    <x v="0"/>
    <s v="3CORP90500"/>
    <x v="66"/>
    <s v="1DRIV21000"/>
    <s v="Customer Requested Services - Electric"/>
    <s v="2DRIV21200"/>
    <s v="New Customer Requests - Electric"/>
    <n v="0"/>
    <n v="0"/>
    <n v="0"/>
    <n v="0"/>
    <n v="0"/>
    <n v="0"/>
    <n v="0"/>
    <n v="0"/>
    <n v="0"/>
    <n v="0"/>
    <n v="0"/>
    <n v="0"/>
    <n v="0"/>
    <n v="0"/>
    <n v="0"/>
    <n v="0"/>
    <n v="0"/>
    <n v="0"/>
    <n v="0"/>
    <n v="0"/>
    <s v=" "/>
    <s v="N"/>
    <n v="0"/>
  </r>
  <r>
    <x v="0"/>
    <s v="Operations"/>
    <s v="R.10007"/>
    <s v="CAP-ELECTRIC NCC"/>
    <s v="R.10007.09"/>
    <s v="LINE EXTENSION"/>
    <s v="R.10007.09.04"/>
    <s v="SINGLE FAMILY"/>
    <s v="R.10007.09.04.01"/>
    <x v="482"/>
    <x v="0"/>
    <n v="4207"/>
    <s v="Jennifer R Tada"/>
    <x v="0"/>
    <s v="REL  SETC  //  OPER"/>
    <s v="1CORP20000"/>
    <x v="0"/>
    <s v="2CORP90000"/>
    <x v="0"/>
    <s v="3CORP90500"/>
    <x v="66"/>
    <s v="1DRIV21000"/>
    <s v="Customer Requested Services - Electric"/>
    <s v="2DRIV21200"/>
    <s v="New Customer Requests - Electric"/>
    <n v="0"/>
    <n v="8182228"/>
    <n v="7675337.7400000002"/>
    <n v="7292186.5546021992"/>
    <n v="890041.44539780077"/>
    <n v="0"/>
    <n v="8394966"/>
    <n v="-8394966"/>
    <n v="0"/>
    <n v="8613235"/>
    <n v="-8613235"/>
    <n v="0"/>
    <n v="8837179"/>
    <n v="-8837179"/>
    <n v="0"/>
    <n v="9066946"/>
    <n v="-9066946"/>
    <n v="9302686"/>
    <n v="-34022284.554602198"/>
    <s v="Tada"/>
    <s v=" "/>
    <s v="N"/>
    <n v="0"/>
  </r>
  <r>
    <x v="0"/>
    <s v="Operations"/>
    <s v="R.10007"/>
    <s v="CAP-ELECTRIC NCC"/>
    <s v="R.10007.09"/>
    <s v="LINE EXTENSION"/>
    <s v="R.10007.09.04"/>
    <s v="SINGLE FAMILY"/>
    <s v="R.10007.09.04.02"/>
    <x v="483"/>
    <x v="0"/>
    <n v="4207"/>
    <s v="Jennifer R Tada"/>
    <x v="1"/>
    <s v="REL  SETC  //  OPER"/>
    <s v="1CORP20000"/>
    <x v="0"/>
    <s v="2CORP90000"/>
    <x v="0"/>
    <s v="3CORP90500"/>
    <x v="66"/>
    <s v="1DRIV21000"/>
    <s v="Customer Requested Services - Electric"/>
    <s v="2DRIV21200"/>
    <s v="New Customer Requests - Electric"/>
    <n v="0"/>
    <n v="18690"/>
    <n v="0"/>
    <n v="0"/>
    <n v="18690"/>
    <n v="0"/>
    <n v="0"/>
    <n v="0"/>
    <n v="0"/>
    <n v="0"/>
    <n v="0"/>
    <n v="0"/>
    <n v="0"/>
    <n v="0"/>
    <n v="0"/>
    <n v="0"/>
    <n v="0"/>
    <n v="0"/>
    <n v="18690"/>
    <n v="0"/>
    <s v=" "/>
    <s v="N"/>
    <n v="0"/>
  </r>
  <r>
    <x v="0"/>
    <s v="Operations"/>
    <s v="R.10007"/>
    <s v="CAP-ELECTRIC NCC"/>
    <s v="R.10007.10"/>
    <s v="PORT OF SEATTLE FEEDER"/>
    <s v="R.10007.10.01"/>
    <s v="PORT OF SEATTLE FEEDER"/>
    <s v="R.10007.10.01.01"/>
    <x v="484"/>
    <x v="0"/>
    <n v="4022"/>
    <s v="Roque Bamba"/>
    <x v="0"/>
    <s v="REL  SETC  //  EXEC"/>
    <s v="1CORP20000"/>
    <x v="0"/>
    <s v="2CORP90000"/>
    <x v="0"/>
    <s v="3CORP90500"/>
    <x v="66"/>
    <s v="1DRIV21000"/>
    <s v="Customer Requested Services - Electric"/>
    <s v="2DRIV21000"/>
    <s v="Customer Reimbursed - Electric"/>
    <n v="0"/>
    <n v="0"/>
    <n v="811.47"/>
    <n v="811.47"/>
    <n v="-811.47"/>
    <n v="0"/>
    <n v="0"/>
    <n v="0"/>
    <n v="0"/>
    <n v="0"/>
    <n v="0"/>
    <n v="0"/>
    <n v="0"/>
    <n v="0"/>
    <n v="0"/>
    <n v="0"/>
    <n v="0"/>
    <n v="0"/>
    <n v="-811.47"/>
    <s v="Bamba"/>
    <s v=" "/>
    <s v="N"/>
    <n v="0"/>
  </r>
  <r>
    <x v="0"/>
    <s v="Operations"/>
    <s v="R.10007"/>
    <s v="CAP-ELECTRIC NCC"/>
    <s v="R.10007.11"/>
    <s v="PROJECTS CANCELLED"/>
    <s v="R.10007.11.01"/>
    <s v="PROJECTS CANCELLED"/>
    <s v="R.10007.11.01.01"/>
    <x v="485"/>
    <x v="0"/>
    <n v="4207"/>
    <s v="Jennifer R Tada"/>
    <x v="1"/>
    <s v="REL  SETC  //  OPER"/>
    <s v="1CORP20000"/>
    <x v="0"/>
    <s v="2CORP90000"/>
    <x v="0"/>
    <s v="3CORP90500"/>
    <x v="66"/>
    <s v="1DRIV21000"/>
    <s v="Customer Requested Services - Electric"/>
    <s v="2DRIV21000"/>
    <s v="Customer Reimbursed - Electric"/>
    <n v="0"/>
    <n v="0"/>
    <n v="0"/>
    <n v="0"/>
    <n v="0"/>
    <n v="0"/>
    <n v="0"/>
    <n v="0"/>
    <n v="0"/>
    <n v="0"/>
    <n v="0"/>
    <n v="0"/>
    <n v="0"/>
    <n v="0"/>
    <n v="0"/>
    <n v="0"/>
    <n v="0"/>
    <n v="0"/>
    <n v="0"/>
    <n v="0"/>
    <s v=" "/>
    <s v="N"/>
    <n v="0"/>
  </r>
  <r>
    <x v="0"/>
    <s v="Operations"/>
    <s v="R.10007"/>
    <s v="CAP-ELECTRIC NCC"/>
    <s v="R.10007.11"/>
    <s v="PROJECTS CANCELLED"/>
    <s v="R.10007.11.01"/>
    <s v="PROJECTS CANCELLED"/>
    <s v="R.10007.11.01.02"/>
    <x v="486"/>
    <x v="0"/>
    <n v="4207"/>
    <s v="Jennifer R Tada"/>
    <x v="1"/>
    <s v="REL  SETC  //  OPER"/>
    <s v="1CORP20000"/>
    <x v="0"/>
    <s v="2CORP90000"/>
    <x v="0"/>
    <s v="3CORP93000"/>
    <x v="0"/>
    <s v="1DRIV11000"/>
    <s v="Reliability - Electric"/>
    <s v="2DRIV11400"/>
    <s v="Electric Operations"/>
    <n v="0"/>
    <n v="330642"/>
    <n v="0"/>
    <n v="0"/>
    <n v="330642"/>
    <n v="0"/>
    <n v="0"/>
    <n v="0"/>
    <n v="0"/>
    <n v="0"/>
    <n v="0"/>
    <n v="0"/>
    <n v="0"/>
    <n v="0"/>
    <n v="0"/>
    <n v="0"/>
    <n v="0"/>
    <n v="0"/>
    <n v="330642"/>
    <n v="0"/>
    <s v=" "/>
    <s v="N"/>
    <n v="0"/>
  </r>
  <r>
    <x v="0"/>
    <s v="Operations"/>
    <s v="R.10008"/>
    <s v="CAP-ELECTRIC RELOCATIONS/CONVERSIONS"/>
    <s v="R.10008.01"/>
    <s v="CUSTOMER-DRIVEN RELOCATIONS/CONVERSIONS"/>
    <s v="R.10008.01.01"/>
    <s v="CUSTOMER-DRIVEN RELOCATIONS/CONVERSIONS"/>
    <s v="R.10008.01.01.01"/>
    <x v="487"/>
    <x v="0"/>
    <n v="4207"/>
    <s v="Jennifer R Tada"/>
    <x v="0"/>
    <s v="REL  SETC  //  OPER"/>
    <s v="1CORP20000"/>
    <x v="0"/>
    <s v="2CORP90000"/>
    <x v="0"/>
    <s v="3CORP95000"/>
    <x v="70"/>
    <s v="1DRIV21000"/>
    <s v="Customer Requested Services - Electric"/>
    <s v="2DRIV21300"/>
    <s v="Public Improvement - Electric"/>
    <n v="0"/>
    <n v="0"/>
    <n v="3397.68"/>
    <n v="-108271.45"/>
    <n v="108271.45"/>
    <n v="0"/>
    <n v="0"/>
    <n v="0"/>
    <n v="0"/>
    <n v="0"/>
    <n v="0"/>
    <n v="0"/>
    <n v="0"/>
    <n v="0"/>
    <n v="0"/>
    <n v="0"/>
    <n v="0"/>
    <n v="0"/>
    <n v="108271.45"/>
    <s v="Tada"/>
    <s v=" "/>
    <s v="N"/>
    <n v="0"/>
  </r>
  <r>
    <x v="0"/>
    <s v="Operations"/>
    <s v="R.10008"/>
    <s v="CAP-ELECTRIC RELOCATIONS/CONVERSIONS"/>
    <s v="R.10008.01"/>
    <s v="CUSTOMER-DRIVEN RELOCATIONS/CONVERSIONS"/>
    <s v="R.10008.01.01"/>
    <s v="CUSTOMER-DRIVEN RELOCATIONS/CONVERSIONS"/>
    <s v="R.10008.01.01.02"/>
    <x v="488"/>
    <x v="0"/>
    <n v="4207"/>
    <s v="Jennifer R Tada"/>
    <x v="0"/>
    <s v="REL  SETC  //  OPER"/>
    <s v="1CORP20000"/>
    <x v="0"/>
    <s v="2CORP90000"/>
    <x v="0"/>
    <s v="3CORP95000"/>
    <x v="70"/>
    <s v="1DRIV21000"/>
    <s v="Customer Requested Services - Electric"/>
    <s v="2DRIV21300"/>
    <s v="Public Improvement - Electric"/>
    <n v="14299307.672128145"/>
    <n v="14299308"/>
    <n v="5318148.0599999996"/>
    <n v="4188532.1859293999"/>
    <n v="10110775.814070601"/>
    <n v="14247986.078325529"/>
    <n v="5387727"/>
    <n v="8860259.0783255287"/>
    <n v="14658401.355773287"/>
    <n v="5533956"/>
    <n v="9124445.3557732869"/>
    <n v="15081128.421535281"/>
    <n v="5687516"/>
    <n v="9393612.4215352815"/>
    <n v="15516314.679450687"/>
    <n v="5845337"/>
    <n v="9670977.679450687"/>
    <n v="6011174"/>
    <n v="47160070.349155381"/>
    <s v="Tada"/>
    <s v=" "/>
    <s v="N"/>
    <n v="0"/>
  </r>
  <r>
    <x v="0"/>
    <s v="Operations"/>
    <s v="R.10008"/>
    <s v="CAP-ELECTRIC RELOCATIONS/CONVERSIONS"/>
    <s v="R.10008.01"/>
    <s v="CUSTOMER-DRIVEN RELOCATIONS/CONVERSIONS"/>
    <s v="R.10008.01.01"/>
    <s v="CUSTOMER-DRIVEN RELOCATIONS/CONVERSIONS"/>
    <s v="R.10008.01.01.03"/>
    <x v="489"/>
    <x v="0"/>
    <n v="4207"/>
    <s v="Jennifer R Tada"/>
    <x v="1"/>
    <s v="REL  SETC  //  OPER"/>
    <s v="1CORP20000"/>
    <x v="0"/>
    <s v="2CORP90000"/>
    <x v="0"/>
    <s v="3CORP91000"/>
    <x v="75"/>
    <s v="1DRIV21000"/>
    <s v="Customer Requested Services - Electric"/>
    <s v="2DRIV21300"/>
    <s v="Public Improvement - Electric"/>
    <n v="0"/>
    <n v="0"/>
    <n v="0"/>
    <n v="0"/>
    <n v="0"/>
    <n v="0"/>
    <n v="0"/>
    <n v="0"/>
    <n v="0"/>
    <n v="0"/>
    <n v="0"/>
    <n v="0"/>
    <n v="0"/>
    <n v="0"/>
    <n v="0"/>
    <n v="0"/>
    <n v="0"/>
    <n v="0"/>
    <n v="0"/>
    <n v="0"/>
    <s v=" "/>
    <s v="N"/>
    <n v="0"/>
  </r>
  <r>
    <x v="0"/>
    <s v="Operations"/>
    <s v="R.10008"/>
    <s v="CAP-ELECTRIC RELOCATIONS/CONVERSIONS"/>
    <s v="R.10008.01"/>
    <s v="CUSTOMER-DRIVEN RELOCATIONS/CONVERSIONS"/>
    <s v="R.10008.01.01"/>
    <s v="CUSTOMER-DRIVEN RELOCATIONS/CONVERSIONS"/>
    <s v="R.10008.01.01.04"/>
    <x v="490"/>
    <x v="0"/>
    <n v="4207"/>
    <s v="Jennifer R Tada"/>
    <x v="1"/>
    <s v="REL  SETC  //  OPER"/>
    <s v="1CORP20000"/>
    <x v="0"/>
    <s v="2CORP90000"/>
    <x v="0"/>
    <s v="3CORP95000"/>
    <x v="70"/>
    <s v="1DRIV21000"/>
    <s v="Customer Requested Services - Electric"/>
    <s v="2DRIV21300"/>
    <s v="Public Improvement - Electric"/>
    <n v="0"/>
    <n v="184098"/>
    <n v="0"/>
    <n v="0"/>
    <n v="184098"/>
    <n v="0"/>
    <n v="0"/>
    <n v="0"/>
    <n v="0"/>
    <n v="0"/>
    <n v="0"/>
    <n v="0"/>
    <n v="0"/>
    <n v="0"/>
    <n v="0"/>
    <n v="0"/>
    <n v="0"/>
    <n v="0"/>
    <n v="184098"/>
    <n v="0"/>
    <s v=" "/>
    <s v="N"/>
    <n v="0"/>
  </r>
  <r>
    <x v="0"/>
    <s v="Operations"/>
    <s v="R.10008"/>
    <s v="CAP-ELECTRIC RELOCATIONS/CONVERSIONS"/>
    <s v="R.10008.02"/>
    <s v="FRANCHISE ACQUISITION"/>
    <s v="R.10008.02.01"/>
    <s v="FRANCHISE ACQUISITION"/>
    <s v="R.10008.02.01.01"/>
    <x v="491"/>
    <x v="0"/>
    <n v="4215"/>
    <s v="Andrew G Markos"/>
    <x v="0"/>
    <s v="REL  SETC  //  OPER"/>
    <s v="1CORP20000"/>
    <x v="0"/>
    <s v="2CORP90000"/>
    <x v="0"/>
    <s v="3CORP95000"/>
    <x v="70"/>
    <s v="1DRIV21000"/>
    <s v="Customer Requested Services - Electric"/>
    <s v="2DRIV21300"/>
    <s v="Public Improvement - Electric"/>
    <n v="0"/>
    <n v="102000"/>
    <n v="93756.87"/>
    <n v="122380.38880000002"/>
    <n v="-20380.388800000015"/>
    <n v="0"/>
    <n v="0"/>
    <n v="0"/>
    <n v="0"/>
    <n v="0"/>
    <n v="0"/>
    <n v="0"/>
    <n v="0"/>
    <n v="0"/>
    <n v="0"/>
    <n v="0"/>
    <n v="0"/>
    <n v="0"/>
    <n v="-20380.388800000015"/>
    <s v="Markos"/>
    <s v=" "/>
    <s v="N"/>
    <n v="0"/>
  </r>
  <r>
    <x v="0"/>
    <s v="Operations"/>
    <s v="R.10008"/>
    <s v="CAP-ELECTRIC RELOCATIONS/CONVERSIONS"/>
    <s v="R.10008.03"/>
    <s v="PI-DRIVEN ELEC RELOCATIONS/CONVERSIONS"/>
    <s v="R.10008.03.01"/>
    <s v="PI-DRIVEN ELEC RELOCATIONS/CONVERSIONS"/>
    <s v="R.10008.03.01.01"/>
    <x v="492"/>
    <x v="0"/>
    <n v="4207"/>
    <s v="Jennifer R Tada"/>
    <x v="0"/>
    <s v="REL  SETC  //  OPER"/>
    <s v="1CORP20000"/>
    <x v="0"/>
    <s v="2CORP90000"/>
    <x v="0"/>
    <s v="3CORP95000"/>
    <x v="70"/>
    <s v="1DRIV21000"/>
    <s v="Customer Requested Services - Electric"/>
    <s v="2DRIV21300"/>
    <s v="Public Improvement - Electric"/>
    <n v="0"/>
    <n v="0"/>
    <n v="9372879.9000000004"/>
    <n v="8458169.7098375"/>
    <n v="-8458169.7098375"/>
    <n v="0"/>
    <n v="3698094"/>
    <n v="-3698094"/>
    <n v="0"/>
    <n v="3961311"/>
    <n v="-3961311"/>
    <n v="0"/>
    <n v="3737725"/>
    <n v="-3737725"/>
    <n v="0"/>
    <n v="4021809"/>
    <n v="-4021809"/>
    <n v="4320322"/>
    <n v="-23877108.7098375"/>
    <s v="Tada"/>
    <s v=" CAK - adjusted down to keep  bottom line.  Initial adders may be incorrect due to double counting.  Tada suggest go with original so I'm just making some swags and where to reduce from the initial proposed"/>
    <s v="N"/>
    <n v="0"/>
  </r>
  <r>
    <x v="0"/>
    <s v="Operations"/>
    <s v="R.10008"/>
    <s v="CAP-ELECTRIC RELOCATIONS/CONVERSIONS"/>
    <s v="R.10008.03"/>
    <s v="PI-DRIVEN ELEC RELOCATIONS/CONVERSIONS"/>
    <s v="R.10008.03.01"/>
    <s v="PI-DRIVEN ELEC RELOCATIONS/CONVERSIONS"/>
    <s v="R.10008.03.01.02"/>
    <x v="493"/>
    <x v="0"/>
    <n v="4022"/>
    <s v="Roque Bamba"/>
    <x v="0"/>
    <s v="REL  SETC  //  NOPH"/>
    <s v="1CORP20000"/>
    <x v="0"/>
    <s v="2CORP90000"/>
    <x v="0"/>
    <s v="3CORP95000"/>
    <x v="70"/>
    <s v="1DRIV21000"/>
    <s v="Customer Requested Services - Electric"/>
    <s v="2DRIV21300"/>
    <s v="Public Improvement - Electric"/>
    <n v="0"/>
    <n v="0"/>
    <n v="0"/>
    <n v="0"/>
    <n v="0"/>
    <n v="0"/>
    <n v="0"/>
    <n v="0"/>
    <n v="0"/>
    <n v="0"/>
    <n v="0"/>
    <n v="0"/>
    <n v="0"/>
    <n v="0"/>
    <n v="0"/>
    <n v="0"/>
    <n v="0"/>
    <n v="0"/>
    <n v="0"/>
    <s v="Bamba"/>
    <s v=" "/>
    <s v="N"/>
    <n v="0"/>
  </r>
  <r>
    <x v="0"/>
    <s v="Operations"/>
    <s v="R.10008"/>
    <s v="CAP-ELECTRIC RELOCATIONS/CONVERSIONS"/>
    <s v="R.10008.03"/>
    <s v="PI-DRIVEN ELEC RELOCATIONS/CONVERSIONS"/>
    <s v="R.10008.03.01"/>
    <s v="PI-DRIVEN ELEC RELOCATIONS/CONVERSIONS"/>
    <s v="R.10008.03.01.03"/>
    <x v="494"/>
    <x v="0"/>
    <n v="4207"/>
    <s v="Jennifer R Tada"/>
    <x v="0"/>
    <s v="REL  SETC  //  OPER"/>
    <s v="1CORP20000"/>
    <x v="0"/>
    <s v="2CORP90000"/>
    <x v="0"/>
    <s v="3CORP95000"/>
    <x v="70"/>
    <s v="1DRIV21000"/>
    <s v="Customer Requested Services - Electric"/>
    <s v="2DRIV21300"/>
    <s v="Public Improvement - Electric"/>
    <n v="0"/>
    <n v="1613524"/>
    <n v="8860696.9000000004"/>
    <n v="8460013.9230403006"/>
    <n v="-6846489.9230403006"/>
    <n v="0"/>
    <n v="3144866"/>
    <n v="-3144866"/>
    <n v="0"/>
    <n v="3393069"/>
    <n v="-3393069"/>
    <n v="0"/>
    <n v="3153714"/>
    <n v="-3153714"/>
    <n v="0"/>
    <n v="3421592"/>
    <n v="-3421592"/>
    <n v="3703077"/>
    <n v="-19959730.923040301"/>
    <s v="Tada"/>
    <s v=" CAK - adjusted down to keep  bottom line.  Initial adders may be incorrect due to double counting.  Tada suggest go with original so I'm just making some swags and where to reduce from the initial proposed; Need a basis for sig increase"/>
    <s v="N"/>
    <n v="0"/>
  </r>
  <r>
    <x v="0"/>
    <s v="Operations"/>
    <s v="R.10008"/>
    <s v="CAP-ELECTRIC RELOCATIONS/CONVERSIONS"/>
    <s v="R.10008.03"/>
    <s v="PI-DRIVEN ELEC RELOCATIONS/CONVERSIONS"/>
    <s v="R.10008.03.01"/>
    <s v="PI-DRIVEN ELEC RELOCATIONS/CONVERSIONS"/>
    <s v="R.10008.03.01.04"/>
    <x v="495"/>
    <x v="0"/>
    <n v="4207"/>
    <s v="Jennifer R Tada"/>
    <x v="0"/>
    <s v="REL  SETC  //  OPER"/>
    <s v="1CORP20000"/>
    <x v="0"/>
    <s v="2CORP90000"/>
    <x v="0"/>
    <s v="3CORP95000"/>
    <x v="70"/>
    <s v="1DRIV21000"/>
    <s v="Customer Requested Services - Electric"/>
    <s v="2DRIV21300"/>
    <s v="Public Improvement - Electric"/>
    <n v="0"/>
    <n v="0"/>
    <n v="23299.63"/>
    <n v="269562.18"/>
    <n v="-269562.18"/>
    <n v="0"/>
    <n v="457799"/>
    <n v="-457799"/>
    <n v="0"/>
    <n v="470255"/>
    <n v="-470255"/>
    <n v="0"/>
    <n v="483273"/>
    <n v="-483273"/>
    <n v="0"/>
    <n v="496683"/>
    <n v="-496683"/>
    <n v="510774"/>
    <n v="-2177572.1800000002"/>
    <s v="Tada"/>
    <s v=" "/>
    <s v="N"/>
    <n v="0"/>
  </r>
  <r>
    <x v="0"/>
    <s v="Operations"/>
    <s v="R.10008"/>
    <s v="CAP-ELECTRIC RELOCATIONS/CONVERSIONS"/>
    <s v="R.10008.03"/>
    <s v="PI-DRIVEN ELEC RELOCATIONS/CONVERSIONS"/>
    <s v="R.10008.03.01"/>
    <s v="PI-DRIVEN ELEC RELOCATIONS/CONVERSIONS"/>
    <s v="R.10008.03.01.05"/>
    <x v="496"/>
    <x v="0"/>
    <n v="4207"/>
    <s v="Jennifer R Tada"/>
    <x v="0"/>
    <s v="REL  SETC  //  OPER"/>
    <s v="1CORP20000"/>
    <x v="0"/>
    <s v="2CORP90000"/>
    <x v="0"/>
    <s v="3CORP95000"/>
    <x v="70"/>
    <s v="1DRIV21000"/>
    <s v="Customer Requested Services - Electric"/>
    <s v="2DRIV21300"/>
    <s v="Public Improvement - Electric"/>
    <n v="2305033.8935630298"/>
    <n v="691510"/>
    <n v="4260193.3099999996"/>
    <n v="2171556.9761454002"/>
    <n v="-1480046.9761454002"/>
    <n v="2368422.3256360185"/>
    <n v="3927922"/>
    <n v="-1559499.6743639815"/>
    <n v="2433553.9395910092"/>
    <n v="3733364"/>
    <n v="-1299810.0604089908"/>
    <n v="2500476.6729297619"/>
    <n v="4519377"/>
    <n v="-2018900.3270702381"/>
    <n v="2569239.7814353304"/>
    <n v="4300133"/>
    <n v="-1730893.2185646696"/>
    <n v="4082774"/>
    <n v="-8089150.2565532792"/>
    <s v="Tada"/>
    <s v=" CAK - adjusted down to keep  bottom line.  Initial adders may be incorrect due to double counting.  Tada suggest go with original so I'm just making some swags and where to reduce from the initial proposed"/>
    <s v="N"/>
    <n v="0"/>
  </r>
  <r>
    <x v="0"/>
    <s v="Operations"/>
    <s v="R.10008"/>
    <s v="CAP-ELECTRIC RELOCATIONS/CONVERSIONS"/>
    <s v="R.10008.03"/>
    <s v="PI-DRIVEN ELEC RELOCATIONS/CONVERSIONS"/>
    <s v="R.10008.03.01"/>
    <s v="PI-DRIVEN ELEC RELOCATIONS/CONVERSIONS"/>
    <s v="R.10008.03.01.06"/>
    <x v="497"/>
    <x v="0"/>
    <n v="4207"/>
    <s v="Jennifer R Tada"/>
    <x v="1"/>
    <s v="REL  SETC  //  OPER"/>
    <s v="1CORP20000"/>
    <x v="0"/>
    <s v="2CORP90000"/>
    <x v="0"/>
    <s v="3CORP95000"/>
    <x v="70"/>
    <s v="1DRIV21000"/>
    <s v="Customer Requested Services - Electric"/>
    <s v="2DRIV21300"/>
    <s v="Public Improvement - Electric"/>
    <n v="0"/>
    <n v="174491"/>
    <n v="0"/>
    <n v="0"/>
    <n v="174491"/>
    <n v="0"/>
    <n v="0"/>
    <n v="0"/>
    <n v="0"/>
    <n v="0"/>
    <n v="0"/>
    <n v="0"/>
    <n v="0"/>
    <n v="0"/>
    <n v="0"/>
    <n v="0"/>
    <n v="0"/>
    <n v="0"/>
    <n v="174491"/>
    <n v="0"/>
    <s v=" "/>
    <s v="N"/>
    <n v="0"/>
  </r>
  <r>
    <x v="0"/>
    <s v="Operations"/>
    <s v="R.10008"/>
    <s v="CAP-ELECTRIC RELOCATIONS/CONVERSIONS"/>
    <s v="R.10008.03"/>
    <s v="PI-DRIVEN ELEC RELOCATIONS/CONVERSIONS"/>
    <s v="R.10008.03.01"/>
    <s v="PI-DRIVEN ELEC RELOCATIONS/CONVERSIONS"/>
    <s v="R.10008.03.01.07"/>
    <x v="498"/>
    <x v="0"/>
    <n v="4022"/>
    <s v="Roque Bamba"/>
    <x v="1"/>
    <s v="REL  SETC  //  NOPH"/>
    <s v="1CORP20000"/>
    <x v="0"/>
    <s v="2CORP90000"/>
    <x v="0"/>
    <s v="3CORP95000"/>
    <x v="70"/>
    <s v="1DRIV21000"/>
    <s v="Customer Requested Services - Electric"/>
    <s v="2DRIV21300"/>
    <s v="Public Improvement - Electric"/>
    <n v="0"/>
    <n v="0"/>
    <n v="0"/>
    <n v="0"/>
    <n v="0"/>
    <n v="0"/>
    <n v="0"/>
    <n v="0"/>
    <n v="0"/>
    <n v="0"/>
    <n v="0"/>
    <n v="0"/>
    <n v="0"/>
    <n v="0"/>
    <n v="0"/>
    <n v="0"/>
    <n v="0"/>
    <n v="0"/>
    <n v="0"/>
    <n v="0"/>
    <s v=" "/>
    <s v="N"/>
    <n v="0"/>
  </r>
  <r>
    <x v="0"/>
    <s v="Operations"/>
    <s v="R.10008"/>
    <s v="CAP-ELECTRIC RELOCATIONS/CONVERSIONS"/>
    <s v="R.10008.03"/>
    <s v="PI-DRIVEN ELEC RELOCATIONS/CONVERSIONS"/>
    <s v="R.10008.03.01"/>
    <s v="PI-DRIVEN ELEC RELOCATIONS/CONVERSIONS"/>
    <s v="R.10008.03.01.08"/>
    <x v="499"/>
    <x v="0"/>
    <n v="4207"/>
    <s v="Jennifer R Tada"/>
    <x v="1"/>
    <s v="REL  SETC  //  OPER"/>
    <s v="1CORP20000"/>
    <x v="0"/>
    <s v="2CORP90000"/>
    <x v="0"/>
    <s v="3CORP95000"/>
    <x v="70"/>
    <s v="1DRIV21000"/>
    <s v="Customer Requested Services - Electric"/>
    <s v="2DRIV21300"/>
    <s v="Public Improvement - Electric"/>
    <n v="0"/>
    <n v="208409"/>
    <n v="0"/>
    <n v="0"/>
    <n v="208409"/>
    <n v="0"/>
    <n v="0"/>
    <n v="0"/>
    <n v="0"/>
    <n v="0"/>
    <n v="0"/>
    <n v="0"/>
    <n v="0"/>
    <n v="0"/>
    <n v="0"/>
    <n v="0"/>
    <n v="0"/>
    <n v="0"/>
    <n v="208409"/>
    <n v="0"/>
    <s v=" "/>
    <s v="N"/>
    <n v="0"/>
  </r>
  <r>
    <x v="0"/>
    <s v="Operations"/>
    <s v="R.10008"/>
    <s v="CAP-ELECTRIC RELOCATIONS/CONVERSIONS"/>
    <s v="R.10008.03"/>
    <s v="PI-DRIVEN ELEC RELOCATIONS/CONVERSIONS"/>
    <s v="R.10008.03.01"/>
    <s v="PI-DRIVEN ELEC RELOCATIONS/CONVERSIONS"/>
    <s v="R.10008.03.01.09"/>
    <x v="500"/>
    <x v="0"/>
    <n v="4207"/>
    <s v="Jennifer R Tada"/>
    <x v="1"/>
    <s v="REL  SETC  //  OPER"/>
    <s v="1CORP20000"/>
    <x v="0"/>
    <s v="2CORP90000"/>
    <x v="0"/>
    <s v="3CORP95000"/>
    <x v="70"/>
    <s v="1DRIV21000"/>
    <s v="Customer Requested Services - Electric"/>
    <s v="2DRIV21300"/>
    <s v="Public Improvement - Electric"/>
    <n v="0"/>
    <n v="0"/>
    <n v="0"/>
    <n v="0"/>
    <n v="0"/>
    <n v="0"/>
    <n v="0"/>
    <n v="0"/>
    <n v="0"/>
    <n v="0"/>
    <n v="0"/>
    <n v="0"/>
    <n v="0"/>
    <n v="0"/>
    <n v="0"/>
    <n v="0"/>
    <n v="0"/>
    <n v="0"/>
    <n v="0"/>
    <n v="0"/>
    <s v=" "/>
    <s v="N"/>
    <n v="0"/>
  </r>
  <r>
    <x v="0"/>
    <s v="Operations"/>
    <s v="R.10008"/>
    <s v="CAP-ELECTRIC RELOCATIONS/CONVERSIONS"/>
    <s v="R.10008.03"/>
    <s v="PI-DRIVEN ELEC RELOCATIONS/CONVERSIONS"/>
    <s v="R.10008.03.01"/>
    <s v="PI-DRIVEN ELEC RELOCATIONS/CONVERSIONS"/>
    <s v="R.10008.03.01.10"/>
    <x v="501"/>
    <x v="0"/>
    <n v="4207"/>
    <s v="Jennifer R Tada"/>
    <x v="1"/>
    <s v="REL  SETC  //  OPER"/>
    <s v="1CORP20000"/>
    <x v="0"/>
    <s v="2CORP90000"/>
    <x v="0"/>
    <s v="3CORP95000"/>
    <x v="70"/>
    <s v="1DRIV21000"/>
    <s v="Customer Requested Services - Electric"/>
    <s v="2DRIV21300"/>
    <s v="Public Improvement - Electric"/>
    <n v="0"/>
    <n v="98456"/>
    <n v="0"/>
    <n v="0"/>
    <n v="98456"/>
    <n v="0"/>
    <n v="0"/>
    <n v="0"/>
    <n v="0"/>
    <n v="0"/>
    <n v="0"/>
    <n v="0"/>
    <n v="0"/>
    <n v="0"/>
    <n v="0"/>
    <n v="0"/>
    <n v="0"/>
    <n v="0"/>
    <n v="98456"/>
    <n v="0"/>
    <s v=" "/>
    <s v="N"/>
    <n v="0"/>
  </r>
  <r>
    <x v="0"/>
    <s v="Operations"/>
    <s v="R.10008"/>
    <s v="CAP-ELECTRIC RELOCATIONS/CONVERSIONS"/>
    <s v="R.10008.03"/>
    <s v="PI-DRIVEN ELEC RELOCATIONS/CONVERSIONS"/>
    <s v="R.10008.03.01"/>
    <s v="PI-DRIVEN ELEC RELOCATIONS/CONVERSIONS"/>
    <s v="R.10008.03.01.11"/>
    <x v="502"/>
    <x v="0"/>
    <n v="4207"/>
    <s v="Jennifer R Tada"/>
    <x v="1"/>
    <s v="REL  SETC  //  OPER"/>
    <s v="1CORP20000"/>
    <x v="0"/>
    <s v="2CORP90000"/>
    <x v="0"/>
    <s v="3CORP95000"/>
    <x v="70"/>
    <s v="1DRIV21000"/>
    <s v="Customer Requested Services - Electric"/>
    <s v="2DRIV21300"/>
    <s v="Public Improvement - Electric"/>
    <n v="0"/>
    <n v="0"/>
    <n v="0"/>
    <n v="0"/>
    <n v="0"/>
    <n v="0"/>
    <n v="0"/>
    <n v="0"/>
    <n v="0"/>
    <n v="0"/>
    <n v="0"/>
    <n v="0"/>
    <n v="0"/>
    <n v="0"/>
    <n v="0"/>
    <n v="0"/>
    <n v="0"/>
    <n v="0"/>
    <n v="0"/>
    <n v="0"/>
    <s v=" "/>
    <s v="N"/>
    <n v="0"/>
  </r>
  <r>
    <x v="0"/>
    <s v="Operations"/>
    <s v="R.10008"/>
    <s v="CAP-ELECTRIC RELOCATIONS/CONVERSIONS"/>
    <s v="R.10008.04"/>
    <s v="SNOQUALMIE TRANSMISSION LINE RELOCATE"/>
    <s v="R.10008.04.01"/>
    <s v="SNOQUALMIE TRANSMISSION LINE RELOCATE"/>
    <s v="R.10008.04.01.01"/>
    <x v="503"/>
    <x v="0"/>
    <n v="4022"/>
    <s v="Roque Bamba"/>
    <x v="0"/>
    <s v="REL  SETC  //  EXEC"/>
    <s v="1CORP20000"/>
    <x v="0"/>
    <s v="2CORP90000"/>
    <x v="0"/>
    <s v="3CORP94500"/>
    <x v="74"/>
    <s v="1DRIV11000"/>
    <s v="Reliability - Electric"/>
    <s v="2DRIV11500"/>
    <s v="Reduce Electric Outages/Customer Interuptions"/>
    <n v="0"/>
    <n v="0"/>
    <n v="0"/>
    <n v="0"/>
    <n v="0"/>
    <n v="0"/>
    <n v="0"/>
    <n v="0"/>
    <n v="0"/>
    <n v="0"/>
    <n v="0"/>
    <n v="0"/>
    <n v="0"/>
    <n v="0"/>
    <n v="0"/>
    <n v="0"/>
    <n v="0"/>
    <n v="0"/>
    <n v="0"/>
    <s v="Nedrud"/>
    <s v=" "/>
    <s v="N"/>
    <n v="0"/>
  </r>
  <r>
    <x v="0"/>
    <s v="Operations"/>
    <s v="R.10008"/>
    <s v="CAP-ELECTRIC RELOCATIONS/CONVERSIONS"/>
    <s v="R.10008.05"/>
    <s v="SOUND TRANSIT PROGRAM"/>
    <s v="R.10008.05.01"/>
    <s v="SOUND TRANSIT PROGRAM"/>
    <s v="R.10008.05.01.01"/>
    <x v="504"/>
    <x v="0"/>
    <n v="4022"/>
    <s v="Roque Bamba"/>
    <x v="0"/>
    <s v="REL  SETC  //  EXEC"/>
    <s v="1CORP20000"/>
    <x v="0"/>
    <s v="2CORP90000"/>
    <x v="0"/>
    <s v="3CORP95000"/>
    <x v="70"/>
    <s v="1DRIV21000"/>
    <s v="Customer Requested Services - Electric"/>
    <s v="2DRIV21300"/>
    <s v="Public Improvement - Electric"/>
    <n v="1561119.3782500001"/>
    <n v="404537"/>
    <n v="-1085417.83"/>
    <n v="-1314012.6498631001"/>
    <n v="1718549.6498631001"/>
    <n v="1593723.2873886731"/>
    <n v="1593723.2873886731"/>
    <n v="0"/>
    <n v="1641689.7164265844"/>
    <n v="1641689.7164265844"/>
    <n v="0"/>
    <n v="1691203.4496270092"/>
    <n v="1691203.4496270092"/>
    <n v="0"/>
    <n v="1742264.486989947"/>
    <n v="1742264.486989947"/>
    <n v="0"/>
    <n v="1794532.4215996454"/>
    <n v="1718549.6498631001"/>
    <s v="Bamba"/>
    <s v=" "/>
    <s v="N"/>
    <n v="0"/>
  </r>
  <r>
    <x v="0"/>
    <s v="Operations"/>
    <s v="R.10008"/>
    <s v="CAP-ELECTRIC RELOCATIONS/CONVERSIONS"/>
    <s v="R.10008.05"/>
    <s v="SOUND TRANSIT PROGRAM"/>
    <s v="R.10008.05.01"/>
    <s v="SOUND TRANSIT PROGRAM"/>
    <s v="R.10008.05.01.02"/>
    <x v="505"/>
    <x v="0"/>
    <n v="4022"/>
    <s v="Roque Bamba"/>
    <x v="0"/>
    <s v="REL  SETC  //  EXEC"/>
    <s v="1CORP20000"/>
    <x v="0"/>
    <s v="2CORP90000"/>
    <x v="0"/>
    <s v="3CORP95000"/>
    <x v="70"/>
    <s v="1DRIV21000"/>
    <s v="Customer Requested Services - Electric"/>
    <s v="2DRIV21300"/>
    <s v="Public Improvement - Electric"/>
    <n v="0"/>
    <n v="1156582"/>
    <n v="1485970.14"/>
    <n v="1431790.0817439999"/>
    <n v="-275208.08174399985"/>
    <n v="0"/>
    <n v="0"/>
    <n v="0"/>
    <n v="0"/>
    <n v="0"/>
    <n v="0"/>
    <n v="0"/>
    <n v="0"/>
    <n v="0"/>
    <n v="0"/>
    <n v="0"/>
    <n v="0"/>
    <n v="0"/>
    <n v="-275208.08174399985"/>
    <s v="Bamba"/>
    <s v=" "/>
    <s v="N"/>
    <n v="0"/>
  </r>
  <r>
    <x v="0"/>
    <s v="Operations"/>
    <s v="R.10008"/>
    <s v="CAP-ELECTRIC RELOCATIONS/CONVERSIONS"/>
    <s v="R.10008.05"/>
    <s v="SOUND TRANSIT PROGRAM"/>
    <s v="R.10008.05.01"/>
    <s v="SOUND TRANSIT PROGRAM"/>
    <s v="R.10008.05.01.03"/>
    <x v="506"/>
    <x v="0"/>
    <n v="4022"/>
    <s v="Roque Bamba"/>
    <x v="0"/>
    <s v="REL  SETC  //  OPER"/>
    <s v="1CORP20000"/>
    <x v="0"/>
    <s v="2CORP90000"/>
    <x v="0"/>
    <s v="3CORP95000"/>
    <x v="70"/>
    <s v="1DRIV21000"/>
    <s v="Customer Requested Services - Electric"/>
    <s v="2DRIV21300"/>
    <s v="Public Improvement - Electric"/>
    <n v="0"/>
    <n v="0"/>
    <n v="192014.1"/>
    <n v="98168.21"/>
    <n v="-98168.21"/>
    <n v="0"/>
    <n v="0"/>
    <n v="0"/>
    <n v="0"/>
    <n v="0"/>
    <n v="0"/>
    <n v="0"/>
    <n v="0"/>
    <n v="0"/>
    <n v="0"/>
    <n v="0"/>
    <n v="0"/>
    <n v="0"/>
    <n v="-98168.21"/>
    <s v="Bamba"/>
    <s v=" "/>
    <s v="N"/>
    <n v="0"/>
  </r>
  <r>
    <x v="0"/>
    <s v="Operations"/>
    <s v="R.10008"/>
    <s v="CAP-ELECTRIC RELOCATIONS/CONVERSIONS"/>
    <s v="R.10008.05"/>
    <s v="SOUND TRANSIT PROGRAM"/>
    <s v="R.10008.05.01"/>
    <s v="SOUND TRANSIT PROGRAM"/>
    <s v="R.10008.05.01.04"/>
    <x v="507"/>
    <x v="0"/>
    <n v="4022"/>
    <s v="Roque Bamba"/>
    <x v="1"/>
    <s v="REL  SETC  //  OPER"/>
    <s v="1CORP20000"/>
    <x v="0"/>
    <s v="2CORP90000"/>
    <x v="0"/>
    <s v="3CORP95000"/>
    <x v="70"/>
    <s v="1DRIV21000"/>
    <s v="Customer Requested Services - Electric"/>
    <s v="2DRIV21300"/>
    <s v="Public Improvement - Electric"/>
    <n v="0"/>
    <n v="7750"/>
    <n v="0"/>
    <n v="0"/>
    <n v="7750"/>
    <n v="0"/>
    <n v="0"/>
    <n v="0"/>
    <n v="0"/>
    <n v="0"/>
    <n v="0"/>
    <n v="0"/>
    <n v="0"/>
    <n v="0"/>
    <n v="0"/>
    <n v="0"/>
    <n v="0"/>
    <n v="0"/>
    <n v="7750"/>
    <n v="0"/>
    <s v=" "/>
    <s v="N"/>
    <n v="0"/>
  </r>
  <r>
    <x v="0"/>
    <s v="Operations"/>
    <s v="R.10008"/>
    <s v="CAP-ELECTRIC RELOCATIONS/CONVERSIONS"/>
    <s v="R.10008.05"/>
    <s v="SOUND TRANSIT PROGRAM"/>
    <s v="R.10008.05.01"/>
    <s v="SOUND TRANSIT PROGRAM"/>
    <s v="R.10008.05.01.05"/>
    <x v="508"/>
    <x v="0"/>
    <n v="4022"/>
    <s v="Roque Bamba"/>
    <x v="1"/>
    <s v="REL  SETC  //  EXEC"/>
    <s v="1CORP20000"/>
    <x v="0"/>
    <s v="2CORP90000"/>
    <x v="0"/>
    <s v="3CORP95000"/>
    <x v="70"/>
    <s v="1DRIV21000"/>
    <s v="Customer Requested Services - Electric"/>
    <s v="2DRIV21300"/>
    <s v="Public Improvement - Electric"/>
    <n v="0"/>
    <n v="0"/>
    <n v="0"/>
    <n v="0"/>
    <n v="0"/>
    <n v="0"/>
    <n v="0"/>
    <n v="0"/>
    <n v="0"/>
    <n v="0"/>
    <n v="0"/>
    <n v="0"/>
    <n v="0"/>
    <n v="0"/>
    <n v="0"/>
    <n v="0"/>
    <n v="0"/>
    <n v="0"/>
    <n v="0"/>
    <n v="0"/>
    <s v=" "/>
    <s v="N"/>
    <n v="0"/>
  </r>
  <r>
    <x v="0"/>
    <s v="Operations"/>
    <s v="R.10008"/>
    <s v="CAP-ELECTRIC RELOCATIONS/CONVERSIONS"/>
    <s v="R.10008.06"/>
    <s v="SR 520 HOV DISTR RELOC/CONV PROJECT"/>
    <s v="R.10008.06.01"/>
    <s v="SR 520 HOV DISTR RELOC/CONV PROJECT"/>
    <s v="R.10008.06.01.01"/>
    <x v="509"/>
    <x v="0"/>
    <n v="4022"/>
    <s v="Roque Bamba"/>
    <x v="0"/>
    <s v="REL  SETC  //  EXEC"/>
    <s v="1CORP20000"/>
    <x v="0"/>
    <s v="2CORP90000"/>
    <x v="0"/>
    <s v="3CORP95000"/>
    <x v="70"/>
    <s v="1DRIV21000"/>
    <s v="Customer Requested Services - Electric"/>
    <s v="2DRIV21300"/>
    <s v="Public Improvement - Electric"/>
    <n v="0"/>
    <n v="0"/>
    <n v="44163.87"/>
    <n v="-5793.8700000000026"/>
    <n v="5793.8700000000026"/>
    <n v="0"/>
    <n v="0"/>
    <n v="0"/>
    <n v="0"/>
    <n v="0"/>
    <n v="0"/>
    <n v="0"/>
    <n v="0"/>
    <n v="0"/>
    <n v="0"/>
    <n v="0"/>
    <n v="0"/>
    <n v="0"/>
    <n v="5793.8700000000026"/>
    <s v="Bamba"/>
    <s v=" "/>
    <s v="N"/>
    <n v="0"/>
  </r>
  <r>
    <x v="0"/>
    <s v="Operations"/>
    <s v="R.10008"/>
    <s v="CAP-ELECTRIC RELOCATIONS/CONVERSIONS"/>
    <s v="R.10008.06"/>
    <s v="SR 520 HOV DISTR RELOC/CONV PROJECT"/>
    <s v="R.10008.06.01"/>
    <s v="SR 520 HOV DISTR RELOC/CONV PROJECT"/>
    <s v="R.10008.06.01.02"/>
    <x v="510"/>
    <x v="0"/>
    <n v="4022"/>
    <s v="Roque Bamba"/>
    <x v="0"/>
    <s v="REL  SETC  //  EXEC"/>
    <s v="1CORP20000"/>
    <x v="0"/>
    <s v="2CORP90000"/>
    <x v="0"/>
    <s v="3CORP95000"/>
    <x v="70"/>
    <s v="1DRIV21000"/>
    <s v="Customer Requested Services - Electric"/>
    <s v="2DRIV21300"/>
    <s v="Public Improvement - Electric"/>
    <n v="0"/>
    <n v="0"/>
    <n v="0"/>
    <n v="0"/>
    <n v="0"/>
    <n v="0"/>
    <n v="0"/>
    <n v="0"/>
    <n v="0"/>
    <n v="0"/>
    <n v="0"/>
    <n v="0"/>
    <n v="0"/>
    <n v="0"/>
    <n v="0"/>
    <n v="0"/>
    <n v="0"/>
    <n v="0"/>
    <n v="0"/>
    <s v="Bamba"/>
    <s v=" "/>
    <s v="N"/>
    <n v="0"/>
  </r>
  <r>
    <x v="0"/>
    <s v="Operations"/>
    <s v="R.10008"/>
    <s v="CAP-ELECTRIC RELOCATIONS/CONVERSIONS"/>
    <s v="R.10008.06"/>
    <s v="SR 520 HOV DISTR RELOC/CONV PROJECT"/>
    <s v="R.10008.06.01"/>
    <s v="SR 520 HOV DISTR RELOC/CONV PROJECT"/>
    <s v="R.10008.06.01.03"/>
    <x v="511"/>
    <x v="0"/>
    <n v="4022"/>
    <s v="Roque Bamba"/>
    <x v="1"/>
    <s v="REL  SETC  //  NOPH"/>
    <s v="1CORP20000"/>
    <x v="0"/>
    <s v="2CORP90000"/>
    <x v="0"/>
    <s v="3CORP95000"/>
    <x v="70"/>
    <s v="1DRIV21000"/>
    <s v="Customer Requested Services - Electric"/>
    <s v="2DRIV21300"/>
    <s v="Public Improvement - Electric"/>
    <n v="0"/>
    <n v="0"/>
    <n v="0"/>
    <n v="0"/>
    <n v="0"/>
    <n v="0"/>
    <n v="0"/>
    <n v="0"/>
    <n v="0"/>
    <n v="0"/>
    <n v="0"/>
    <n v="0"/>
    <n v="0"/>
    <n v="0"/>
    <n v="0"/>
    <n v="0"/>
    <n v="0"/>
    <n v="0"/>
    <n v="0"/>
    <n v="0"/>
    <s v=" "/>
    <s v="N"/>
    <n v="0"/>
  </r>
  <r>
    <x v="0"/>
    <s v="Operations"/>
    <s v="R.10008"/>
    <s v="CAP-ELECTRIC RELOCATIONS/CONVERSIONS"/>
    <s v="R.10008.06"/>
    <s v="SR 520 HOV DISTR RELOC/CONV PROJECT"/>
    <s v="R.10008.06.01"/>
    <s v="SR 520 HOV DISTR RELOC/CONV PROJECT"/>
    <s v="R.10008.06.01.04"/>
    <x v="512"/>
    <x v="0"/>
    <n v="4022"/>
    <s v="Roque Bamba"/>
    <x v="1"/>
    <s v="REL  SETC  //  EXEC"/>
    <s v="1CORP20000"/>
    <x v="0"/>
    <s v="2CORP90000"/>
    <x v="0"/>
    <s v="3CORP95000"/>
    <x v="70"/>
    <s v="1DRIV21000"/>
    <s v="Customer Requested Services - Electric"/>
    <s v="2DRIV21300"/>
    <s v="Public Improvement - Electric"/>
    <n v="0"/>
    <n v="0"/>
    <n v="0"/>
    <n v="0"/>
    <n v="0"/>
    <n v="0"/>
    <n v="0"/>
    <n v="0"/>
    <n v="0"/>
    <n v="0"/>
    <n v="0"/>
    <n v="0"/>
    <n v="0"/>
    <n v="0"/>
    <n v="0"/>
    <n v="0"/>
    <n v="0"/>
    <n v="0"/>
    <n v="0"/>
    <n v="0"/>
    <s v=" "/>
    <s v="N"/>
    <n v="0"/>
  </r>
  <r>
    <x v="0"/>
    <s v="Operations"/>
    <s v="R.10008"/>
    <s v="CAP-ELECTRIC RELOCATIONS/CONVERSIONS"/>
    <s v="R.10008.07"/>
    <s v="WSDOT CLEAR ZONE POLE RELOCATION PROGRAM"/>
    <s v="R.10008.07.01"/>
    <s v="WSDOT CLEAR ZONE POLE RELOCATION PROGRAM"/>
    <s v="R.10008.07.01.01"/>
    <x v="513"/>
    <x v="0"/>
    <n v="4022"/>
    <s v="Roque Bamba"/>
    <x v="0"/>
    <s v="REL  SETC  //  EXEC"/>
    <s v="1CORP20000"/>
    <x v="0"/>
    <s v="2CORP90000"/>
    <x v="0"/>
    <s v="3CORP97500"/>
    <x v="76"/>
    <s v="1DRIV21000"/>
    <s v="Customer Requested Services - Electric"/>
    <s v="2DRIV21300"/>
    <s v="Public Improvement - Electric"/>
    <n v="2700000"/>
    <n v="2012799"/>
    <n v="2269251.12"/>
    <n v="1890346.2964195001"/>
    <n v="122452.70358049986"/>
    <n v="2700000"/>
    <n v="2700000"/>
    <n v="0"/>
    <n v="2700000"/>
    <n v="2700000"/>
    <n v="0"/>
    <n v="2700000"/>
    <n v="2700000"/>
    <n v="0"/>
    <n v="2700000"/>
    <n v="2700000"/>
    <n v="0"/>
    <n v="2781000"/>
    <n v="122452.70358049986"/>
    <s v="Bamba"/>
    <s v=" "/>
    <s v="N"/>
    <n v="0"/>
  </r>
  <r>
    <x v="0"/>
    <s v="Operations"/>
    <s v="R.10008"/>
    <s v="CAP-ELECTRIC RELOCATIONS/CONVERSIONS"/>
    <s v="R.10008.07"/>
    <s v="WSDOT CLEAR ZONE POLE RELOCATION PROGRAM"/>
    <s v="R.10008.07.01"/>
    <s v="WSDOT CLEAR ZONE POLE RELOCATION PROGRAM"/>
    <s v="R.10008.07.01.02"/>
    <x v="514"/>
    <x v="0"/>
    <n v="4022"/>
    <s v="Roque Bamba"/>
    <x v="0"/>
    <s v="REL  SETC  //  EXEC"/>
    <s v="1CORP20000"/>
    <x v="0"/>
    <s v="2CORP90000"/>
    <x v="0"/>
    <s v="3CORP97500"/>
    <x v="76"/>
    <s v="1DRIV21000"/>
    <s v="Customer Requested Services - Electric"/>
    <s v="2DRIV21300"/>
    <s v="Public Improvement - Electric"/>
    <n v="0"/>
    <n v="687201"/>
    <n v="-20334.580000000002"/>
    <n v="482490.54237499996"/>
    <n v="204710.45762500004"/>
    <n v="0"/>
    <n v="0"/>
    <n v="0"/>
    <n v="0"/>
    <n v="0"/>
    <n v="0"/>
    <n v="0"/>
    <n v="0"/>
    <n v="0"/>
    <n v="0"/>
    <n v="0"/>
    <n v="0"/>
    <n v="0"/>
    <n v="204710.45762500004"/>
    <s v="Bamba"/>
    <s v=" "/>
    <s v="N"/>
    <n v="0"/>
  </r>
  <r>
    <x v="0"/>
    <s v="Operations"/>
    <s v="R.10008"/>
    <s v="CAP-ELECTRIC RELOCATIONS/CONVERSIONS"/>
    <s v="R.10008.07"/>
    <s v="WSDOT CLEAR ZONE POLE RELOCATION PROGRAM"/>
    <s v="R.10008.07.01"/>
    <s v="WSDOT CLEAR ZONE POLE RELOCATION PROGRAM"/>
    <s v="R.10008.07.01.03"/>
    <x v="515"/>
    <x v="0"/>
    <n v="4022"/>
    <s v="Roque Bamba"/>
    <x v="1"/>
    <s v="REL  SETC  //  EXEC"/>
    <s v="1CORP20000"/>
    <x v="0"/>
    <s v="2CORP90000"/>
    <x v="0"/>
    <s v="3CORP97500"/>
    <x v="76"/>
    <s v="1DRIV21000"/>
    <s v="Customer Requested Services - Electric"/>
    <s v="2DRIV21300"/>
    <s v="Public Improvement - Electric"/>
    <n v="0"/>
    <n v="100000"/>
    <n v="0"/>
    <n v="0"/>
    <n v="100000"/>
    <n v="0"/>
    <n v="0"/>
    <n v="0"/>
    <n v="0"/>
    <n v="0"/>
    <n v="0"/>
    <n v="0"/>
    <n v="0"/>
    <n v="0"/>
    <n v="0"/>
    <n v="0"/>
    <n v="0"/>
    <n v="0"/>
    <n v="100000"/>
    <n v="0"/>
    <s v=" "/>
    <s v="N"/>
    <n v="0"/>
  </r>
  <r>
    <x v="0"/>
    <s v="Operations"/>
    <s v="R.10008"/>
    <s v="CAP-ELECTRIC RELOCATIONS/CONVERSIONS"/>
    <s v="R.10008.07"/>
    <s v="WSDOT CLEAR ZONE POLE RELOCATION PROGRAM"/>
    <s v="R.10008.07.01"/>
    <s v="WSDOT CLEAR ZONE POLE RELOCATION PROGRAM"/>
    <s v="R.10008.07.01.04"/>
    <x v="516"/>
    <x v="0"/>
    <n v="4022"/>
    <s v="Roque Bamba"/>
    <x v="1"/>
    <s v="REL  SETC  //  EXEC"/>
    <s v="1CORP20000"/>
    <x v="0"/>
    <s v="2CORP90000"/>
    <x v="0"/>
    <s v="3CORP97500"/>
    <x v="76"/>
    <s v="1DRIV21000"/>
    <s v="Customer Requested Services - Electric"/>
    <s v="2DRIV21300"/>
    <s v="Public Improvement - Electric"/>
    <n v="0"/>
    <n v="21690"/>
    <n v="0"/>
    <n v="0"/>
    <n v="21690"/>
    <n v="0"/>
    <n v="0"/>
    <n v="0"/>
    <n v="0"/>
    <n v="0"/>
    <n v="0"/>
    <n v="0"/>
    <n v="0"/>
    <n v="0"/>
    <n v="0"/>
    <n v="0"/>
    <n v="0"/>
    <n v="0"/>
    <n v="21690"/>
    <n v="0"/>
    <s v=" "/>
    <s v="N"/>
    <n v="0"/>
  </r>
  <r>
    <x v="0"/>
    <s v="Operations"/>
    <s v="R.10009"/>
    <s v="CAP-ELECTRIC SYSTEM WORK"/>
    <s v="R.10009.01"/>
    <s v="BPA 3RD AC INTERTIE CAPACITY"/>
    <s v="R.10009.01.01"/>
    <s v="BPA 3RD AC INTERTIE CAPACITY"/>
    <s v="R.10009.01.01.01"/>
    <x v="517"/>
    <x v="0"/>
    <n v="4022"/>
    <s v="Roque Bamba"/>
    <x v="0"/>
    <s v="REL  SETC  //  EXEC"/>
    <s v="1CORP10000"/>
    <x v="1"/>
    <s v="2CORP20000"/>
    <x v="11"/>
    <s v="3CORP22000"/>
    <x v="77"/>
    <s v="1DRIV11000"/>
    <s v="Reliability - Electric"/>
    <s v="2DRIV11600"/>
    <s v="Serve Growing Electric Load"/>
    <n v="820000"/>
    <n v="820000"/>
    <n v="784596.67"/>
    <n v="-930746.09000000008"/>
    <n v="1750746.09"/>
    <n v="837125.66371681436"/>
    <n v="837125.66371681436"/>
    <n v="0"/>
    <n v="862320.70796460193"/>
    <n v="862320.70796460193"/>
    <n v="0"/>
    <n v="888328.49557522149"/>
    <n v="888328.49557522149"/>
    <n v="0"/>
    <n v="915149.02654867282"/>
    <n v="915149.02654867282"/>
    <n v="0"/>
    <n v="942603.49734513299"/>
    <n v="1750746.09"/>
    <s v="Marshal"/>
    <s v=" "/>
    <s v="N"/>
    <n v="0"/>
  </r>
  <r>
    <x v="0"/>
    <s v="Operations"/>
    <s v="R.10009"/>
    <s v="CAP-ELECTRIC SYSTEM WORK"/>
    <s v="R.10009.02"/>
    <s v="CENTRAL BELLEVUE DISTRICT"/>
    <s v="R.10009.02.01"/>
    <s v="CENTRAL BELLEVUE DISTRICT"/>
    <s v="R.10009.02.01.01"/>
    <x v="518"/>
    <x v="0"/>
    <n v="4208"/>
    <s v="John M Phillips"/>
    <x v="0"/>
    <s v="REL  SETC  //  CLOS"/>
    <s v="1CORP20000"/>
    <x v="0"/>
    <s v="2CORP90000"/>
    <x v="0"/>
    <s v="3CORP96000"/>
    <x v="67"/>
    <s v="1DRIV11000"/>
    <s v="Reliability - Electric"/>
    <s v="2DRIV11600"/>
    <s v="Serve Growing Electric Load"/>
    <n v="0"/>
    <n v="0"/>
    <n v="0"/>
    <n v="0"/>
    <n v="0"/>
    <n v="0"/>
    <n v="0"/>
    <n v="0"/>
    <n v="0"/>
    <n v="0"/>
    <n v="0"/>
    <n v="0"/>
    <n v="0"/>
    <n v="0"/>
    <n v="0"/>
    <n v="0"/>
    <n v="0"/>
    <n v="0"/>
    <n v="0"/>
    <s v="Nedrud"/>
    <s v=" "/>
    <s v="N"/>
    <n v="0"/>
  </r>
  <r>
    <x v="0"/>
    <s v="Operations"/>
    <s v="R.10009"/>
    <s v="CAP-ELECTRIC SYSTEM WORK"/>
    <s v="R.10009.02"/>
    <s v="CENTRAL BELLEVUE DISTRICT"/>
    <s v="R.10009.02.01"/>
    <s v="CENTRAL BELLEVUE DISTRICT"/>
    <s v="R.10009.02.01.02"/>
    <x v="519"/>
    <x v="0"/>
    <n v="4208"/>
    <s v="John M Phillips"/>
    <x v="0"/>
    <s v="REL  SETC  //  EXEC"/>
    <s v="1CORP20000"/>
    <x v="0"/>
    <s v="2CORP90000"/>
    <x v="0"/>
    <s v="3CORP96000"/>
    <x v="67"/>
    <s v="1DRIV11000"/>
    <s v="Reliability - Electric"/>
    <s v="2DRIV11600"/>
    <s v="Serve Growing Electric Load"/>
    <n v="577775.07517828001"/>
    <n v="577775"/>
    <n v="491109.16"/>
    <n v="288119.17423800001"/>
    <n v="289655.82576199999"/>
    <n v="589841.88205810974"/>
    <n v="589841.88205810974"/>
    <n v="0"/>
    <n v="607594.40472199442"/>
    <n v="607594.40472199442"/>
    <n v="0"/>
    <n v="625919.58940729499"/>
    <n v="625919.58940729499"/>
    <n v="0"/>
    <n v="644817.4361140111"/>
    <n v="644817.4361140111"/>
    <n v="0"/>
    <n v="664161.95919743145"/>
    <n v="289655.82576199999"/>
    <s v="Nedrud"/>
    <s v=" "/>
    <s v="N"/>
    <n v="0"/>
  </r>
  <r>
    <x v="0"/>
    <s v="Operations"/>
    <s v="R.10009"/>
    <s v="CAP-ELECTRIC SYSTEM WORK"/>
    <s v="R.10009.02"/>
    <s v="CENTRAL BELLEVUE DISTRICT"/>
    <s v="R.10009.02.01"/>
    <s v="CENTRAL BELLEVUE DISTRICT"/>
    <s v="R.10009.02.01.03"/>
    <x v="520"/>
    <x v="0"/>
    <n v="4208"/>
    <s v="John M Phillips"/>
    <x v="0"/>
    <s v="REL  SETC  //  EXEC"/>
    <s v="1CORP10000"/>
    <x v="1"/>
    <s v="2CORP15000"/>
    <x v="12"/>
    <s v="3CORP16000"/>
    <x v="69"/>
    <s v="1DRIV11000"/>
    <s v="Reliability - Electric"/>
    <s v="2DRIV11500"/>
    <s v="Reduce Electric Outages/Customer Interuptions"/>
    <n v="2553947.968038491"/>
    <n v="2553948"/>
    <n v="2640224.7400000002"/>
    <n v="1841775.3410415"/>
    <n v="712172.65895850002"/>
    <n v="2607287.058344428"/>
    <n v="2607287.058344428"/>
    <n v="0"/>
    <n v="2685758.8047606191"/>
    <n v="2685758.8047606191"/>
    <n v="0"/>
    <n v="2766761.8978353976"/>
    <n v="2766761.8978353976"/>
    <n v="0"/>
    <n v="2850296.3375687627"/>
    <n v="2850296.3375687627"/>
    <n v="0"/>
    <n v="2935805.2276958255"/>
    <n v="712172.65895850002"/>
    <s v="Nedrud"/>
    <s v=" "/>
    <s v="N"/>
    <n v="0"/>
  </r>
  <r>
    <x v="0"/>
    <s v="Operations"/>
    <s v="R.10009"/>
    <s v="CAP-ELECTRIC SYSTEM WORK"/>
    <s v="R.10009.02"/>
    <s v="CENTRAL BELLEVUE DISTRICT"/>
    <s v="R.10009.02.01"/>
    <s v="CENTRAL BELLEVUE DISTRICT"/>
    <s v="R.10009.02.01.04"/>
    <x v="521"/>
    <x v="0"/>
    <n v="4208"/>
    <s v="John M Phillips"/>
    <x v="1"/>
    <s v="REL  SETC  //  EXEC"/>
    <s v="1CORP10000"/>
    <x v="1"/>
    <s v="2CORP15000"/>
    <x v="12"/>
    <s v="3CORP16000"/>
    <x v="69"/>
    <s v="1DRIV11000"/>
    <s v="Reliability - Electric"/>
    <s v="2DRIV11500"/>
    <s v="Reduce Electric Outages/Customer Interuptions"/>
    <n v="0"/>
    <n v="17584"/>
    <n v="0"/>
    <n v="0"/>
    <n v="17584"/>
    <n v="0"/>
    <n v="0"/>
    <n v="0"/>
    <n v="0"/>
    <n v="0"/>
    <n v="0"/>
    <n v="0"/>
    <n v="0"/>
    <n v="0"/>
    <n v="0"/>
    <n v="0"/>
    <n v="0"/>
    <n v="0"/>
    <n v="17584"/>
    <n v="0"/>
    <s v=" "/>
    <s v="N"/>
    <n v="0"/>
  </r>
  <r>
    <x v="0"/>
    <s v="Operations"/>
    <s v="R.10009"/>
    <s v="CAP-ELECTRIC SYSTEM WORK"/>
    <s v="R.10009.02"/>
    <s v="CENTRAL BELLEVUE DISTRICT"/>
    <s v="R.10009.02.01"/>
    <s v="CENTRAL BELLEVUE DISTRICT"/>
    <s v="R.10009.02.01.05"/>
    <x v="522"/>
    <x v="0"/>
    <n v="4208"/>
    <s v="John M Phillips"/>
    <x v="1"/>
    <s v="REL  SETC  //  INIT"/>
    <s v="1CORP20000"/>
    <x v="0"/>
    <s v="2CORP90000"/>
    <x v="0"/>
    <s v="3CORP96000"/>
    <x v="67"/>
    <s v="1DRIV11000"/>
    <s v="Reliability - Electric"/>
    <s v="2DRIV11600"/>
    <s v="Serve Growing Electric Load"/>
    <n v="0"/>
    <n v="3868"/>
    <n v="0"/>
    <n v="0"/>
    <n v="3868"/>
    <n v="0"/>
    <n v="0"/>
    <n v="0"/>
    <n v="0"/>
    <n v="0"/>
    <n v="0"/>
    <n v="0"/>
    <n v="0"/>
    <n v="0"/>
    <n v="0"/>
    <n v="0"/>
    <n v="0"/>
    <n v="0"/>
    <n v="3868"/>
    <n v="0"/>
    <s v=" "/>
    <s v="N"/>
    <n v="0"/>
  </r>
  <r>
    <x v="0"/>
    <s v="Operations"/>
    <s v="R.10009"/>
    <s v="CAP-ELECTRIC SYSTEM WORK"/>
    <s v="R.10009.03"/>
    <s v="CLYDE HILL SWITCHING STATION"/>
    <s v="R.10009.03.01"/>
    <s v="CLYDE HILL SWITCHING STATION"/>
    <s v="R.10009.03.01.01"/>
    <x v="523"/>
    <x v="0"/>
    <n v="4022"/>
    <s v="Roque Bamba"/>
    <x v="0"/>
    <s v="REL  SETC  //  EXEC"/>
    <s v="1CORP10000"/>
    <x v="1"/>
    <s v="2CORP20000"/>
    <x v="11"/>
    <s v="3CORP29900"/>
    <x v="78"/>
    <s v="1DRIV11000"/>
    <s v="Reliability - Electric"/>
    <s v="2DRIV11600"/>
    <s v="Serve Growing Electric Load"/>
    <n v="0"/>
    <n v="0"/>
    <n v="0"/>
    <n v="0"/>
    <n v="0"/>
    <n v="0"/>
    <n v="0"/>
    <n v="0"/>
    <n v="0"/>
    <n v="0"/>
    <n v="0"/>
    <n v="0"/>
    <n v="0"/>
    <n v="0"/>
    <n v="579845.02079541341"/>
    <n v="200000"/>
    <n v="379845.02079541341"/>
    <n v="400000"/>
    <n v="379845.02079541341"/>
    <s v="Nedrud"/>
    <s v="*Work related to Vernell project.  Booga overview scheduled "/>
    <s v="N"/>
    <n v="0"/>
  </r>
  <r>
    <x v="0"/>
    <s v="Operations"/>
    <s v="R.10009"/>
    <s v="CAP-ELECTRIC SYSTEM WORK"/>
    <s v="R.10009.04"/>
    <s v="DAMAGE CLAIMS"/>
    <s v="R.10009.04.01"/>
    <s v="DAMAGE CLAIMS"/>
    <s v="R.10009.04.01.01"/>
    <x v="524"/>
    <x v="0"/>
    <n v="1115"/>
    <s v="Marcia M Pence"/>
    <x v="0"/>
    <s v="REL  SETC  //  OPER"/>
    <s v="1CORP20000"/>
    <x v="0"/>
    <s v="2CORP90000"/>
    <x v="0"/>
    <s v="3CORP94500"/>
    <x v="74"/>
    <s v="1DRIV16000"/>
    <s v="Emergency Repair - Electric"/>
    <s v="2DRIV16200"/>
    <s v="Outage repair"/>
    <n v="0"/>
    <n v="0"/>
    <n v="514671.44"/>
    <n v="0"/>
    <n v="0"/>
    <n v="0"/>
    <n v="0"/>
    <n v="0"/>
    <n v="0"/>
    <n v="0"/>
    <n v="0"/>
    <n v="0"/>
    <n v="0"/>
    <n v="0"/>
    <n v="0"/>
    <n v="0"/>
    <n v="0"/>
    <n v="0"/>
    <n v="0"/>
    <s v="Pence"/>
    <s v=" "/>
    <s v="N"/>
    <n v="0"/>
  </r>
  <r>
    <x v="0"/>
    <s v="Operations"/>
    <s v="R.10009"/>
    <s v="CAP-ELECTRIC SYSTEM WORK"/>
    <s v="R.10009.04"/>
    <s v="DAMAGE CLAIMS"/>
    <s v="R.10009.04.01"/>
    <s v="DAMAGE CLAIMS"/>
    <s v="R.10009.04.01.02"/>
    <x v="525"/>
    <x v="0"/>
    <n v="1150"/>
    <s v="Dennis A Farrall"/>
    <x v="0"/>
    <m/>
    <s v="1CORP20000"/>
    <x v="0"/>
    <s v="2CORP90000"/>
    <x v="0"/>
    <s v="3CORP94500"/>
    <x v="74"/>
    <s v="1DRIV16000"/>
    <s v="Emergency Repair - Electric"/>
    <s v="2DRIV16200"/>
    <s v="Outage repair"/>
    <n v="0"/>
    <n v="0"/>
    <m/>
    <n v="1478105.5899999999"/>
    <n v="-1478105.5899999999"/>
    <n v="0"/>
    <n v="0"/>
    <n v="0"/>
    <n v="0"/>
    <n v="0"/>
    <n v="0"/>
    <n v="0"/>
    <n v="0"/>
    <n v="0"/>
    <n v="0"/>
    <n v="0"/>
    <n v="0"/>
    <n v="0"/>
    <n v="-1478105.5899999999"/>
    <m/>
    <m/>
    <s v="N"/>
    <n v="0"/>
  </r>
  <r>
    <x v="0"/>
    <s v="Operations"/>
    <s v="R.10009"/>
    <s v="CAP-ELECTRIC SYSTEM WORK"/>
    <s v="R.10009.05"/>
    <s v="ELECTRIC EMERGENCY RESPONSE"/>
    <s v="R.10009.05.01"/>
    <s v="NON-OUTAGE REPAIR"/>
    <s v="R.10009.05.01.01"/>
    <x v="526"/>
    <x v="0"/>
    <n v="3090"/>
    <s v="Tom Koeppel"/>
    <x v="0"/>
    <s v="REL  SETC  //  OPER"/>
    <s v="1CORP20000"/>
    <x v="0"/>
    <s v="2CORP90000"/>
    <x v="0"/>
    <s v="3CORP94000"/>
    <x v="79"/>
    <s v="1DRIV16000"/>
    <s v="Emergency Repair - Electric"/>
    <s v="2DRIV16100"/>
    <s v="Non-outage Repair"/>
    <n v="0"/>
    <n v="101755"/>
    <n v="192871.36"/>
    <n v="623688.3899999999"/>
    <n v="-521933.3899999999"/>
    <n v="0"/>
    <n v="60000"/>
    <n v="-60000"/>
    <n v="0"/>
    <n v="63000"/>
    <n v="-63000"/>
    <n v="0"/>
    <n v="66150"/>
    <n v="-66150"/>
    <n v="0"/>
    <n v="69458"/>
    <n v="-69458"/>
    <n v="72930"/>
    <n v="-780541.3899999999"/>
    <s v="Koeppel"/>
    <s v="updated with help from S. Wu and T. Talvi "/>
    <s v="N"/>
    <n v="0"/>
  </r>
  <r>
    <x v="0"/>
    <s v="Operations"/>
    <s v="R.10009"/>
    <s v="CAP-ELECTRIC SYSTEM WORK"/>
    <s v="R.10009.05"/>
    <s v="ELECTRIC EMERGENCY RESPONSE"/>
    <s v="R.10009.05.01"/>
    <s v="NON-OUTAGE REPAIR"/>
    <s v="R.10009.05.01.02"/>
    <x v="527"/>
    <x v="0"/>
    <n v="3090"/>
    <s v="Tom Koeppel"/>
    <x v="0"/>
    <s v="REL  SETC  //  OPER"/>
    <s v="1CORP20000"/>
    <x v="0"/>
    <s v="2CORP90000"/>
    <x v="0"/>
    <s v="3CORP94000"/>
    <x v="79"/>
    <s v="1DRIV16000"/>
    <s v="Emergency Repair - Electric"/>
    <s v="2DRIV16100"/>
    <s v="Non-outage Repair"/>
    <n v="0"/>
    <n v="285108"/>
    <n v="221541.63"/>
    <n v="325329.13"/>
    <n v="-40221.130000000005"/>
    <n v="0"/>
    <n v="299363"/>
    <n v="-299363"/>
    <n v="0"/>
    <n v="314332"/>
    <n v="-314332"/>
    <n v="0"/>
    <n v="330048"/>
    <n v="-330048"/>
    <n v="0"/>
    <n v="379555"/>
    <n v="-379555"/>
    <n v="436489"/>
    <n v="-1363519.13"/>
    <s v="Koeppel"/>
    <s v=" "/>
    <s v="N"/>
    <n v="0"/>
  </r>
  <r>
    <x v="0"/>
    <s v="Operations"/>
    <s v="R.10009"/>
    <s v="CAP-ELECTRIC SYSTEM WORK"/>
    <s v="R.10009.05"/>
    <s v="ELECTRIC EMERGENCY RESPONSE"/>
    <s v="R.10009.05.01"/>
    <s v="NON-OUTAGE REPAIR"/>
    <s v="R.10009.05.01.03"/>
    <x v="528"/>
    <x v="0"/>
    <n v="3090"/>
    <s v="Tom Koeppel"/>
    <x v="0"/>
    <s v="REL  SETC  //  OPER"/>
    <s v="1CORP20000"/>
    <x v="0"/>
    <s v="2CORP90000"/>
    <x v="0"/>
    <s v="3CORP94000"/>
    <x v="79"/>
    <s v="1DRIV16000"/>
    <s v="Emergency Repair - Electric"/>
    <s v="2DRIV16100"/>
    <s v="Non-outage Repair"/>
    <n v="0"/>
    <n v="647956"/>
    <n v="643261.68999999994"/>
    <n v="747905.69551999983"/>
    <n v="-99949.695519999834"/>
    <n v="0"/>
    <n v="1890000"/>
    <n v="-1890000"/>
    <n v="0"/>
    <n v="1984500"/>
    <n v="-1984500"/>
    <n v="0"/>
    <n v="2083725"/>
    <n v="-2083725"/>
    <n v="0"/>
    <n v="2187911"/>
    <n v="-2187911"/>
    <n v="2297307"/>
    <n v="-8246085.6955199996"/>
    <s v="Koeppel"/>
    <s v=" "/>
    <s v="N"/>
    <n v="0"/>
  </r>
  <r>
    <x v="0"/>
    <s v="Operations"/>
    <s v="R.10009"/>
    <s v="CAP-ELECTRIC SYSTEM WORK"/>
    <s v="R.10009.05"/>
    <s v="ELECTRIC EMERGENCY RESPONSE"/>
    <s v="R.10009.05.01"/>
    <s v="NON-OUTAGE REPAIR"/>
    <s v="R.10009.05.01.04"/>
    <x v="529"/>
    <x v="0"/>
    <n v="3090"/>
    <s v="Tom Koeppel"/>
    <x v="1"/>
    <s v="REL  SETC  //  OPER"/>
    <s v="1CORP20000"/>
    <x v="0"/>
    <s v="2CORP90000"/>
    <x v="0"/>
    <s v="3CORP94000"/>
    <x v="79"/>
    <s v="1DRIV16000"/>
    <s v="Emergency Repair - Electric"/>
    <s v="2DRIV16100"/>
    <s v="Non-outage Repair"/>
    <n v="0"/>
    <n v="2144"/>
    <n v="0"/>
    <n v="0"/>
    <n v="2144"/>
    <n v="0"/>
    <n v="0"/>
    <n v="0"/>
    <n v="0"/>
    <n v="0"/>
    <n v="0"/>
    <n v="0"/>
    <n v="0"/>
    <n v="0"/>
    <n v="0"/>
    <n v="0"/>
    <n v="0"/>
    <n v="0"/>
    <n v="2144"/>
    <n v="0"/>
    <s v=" "/>
    <s v="N"/>
    <n v="0"/>
  </r>
  <r>
    <x v="0"/>
    <s v="Operations"/>
    <s v="R.10009"/>
    <s v="CAP-ELECTRIC SYSTEM WORK"/>
    <s v="R.10009.05"/>
    <s v="ELECTRIC EMERGENCY RESPONSE"/>
    <s v="R.10009.05.01"/>
    <s v="NON-OUTAGE REPAIR"/>
    <s v="R.10009.05.01.05"/>
    <x v="530"/>
    <x v="0"/>
    <n v="3090"/>
    <s v="Tom Koeppel"/>
    <x v="1"/>
    <s v="REL  SETC  //  OPER"/>
    <s v="1CORP20000"/>
    <x v="0"/>
    <s v="2CORP90000"/>
    <x v="0"/>
    <s v="3CORP94000"/>
    <x v="79"/>
    <s v="1DRIV16000"/>
    <s v="Emergency Repair - Electric"/>
    <s v="2DRIV16100"/>
    <s v="Non-outage Repair"/>
    <n v="0"/>
    <n v="170040"/>
    <n v="0"/>
    <n v="0"/>
    <n v="170040"/>
    <n v="0"/>
    <n v="0"/>
    <n v="0"/>
    <n v="0"/>
    <n v="0"/>
    <n v="0"/>
    <n v="0"/>
    <n v="0"/>
    <n v="0"/>
    <n v="0"/>
    <n v="0"/>
    <n v="0"/>
    <n v="0"/>
    <n v="170040"/>
    <n v="0"/>
    <s v=" "/>
    <s v="N"/>
    <n v="0"/>
  </r>
  <r>
    <x v="0"/>
    <s v="Operations"/>
    <s v="R.10009"/>
    <s v="CAP-ELECTRIC SYSTEM WORK"/>
    <s v="R.10009.05"/>
    <s v="ELECTRIC EMERGENCY RESPONSE"/>
    <s v="R.10009.05.01"/>
    <s v="NON-OUTAGE REPAIR"/>
    <s v="R.10009.05.01.06"/>
    <x v="531"/>
    <x v="0"/>
    <n v="3090"/>
    <s v="Tom Koeppel"/>
    <x v="1"/>
    <s v="REL  SETC  //  OPER"/>
    <s v="1CORP20000"/>
    <x v="0"/>
    <s v="2CORP90000"/>
    <x v="0"/>
    <s v="3CORP94000"/>
    <x v="79"/>
    <s v="1DRIV16000"/>
    <s v="Emergency Repair - Electric"/>
    <s v="2DRIV16100"/>
    <s v="Non-outage Repair"/>
    <n v="0"/>
    <n v="40739"/>
    <n v="0"/>
    <n v="0"/>
    <n v="40739"/>
    <n v="0"/>
    <n v="0"/>
    <n v="0"/>
    <n v="0"/>
    <n v="0"/>
    <n v="0"/>
    <n v="0"/>
    <n v="0"/>
    <n v="0"/>
    <n v="0"/>
    <n v="0"/>
    <n v="0"/>
    <n v="0"/>
    <n v="40739"/>
    <n v="0"/>
    <s v=" "/>
    <s v="N"/>
    <n v="0"/>
  </r>
  <r>
    <x v="0"/>
    <s v="Operations"/>
    <s v="R.10009"/>
    <s v="CAP-ELECTRIC SYSTEM WORK"/>
    <s v="R.10009.05"/>
    <s v="ELECTRIC EMERGENCY RESPONSE"/>
    <s v="R.10009.05.02"/>
    <s v="OUTAGE REPAIR"/>
    <s v="R.10009.05.02.01"/>
    <x v="532"/>
    <x v="0"/>
    <n v="3090"/>
    <s v="Tom Koeppel"/>
    <x v="0"/>
    <s v="REL  SETC  //  OPER"/>
    <s v="1CORP20000"/>
    <x v="0"/>
    <s v="2CORP90000"/>
    <x v="0"/>
    <s v="3CORP94500"/>
    <x v="74"/>
    <s v="1DRIV16000"/>
    <s v="Emergency Repair - Electric"/>
    <s v="2DRIV16200"/>
    <s v="Outage repair"/>
    <n v="4439985"/>
    <n v="952006"/>
    <n v="1100371.99"/>
    <n v="1388307.0399999998"/>
    <n v="-436301.0399999998"/>
    <n v="4562085"/>
    <n v="800000"/>
    <n v="3762085"/>
    <n v="4687542"/>
    <n v="840000"/>
    <n v="3847542"/>
    <n v="4816449"/>
    <n v="882000"/>
    <n v="3934449"/>
    <n v="4948902"/>
    <n v="926100"/>
    <n v="4022802"/>
    <n v="972405"/>
    <n v="15130576.960000001"/>
    <s v="Koeppel"/>
    <s v=" "/>
    <s v="N"/>
    <n v="0"/>
  </r>
  <r>
    <x v="0"/>
    <s v="Operations"/>
    <s v="R.10009"/>
    <s v="CAP-ELECTRIC SYSTEM WORK"/>
    <s v="R.10009.05"/>
    <s v="ELECTRIC EMERGENCY RESPONSE"/>
    <s v="R.10009.05.02"/>
    <s v="OUTAGE REPAIR"/>
    <s v="R.10009.05.02.02"/>
    <x v="533"/>
    <x v="0"/>
    <n v="3090"/>
    <s v="Tom Koeppel"/>
    <x v="0"/>
    <s v="REL  SETC  //  OPER"/>
    <s v="1CORP20000"/>
    <x v="0"/>
    <s v="2CORP90000"/>
    <x v="0"/>
    <s v="3CORP94500"/>
    <x v="74"/>
    <s v="1DRIV16000"/>
    <s v="Emergency Repair - Electric"/>
    <s v="2DRIV16200"/>
    <s v="Outage repair"/>
    <n v="10637506"/>
    <n v="11766990"/>
    <n v="11497032.68"/>
    <n v="10032137.45504"/>
    <n v="1734852.5449599996"/>
    <n v="10938156.716814158"/>
    <n v="10938156.716814158"/>
    <n v="0"/>
    <n v="11235701.96460177"/>
    <n v="11235701.96460177"/>
    <n v="0"/>
    <n v="11541250.575221239"/>
    <n v="11541250.575221239"/>
    <n v="0"/>
    <n v="11855054.548672566"/>
    <n v="11855054.548672566"/>
    <n v="0"/>
    <n v="12210706.185132744"/>
    <n v="1734852.5449599996"/>
    <s v="Koeppel"/>
    <s v=" "/>
    <s v="N"/>
    <n v="0"/>
  </r>
  <r>
    <x v="0"/>
    <s v="Operations"/>
    <s v="R.10009"/>
    <s v="CAP-ELECTRIC SYSTEM WORK"/>
    <s v="R.10009.05"/>
    <s v="ELECTRIC EMERGENCY RESPONSE"/>
    <s v="R.10009.05.02"/>
    <s v="OUTAGE REPAIR"/>
    <s v="R.10009.05.02.03"/>
    <x v="534"/>
    <x v="0"/>
    <n v="3090"/>
    <s v="Tom Koeppel"/>
    <x v="0"/>
    <s v="REL  SETC  //  OPER"/>
    <s v="1CORP20000"/>
    <x v="0"/>
    <s v="2CORP90000"/>
    <x v="0"/>
    <s v="3CORP94500"/>
    <x v="74"/>
    <s v="1DRIV16000"/>
    <s v="Emergency Repair - Electric"/>
    <s v="2DRIV16200"/>
    <s v="Outage repair"/>
    <n v="13224765"/>
    <n v="9974038"/>
    <n v="9652195.2899999991"/>
    <n v="9494608.4220000003"/>
    <n v="479429.57799999975"/>
    <n v="13277645"/>
    <n v="701755"/>
    <n v="12575890"/>
    <n v="12635607"/>
    <n v="736843"/>
    <n v="11898764"/>
    <n v="11974966"/>
    <n v="773685"/>
    <n v="11201281"/>
    <n v="11295387"/>
    <n v="812369"/>
    <n v="10483018"/>
    <n v="852988"/>
    <n v="46638382.578000002"/>
    <s v="Koeppel"/>
    <s v=" "/>
    <s v="N"/>
    <n v="0"/>
  </r>
  <r>
    <x v="0"/>
    <s v="Operations"/>
    <s v="R.10009"/>
    <s v="CAP-ELECTRIC SYSTEM WORK"/>
    <s v="R.10009.05"/>
    <s v="ELECTRIC EMERGENCY RESPONSE"/>
    <s v="R.10009.05.02"/>
    <s v="OUTAGE REPAIR"/>
    <s v="R.10009.05.02.04"/>
    <x v="535"/>
    <x v="0"/>
    <n v="4580"/>
    <s v="David J Landers"/>
    <x v="0"/>
    <s v="REL  SETC  //  OPER"/>
    <s v="1CORP20000"/>
    <x v="0"/>
    <s v="2CORP90000"/>
    <x v="0"/>
    <s v="3CORP94500"/>
    <x v="74"/>
    <s v="1DRIV16000"/>
    <s v="Emergency Repair - Electric"/>
    <s v="2DRIV16200"/>
    <s v="Outage repair"/>
    <n v="0"/>
    <n v="806843"/>
    <n v="769377.28000000003"/>
    <n v="0"/>
    <n v="806843"/>
    <n v="0"/>
    <n v="814911"/>
    <n v="-814911"/>
    <n v="0"/>
    <n v="822980"/>
    <n v="-822980"/>
    <n v="0"/>
    <n v="831048"/>
    <n v="-831048"/>
    <n v="0"/>
    <n v="839048"/>
    <n v="-839048"/>
    <n v="847185"/>
    <n v="-2501144"/>
    <s v="Landers"/>
    <s v="Not sure why this wasn’t budgeted forward after 2017.  5% increase over 5 years. "/>
    <s v="N"/>
    <n v="0"/>
  </r>
  <r>
    <x v="0"/>
    <s v="Operations"/>
    <s v="R.10009"/>
    <s v="CAP-ELECTRIC SYSTEM WORK"/>
    <s v="R.10009.05"/>
    <s v="ELECTRIC EMERGENCY RESPONSE"/>
    <s v="R.10009.05.02"/>
    <s v="OUTAGE REPAIR"/>
    <s v="R.10009.05.02.05"/>
    <x v="536"/>
    <x v="0"/>
    <n v="4580"/>
    <s v="David J Landers"/>
    <x v="0"/>
    <s v="REL  SETC  //  OPER"/>
    <s v="1CORP20000"/>
    <x v="0"/>
    <s v="2CORP90000"/>
    <x v="0"/>
    <s v="3CORP94500"/>
    <x v="74"/>
    <s v="1DRIV16000"/>
    <s v="Emergency Repair - Electric"/>
    <s v="2DRIV16200"/>
    <s v="Outage repair"/>
    <n v="0"/>
    <n v="3767560"/>
    <n v="3348959.71"/>
    <n v="0"/>
    <n v="3767560"/>
    <n v="0"/>
    <n v="3616858"/>
    <n v="-3616858"/>
    <n v="0"/>
    <n v="3466155"/>
    <n v="-3466155"/>
    <n v="0"/>
    <n v="3315453"/>
    <n v="-3315453"/>
    <n v="0"/>
    <n v="3164750"/>
    <n v="-3164750"/>
    <n v="3014048"/>
    <n v="-9795656"/>
    <s v="Landers"/>
    <s v="Not sure why this wasn’t budgeted forward after 2017.  Expect a 20% decline over 5 years due to cable work "/>
    <s v="N"/>
    <n v="0"/>
  </r>
  <r>
    <x v="0"/>
    <s v="Operations"/>
    <s v="R.10009"/>
    <s v="CAP-ELECTRIC SYSTEM WORK"/>
    <s v="R.10009.05"/>
    <s v="ELECTRIC EMERGENCY RESPONSE"/>
    <s v="R.10009.05.02"/>
    <s v="OUTAGE REPAIR"/>
    <s v="R.10009.05.02.06"/>
    <x v="537"/>
    <x v="0"/>
    <n v="3090"/>
    <s v="Tom Koeppel"/>
    <x v="1"/>
    <s v="REL  SETC  //  OPER"/>
    <s v="1CORP20000"/>
    <x v="0"/>
    <s v="2CORP90000"/>
    <x v="0"/>
    <s v="3CORP94500"/>
    <x v="74"/>
    <s v="1DRIV16000"/>
    <s v="Emergency Repair - Electric"/>
    <s v="2DRIV16200"/>
    <s v="Outage repair"/>
    <n v="0"/>
    <n v="254074"/>
    <n v="0"/>
    <n v="0"/>
    <n v="254074"/>
    <n v="0"/>
    <n v="0"/>
    <n v="0"/>
    <n v="0"/>
    <n v="0"/>
    <n v="0"/>
    <n v="0"/>
    <n v="0"/>
    <n v="0"/>
    <n v="0"/>
    <n v="0"/>
    <n v="0"/>
    <n v="0"/>
    <n v="254074"/>
    <n v="0"/>
    <s v=" "/>
    <s v="N"/>
    <n v="0"/>
  </r>
  <r>
    <x v="0"/>
    <s v="Operations"/>
    <s v="R.10009"/>
    <s v="CAP-ELECTRIC SYSTEM WORK"/>
    <s v="R.10009.05"/>
    <s v="ELECTRIC EMERGENCY RESPONSE"/>
    <s v="R.10009.05.02"/>
    <s v="OUTAGE REPAIR"/>
    <s v="R.10009.05.02.07"/>
    <x v="538"/>
    <x v="0"/>
    <n v="3090"/>
    <s v="Tom Koeppel"/>
    <x v="1"/>
    <s v="REL  SETC  //  OPER"/>
    <s v="1CORP20000"/>
    <x v="0"/>
    <s v="2CORP90000"/>
    <x v="0"/>
    <s v="3CORP94500"/>
    <x v="74"/>
    <s v="1DRIV16000"/>
    <s v="Emergency Repair - Electric"/>
    <s v="2DRIV16200"/>
    <s v="Outage repair"/>
    <n v="0"/>
    <n v="576155"/>
    <n v="0"/>
    <n v="0"/>
    <n v="576155"/>
    <n v="0"/>
    <n v="0"/>
    <n v="0"/>
    <n v="0"/>
    <n v="0"/>
    <n v="0"/>
    <n v="0"/>
    <n v="0"/>
    <n v="0"/>
    <n v="0"/>
    <n v="0"/>
    <n v="0"/>
    <n v="0"/>
    <n v="576155"/>
    <n v="0"/>
    <s v=" "/>
    <s v="N"/>
    <n v="0"/>
  </r>
  <r>
    <x v="0"/>
    <s v="Operations"/>
    <s v="R.10009"/>
    <s v="CAP-ELECTRIC SYSTEM WORK"/>
    <s v="R.10009.05"/>
    <s v="ELECTRIC EMERGENCY RESPONSE"/>
    <s v="R.10009.05.02"/>
    <s v="OUTAGE REPAIR"/>
    <s v="R.10009.05.02.08"/>
    <x v="539"/>
    <x v="0"/>
    <n v="3090"/>
    <s v="Tom Koeppel"/>
    <x v="1"/>
    <s v="REL  SETC  //  OPER"/>
    <s v="1CORP20000"/>
    <x v="0"/>
    <s v="2CORP90000"/>
    <x v="0"/>
    <s v="3CORP94500"/>
    <x v="74"/>
    <s v="1DRIV16000"/>
    <s v="Emergency Repair - Electric"/>
    <s v="2DRIV16200"/>
    <s v="Outage repair"/>
    <n v="0"/>
    <n v="481517"/>
    <n v="0"/>
    <n v="0"/>
    <n v="481517"/>
    <n v="0"/>
    <n v="0"/>
    <n v="0"/>
    <n v="0"/>
    <n v="0"/>
    <n v="0"/>
    <n v="0"/>
    <n v="0"/>
    <n v="0"/>
    <n v="0"/>
    <n v="0"/>
    <n v="0"/>
    <n v="0"/>
    <n v="481517"/>
    <n v="0"/>
    <s v=" "/>
    <s v="N"/>
    <n v="0"/>
  </r>
  <r>
    <x v="0"/>
    <s v="Operations"/>
    <s v="R.10009"/>
    <s v="CAP-ELECTRIC SYSTEM WORK"/>
    <s v="R.10009.05"/>
    <s v="ELECTRIC EMERGENCY RESPONSE"/>
    <s v="R.10009.05.02"/>
    <s v="OUTAGE REPAIR"/>
    <s v="R.10009.05.02.09"/>
    <x v="540"/>
    <x v="0"/>
    <n v="4580"/>
    <s v="David J Landers"/>
    <x v="1"/>
    <s v="REL  SETC  //  OPER"/>
    <s v="1CORP20000"/>
    <x v="0"/>
    <s v="2CORP90000"/>
    <x v="0"/>
    <s v="3CORP94500"/>
    <x v="74"/>
    <s v="1DRIV16000"/>
    <s v="Emergency Repair - Electric"/>
    <s v="2DRIV16200"/>
    <s v="Outage repair"/>
    <n v="0"/>
    <n v="73444"/>
    <n v="0"/>
    <n v="0"/>
    <n v="73444"/>
    <n v="0"/>
    <n v="0"/>
    <n v="0"/>
    <n v="0"/>
    <n v="0"/>
    <n v="0"/>
    <n v="0"/>
    <n v="0"/>
    <n v="0"/>
    <n v="0"/>
    <n v="0"/>
    <n v="0"/>
    <n v="0"/>
    <n v="73444"/>
    <n v="0"/>
    <s v=" "/>
    <s v="N"/>
    <n v="0"/>
  </r>
  <r>
    <x v="0"/>
    <s v="Operations"/>
    <s v="R.10009"/>
    <s v="CAP-ELECTRIC SYSTEM WORK"/>
    <s v="R.10009.05"/>
    <s v="ELECTRIC EMERGENCY RESPONSE"/>
    <s v="R.10009.05.02"/>
    <s v="OUTAGE REPAIR"/>
    <s v="R.10009.05.02.10"/>
    <x v="541"/>
    <x v="0"/>
    <n v="4580"/>
    <s v="David J Landers"/>
    <x v="1"/>
    <s v="REL  SETC  //  OPER"/>
    <s v="1CORP20000"/>
    <x v="0"/>
    <s v="2CORP90000"/>
    <x v="0"/>
    <s v="3CORP94500"/>
    <x v="74"/>
    <s v="1DRIV16000"/>
    <s v="Emergency Repair - Electric"/>
    <s v="2DRIV16200"/>
    <s v="Outage repair"/>
    <n v="0"/>
    <n v="79764"/>
    <n v="0"/>
    <n v="0"/>
    <n v="79764"/>
    <n v="0"/>
    <n v="0"/>
    <n v="0"/>
    <n v="0"/>
    <n v="0"/>
    <n v="0"/>
    <n v="0"/>
    <n v="0"/>
    <n v="0"/>
    <n v="0"/>
    <n v="0"/>
    <n v="0"/>
    <n v="0"/>
    <n v="79764"/>
    <n v="0"/>
    <s v=" "/>
    <s v="N"/>
    <n v="0"/>
  </r>
  <r>
    <x v="0"/>
    <s v="Operations"/>
    <s v="R.10009"/>
    <s v="CAP-ELECTRIC SYSTEM WORK"/>
    <s v="R.10009.06"/>
    <s v="ELECTRIC STORM RESPONSE"/>
    <s v="R.10009.06.01"/>
    <s v="ELECTRIC STORM REPAIR"/>
    <s v="R.10009.06.01.01"/>
    <x v="542"/>
    <x v="0"/>
    <n v="3065"/>
    <s v="Jennifer A Boyer"/>
    <x v="0"/>
    <s v="REL  SETC  //  OPER"/>
    <s v="1CORP20000"/>
    <x v="0"/>
    <s v="2CORP90000"/>
    <x v="0"/>
    <s v="3CORP97000"/>
    <x v="14"/>
    <s v="1DRIV16000"/>
    <s v="Emergency Repair - Electric"/>
    <s v="2DRIV16300"/>
    <s v="Storm repair"/>
    <n v="1912292"/>
    <n v="1912292"/>
    <n v="1571991.43"/>
    <n v="1056227.0807960001"/>
    <n v="856064.91920399992"/>
    <n v="1799183.0464451988"/>
    <n v="1799183.0464451988"/>
    <n v="0"/>
    <n v="1853446.8141042434"/>
    <n v="1853446.8141042434"/>
    <n v="0"/>
    <n v="1909406.3245026332"/>
    <n v="1909406.3245026332"/>
    <n v="0"/>
    <n v="0"/>
    <n v="1966688.5142377121"/>
    <n v="-1966688.5142377121"/>
    <n v="2025689.1696648435"/>
    <n v="-1110623.5950337122"/>
    <s v="Koeppel"/>
    <s v="Koch added 2021 and 2022 number incrementing by 3% "/>
    <s v="N"/>
    <n v="0"/>
  </r>
  <r>
    <x v="0"/>
    <s v="Operations"/>
    <s v="R.10009"/>
    <s v="CAP-ELECTRIC SYSTEM WORK"/>
    <s v="R.10009.06"/>
    <s v="ELECTRIC STORM RESPONSE"/>
    <s v="R.10009.06.01"/>
    <s v="ELECTRIC STORM REPAIR"/>
    <s v="R.10009.06.01.02"/>
    <x v="543"/>
    <x v="0"/>
    <n v="3065"/>
    <s v="Jennifer A Boyer"/>
    <x v="0"/>
    <s v="REL  SETC  //  OPER"/>
    <s v="1CORP20000"/>
    <x v="0"/>
    <s v="2CORP90000"/>
    <x v="0"/>
    <s v="3CORP97000"/>
    <x v="14"/>
    <s v="1DRIV16000"/>
    <s v="Emergency Repair - Electric"/>
    <s v="2DRIV16300"/>
    <s v="Storm repair"/>
    <n v="182665"/>
    <n v="182665"/>
    <n v="176226.7"/>
    <n v="122790.89086"/>
    <n v="59874.10914"/>
    <n v="187688"/>
    <n v="187688"/>
    <n v="0"/>
    <n v="192850"/>
    <n v="192850"/>
    <n v="0"/>
    <n v="198153"/>
    <n v="198153"/>
    <n v="0"/>
    <n v="203602"/>
    <n v="203602"/>
    <n v="0"/>
    <n v="209710.06"/>
    <n v="59874.10914"/>
    <s v="Koeppel"/>
    <s v=" "/>
    <s v="N"/>
    <n v="0"/>
  </r>
  <r>
    <x v="0"/>
    <s v="Operations"/>
    <s v="R.10009"/>
    <s v="CAP-ELECTRIC SYSTEM WORK"/>
    <s v="R.10009.07"/>
    <s v="ELECTRIC SYSTEM NEW"/>
    <s v="R.10009.07.01"/>
    <s v="ELECTRIC SYSTEM NEW"/>
    <s v="R.10009.07.01.01"/>
    <x v="544"/>
    <x v="0"/>
    <n v="4580"/>
    <s v="David J Landers"/>
    <x v="0"/>
    <s v="REL  SETC  //  OPER"/>
    <s v="1CORP20000"/>
    <x v="0"/>
    <s v="2CORP90000"/>
    <x v="0"/>
    <s v="3CORP96000"/>
    <x v="67"/>
    <s v="1DRIV11000"/>
    <s v="Reliability - Electric"/>
    <s v="2DRIV11600"/>
    <s v="Serve Growing Electric Load"/>
    <n v="0"/>
    <n v="200000"/>
    <n v="189223.19"/>
    <n v="506744.5834"/>
    <n v="-306744.5834"/>
    <n v="0"/>
    <n v="206000"/>
    <n v="-206000"/>
    <n v="0"/>
    <n v="212180"/>
    <n v="-212180"/>
    <n v="0"/>
    <n v="218545.4"/>
    <n v="-218545.4"/>
    <n v="0"/>
    <n v="225101.76199999999"/>
    <n v="-225101.76199999999"/>
    <n v="231854.81485999998"/>
    <n v="-1168571.7453999999"/>
    <s v="Nedrud"/>
    <s v="Carried forward 2017 budget w/3% inflation to 2022 to accommodate new capacity improvements.  Will align with Strategic Dist growth plan "/>
    <s v="N"/>
    <n v="0"/>
  </r>
  <r>
    <x v="0"/>
    <s v="Operations"/>
    <s v="R.10009"/>
    <s v="CAP-ELECTRIC SYSTEM WORK"/>
    <s v="R.10009.07"/>
    <s v="ELECTRIC SYSTEM NEW"/>
    <s v="R.10009.07.01"/>
    <s v="ELECTRIC SYSTEM NEW"/>
    <s v="R.10009.07.01.02"/>
    <x v="545"/>
    <x v="0"/>
    <n v="4022"/>
    <s v="Roque Bamba"/>
    <x v="0"/>
    <s v="REL  SETC  //  OPER"/>
    <s v="1CORP20000"/>
    <x v="0"/>
    <s v="2CORP90000"/>
    <x v="0"/>
    <s v="3CORP90500"/>
    <x v="66"/>
    <s v="1DRIV11000"/>
    <s v="Reliability - Electric"/>
    <s v="2DRIV11600"/>
    <s v="Serve Growing Electric Load"/>
    <n v="50000"/>
    <n v="50000"/>
    <n v="0"/>
    <n v="0"/>
    <n v="50000"/>
    <n v="51044.247787610628"/>
    <n v="51044.247787610628"/>
    <n v="0"/>
    <n v="52580.530973451336"/>
    <n v="52580.530973451336"/>
    <n v="0"/>
    <n v="54166.371681415942"/>
    <n v="54166.371681415942"/>
    <n v="0"/>
    <n v="55801.769911504431"/>
    <n v="55801.769911504431"/>
    <n v="0"/>
    <n v="57475.823008849562"/>
    <n v="50000"/>
    <s v="Tada"/>
    <s v=" "/>
    <s v="N"/>
    <n v="0"/>
  </r>
  <r>
    <x v="0"/>
    <s v="Operations"/>
    <s v="R.10009"/>
    <s v="CAP-ELECTRIC SYSTEM WORK"/>
    <s v="R.10009.07"/>
    <s v="ELECTRIC SYSTEM NEW"/>
    <s v="R.10009.07.01"/>
    <s v="ELECTRIC SYSTEM NEW"/>
    <s v="R.10009.07.01.03"/>
    <x v="546"/>
    <x v="0"/>
    <n v="4580"/>
    <s v="David J Landers"/>
    <x v="0"/>
    <s v="REL  SETC  //  OPER"/>
    <s v="1CORP20000"/>
    <x v="0"/>
    <s v="2CORP90000"/>
    <x v="0"/>
    <s v="3CORP96000"/>
    <x v="67"/>
    <s v="1DRIV11000"/>
    <s v="Reliability - Electric"/>
    <s v="2DRIV11600"/>
    <s v="Serve Growing Electric Load"/>
    <n v="0"/>
    <n v="0"/>
    <n v="183164.58"/>
    <n v="3515578.9099999997"/>
    <n v="-3515578.9099999997"/>
    <n v="0"/>
    <n v="0"/>
    <n v="0"/>
    <n v="0"/>
    <n v="0"/>
    <n v="0"/>
    <n v="0"/>
    <n v="0"/>
    <n v="0"/>
    <n v="0"/>
    <n v="0"/>
    <n v="0"/>
    <n v="0"/>
    <n v="-3515578.9099999997"/>
    <s v="Nedrud"/>
    <s v=" "/>
    <s v="N"/>
    <n v="0"/>
  </r>
  <r>
    <x v="0"/>
    <s v="Operations"/>
    <s v="R.10009"/>
    <s v="CAP-ELECTRIC SYSTEM WORK"/>
    <s v="R.10009.07"/>
    <s v="ELECTRIC SYSTEM NEW"/>
    <s v="R.10009.07.01"/>
    <s v="ELECTRIC SYSTEM NEW"/>
    <s v="R.10009.07.01.04"/>
    <x v="547"/>
    <x v="0"/>
    <n v="4580"/>
    <s v="David J Landers"/>
    <x v="1"/>
    <s v="REL  SETC  //  OPER"/>
    <s v="1CORP20000"/>
    <x v="0"/>
    <s v="2CORP90000"/>
    <x v="0"/>
    <s v="3CORP96000"/>
    <x v="67"/>
    <s v="1DRIV11000"/>
    <s v="Reliability - Electric"/>
    <s v="2DRIV11600"/>
    <s v="Serve Growing Electric Load"/>
    <n v="0"/>
    <n v="24770"/>
    <n v="0"/>
    <n v="0"/>
    <n v="24770"/>
    <n v="0"/>
    <n v="0"/>
    <n v="0"/>
    <n v="0"/>
    <n v="0"/>
    <n v="0"/>
    <n v="0"/>
    <n v="0"/>
    <n v="0"/>
    <n v="0"/>
    <n v="0"/>
    <n v="0"/>
    <n v="0"/>
    <n v="24770"/>
    <n v="0"/>
    <s v=" "/>
    <s v="N"/>
    <n v="0"/>
  </r>
  <r>
    <x v="0"/>
    <s v="Operations"/>
    <s v="R.10009"/>
    <s v="CAP-ELECTRIC SYSTEM WORK"/>
    <s v="R.10009.07"/>
    <s v="ELECTRIC SYSTEM NEW"/>
    <s v="R.10009.07.01"/>
    <s v="ELECTRIC SYSTEM NEW"/>
    <s v="R.10009.07.01.05"/>
    <x v="548"/>
    <x v="0"/>
    <n v="4580"/>
    <s v="David J Landers"/>
    <x v="1"/>
    <s v="REL  SETC  //  OPER"/>
    <s v="1CORP20000"/>
    <x v="0"/>
    <s v="2CORP90000"/>
    <x v="0"/>
    <s v="3CORP96000"/>
    <x v="67"/>
    <s v="1DRIV11000"/>
    <s v="Reliability - Electric"/>
    <s v="2DRIV11600"/>
    <s v="Serve Growing Electric Load"/>
    <n v="0"/>
    <n v="21808"/>
    <n v="0"/>
    <n v="0"/>
    <n v="21808"/>
    <n v="0"/>
    <n v="0"/>
    <n v="0"/>
    <n v="0"/>
    <n v="0"/>
    <n v="0"/>
    <n v="0"/>
    <n v="0"/>
    <n v="0"/>
    <n v="0"/>
    <n v="0"/>
    <n v="0"/>
    <n v="0"/>
    <n v="21808"/>
    <n v="0"/>
    <s v=" "/>
    <s v="N"/>
    <n v="0"/>
  </r>
  <r>
    <x v="0"/>
    <s v="Operations"/>
    <s v="R.10009"/>
    <s v="CAP-ELECTRIC SYSTEM WORK"/>
    <s v="R.10009.07"/>
    <s v="ELECTRIC SYSTEM NEW"/>
    <s v="R.10009.07.02"/>
    <s v="PROJECT MITIGATION"/>
    <s v="R.10009.07.02.01"/>
    <x v="549"/>
    <x v="0"/>
    <n v="4022"/>
    <s v="Roque Bamba"/>
    <x v="0"/>
    <s v="REL  SETC  //  OPER"/>
    <s v="1CORP20000"/>
    <x v="0"/>
    <s v="2CORP90000"/>
    <x v="0"/>
    <s v="3CORP93000"/>
    <x v="0"/>
    <s v="1DRIV11000"/>
    <s v="Reliability - Electric"/>
    <s v="2DRIV11600"/>
    <s v="Serve Growing Electric Load"/>
    <n v="0"/>
    <n v="0"/>
    <n v="0"/>
    <n v="0"/>
    <n v="0"/>
    <n v="0"/>
    <n v="0"/>
    <n v="0"/>
    <n v="0"/>
    <n v="0"/>
    <n v="0"/>
    <n v="0"/>
    <n v="0"/>
    <n v="0"/>
    <n v="0"/>
    <n v="0"/>
    <n v="0"/>
    <n v="0"/>
    <n v="0"/>
    <s v="Bamba"/>
    <s v=" "/>
    <s v="N"/>
    <n v="0"/>
  </r>
  <r>
    <x v="0"/>
    <s v="Operations"/>
    <s v="R.10009"/>
    <s v="CAP-ELECTRIC SYSTEM WORK"/>
    <s v="R.10009.07"/>
    <s v="ELECTRIC SYSTEM NEW"/>
    <s v="R.10009.07.03"/>
    <s v="SYSTEM IMPROVEMENT OPPORTUNITY"/>
    <s v="R.10009.07.03.01"/>
    <x v="550"/>
    <x v="0"/>
    <n v="4207"/>
    <s v="Jennifer R Tada"/>
    <x v="0"/>
    <s v="REL  SETC  //  OPER"/>
    <s v="1CORP20000"/>
    <x v="0"/>
    <s v="2CORP90000"/>
    <x v="0"/>
    <s v="3CORP96000"/>
    <x v="67"/>
    <s v="1DRIV21000"/>
    <s v="Customer Requested Services - Electric"/>
    <s v="2DRIV21300"/>
    <s v="Public Improvement - Electric"/>
    <n v="2915643.3619726798"/>
    <n v="1386464"/>
    <n v="1250002.04"/>
    <n v="47793.846704000003"/>
    <n v="1338670.1532960001"/>
    <n v="2976536.44457671"/>
    <n v="2770536.44457671"/>
    <n v="206000"/>
    <n v="3066121.5220348435"/>
    <n v="2853941.5220348402"/>
    <n v="212180.00000000326"/>
    <n v="3158596.4407013049"/>
    <n v="2940051.0407012999"/>
    <n v="218545.40000000503"/>
    <n v="3253961.2005760921"/>
    <n v="3028859.4385760897"/>
    <n v="225101.76200000243"/>
    <n v="6000000"/>
    <n v="2200497.315296011"/>
    <s v="Nedrud"/>
    <s v=" CAK reduced to absorb OH System Capacity New - Dist added on line 124.  Increased 2022 to account for unidentifed work and match bottom line trend"/>
    <s v="N"/>
    <n v="0"/>
  </r>
  <r>
    <x v="0"/>
    <s v="Operations"/>
    <s v="R.10009"/>
    <s v="CAP-ELECTRIC SYSTEM WORK"/>
    <s v="R.10009.07"/>
    <s v="ELECTRIC SYSTEM NEW"/>
    <s v="R.10009.07.03"/>
    <s v="SYSTEM IMPROVEMENT OPPORTUNITY"/>
    <s v="R.10009.07.03.02"/>
    <x v="551"/>
    <x v="0"/>
    <n v="4207"/>
    <s v="Jennifer R Tada"/>
    <x v="0"/>
    <s v="REL  SETC  //  OPER"/>
    <s v="1CORP20000"/>
    <x v="0"/>
    <s v="2CORP90000"/>
    <x v="0"/>
    <s v="3CORP96000"/>
    <x v="67"/>
    <s v="1DRIV11000"/>
    <s v="Reliability - Electric"/>
    <s v="2DRIV11600"/>
    <s v="Serve Growing Electric Load"/>
    <n v="4016679.0112996199"/>
    <n v="5545858"/>
    <n v="0"/>
    <n v="0"/>
    <n v="5545858"/>
    <n v="4100567.1747214552"/>
    <n v="3850567.1747214599"/>
    <n v="249999.99999999534"/>
    <n v="4223982.3032810325"/>
    <n v="4223982.3032810325"/>
    <n v="0"/>
    <n v="4351378.5650199521"/>
    <n v="4351378.5650199521"/>
    <n v="0"/>
    <n v="4482755.9599382114"/>
    <n v="4482755.9599382114"/>
    <n v="0"/>
    <n v="7000000"/>
    <n v="5795857.9999999953"/>
    <s v="Nedrud"/>
    <s v=" CAK Increased 2022 to account for unidentifed work and match bottom line trend"/>
    <s v="N"/>
    <n v="0"/>
  </r>
  <r>
    <x v="0"/>
    <s v="Operations"/>
    <s v="R.10009"/>
    <s v="CAP-ELECTRIC SYSTEM WORK"/>
    <s v="R.10009.07"/>
    <s v="ELECTRIC SYSTEM NEW"/>
    <s v="R.10009.07.03"/>
    <s v="SYSTEM IMPROVEMENT OPPORTUNITY"/>
    <s v="R.10009.07.03.03"/>
    <x v="552"/>
    <x v="0"/>
    <n v="4207"/>
    <s v="Jennifer R Tada"/>
    <x v="1"/>
    <s v="REL  SETC  //  OPER"/>
    <s v="1CORP20000"/>
    <x v="0"/>
    <s v="2CORP90000"/>
    <x v="0"/>
    <s v="3CORP96000"/>
    <x v="67"/>
    <s v="1DRIV11000"/>
    <s v="Reliability - Electric"/>
    <s v="2DRIV11600"/>
    <s v="Serve Growing Electric Load"/>
    <n v="0"/>
    <n v="0"/>
    <n v="0"/>
    <n v="0"/>
    <n v="0"/>
    <n v="0"/>
    <n v="0"/>
    <n v="0"/>
    <n v="0"/>
    <n v="0"/>
    <n v="0"/>
    <n v="0"/>
    <n v="0"/>
    <n v="0"/>
    <n v="0"/>
    <n v="0"/>
    <n v="0"/>
    <n v="0"/>
    <n v="0"/>
    <n v="0"/>
    <s v=" "/>
    <s v="N"/>
    <n v="0"/>
  </r>
  <r>
    <x v="0"/>
    <s v="Operations"/>
    <s v="R.10009"/>
    <s v="CAP-ELECTRIC SYSTEM WORK"/>
    <s v="R.10009.08"/>
    <s v="ELECTRIC SYSTEM UPGRADE"/>
    <s v="R.10009.08.01"/>
    <s v="CABLE REMEDIATION PROGRAM"/>
    <s v="R.10009.08.01.01"/>
    <x v="553"/>
    <x v="0"/>
    <n v="4580"/>
    <s v="David J Landers"/>
    <x v="0"/>
    <s v="REL  SETC  //  OPER"/>
    <s v="1CORP10000"/>
    <x v="1"/>
    <s v="2CORP10000"/>
    <x v="13"/>
    <s v="3CORP11000"/>
    <x v="80"/>
    <s v="1DRIV11000"/>
    <s v="Reliability - Electric"/>
    <s v="2DRIV11100"/>
    <s v="Aging Infrastructure"/>
    <n v="0"/>
    <n v="0"/>
    <n v="0"/>
    <n v="0"/>
    <n v="0"/>
    <n v="0"/>
    <n v="0"/>
    <n v="0"/>
    <n v="0"/>
    <n v="0"/>
    <n v="0"/>
    <n v="0"/>
    <n v="0"/>
    <n v="0"/>
    <n v="0"/>
    <n v="0"/>
    <n v="0"/>
    <n v="0"/>
    <n v="0"/>
    <n v="0"/>
    <s v=" "/>
    <s v="N"/>
    <n v="0"/>
  </r>
  <r>
    <x v="0"/>
    <s v="Operations"/>
    <s v="R.10009"/>
    <s v="CAP-ELECTRIC SYSTEM WORK"/>
    <s v="R.10009.08"/>
    <s v="ELECTRIC SYSTEM UPGRADE"/>
    <s v="R.10009.08.01"/>
    <s v="CABLE REMEDIATION PROGRAM"/>
    <s v="R.10009.08.01.02"/>
    <x v="554"/>
    <x v="0"/>
    <n v="4580"/>
    <s v="David J Landers"/>
    <x v="0"/>
    <s v="REL  SETC  //  OPER"/>
    <s v="1CORP10000"/>
    <x v="1"/>
    <s v="2CORP10000"/>
    <x v="13"/>
    <s v="3CORP11000"/>
    <x v="80"/>
    <s v="1DRIV11000"/>
    <s v="Reliability - Electric"/>
    <s v="2DRIV11100"/>
    <s v="Aging Infrastructure"/>
    <n v="40000000"/>
    <n v="40000000"/>
    <n v="41335808.020000003"/>
    <n v="46871467.139999993"/>
    <n v="-6871467.1399999931"/>
    <n v="43700000"/>
    <n v="43700000"/>
    <n v="0"/>
    <n v="47400000"/>
    <n v="47400000"/>
    <n v="0"/>
    <n v="51100000"/>
    <n v="51100000"/>
    <n v="0"/>
    <n v="54800000"/>
    <n v="54800000"/>
    <n v="0"/>
    <n v="56444000"/>
    <n v="-6871467.1399999931"/>
    <s v="Nedrud"/>
    <s v=" "/>
    <s v="N"/>
    <n v="0"/>
  </r>
  <r>
    <x v="0"/>
    <s v="Operations"/>
    <s v="R.10009"/>
    <s v="CAP-ELECTRIC SYSTEM WORK"/>
    <s v="R.10009.08"/>
    <s v="ELECTRIC SYSTEM UPGRADE"/>
    <s v="R.10009.08.01"/>
    <s v="CABLE REMEDIATION PROGRAM"/>
    <s v="R.10009.08.01.03"/>
    <x v="555"/>
    <x v="0"/>
    <n v="4580"/>
    <s v="David J Landers"/>
    <x v="0"/>
    <s v="REL  SETC  //  OPER"/>
    <s v="1CORP10000"/>
    <x v="1"/>
    <s v="2CORP10000"/>
    <x v="13"/>
    <s v="3CORP11000"/>
    <x v="80"/>
    <s v="1DRIV11000"/>
    <s v="Reliability - Electric"/>
    <s v="2DRIV11100"/>
    <s v="Aging Infrastructure"/>
    <n v="0"/>
    <n v="0"/>
    <n v="166927.24"/>
    <n v="142315.24"/>
    <n v="-142315.24"/>
    <n v="0"/>
    <n v="0"/>
    <n v="0"/>
    <n v="0"/>
    <n v="0"/>
    <n v="0"/>
    <n v="0"/>
    <n v="0"/>
    <n v="0"/>
    <n v="0"/>
    <n v="0"/>
    <n v="0"/>
    <n v="0"/>
    <n v="-142315.24"/>
    <s v="Nedrud"/>
    <s v=" "/>
    <s v="N"/>
    <n v="0"/>
  </r>
  <r>
    <x v="0"/>
    <s v="Operations"/>
    <s v="R.10009"/>
    <s v="CAP-ELECTRIC SYSTEM WORK"/>
    <s v="R.10009.08"/>
    <s v="ELECTRIC SYSTEM UPGRADE"/>
    <s v="R.10009.08.01"/>
    <s v="CABLE REMEDIATION PROGRAM"/>
    <s v="R.10009.08.01.04"/>
    <x v="556"/>
    <x v="0"/>
    <n v="4580"/>
    <s v="David J Landers"/>
    <x v="1"/>
    <s v="REL  SETC  //  OPER"/>
    <s v="1CORP10000"/>
    <x v="1"/>
    <s v="2CORP10000"/>
    <x v="13"/>
    <s v="3CORP11000"/>
    <x v="80"/>
    <s v="1DRIV11000"/>
    <s v="Reliability - Electric"/>
    <s v="2DRIV11100"/>
    <s v="Aging Infrastructure"/>
    <n v="0"/>
    <n v="108138"/>
    <n v="0"/>
    <n v="0"/>
    <n v="108138"/>
    <n v="0"/>
    <n v="0"/>
    <n v="0"/>
    <n v="0"/>
    <n v="0"/>
    <n v="0"/>
    <n v="0"/>
    <n v="0"/>
    <n v="0"/>
    <n v="0"/>
    <n v="0"/>
    <n v="0"/>
    <n v="0"/>
    <n v="108138"/>
    <n v="0"/>
    <s v=" "/>
    <s v="N"/>
    <n v="0"/>
  </r>
  <r>
    <x v="0"/>
    <s v="Operations"/>
    <s v="R.10009"/>
    <s v="CAP-ELECTRIC SYSTEM WORK"/>
    <s v="R.10009.08"/>
    <s v="ELECTRIC SYSTEM UPGRADE"/>
    <s v="R.10009.08.01"/>
    <s v="CABLE REMEDIATION PROGRAM"/>
    <s v="R.10009.08.01.05"/>
    <x v="557"/>
    <x v="0"/>
    <n v="4580"/>
    <s v="David J Landers"/>
    <x v="1"/>
    <s v="REL  SETC  //  OPER"/>
    <s v="1CORP10000"/>
    <x v="1"/>
    <s v="2CORP10000"/>
    <x v="13"/>
    <s v="3CORP11000"/>
    <x v="80"/>
    <s v="1DRIV11000"/>
    <s v="Reliability - Electric"/>
    <s v="2DRIV11100"/>
    <s v="Aging Infrastructure"/>
    <n v="0"/>
    <n v="120399"/>
    <n v="0"/>
    <n v="0"/>
    <n v="120399"/>
    <n v="0"/>
    <n v="0"/>
    <n v="0"/>
    <n v="0"/>
    <n v="0"/>
    <n v="0"/>
    <n v="0"/>
    <n v="0"/>
    <n v="0"/>
    <n v="0"/>
    <n v="0"/>
    <n v="0"/>
    <n v="0"/>
    <n v="120399"/>
    <n v="0"/>
    <s v=" "/>
    <s v="N"/>
    <n v="0"/>
  </r>
  <r>
    <x v="0"/>
    <s v="Operations"/>
    <s v="R.10009"/>
    <s v="CAP-ELECTRIC SYSTEM WORK"/>
    <s v="R.10009.08"/>
    <s v="ELECTRIC SYSTEM UPGRADE"/>
    <s v="R.10009.08.01"/>
    <s v="CABLE REMEDIATION PROGRAM"/>
    <s v="R.10009.08.01.06"/>
    <x v="558"/>
    <x v="0"/>
    <n v="4580"/>
    <s v="David J Landers"/>
    <x v="1"/>
    <s v="REL  SETC  //  OPER"/>
    <s v="1CORP10000"/>
    <x v="1"/>
    <s v="2CORP10000"/>
    <x v="13"/>
    <s v="3CORP11000"/>
    <x v="80"/>
    <s v="1DRIV11000"/>
    <s v="Reliability - Electric"/>
    <s v="2DRIV11100"/>
    <s v="Aging Infrastructure"/>
    <n v="0"/>
    <n v="0"/>
    <n v="0"/>
    <n v="0"/>
    <n v="0"/>
    <n v="0"/>
    <n v="0"/>
    <n v="0"/>
    <n v="0"/>
    <n v="0"/>
    <n v="0"/>
    <n v="0"/>
    <n v="0"/>
    <n v="0"/>
    <n v="0"/>
    <n v="0"/>
    <n v="0"/>
    <n v="0"/>
    <n v="0"/>
    <n v="0"/>
    <s v=" "/>
    <s v="N"/>
    <n v="0"/>
  </r>
  <r>
    <x v="0"/>
    <s v="Operations"/>
    <s v="R.10009"/>
    <s v="CAP-ELECTRIC SYSTEM WORK"/>
    <s v="R.10009.08"/>
    <s v="ELECTRIC SYSTEM UPGRADE"/>
    <s v="R.10009.08.02"/>
    <s v="ELECTRIC SYSTEM UPGRADE"/>
    <s v="R.10009.08.02.01"/>
    <x v="559"/>
    <x v="0"/>
    <n v="4050"/>
    <s v="Randal L Walls"/>
    <x v="0"/>
    <s v="REL  SETC  //  EXEC"/>
    <s v="1CORP20000"/>
    <x v="0"/>
    <s v="2CORP90000"/>
    <x v="0"/>
    <s v="3CORP93000"/>
    <x v="0"/>
    <s v="1DRIV11000"/>
    <s v="Reliability - Electric"/>
    <s v="2DRIV11500"/>
    <s v="Reduce Electric Outages/Customer Interuptions"/>
    <n v="0"/>
    <n v="0"/>
    <n v="72005.81"/>
    <n v="46715.759999999995"/>
    <n v="-46715.759999999995"/>
    <n v="0"/>
    <n v="0"/>
    <n v="0"/>
    <n v="0"/>
    <n v="0"/>
    <n v="0"/>
    <n v="0"/>
    <n v="0"/>
    <n v="0"/>
    <n v="0"/>
    <n v="0"/>
    <n v="0"/>
    <n v="0"/>
    <n v="-46715.759999999995"/>
    <s v="Bamba"/>
    <s v=" "/>
    <s v="N"/>
    <n v="0"/>
  </r>
  <r>
    <x v="0"/>
    <s v="Operations"/>
    <s v="R.10009"/>
    <s v="CAP-ELECTRIC SYSTEM WORK"/>
    <s v="R.10009.08"/>
    <s v="ELECTRIC SYSTEM UPGRADE"/>
    <s v="R.10009.08.02"/>
    <s v="ELECTRIC SYSTEM UPGRADE"/>
    <s v="R.10009.08.02.02"/>
    <x v="560"/>
    <x v="0"/>
    <n v="4580"/>
    <s v="David J Landers"/>
    <x v="0"/>
    <s v="REL  SETC  //  OPER"/>
    <s v="1CORP20000"/>
    <x v="0"/>
    <s v="2CORP90000"/>
    <x v="0"/>
    <s v="3CORP93000"/>
    <x v="0"/>
    <s v="1DRIV11000"/>
    <s v="Reliability - Electric"/>
    <s v="2DRIV11500"/>
    <s v="Reduce Electric Outages/Customer Interuptions"/>
    <n v="0"/>
    <n v="0"/>
    <n v="0"/>
    <n v="0"/>
    <n v="0"/>
    <n v="0"/>
    <n v="0"/>
    <n v="0"/>
    <n v="0"/>
    <n v="0"/>
    <n v="0"/>
    <n v="0"/>
    <n v="0"/>
    <n v="0"/>
    <n v="0"/>
    <n v="0"/>
    <n v="0"/>
    <n v="0"/>
    <n v="0"/>
    <s v="Nedrud"/>
    <s v=" "/>
    <s v="N"/>
    <n v="0"/>
  </r>
  <r>
    <x v="0"/>
    <s v="Operations"/>
    <s v="R.10009"/>
    <s v="CAP-ELECTRIC SYSTEM WORK"/>
    <s v="R.10009.08"/>
    <s v="ELECTRIC SYSTEM UPGRADE"/>
    <s v="R.10009.08.02"/>
    <s v="ELECTRIC SYSTEM UPGRADE"/>
    <s v="R.10009.08.02.03"/>
    <x v="561"/>
    <x v="0"/>
    <n v="4022"/>
    <s v="Roque Bamba"/>
    <x v="0"/>
    <s v="REL  SETC  //  PLNG"/>
    <s v="1CORP10000"/>
    <x v="1"/>
    <s v="2CORP20000"/>
    <x v="11"/>
    <s v="3CORP29900"/>
    <x v="78"/>
    <s v="1DRIV11000"/>
    <s v="Reliability - Electric"/>
    <s v="2DRIV11500"/>
    <s v="Reduce Electric Outages/Customer Interuptions"/>
    <n v="0"/>
    <n v="0"/>
    <n v="0"/>
    <n v="0"/>
    <n v="0"/>
    <n v="0"/>
    <n v="0"/>
    <n v="0"/>
    <n v="0"/>
    <n v="0"/>
    <n v="0"/>
    <n v="0"/>
    <n v="0"/>
    <n v="0"/>
    <n v="100000"/>
    <n v="100000"/>
    <n v="0"/>
    <n v="100000"/>
    <n v="0"/>
    <s v="Nedrud"/>
    <s v="*Reliability project response to BPA/Tanner interconnection request currently being studies.  Booga overview scheduled "/>
    <s v="N"/>
    <n v="0"/>
  </r>
  <r>
    <x v="0"/>
    <s v="Operations"/>
    <s v="R.10009"/>
    <s v="CAP-ELECTRIC SYSTEM WORK"/>
    <s v="R.10009.08"/>
    <s v="ELECTRIC SYSTEM UPGRADE"/>
    <s v="R.10009.08.02"/>
    <s v="ELECTRIC SYSTEM UPGRADE"/>
    <s v="R.10009.08.02.04"/>
    <x v="562"/>
    <x v="0"/>
    <n v="4580"/>
    <s v="David J Landers"/>
    <x v="0"/>
    <s v="REL  SETC  //  OPER"/>
    <s v="1CORP20000"/>
    <x v="0"/>
    <s v="2CORP90000"/>
    <x v="0"/>
    <s v="3CORP93000"/>
    <x v="0"/>
    <s v="1DRIV11000"/>
    <s v="Reliability - Electric"/>
    <s v="2DRIV11500"/>
    <s v="Reduce Electric Outages/Customer Interuptions"/>
    <n v="0"/>
    <n v="0"/>
    <n v="1562.27"/>
    <n v="1562.27"/>
    <n v="-1562.27"/>
    <n v="0"/>
    <n v="0"/>
    <n v="0"/>
    <n v="0"/>
    <n v="0"/>
    <n v="0"/>
    <n v="0"/>
    <n v="0"/>
    <n v="0"/>
    <n v="0"/>
    <n v="0"/>
    <n v="0"/>
    <n v="0"/>
    <n v="-1562.27"/>
    <s v="Nedrud"/>
    <s v=" "/>
    <s v="N"/>
    <n v="0"/>
  </r>
  <r>
    <x v="0"/>
    <s v="Operations"/>
    <s v="R.10009"/>
    <s v="CAP-ELECTRIC SYSTEM WORK"/>
    <s v="R.10009.08"/>
    <s v="ELECTRIC SYSTEM UPGRADE"/>
    <s v="R.10009.08.02"/>
    <s v="ELECTRIC SYSTEM UPGRADE"/>
    <s v="R.10009.08.02.05"/>
    <x v="563"/>
    <x v="0"/>
    <n v="4580"/>
    <s v="David J Landers"/>
    <x v="0"/>
    <s v="REL  SETC  //  EXEC"/>
    <s v="1CORP20000"/>
    <x v="0"/>
    <s v="2CORP90000"/>
    <x v="0"/>
    <s v="3CORP93000"/>
    <x v="0"/>
    <s v="1DRIV11000"/>
    <s v="Reliability - Electric"/>
    <s v="2DRIV11500"/>
    <s v="Reduce Electric Outages/Customer Interuptions"/>
    <n v="844101.80273333355"/>
    <n v="844102"/>
    <n v="782066.2"/>
    <n v="1308000.9380000001"/>
    <n v="-463898.93800000008"/>
    <n v="861730.83153378218"/>
    <n v="861730.83153378218"/>
    <n v="0"/>
    <n v="887666.41966732312"/>
    <n v="887666.41966732312"/>
    <n v="0"/>
    <n v="914438.63967613957"/>
    <n v="914438.63967613957"/>
    <n v="0"/>
    <n v="942047.49156023166"/>
    <n v="942047.49156023166"/>
    <n v="0"/>
    <n v="0"/>
    <n v="-463898.93800000008"/>
    <s v="Nedrud"/>
    <s v=" "/>
    <s v="N"/>
    <n v="0"/>
  </r>
  <r>
    <x v="0"/>
    <s v="Operations"/>
    <s v="R.10009"/>
    <s v="CAP-ELECTRIC SYSTEM WORK"/>
    <s v="R.10009.08"/>
    <s v="ELECTRIC SYSTEM UPGRADE"/>
    <s v="R.10009.08.02"/>
    <s v="ELECTRIC SYSTEM UPGRADE"/>
    <s v="R.10009.08.02.06"/>
    <x v="564"/>
    <x v="0"/>
    <n v="4580"/>
    <s v="David J Landers"/>
    <x v="0"/>
    <s v="REL  SETC  //  OPER"/>
    <s v="1CORP20000"/>
    <x v="0"/>
    <s v="2CORP90000"/>
    <x v="0"/>
    <s v="3CORP93000"/>
    <x v="0"/>
    <s v="1DRIV11000"/>
    <s v="Reliability - Electric"/>
    <s v="2DRIV11500"/>
    <s v="Reduce Electric Outages/Customer Interuptions"/>
    <n v="0"/>
    <n v="0"/>
    <n v="0"/>
    <n v="0"/>
    <n v="0"/>
    <n v="0"/>
    <n v="0"/>
    <n v="0"/>
    <n v="0"/>
    <n v="0"/>
    <n v="0"/>
    <n v="0"/>
    <n v="0"/>
    <n v="0"/>
    <n v="0"/>
    <n v="0"/>
    <n v="0"/>
    <n v="0"/>
    <n v="0"/>
    <s v="Nedrud"/>
    <s v=" "/>
    <s v="N"/>
    <n v="0"/>
  </r>
  <r>
    <x v="0"/>
    <s v="Operations"/>
    <s v="R.10009"/>
    <s v="CAP-ELECTRIC SYSTEM WORK"/>
    <s v="R.10009.08"/>
    <s v="ELECTRIC SYSTEM UPGRADE"/>
    <s v="R.10009.08.02"/>
    <s v="ELECTRIC SYSTEM UPGRADE"/>
    <s v="R.10009.08.02.07"/>
    <x v="565"/>
    <x v="0"/>
    <n v="4580"/>
    <s v="David J Landers"/>
    <x v="0"/>
    <s v="REL  SETC  //  OPER"/>
    <s v="1CORP10000"/>
    <x v="1"/>
    <s v="2CORP10000"/>
    <x v="13"/>
    <s v="3CORP12000"/>
    <x v="81"/>
    <s v="1DRIV11000"/>
    <s v="Reliability - Electric"/>
    <s v="2DRIV11500"/>
    <s v="Reduce Electric Outages/Customer Interuptions"/>
    <n v="6820222.63682447"/>
    <n v="6820223"/>
    <n v="6814493.0099999998"/>
    <n v="2316637.0017999997"/>
    <n v="4503585.9982000003"/>
    <n v="6962662.6848147875"/>
    <n v="6962662.6848147875"/>
    <n v="0"/>
    <n v="7172218.5520276595"/>
    <n v="7172218.5520276595"/>
    <n v="0"/>
    <n v="7388534.2859248184"/>
    <n v="7388534.2859248184"/>
    <n v="0"/>
    <n v="7611609.8865062632"/>
    <n v="7611609.8865062632"/>
    <n v="0"/>
    <n v="7839958.183101451"/>
    <n v="4503585.9982000003"/>
    <s v="Nedrud"/>
    <s v=" "/>
    <s v="N"/>
    <n v="0"/>
  </r>
  <r>
    <x v="0"/>
    <s v="Operations"/>
    <s v="R.10009"/>
    <s v="CAP-ELECTRIC SYSTEM WORK"/>
    <s v="R.10009.08"/>
    <s v="ELECTRIC SYSTEM UPGRADE"/>
    <s v="R.10009.08.02"/>
    <s v="ELECTRIC SYSTEM UPGRADE"/>
    <s v="R.10009.08.02.08"/>
    <x v="566"/>
    <x v="0"/>
    <n v="4580"/>
    <s v="David J Landers"/>
    <x v="0"/>
    <s v="REL  SETC  //  OPER"/>
    <s v="1CORP10000"/>
    <x v="1"/>
    <s v="2CORP10000"/>
    <x v="13"/>
    <s v="3CORP12000"/>
    <x v="81"/>
    <s v="1DRIV11000"/>
    <s v="Reliability - Electric"/>
    <s v="2DRIV11500"/>
    <s v="Reduce Electric Outages/Customer Interuptions"/>
    <n v="15746830"/>
    <n v="15746830"/>
    <n v="14657510.789999999"/>
    <n v="5208000"/>
    <n v="10538830"/>
    <n v="18990427"/>
    <n v="18990427"/>
    <n v="0"/>
    <n v="22018974"/>
    <n v="22018974"/>
    <n v="0"/>
    <n v="25025861"/>
    <n v="25025861"/>
    <n v="0"/>
    <n v="28011088"/>
    <n v="28011088"/>
    <n v="0"/>
    <n v="28851420.640000001"/>
    <n v="10538830"/>
    <s v="Nedrud"/>
    <s v=" "/>
    <s v="N"/>
    <n v="0"/>
  </r>
  <r>
    <x v="0"/>
    <s v="Operations"/>
    <s v="R.10009"/>
    <s v="CAP-ELECTRIC SYSTEM WORK"/>
    <s v="R.10009.08"/>
    <s v="ELECTRIC SYSTEM UPGRADE"/>
    <s v="R.10009.08.02"/>
    <s v="ELECTRIC SYSTEM UPGRADE"/>
    <s v="R.10009.08.02.09"/>
    <x v="567"/>
    <x v="0"/>
    <n v="4580"/>
    <s v="David J Landers"/>
    <x v="0"/>
    <s v="REL  SETC  //  OPER"/>
    <s v="1CORP10000"/>
    <x v="1"/>
    <s v="2CORP10000"/>
    <x v="13"/>
    <s v="3CORP12000"/>
    <x v="81"/>
    <s v="1DRIV11000"/>
    <s v="Reliability - Electric"/>
    <s v="2DRIV11500"/>
    <s v="Reduce Electric Outages/Customer Interuptions"/>
    <n v="4519848.1080848798"/>
    <n v="4519848"/>
    <n v="4485706.9000000004"/>
    <n v="5917778.0630000001"/>
    <n v="-1397930.0630000001"/>
    <n v="4614244.935828954"/>
    <n v="4614244.935828954"/>
    <n v="0"/>
    <n v="4753120.2688490488"/>
    <n v="4753120.2688490488"/>
    <n v="0"/>
    <n v="4896475.4513214044"/>
    <n v="4896475.4513214044"/>
    <n v="0"/>
    <n v="5044310.4832460219"/>
    <n v="5044310.4832460219"/>
    <n v="0"/>
    <n v="5195639.7977434024"/>
    <n v="-1397930.0630000001"/>
    <s v="Nedrud"/>
    <s v=" "/>
    <s v="N"/>
    <n v="0"/>
  </r>
  <r>
    <x v="0"/>
    <s v="Operations"/>
    <s v="R.10009"/>
    <s v="CAP-ELECTRIC SYSTEM WORK"/>
    <s v="R.10009.08"/>
    <s v="ELECTRIC SYSTEM UPGRADE"/>
    <s v="R.10009.08.02"/>
    <s v="ELECTRIC SYSTEM UPGRADE"/>
    <s v="R.10009.08.02.10"/>
    <x v="568"/>
    <x v="0"/>
    <n v="4580"/>
    <s v="David J Landers"/>
    <x v="0"/>
    <s v="REL  SETC  //  OPER"/>
    <s v="1CORP10000"/>
    <x v="1"/>
    <s v="2CORP15000"/>
    <x v="12"/>
    <s v="3CORP16000"/>
    <x v="69"/>
    <s v="1DRIV11000"/>
    <s v="Reliability - Electric"/>
    <s v="2DRIV11500"/>
    <s v="Reduce Electric Outages/Customer Interuptions"/>
    <n v="2924340.1679869401"/>
    <n v="2924340"/>
    <n v="3876832.1"/>
    <n v="3258937.2175599998"/>
    <n v="-334597.21755999979"/>
    <n v="2985414.8829997648"/>
    <n v="2985414.8829997648"/>
    <n v="0"/>
    <n v="3075267.1755949035"/>
    <n v="3075267.1755949035"/>
    <n v="0"/>
    <n v="3168017.929241498"/>
    <n v="3168017.929241498"/>
    <n v="0"/>
    <n v="3263667.1439395486"/>
    <n v="3263667.1439395486"/>
    <n v="0"/>
    <n v="3361577.158257735"/>
    <n v="-334597.21755999979"/>
    <s v="Nedrud"/>
    <s v=" "/>
    <s v="N"/>
    <n v="0"/>
  </r>
  <r>
    <x v="0"/>
    <s v="Operations"/>
    <s v="R.10009"/>
    <s v="CAP-ELECTRIC SYSTEM WORK"/>
    <s v="R.10009.08"/>
    <s v="ELECTRIC SYSTEM UPGRADE"/>
    <s v="R.10009.08.02"/>
    <s v="ELECTRIC SYSTEM UPGRADE"/>
    <s v="R.10009.08.02.11"/>
    <x v="569"/>
    <x v="0"/>
    <n v="4580"/>
    <s v="David J Landers"/>
    <x v="0"/>
    <s v="REL  SETC  //  OPER"/>
    <s v="1CORP10000"/>
    <x v="1"/>
    <s v="2CORP15000"/>
    <x v="12"/>
    <s v="3CORP16000"/>
    <x v="69"/>
    <s v="1DRIV11000"/>
    <s v="Reliability - Electric"/>
    <s v="2DRIV11500"/>
    <s v="Reduce Electric Outages/Customer Interuptions"/>
    <n v="852871.9572245623"/>
    <n v="852872"/>
    <n v="853415.76"/>
    <n v="245337.49"/>
    <n v="607534.51"/>
    <n v="870684.1503135002"/>
    <n v="870684.1503135002"/>
    <n v="0"/>
    <n v="896889.20726468321"/>
    <n v="896889.20726468321"/>
    <n v="0"/>
    <n v="923939.58863364637"/>
    <n v="923939.58863364637"/>
    <n v="0"/>
    <n v="951835.29442038946"/>
    <n v="951835.29442038946"/>
    <n v="0"/>
    <n v="980390.35325300111"/>
    <n v="607534.51"/>
    <s v="Nedrud"/>
    <s v=" "/>
    <s v="N"/>
    <n v="0"/>
  </r>
  <r>
    <x v="0"/>
    <s v="Operations"/>
    <s v="R.10009"/>
    <s v="CAP-ELECTRIC SYSTEM WORK"/>
    <s v="R.10009.08"/>
    <s v="ELECTRIC SYSTEM UPGRADE"/>
    <s v="R.10009.08.02"/>
    <s v="ELECTRIC SYSTEM UPGRADE"/>
    <s v="R.10009.08.02.12"/>
    <x v="570"/>
    <x v="0"/>
    <n v="4580"/>
    <s v="David J Landers"/>
    <x v="0"/>
    <s v="REL  SETC  //  OPER"/>
    <s v="1CORP10000"/>
    <x v="1"/>
    <s v="2CORP15000"/>
    <x v="12"/>
    <s v="3CORP16000"/>
    <x v="69"/>
    <s v="1DRIV11000"/>
    <s v="Reliability - Electric"/>
    <s v="2DRIV11500"/>
    <s v="Reduce Electric Outages/Customer Interuptions"/>
    <n v="4002986.28785497"/>
    <n v="4002986"/>
    <n v="3899390.42"/>
    <n v="1524459.023544"/>
    <n v="2478526.976456"/>
    <n v="4086588.479353535"/>
    <n v="2575000"/>
    <n v="1511588.479353535"/>
    <n v="4209582.8898971844"/>
    <n v="2652250"/>
    <n v="1557332.8898971844"/>
    <n v="4336544.8620712748"/>
    <n v="2731817.5"/>
    <n v="1604727.3620712748"/>
    <n v="4467474.395875806"/>
    <n v="2813772.0249999999"/>
    <n v="1653702.3708758061"/>
    <n v="2898185.1857500002"/>
    <n v="8805878.0786538012"/>
    <s v="Nedrud"/>
    <s v="Split dollars between this and trip savers project "/>
    <s v="N"/>
    <n v="0"/>
  </r>
  <r>
    <x v="0"/>
    <s v="Operations"/>
    <s v="R.10009"/>
    <s v="CAP-ELECTRIC SYSTEM WORK"/>
    <s v="R.10009.08"/>
    <s v="ELECTRIC SYSTEM UPGRADE"/>
    <s v="R.10009.08.02"/>
    <s v="ELECTRIC SYSTEM UPGRADE"/>
    <s v="R.10009.08.02.13"/>
    <x v="571"/>
    <x v="0"/>
    <n v="4580"/>
    <s v="David J Landers"/>
    <x v="0"/>
    <s v="REL  SETC  //  OPER"/>
    <s v="1CORP10000"/>
    <x v="1"/>
    <s v="2CORP15000"/>
    <x v="12"/>
    <s v="3CORP16000"/>
    <x v="69"/>
    <s v="1DRIV11000"/>
    <s v="Reliability - Electric"/>
    <s v="2DRIV11500"/>
    <s v="Reduce Electric Outages/Customer Interuptions"/>
    <n v="0"/>
    <n v="0"/>
    <n v="-1653.83"/>
    <n v="303047.55"/>
    <n v="-303047.55"/>
    <n v="0"/>
    <n v="500000"/>
    <n v="-500000"/>
    <n v="0"/>
    <n v="500000"/>
    <n v="-500000"/>
    <n v="0"/>
    <n v="500000"/>
    <n v="-500000"/>
    <n v="0"/>
    <n v="500000"/>
    <n v="-500000"/>
    <n v="500000"/>
    <n v="-2303047.5499999998"/>
    <s v="Nedrud"/>
    <s v="Aging infrastructure - reliability benefit - Avg cost over previous 5 year period.  To be confirmed by reliability strategy "/>
    <s v="N"/>
    <n v="0"/>
  </r>
  <r>
    <x v="0"/>
    <s v="Operations"/>
    <s v="R.10009"/>
    <s v="CAP-ELECTRIC SYSTEM WORK"/>
    <s v="R.10009.08"/>
    <s v="ELECTRIC SYSTEM UPGRADE"/>
    <s v="R.10009.08.02"/>
    <s v="ELECTRIC SYSTEM UPGRADE"/>
    <s v="R.10009.08.02.14"/>
    <x v="572"/>
    <x v="0"/>
    <n v="4580"/>
    <s v="David J Landers"/>
    <x v="0"/>
    <s v="REL  SETC  //  OPER"/>
    <s v="1CORP10000"/>
    <x v="1"/>
    <s v="2CORP10000"/>
    <x v="13"/>
    <s v="3CORP12000"/>
    <x v="81"/>
    <s v="1DRIV11000"/>
    <s v="Reliability - Electric"/>
    <s v="2DRIV11500"/>
    <s v="Reduce Electric Outages/Customer Interuptions"/>
    <n v="6059326.4026119104"/>
    <n v="6059326"/>
    <n v="6813651.2699999996"/>
    <n v="21366361.118568897"/>
    <n v="-15307035.118568897"/>
    <n v="6185875.1664186735"/>
    <n v="6185875.1664186735"/>
    <n v="0"/>
    <n v="6372051.9918157393"/>
    <n v="6372051.9918157393"/>
    <n v="0"/>
    <n v="6564234.5212578736"/>
    <n v="6564234.5212578736"/>
    <n v="0"/>
    <n v="6762422.7547450736"/>
    <n v="6762422.7547450736"/>
    <n v="0"/>
    <n v="6965295.4373874264"/>
    <n v="-15307035.118568897"/>
    <s v="Nedrud"/>
    <s v=" "/>
    <s v="N"/>
    <n v="0"/>
  </r>
  <r>
    <x v="0"/>
    <s v="Operations"/>
    <s v="R.10009"/>
    <s v="CAP-ELECTRIC SYSTEM WORK"/>
    <s v="R.10009.08"/>
    <s v="ELECTRIC SYSTEM UPGRADE"/>
    <s v="R.10009.08.02"/>
    <s v="ELECTRIC SYSTEM UPGRADE"/>
    <s v="R.10009.08.02.15"/>
    <x v="573"/>
    <x v="0"/>
    <n v="4580"/>
    <s v="David J Landers"/>
    <x v="0"/>
    <s v="REL  SETC  //  EXEC"/>
    <s v="1CORP10000"/>
    <x v="1"/>
    <s v="2CORP10000"/>
    <x v="13"/>
    <s v="3CORP12000"/>
    <x v="81"/>
    <s v="1DRIV11000"/>
    <s v="Reliability - Electric"/>
    <s v="2DRIV11500"/>
    <s v="Reduce Electric Outages/Customer Interuptions"/>
    <n v="0"/>
    <n v="0"/>
    <n v="86131.08"/>
    <n v="90188.85"/>
    <n v="-90188.85"/>
    <n v="0"/>
    <n v="1011588"/>
    <n v="-1011588"/>
    <n v="0"/>
    <n v="1057333"/>
    <n v="-1057333"/>
    <n v="0"/>
    <n v="1104727"/>
    <n v="-1104727"/>
    <n v="0"/>
    <n v="1153702.5"/>
    <n v="-1153702.5"/>
    <n v="1203313.2150000001"/>
    <n v="-4417539.3499999996"/>
    <s v="Nedrud"/>
    <s v="Ongoing funding for Tripsaver projects - reliability benefit. CAK reducing to keep bottom line close to original; SQI report says we arent doing this. Jens -  We are pausing with no funding in 2018, but need to keep dollars for future years.  This will be dependent on reliability strategy."/>
    <s v="N"/>
    <n v="0"/>
  </r>
  <r>
    <x v="0"/>
    <s v="Operations"/>
    <s v="R.10009"/>
    <s v="CAP-ELECTRIC SYSTEM WORK"/>
    <s v="R.10009.08"/>
    <s v="ELECTRIC SYSTEM UPGRADE"/>
    <s v="R.10009.08.02"/>
    <s v="ELECTRIC SYSTEM UPGRADE"/>
    <s v="R.10009.08.02.16"/>
    <x v="574"/>
    <x v="0"/>
    <n v="4580"/>
    <s v="David J Landers"/>
    <x v="0"/>
    <s v="REL  SETC  //  OPER"/>
    <s v="1CORP20000"/>
    <x v="0"/>
    <s v="2CORP90000"/>
    <x v="0"/>
    <s v="3CORP93000"/>
    <x v="0"/>
    <s v="1DRIV11000"/>
    <s v="Reliability - Electric"/>
    <s v="2DRIV11500"/>
    <s v="Reduce Electric Outages/Customer Interuptions"/>
    <n v="0"/>
    <n v="0"/>
    <n v="0"/>
    <n v="0"/>
    <n v="0"/>
    <n v="0"/>
    <n v="0"/>
    <n v="0"/>
    <n v="0"/>
    <n v="0"/>
    <n v="0"/>
    <n v="0"/>
    <n v="0"/>
    <n v="0"/>
    <n v="0"/>
    <n v="0"/>
    <n v="0"/>
    <n v="0"/>
    <n v="0"/>
    <s v="Nedrud"/>
    <s v=" "/>
    <s v="N"/>
    <n v="0"/>
  </r>
  <r>
    <x v="0"/>
    <s v="Operations"/>
    <s v="R.10009"/>
    <s v="CAP-ELECTRIC SYSTEM WORK"/>
    <s v="R.10009.08"/>
    <s v="ELECTRIC SYSTEM UPGRADE"/>
    <s v="R.10009.08.02"/>
    <s v="ELECTRIC SYSTEM UPGRADE"/>
    <s v="R.10009.08.02.17"/>
    <x v="575"/>
    <x v="0"/>
    <n v="4580"/>
    <s v="David J Landers"/>
    <x v="0"/>
    <s v="REL  SETC  //  OPER"/>
    <s v="1CORP20000"/>
    <x v="0"/>
    <s v="2CORP90000"/>
    <x v="0"/>
    <s v="3CORP96000"/>
    <x v="67"/>
    <s v="1DRIV11000"/>
    <s v="Reliability - Electric"/>
    <s v="2DRIV11600"/>
    <s v="Serve Growing Electric Load"/>
    <n v="0"/>
    <n v="0"/>
    <n v="192119.43"/>
    <n v="2692486.7194799995"/>
    <n v="-2692486.7194799995"/>
    <n v="0"/>
    <n v="0"/>
    <n v="0"/>
    <n v="0"/>
    <n v="0"/>
    <n v="0"/>
    <n v="0"/>
    <n v="0"/>
    <n v="0"/>
    <n v="0"/>
    <n v="0"/>
    <n v="0"/>
    <n v="0"/>
    <n v="-2692486.7194799995"/>
    <s v="Nedrud"/>
    <s v=" "/>
    <s v="N"/>
    <n v="0"/>
  </r>
  <r>
    <x v="0"/>
    <s v="Operations"/>
    <s v="R.10009"/>
    <s v="CAP-ELECTRIC SYSTEM WORK"/>
    <s v="R.10009.08"/>
    <s v="ELECTRIC SYSTEM UPGRADE"/>
    <s v="R.10009.08.02"/>
    <s v="ELECTRIC SYSTEM UPGRADE"/>
    <s v="R.10009.08.02.18"/>
    <x v="576"/>
    <x v="0"/>
    <n v="4580"/>
    <s v="David J Landers"/>
    <x v="0"/>
    <s v="REL  SETC  //  OPER"/>
    <s v="1CORP20000"/>
    <x v="0"/>
    <s v="2CORP90000"/>
    <x v="0"/>
    <s v="3CORP96000"/>
    <x v="67"/>
    <s v="1DRIV11000"/>
    <s v="Reliability - Electric"/>
    <s v="2DRIV11500"/>
    <s v="Reduce Electric Outages/Customer Interuptions"/>
    <n v="0"/>
    <n v="0"/>
    <n v="1283.07"/>
    <n v="-812.46000000000026"/>
    <n v="812.46000000000026"/>
    <n v="0"/>
    <n v="0"/>
    <n v="0"/>
    <n v="0"/>
    <n v="0"/>
    <n v="0"/>
    <n v="0"/>
    <n v="0"/>
    <n v="0"/>
    <n v="0"/>
    <n v="0"/>
    <n v="0"/>
    <n v="0"/>
    <n v="812.46000000000026"/>
    <s v="Nedrud"/>
    <s v=" "/>
    <s v="N"/>
    <n v="0"/>
  </r>
  <r>
    <x v="0"/>
    <s v="Operations"/>
    <s v="R.10009"/>
    <s v="CAP-ELECTRIC SYSTEM WORK"/>
    <s v="R.10009.08"/>
    <s v="ELECTRIC SYSTEM UPGRADE"/>
    <s v="R.10009.08.02"/>
    <s v="ELECTRIC SYSTEM UPGRADE"/>
    <s v="R.10009.08.02.19"/>
    <x v="577"/>
    <x v="0"/>
    <n v="4580"/>
    <s v="David J Landers"/>
    <x v="0"/>
    <s v="REL  SETC  //  OPER"/>
    <s v="1CORP10000"/>
    <x v="1"/>
    <s v="2CORP10000"/>
    <x v="13"/>
    <s v="3CORP12000"/>
    <x v="81"/>
    <s v="1DRIV11000"/>
    <s v="Reliability - Electric"/>
    <s v="2DRIV11500"/>
    <s v="Reduce Electric Outages/Customer Interuptions"/>
    <n v="0"/>
    <n v="0"/>
    <n v="7194.37"/>
    <n v="16490.507482000001"/>
    <n v="-16490.507482000001"/>
    <n v="0"/>
    <n v="0"/>
    <n v="0"/>
    <n v="0"/>
    <n v="0"/>
    <n v="0"/>
    <n v="0"/>
    <n v="0"/>
    <n v="0"/>
    <n v="0"/>
    <n v="0"/>
    <n v="0"/>
    <n v="0"/>
    <n v="-16490.507482000001"/>
    <s v="Nedrud"/>
    <s v=" "/>
    <s v="N"/>
    <n v="0"/>
  </r>
  <r>
    <x v="0"/>
    <s v="Operations"/>
    <s v="R.10009"/>
    <s v="CAP-ELECTRIC SYSTEM WORK"/>
    <s v="R.10009.08"/>
    <s v="ELECTRIC SYSTEM UPGRADE"/>
    <s v="R.10009.08.02"/>
    <s v="ELECTRIC SYSTEM UPGRADE"/>
    <s v="R.10009.08.02.20"/>
    <x v="578"/>
    <x v="0"/>
    <n v="4580"/>
    <s v="David J Landers"/>
    <x v="0"/>
    <s v="REL  SETC  //  OPER"/>
    <s v="1CORP20000"/>
    <x v="0"/>
    <s v="2CORP90000"/>
    <x v="0"/>
    <s v="3CORP93000"/>
    <x v="0"/>
    <s v="1DRIV11000"/>
    <s v="Reliability - Electric"/>
    <s v="2DRIV11100"/>
    <s v="Aging Infrastructure"/>
    <n v="0"/>
    <n v="0"/>
    <n v="42100.17"/>
    <n v="42238.080000000009"/>
    <n v="-42238.080000000009"/>
    <n v="0"/>
    <n v="0"/>
    <n v="0"/>
    <n v="0"/>
    <n v="0"/>
    <n v="0"/>
    <n v="0"/>
    <n v="0"/>
    <n v="0"/>
    <n v="0"/>
    <n v="0"/>
    <n v="0"/>
    <n v="0"/>
    <n v="-42238.080000000009"/>
    <s v="Nedrud"/>
    <s v=" "/>
    <s v="N"/>
    <n v="0"/>
  </r>
  <r>
    <x v="0"/>
    <s v="Operations"/>
    <s v="R.10009"/>
    <s v="CAP-ELECTRIC SYSTEM WORK"/>
    <s v="R.10009.08"/>
    <s v="ELECTRIC SYSTEM UPGRADE"/>
    <s v="R.10009.08.02"/>
    <s v="ELECTRIC SYSTEM UPGRADE"/>
    <s v="R.10009.08.02.21"/>
    <x v="579"/>
    <x v="0"/>
    <n v="4580"/>
    <s v="David J Landers"/>
    <x v="0"/>
    <s v="REL  SETC  //  OPER"/>
    <s v="1CORP20000"/>
    <x v="0"/>
    <s v="2CORP90000"/>
    <x v="0"/>
    <s v="3CORP96000"/>
    <x v="67"/>
    <s v="1DRIV11000"/>
    <s v="Reliability - Electric"/>
    <s v="2DRIV11500"/>
    <s v="Reduce Electric Outages/Customer Interuptions"/>
    <n v="50000"/>
    <n v="50000"/>
    <n v="49234.14"/>
    <n v="25533.079999999998"/>
    <n v="24466.920000000002"/>
    <n v="51044.247787610628"/>
    <n v="51044.247787610628"/>
    <n v="0"/>
    <n v="52580.530973451336"/>
    <n v="52580.530973451336"/>
    <n v="0"/>
    <n v="54166.371681415942"/>
    <n v="54166.371681415942"/>
    <n v="0"/>
    <n v="55801.769911504431"/>
    <n v="55801.769911504431"/>
    <n v="0"/>
    <n v="57475.823008849562"/>
    <n v="24466.920000000002"/>
    <s v="Nedrud"/>
    <s v=" "/>
    <s v="N"/>
    <n v="0"/>
  </r>
  <r>
    <x v="0"/>
    <s v="Operations"/>
    <s v="R.10009"/>
    <s v="CAP-ELECTRIC SYSTEM WORK"/>
    <s v="R.10009.08"/>
    <s v="ELECTRIC SYSTEM UPGRADE"/>
    <s v="R.10009.08.02"/>
    <s v="ELECTRIC SYSTEM UPGRADE"/>
    <s v="R.10009.08.02.22"/>
    <x v="580"/>
    <x v="0"/>
    <n v="4580"/>
    <s v="David J Landers"/>
    <x v="0"/>
    <s v="REL  SETC  //  OPER"/>
    <s v="1CORP20000"/>
    <x v="0"/>
    <s v="2CORP90000"/>
    <x v="0"/>
    <s v="3CORP96000"/>
    <x v="67"/>
    <s v="1DRIV11000"/>
    <s v="Reliability - Electric"/>
    <s v="2DRIV11500"/>
    <s v="Reduce Electric Outages/Customer Interuptions"/>
    <n v="0"/>
    <n v="0"/>
    <n v="132189.59"/>
    <n v="713409.25999999989"/>
    <n v="-713409.25999999989"/>
    <n v="0"/>
    <n v="0"/>
    <n v="0"/>
    <n v="0"/>
    <n v="0"/>
    <n v="0"/>
    <n v="0"/>
    <n v="0"/>
    <n v="0"/>
    <n v="0"/>
    <n v="0"/>
    <n v="0"/>
    <n v="0"/>
    <n v="-713409.25999999989"/>
    <s v="Nedrud"/>
    <s v=" "/>
    <s v="N"/>
    <n v="0"/>
  </r>
  <r>
    <x v="0"/>
    <s v="Operations"/>
    <s v="R.10009"/>
    <s v="CAP-ELECTRIC SYSTEM WORK"/>
    <s v="R.10009.08"/>
    <s v="ELECTRIC SYSTEM UPGRADE"/>
    <s v="R.10009.08.02"/>
    <s v="ELECTRIC SYSTEM UPGRADE"/>
    <s v="R.10009.08.02.23"/>
    <x v="581"/>
    <x v="0"/>
    <n v="4022"/>
    <s v="Roque Bamba"/>
    <x v="0"/>
    <s v="REL  SETC  //  PLNG"/>
    <s v="1CORP20000"/>
    <x v="0"/>
    <s v="2CORP90000"/>
    <x v="0"/>
    <s v="3CORP93000"/>
    <x v="0"/>
    <s v="1DRIV11000"/>
    <s v="Reliability - Electric"/>
    <s v="2DRIV11500"/>
    <s v="Reduce Electric Outages/Customer Interuptions"/>
    <n v="200000"/>
    <n v="413582"/>
    <n v="420587.04"/>
    <n v="2881.202286499999"/>
    <n v="410700.79771349998"/>
    <n v="204176.99115044251"/>
    <n v="0"/>
    <n v="204176.99115044251"/>
    <n v="210322.12389380534"/>
    <n v="210322.12389380534"/>
    <n v="0"/>
    <n v="216665.48672566377"/>
    <n v="216665.48672566377"/>
    <n v="0"/>
    <n v="223207.07964601772"/>
    <n v="223207.07964601772"/>
    <n v="0"/>
    <n v="229903.29203539825"/>
    <n v="614877.78886394249"/>
    <s v="Nedrud"/>
    <s v=" JVN Removing project initation dollars for 2018.  They are line-itemed"/>
    <s v="N"/>
    <n v="0"/>
  </r>
  <r>
    <x v="0"/>
    <s v="Operations"/>
    <s v="R.10009"/>
    <s v="CAP-ELECTRIC SYSTEM WORK"/>
    <s v="R.10009.08"/>
    <s v="ELECTRIC SYSTEM UPGRADE"/>
    <s v="R.10009.08.02"/>
    <s v="ELECTRIC SYSTEM UPGRADE"/>
    <s v="R.10009.08.02.24"/>
    <x v="582"/>
    <x v="0"/>
    <n v="4022"/>
    <s v="Roque Bamba"/>
    <x v="0"/>
    <s v="REL  SETC  //  EXEC"/>
    <s v="1CORP20000"/>
    <x v="0"/>
    <s v="2CORP90000"/>
    <x v="0"/>
    <s v="3CORP93000"/>
    <x v="0"/>
    <s v="1DRIV11000"/>
    <s v="Reliability - Electric"/>
    <s v="2DRIV11500"/>
    <s v="Reduce Electric Outages/Customer Interuptions"/>
    <n v="500000"/>
    <n v="86418"/>
    <n v="26228.33"/>
    <n v="28257.48616"/>
    <n v="58160.51384"/>
    <n v="0"/>
    <n v="0"/>
    <n v="0"/>
    <n v="0"/>
    <n v="0"/>
    <n v="0"/>
    <n v="0"/>
    <n v="0"/>
    <n v="0"/>
    <n v="0"/>
    <n v="0"/>
    <n v="0"/>
    <n v="0"/>
    <n v="58160.51384"/>
    <s v="Bamba"/>
    <s v=" "/>
    <s v="N"/>
    <n v="0"/>
  </r>
  <r>
    <x v="0"/>
    <s v="Operations"/>
    <s v="R.10009"/>
    <s v="CAP-ELECTRIC SYSTEM WORK"/>
    <s v="R.10009.08"/>
    <s v="ELECTRIC SYSTEM UPGRADE"/>
    <s v="R.10009.08.02"/>
    <s v="ELECTRIC SYSTEM UPGRADE"/>
    <s v="R.10009.08.02.25"/>
    <x v="583"/>
    <x v="0"/>
    <n v="4580"/>
    <s v="David J Landers"/>
    <x v="0"/>
    <s v="REL  SETC  //  OPER"/>
    <s v="1CORP10000"/>
    <x v="1"/>
    <s v="2CORP10000"/>
    <x v="13"/>
    <s v="3CORP12000"/>
    <x v="81"/>
    <s v="1DRIV11000"/>
    <s v="Reliability - Electric"/>
    <s v="2DRIV11500"/>
    <s v="Reduce Electric Outages/Customer Interuptions"/>
    <n v="4453773.3052667798"/>
    <n v="4453773"/>
    <n v="4444321.97"/>
    <n v="1104701.3500000001"/>
    <n v="3349071.65"/>
    <n v="4546790.1636776617"/>
    <n v="4546790.1636776617"/>
    <n v="0"/>
    <n v="4683635.3045262126"/>
    <n v="4683635.3045262126"/>
    <n v="0"/>
    <n v="4824894.8047569757"/>
    <n v="4824894.8047569757"/>
    <n v="0"/>
    <n v="4970568.6643699491"/>
    <n v="4970568.6643699491"/>
    <n v="0"/>
    <n v="5119685.7243010476"/>
    <n v="3349071.65"/>
    <s v="Nedrud"/>
    <s v=" "/>
    <s v="N"/>
    <n v="0"/>
  </r>
  <r>
    <x v="0"/>
    <s v="Operations"/>
    <s v="R.10009"/>
    <s v="CAP-ELECTRIC SYSTEM WORK"/>
    <s v="R.10009.08"/>
    <s v="ELECTRIC SYSTEM UPGRADE"/>
    <s v="R.10009.08.02"/>
    <s v="ELECTRIC SYSTEM UPGRADE"/>
    <s v="R.10009.08.02.26"/>
    <x v="584"/>
    <x v="0"/>
    <n v="4580"/>
    <s v="David J Landers"/>
    <x v="0"/>
    <s v="REL  SETC  //  OPER"/>
    <s v="1CORP20000"/>
    <x v="0"/>
    <s v="2CORP90000"/>
    <x v="0"/>
    <s v="3CORP96000"/>
    <x v="67"/>
    <s v="1DRIV11000"/>
    <s v="Reliability - Electric"/>
    <s v="2DRIV11600"/>
    <s v="Serve Growing Electric Load"/>
    <n v="0"/>
    <n v="0"/>
    <n v="0"/>
    <n v="0"/>
    <n v="0"/>
    <n v="0"/>
    <n v="0"/>
    <n v="0"/>
    <n v="0"/>
    <n v="0"/>
    <n v="0"/>
    <n v="0"/>
    <n v="0"/>
    <n v="0"/>
    <n v="0"/>
    <n v="0"/>
    <n v="0"/>
    <n v="0"/>
    <n v="0"/>
    <s v="Nedrud"/>
    <s v=" "/>
    <s v="N"/>
    <n v="0"/>
  </r>
  <r>
    <x v="0"/>
    <s v="Operations"/>
    <s v="R.10009"/>
    <s v="CAP-ELECTRIC SYSTEM WORK"/>
    <s v="R.10009.08"/>
    <s v="ELECTRIC SYSTEM UPGRADE"/>
    <s v="R.10009.08.02"/>
    <s v="ELECTRIC SYSTEM UPGRADE"/>
    <s v="R.10009.08.02.27"/>
    <x v="585"/>
    <x v="0"/>
    <n v="4580"/>
    <s v="David J Landers"/>
    <x v="0"/>
    <s v="REL  SETC  //  OPER"/>
    <s v="1CORP10000"/>
    <x v="1"/>
    <s v="2CORP10000"/>
    <x v="13"/>
    <s v="3CORP12000"/>
    <x v="81"/>
    <s v="1DRIV11000"/>
    <s v="Reliability - Electric"/>
    <s v="2DRIV11500"/>
    <s v="Reduce Electric Outages/Customer Interuptions"/>
    <n v="0"/>
    <n v="0"/>
    <n v="116228.86"/>
    <n v="1749214.9173600003"/>
    <n v="-1749214.9173600003"/>
    <n v="0"/>
    <n v="0"/>
    <n v="0"/>
    <n v="0"/>
    <n v="0"/>
    <n v="0"/>
    <n v="0"/>
    <n v="0"/>
    <n v="0"/>
    <n v="0"/>
    <n v="0"/>
    <n v="0"/>
    <n v="0"/>
    <n v="-1749214.9173600003"/>
    <s v="Nedrud"/>
    <s v=" "/>
    <s v="N"/>
    <n v="0"/>
  </r>
  <r>
    <x v="0"/>
    <s v="Operations"/>
    <s v="R.10009"/>
    <s v="CAP-ELECTRIC SYSTEM WORK"/>
    <s v="R.10009.08"/>
    <s v="ELECTRIC SYSTEM UPGRADE"/>
    <s v="R.10009.08.02"/>
    <s v="ELECTRIC SYSTEM UPGRADE"/>
    <s v="R.10009.08.02.28"/>
    <x v="586"/>
    <x v="0"/>
    <n v="4580"/>
    <s v="David J Landers"/>
    <x v="0"/>
    <s v="REL  SETC  //  OPER"/>
    <s v="1CORP20000"/>
    <x v="0"/>
    <s v="2CORP90000"/>
    <x v="0"/>
    <s v="3CORP96000"/>
    <x v="67"/>
    <s v="1DRIV11000"/>
    <s v="Reliability - Electric"/>
    <s v="2DRIV11600"/>
    <s v="Serve Growing Electric Load"/>
    <n v="0"/>
    <n v="0"/>
    <n v="72601.16"/>
    <n v="1457277.13"/>
    <n v="-1457277.13"/>
    <n v="0"/>
    <n v="0"/>
    <n v="0"/>
    <n v="0"/>
    <n v="0"/>
    <n v="0"/>
    <n v="0"/>
    <n v="0"/>
    <n v="0"/>
    <n v="0"/>
    <n v="0"/>
    <n v="0"/>
    <n v="0"/>
    <n v="-1457277.13"/>
    <s v="Nedrud"/>
    <s v=" "/>
    <s v="N"/>
    <n v="0"/>
  </r>
  <r>
    <x v="0"/>
    <s v="Operations"/>
    <s v="R.10009"/>
    <s v="CAP-ELECTRIC SYSTEM WORK"/>
    <s v="R.10009.08"/>
    <s v="ELECTRIC SYSTEM UPGRADE"/>
    <s v="R.10009.08.02"/>
    <s v="ELECTRIC SYSTEM UPGRADE"/>
    <s v="R.10009.08.02.29"/>
    <x v="587"/>
    <x v="0"/>
    <n v="4580"/>
    <s v="David J Landers"/>
    <x v="1"/>
    <s v="REL  SETC  //  OPER"/>
    <s v="1CORP20000"/>
    <x v="0"/>
    <s v="2CORP90000"/>
    <x v="0"/>
    <s v="3CORP93000"/>
    <x v="0"/>
    <s v="1DRIV11000"/>
    <s v="Reliability - Electric"/>
    <s v="2DRIV11500"/>
    <s v="Reduce Electric Outages/Customer Interuptions"/>
    <n v="0"/>
    <n v="22294"/>
    <n v="0"/>
    <n v="0"/>
    <n v="22294"/>
    <n v="0"/>
    <n v="0"/>
    <n v="0"/>
    <n v="0"/>
    <n v="0"/>
    <n v="0"/>
    <n v="0"/>
    <n v="0"/>
    <n v="0"/>
    <n v="0"/>
    <n v="0"/>
    <n v="0"/>
    <n v="0"/>
    <n v="22294"/>
    <n v="0"/>
    <s v=" "/>
    <s v="N"/>
    <n v="0"/>
  </r>
  <r>
    <x v="0"/>
    <s v="Operations"/>
    <s v="R.10009"/>
    <s v="CAP-ELECTRIC SYSTEM WORK"/>
    <s v="R.10009.08"/>
    <s v="ELECTRIC SYSTEM UPGRADE"/>
    <s v="R.10009.08.02"/>
    <s v="ELECTRIC SYSTEM UPGRADE"/>
    <s v="R.10009.08.02.30"/>
    <x v="588"/>
    <x v="0"/>
    <n v="4580"/>
    <s v="David J Landers"/>
    <x v="1"/>
    <s v="REL  SETC  //  OPER"/>
    <s v="1CORP20000"/>
    <x v="0"/>
    <s v="2CORP90000"/>
    <x v="0"/>
    <s v="3CORP93000"/>
    <x v="0"/>
    <s v="1DRIV11000"/>
    <s v="Reliability - Electric"/>
    <s v="2DRIV11100"/>
    <s v="Aging Infrastructure"/>
    <n v="0"/>
    <n v="0"/>
    <n v="0"/>
    <n v="0"/>
    <n v="0"/>
    <n v="0"/>
    <n v="0"/>
    <n v="0"/>
    <n v="0"/>
    <n v="0"/>
    <n v="0"/>
    <n v="0"/>
    <n v="0"/>
    <n v="0"/>
    <n v="0"/>
    <n v="0"/>
    <n v="0"/>
    <n v="0"/>
    <n v="0"/>
    <n v="0"/>
    <s v=" "/>
    <s v="N"/>
    <n v="0"/>
  </r>
  <r>
    <x v="0"/>
    <s v="Operations"/>
    <s v="R.10009"/>
    <s v="CAP-ELECTRIC SYSTEM WORK"/>
    <s v="R.10009.08"/>
    <s v="ELECTRIC SYSTEM UPGRADE"/>
    <s v="R.10009.08.02"/>
    <s v="ELECTRIC SYSTEM UPGRADE"/>
    <s v="R.10009.08.02.31"/>
    <x v="589"/>
    <x v="0"/>
    <n v="4580"/>
    <s v="David J Landers"/>
    <x v="1"/>
    <s v="REL  SETC  //  EXEC"/>
    <s v="1CORP20000"/>
    <x v="0"/>
    <s v="2CORP90000"/>
    <x v="0"/>
    <s v="3CORP93000"/>
    <x v="0"/>
    <s v="1DRIV11000"/>
    <s v="Reliability - Electric"/>
    <s v="2DRIV11500"/>
    <s v="Reduce Electric Outages/Customer Interuptions"/>
    <n v="0"/>
    <n v="117737"/>
    <n v="0"/>
    <n v="0"/>
    <n v="117737"/>
    <n v="0"/>
    <n v="0"/>
    <n v="0"/>
    <n v="0"/>
    <n v="0"/>
    <n v="0"/>
    <n v="0"/>
    <n v="0"/>
    <n v="0"/>
    <n v="0"/>
    <n v="0"/>
    <n v="0"/>
    <n v="0"/>
    <n v="117737"/>
    <n v="0"/>
    <s v=" "/>
    <s v="N"/>
    <n v="0"/>
  </r>
  <r>
    <x v="0"/>
    <s v="Operations"/>
    <s v="R.10009"/>
    <s v="CAP-ELECTRIC SYSTEM WORK"/>
    <s v="R.10009.08"/>
    <s v="ELECTRIC SYSTEM UPGRADE"/>
    <s v="R.10009.08.02"/>
    <s v="ELECTRIC SYSTEM UPGRADE"/>
    <s v="R.10009.08.02.32"/>
    <x v="590"/>
    <x v="0"/>
    <n v="4580"/>
    <s v="David J Landers"/>
    <x v="1"/>
    <s v="REL  SETC  //  OPER"/>
    <s v="1CORP10000"/>
    <x v="1"/>
    <s v="2CORP10000"/>
    <x v="13"/>
    <s v="3CORP12000"/>
    <x v="81"/>
    <s v="1DRIV11000"/>
    <s v="Reliability - Electric"/>
    <s v="2DRIV11500"/>
    <s v="Reduce Electric Outages/Customer Interuptions"/>
    <n v="0"/>
    <n v="26024"/>
    <n v="0"/>
    <n v="0"/>
    <n v="26024"/>
    <n v="0"/>
    <n v="0"/>
    <n v="0"/>
    <n v="0"/>
    <n v="0"/>
    <n v="0"/>
    <n v="0"/>
    <n v="0"/>
    <n v="0"/>
    <n v="0"/>
    <n v="0"/>
    <n v="0"/>
    <n v="0"/>
    <n v="26024"/>
    <n v="0"/>
    <s v=" "/>
    <s v="N"/>
    <n v="0"/>
  </r>
  <r>
    <x v="0"/>
    <s v="Operations"/>
    <s v="R.10009"/>
    <s v="CAP-ELECTRIC SYSTEM WORK"/>
    <s v="R.10009.08"/>
    <s v="ELECTRIC SYSTEM UPGRADE"/>
    <s v="R.10009.08.02"/>
    <s v="ELECTRIC SYSTEM UPGRADE"/>
    <s v="R.10009.08.02.33"/>
    <x v="591"/>
    <x v="0"/>
    <n v="4580"/>
    <s v="David J Landers"/>
    <x v="1"/>
    <s v="REL  SETC  //  OPER"/>
    <s v="1CORP10000"/>
    <x v="1"/>
    <s v="2CORP10000"/>
    <x v="13"/>
    <s v="3CORP12000"/>
    <x v="81"/>
    <s v="1DRIV11000"/>
    <s v="Reliability - Electric"/>
    <s v="2DRIV11500"/>
    <s v="Reduce Electric Outages/Customer Interuptions"/>
    <n v="0"/>
    <n v="0"/>
    <n v="0"/>
    <n v="0"/>
    <n v="0"/>
    <n v="0"/>
    <n v="0"/>
    <n v="0"/>
    <n v="0"/>
    <n v="0"/>
    <n v="0"/>
    <n v="0"/>
    <n v="0"/>
    <n v="0"/>
    <n v="0"/>
    <n v="0"/>
    <n v="0"/>
    <n v="0"/>
    <n v="0"/>
    <n v="0"/>
    <s v=" "/>
    <s v="N"/>
    <n v="0"/>
  </r>
  <r>
    <x v="0"/>
    <s v="Operations"/>
    <s v="R.10009"/>
    <s v="CAP-ELECTRIC SYSTEM WORK"/>
    <s v="R.10009.08"/>
    <s v="ELECTRIC SYSTEM UPGRADE"/>
    <s v="R.10009.08.02"/>
    <s v="ELECTRIC SYSTEM UPGRADE"/>
    <s v="R.10009.08.02.34"/>
    <x v="592"/>
    <x v="0"/>
    <n v="4580"/>
    <s v="David J Landers"/>
    <x v="1"/>
    <s v="REL  SETC  //  OPER"/>
    <s v="1CORP10000"/>
    <x v="1"/>
    <s v="2CORP15000"/>
    <x v="12"/>
    <s v="3CORP16000"/>
    <x v="69"/>
    <s v="1DRIV11000"/>
    <s v="Reliability - Electric"/>
    <s v="2DRIV11500"/>
    <s v="Reduce Electric Outages/Customer Interuptions"/>
    <n v="0"/>
    <n v="68808"/>
    <n v="0"/>
    <n v="0"/>
    <n v="68808"/>
    <n v="0"/>
    <n v="0"/>
    <n v="0"/>
    <n v="0"/>
    <n v="0"/>
    <n v="0"/>
    <n v="0"/>
    <n v="0"/>
    <n v="0"/>
    <n v="0"/>
    <n v="0"/>
    <n v="0"/>
    <n v="0"/>
    <n v="68808"/>
    <n v="0"/>
    <s v=" "/>
    <s v="N"/>
    <n v="0"/>
  </r>
  <r>
    <x v="0"/>
    <s v="Operations"/>
    <s v="R.10009"/>
    <s v="CAP-ELECTRIC SYSTEM WORK"/>
    <s v="R.10009.08"/>
    <s v="ELECTRIC SYSTEM UPGRADE"/>
    <s v="R.10009.08.02"/>
    <s v="ELECTRIC SYSTEM UPGRADE"/>
    <s v="R.10009.08.02.35"/>
    <x v="593"/>
    <x v="0"/>
    <n v="4580"/>
    <s v="David J Landers"/>
    <x v="1"/>
    <s v="REL  SETC  //  OPER"/>
    <s v="1CORP10000"/>
    <x v="1"/>
    <s v="2CORP15000"/>
    <x v="12"/>
    <s v="3CORP16000"/>
    <x v="69"/>
    <s v="1DRIV11000"/>
    <s v="Reliability - Electric"/>
    <s v="2DRIV11500"/>
    <s v="Reduce Electric Outages/Customer Interuptions"/>
    <n v="0"/>
    <n v="91743"/>
    <n v="0"/>
    <n v="0"/>
    <n v="91743"/>
    <n v="0"/>
    <n v="0"/>
    <n v="0"/>
    <n v="0"/>
    <n v="0"/>
    <n v="0"/>
    <n v="0"/>
    <n v="0"/>
    <n v="0"/>
    <n v="0"/>
    <n v="0"/>
    <n v="0"/>
    <n v="0"/>
    <n v="91743"/>
    <n v="0"/>
    <s v=" "/>
    <s v="N"/>
    <n v="0"/>
  </r>
  <r>
    <x v="0"/>
    <s v="Operations"/>
    <s v="R.10009"/>
    <s v="CAP-ELECTRIC SYSTEM WORK"/>
    <s v="R.10009.08"/>
    <s v="ELECTRIC SYSTEM UPGRADE"/>
    <s v="R.10009.08.02"/>
    <s v="ELECTRIC SYSTEM UPGRADE"/>
    <s v="R.10009.08.02.36"/>
    <x v="594"/>
    <x v="0"/>
    <n v="4580"/>
    <s v="David J Landers"/>
    <x v="1"/>
    <s v="REL  SETC  //  OPER"/>
    <s v="1CORP10000"/>
    <x v="1"/>
    <s v="2CORP15000"/>
    <x v="12"/>
    <s v="3CORP16000"/>
    <x v="69"/>
    <s v="1DRIV11000"/>
    <s v="Reliability - Electric"/>
    <s v="2DRIV11500"/>
    <s v="Reduce Electric Outages/Customer Interuptions"/>
    <n v="0"/>
    <n v="0"/>
    <n v="0"/>
    <n v="0"/>
    <n v="0"/>
    <n v="0"/>
    <n v="0"/>
    <n v="0"/>
    <n v="0"/>
    <n v="0"/>
    <n v="0"/>
    <n v="0"/>
    <n v="0"/>
    <n v="0"/>
    <n v="0"/>
    <n v="0"/>
    <n v="0"/>
    <n v="0"/>
    <n v="0"/>
    <n v="0"/>
    <s v=" "/>
    <s v="N"/>
    <n v="0"/>
  </r>
  <r>
    <x v="0"/>
    <s v="Operations"/>
    <s v="R.10009"/>
    <s v="CAP-ELECTRIC SYSTEM WORK"/>
    <s v="R.10009.08"/>
    <s v="ELECTRIC SYSTEM UPGRADE"/>
    <s v="R.10009.08.02"/>
    <s v="ELECTRIC SYSTEM UPGRADE"/>
    <s v="R.10009.08.02.37"/>
    <x v="595"/>
    <x v="0"/>
    <n v="4580"/>
    <s v="David J Landers"/>
    <x v="1"/>
    <s v="REL  SETC  //  OPER"/>
    <s v="1CORP10000"/>
    <x v="1"/>
    <s v="2CORP10000"/>
    <x v="13"/>
    <s v="3CORP12000"/>
    <x v="81"/>
    <s v="1DRIV11000"/>
    <s v="Reliability - Electric"/>
    <s v="2DRIV11500"/>
    <s v="Reduce Electric Outages/Customer Interuptions"/>
    <n v="0"/>
    <n v="1386618"/>
    <n v="0"/>
    <n v="0"/>
    <n v="1386618"/>
    <n v="0"/>
    <n v="0"/>
    <n v="0"/>
    <n v="0"/>
    <n v="0"/>
    <n v="0"/>
    <n v="0"/>
    <n v="0"/>
    <n v="0"/>
    <n v="0"/>
    <n v="0"/>
    <n v="0"/>
    <n v="0"/>
    <n v="1386618"/>
    <n v="0"/>
    <s v=" "/>
    <s v="N"/>
    <n v="0"/>
  </r>
  <r>
    <x v="0"/>
    <s v="Operations"/>
    <s v="R.10009"/>
    <s v="CAP-ELECTRIC SYSTEM WORK"/>
    <s v="R.10009.08"/>
    <s v="ELECTRIC SYSTEM UPGRADE"/>
    <s v="R.10009.08.02"/>
    <s v="ELECTRIC SYSTEM UPGRADE"/>
    <s v="R.10009.08.02.38"/>
    <x v="596"/>
    <x v="0"/>
    <n v="4580"/>
    <s v="David J Landers"/>
    <x v="1"/>
    <s v="REL  SETC  //  OPER"/>
    <s v="1CORP10000"/>
    <x v="1"/>
    <s v="2CORP10000"/>
    <x v="13"/>
    <s v="3CORP12000"/>
    <x v="81"/>
    <s v="1DRIV11000"/>
    <s v="Reliability - Electric"/>
    <s v="2DRIV11500"/>
    <s v="Reduce Electric Outages/Customer Interuptions"/>
    <n v="0"/>
    <n v="0"/>
    <n v="0"/>
    <n v="0"/>
    <n v="0"/>
    <n v="0"/>
    <n v="0"/>
    <n v="0"/>
    <n v="0"/>
    <n v="0"/>
    <n v="0"/>
    <n v="0"/>
    <n v="0"/>
    <n v="0"/>
    <n v="0"/>
    <n v="0"/>
    <n v="0"/>
    <n v="0"/>
    <n v="0"/>
    <n v="0"/>
    <s v=" "/>
    <s v="N"/>
    <n v="0"/>
  </r>
  <r>
    <x v="0"/>
    <s v="Operations"/>
    <s v="R.10009"/>
    <s v="CAP-ELECTRIC SYSTEM WORK"/>
    <s v="R.10009.08"/>
    <s v="ELECTRIC SYSTEM UPGRADE"/>
    <s v="R.10009.08.02"/>
    <s v="ELECTRIC SYSTEM UPGRADE"/>
    <s v="R.10009.08.02.39"/>
    <x v="597"/>
    <x v="0"/>
    <n v="4580"/>
    <s v="David J Landers"/>
    <x v="1"/>
    <s v="REL  SETC  //  OPER"/>
    <s v="1CORP10000"/>
    <x v="1"/>
    <s v="2CORP15000"/>
    <x v="12"/>
    <s v="3CORP16000"/>
    <x v="69"/>
    <s v="1DRIV11000"/>
    <s v="Reliability - Electric"/>
    <s v="2DRIV11500"/>
    <s v="Reduce Electric Outages/Customer Interuptions"/>
    <n v="0"/>
    <n v="31377"/>
    <n v="0"/>
    <n v="0"/>
    <n v="31377"/>
    <n v="0"/>
    <n v="0"/>
    <n v="0"/>
    <n v="0"/>
    <n v="0"/>
    <n v="0"/>
    <n v="0"/>
    <n v="0"/>
    <n v="0"/>
    <n v="0"/>
    <n v="0"/>
    <n v="0"/>
    <n v="0"/>
    <n v="31377"/>
    <n v="0"/>
    <s v=" "/>
    <s v="N"/>
    <n v="0"/>
  </r>
  <r>
    <x v="0"/>
    <s v="Operations"/>
    <s v="R.10009"/>
    <s v="CAP-ELECTRIC SYSTEM WORK"/>
    <s v="R.10009.08"/>
    <s v="ELECTRIC SYSTEM UPGRADE"/>
    <s v="R.10009.08.02"/>
    <s v="ELECTRIC SYSTEM UPGRADE"/>
    <s v="R.10009.08.02.40"/>
    <x v="598"/>
    <x v="0"/>
    <n v="4580"/>
    <s v="David J Landers"/>
    <x v="1"/>
    <s v="REL  SETC  //  OPER"/>
    <s v="1CORP20000"/>
    <x v="0"/>
    <s v="2CORP90000"/>
    <x v="0"/>
    <s v="3CORP96000"/>
    <x v="67"/>
    <s v="1DRIV11000"/>
    <s v="Reliability - Electric"/>
    <s v="2DRIV11600"/>
    <s v="Serve Growing Electric Load"/>
    <n v="0"/>
    <n v="64831"/>
    <n v="0"/>
    <n v="0"/>
    <n v="64831"/>
    <n v="0"/>
    <n v="0"/>
    <n v="0"/>
    <n v="0"/>
    <n v="0"/>
    <n v="0"/>
    <n v="0"/>
    <n v="0"/>
    <n v="0"/>
    <n v="0"/>
    <n v="0"/>
    <n v="0"/>
    <n v="0"/>
    <n v="64831"/>
    <n v="0"/>
    <s v=" "/>
    <s v="N"/>
    <n v="0"/>
  </r>
  <r>
    <x v="0"/>
    <s v="Operations"/>
    <s v="R.10009"/>
    <s v="CAP-ELECTRIC SYSTEM WORK"/>
    <s v="R.10009.08"/>
    <s v="ELECTRIC SYSTEM UPGRADE"/>
    <s v="R.10009.08.02"/>
    <s v="ELECTRIC SYSTEM UPGRADE"/>
    <s v="R.10009.08.02.41"/>
    <x v="599"/>
    <x v="0"/>
    <n v="4580"/>
    <s v="David J Landers"/>
    <x v="1"/>
    <s v="REL  SETC  //  OPER"/>
    <s v="1CORP20000"/>
    <x v="0"/>
    <s v="2CORP90000"/>
    <x v="0"/>
    <s v="3CORP93000"/>
    <x v="0"/>
    <s v="1DRIV11000"/>
    <s v="Reliability - Electric"/>
    <s v="2DRIV11100"/>
    <s v="Aging Infrastructure"/>
    <n v="0"/>
    <n v="0"/>
    <n v="0"/>
    <n v="0"/>
    <n v="0"/>
    <n v="0"/>
    <n v="0"/>
    <n v="0"/>
    <n v="0"/>
    <n v="0"/>
    <n v="0"/>
    <n v="0"/>
    <n v="0"/>
    <n v="0"/>
    <n v="0"/>
    <n v="0"/>
    <n v="0"/>
    <n v="0"/>
    <n v="0"/>
    <n v="0"/>
    <s v=" "/>
    <s v="N"/>
    <n v="0"/>
  </r>
  <r>
    <x v="0"/>
    <s v="Operations"/>
    <s v="R.10009"/>
    <s v="CAP-ELECTRIC SYSTEM WORK"/>
    <s v="R.10009.08"/>
    <s v="ELECTRIC SYSTEM UPGRADE"/>
    <s v="R.10009.08.02"/>
    <s v="ELECTRIC SYSTEM UPGRADE"/>
    <s v="R.10009.08.02.42"/>
    <x v="600"/>
    <x v="0"/>
    <n v="4580"/>
    <s v="David J Landers"/>
    <x v="1"/>
    <s v="REL  SETC  //  OPER"/>
    <s v="1CORP20000"/>
    <x v="0"/>
    <s v="2CORP90000"/>
    <x v="0"/>
    <s v="3CORP96000"/>
    <x v="67"/>
    <s v="1DRIV11000"/>
    <s v="Reliability - Electric"/>
    <s v="2DRIV11500"/>
    <s v="Reduce Electric Outages/Customer Interuptions"/>
    <n v="0"/>
    <n v="0"/>
    <n v="0"/>
    <n v="0"/>
    <n v="0"/>
    <n v="0"/>
    <n v="0"/>
    <n v="0"/>
    <n v="0"/>
    <n v="0"/>
    <n v="0"/>
    <n v="0"/>
    <n v="0"/>
    <n v="0"/>
    <n v="0"/>
    <n v="0"/>
    <n v="0"/>
    <n v="0"/>
    <n v="0"/>
    <n v="0"/>
    <s v=" "/>
    <s v="N"/>
    <n v="0"/>
  </r>
  <r>
    <x v="0"/>
    <s v="Operations"/>
    <s v="R.10009"/>
    <s v="CAP-ELECTRIC SYSTEM WORK"/>
    <s v="R.10009.08"/>
    <s v="ELECTRIC SYSTEM UPGRADE"/>
    <s v="R.10009.08.02"/>
    <s v="ELECTRIC SYSTEM UPGRADE"/>
    <s v="R.10009.08.02.43"/>
    <x v="601"/>
    <x v="0"/>
    <n v="4580"/>
    <s v="David J Landers"/>
    <x v="1"/>
    <s v="REL  SETC  //  OPER"/>
    <s v="1CORP10000"/>
    <x v="1"/>
    <s v="2CORP10000"/>
    <x v="13"/>
    <s v="3CORP12000"/>
    <x v="81"/>
    <s v="1DRIV11000"/>
    <s v="Reliability - Electric"/>
    <s v="2DRIV11500"/>
    <s v="Reduce Electric Outages/Customer Interuptions"/>
    <n v="0"/>
    <n v="95396"/>
    <n v="0"/>
    <n v="0"/>
    <n v="95396"/>
    <n v="0"/>
    <n v="0"/>
    <n v="0"/>
    <n v="0"/>
    <n v="0"/>
    <n v="0"/>
    <n v="0"/>
    <n v="0"/>
    <n v="0"/>
    <n v="0"/>
    <n v="0"/>
    <n v="0"/>
    <n v="0"/>
    <n v="95396"/>
    <n v="0"/>
    <s v=" "/>
    <s v="N"/>
    <n v="0"/>
  </r>
  <r>
    <x v="0"/>
    <s v="Operations"/>
    <s v="R.10009"/>
    <s v="CAP-ELECTRIC SYSTEM WORK"/>
    <s v="R.10009.08"/>
    <s v="ELECTRIC SYSTEM UPGRADE"/>
    <s v="R.10009.08.02"/>
    <s v="ELECTRIC SYSTEM UPGRADE"/>
    <s v="R.10009.08.02.44"/>
    <x v="602"/>
    <x v="0"/>
    <n v="4580"/>
    <s v="David J Landers"/>
    <x v="1"/>
    <s v="REL  SETC  //  OPER"/>
    <s v="1CORP10000"/>
    <x v="1"/>
    <s v="2CORP10000"/>
    <x v="13"/>
    <s v="3CORP12000"/>
    <x v="81"/>
    <s v="1DRIV11000"/>
    <s v="Reliability - Electric"/>
    <s v="2DRIV11500"/>
    <s v="Reduce Electric Outages/Customer Interuptions"/>
    <n v="0"/>
    <n v="289331"/>
    <n v="0"/>
    <n v="0"/>
    <n v="289331"/>
    <n v="0"/>
    <n v="0"/>
    <n v="0"/>
    <n v="0"/>
    <n v="0"/>
    <n v="0"/>
    <n v="0"/>
    <n v="0"/>
    <n v="0"/>
    <n v="0"/>
    <n v="0"/>
    <n v="0"/>
    <n v="0"/>
    <n v="289331"/>
    <n v="0"/>
    <s v=" "/>
    <s v="N"/>
    <n v="0"/>
  </r>
  <r>
    <x v="0"/>
    <s v="Operations"/>
    <s v="R.10009"/>
    <s v="CAP-ELECTRIC SYSTEM WORK"/>
    <s v="R.10009.08"/>
    <s v="ELECTRIC SYSTEM UPGRADE"/>
    <s v="R.10009.08.02"/>
    <s v="ELECTRIC SYSTEM UPGRADE"/>
    <s v="R.10009.08.02.45"/>
    <x v="603"/>
    <x v="0"/>
    <n v="4580"/>
    <s v="David J Landers"/>
    <x v="1"/>
    <s v="REL  SETC  //  OPER"/>
    <s v="1CORP20000"/>
    <x v="0"/>
    <s v="2CORP90000"/>
    <x v="0"/>
    <s v="3CORP96000"/>
    <x v="67"/>
    <s v="1DRIV11000"/>
    <s v="Reliability - Electric"/>
    <s v="2DRIV11600"/>
    <s v="Serve Growing Electric Load"/>
    <n v="0"/>
    <n v="10000"/>
    <n v="0"/>
    <n v="0"/>
    <n v="10000"/>
    <n v="0"/>
    <n v="0"/>
    <n v="0"/>
    <n v="0"/>
    <n v="0"/>
    <n v="0"/>
    <n v="0"/>
    <n v="0"/>
    <n v="0"/>
    <n v="0"/>
    <n v="0"/>
    <n v="0"/>
    <n v="0"/>
    <n v="10000"/>
    <n v="0"/>
    <s v=" "/>
    <s v="N"/>
    <n v="0"/>
  </r>
  <r>
    <x v="0"/>
    <s v="Operations"/>
    <s v="R.10009"/>
    <s v="CAP-ELECTRIC SYSTEM WORK"/>
    <s v="R.10009.08"/>
    <s v="ELECTRIC SYSTEM UPGRADE"/>
    <s v="R.10009.08.02"/>
    <s v="ELECTRIC SYSTEM UPGRADE"/>
    <s v="R.10009.08.02.46"/>
    <x v="604"/>
    <x v="0"/>
    <n v="4580"/>
    <s v="David J Landers"/>
    <x v="1"/>
    <s v="REL  SETC  //  OPER"/>
    <s v="1CORP20000"/>
    <x v="0"/>
    <s v="2CORP90000"/>
    <x v="0"/>
    <s v="3CORP93000"/>
    <x v="0"/>
    <s v="1DRIV11000"/>
    <s v="Reliability - Electric"/>
    <s v="2DRIV11600"/>
    <s v="Serve Growing Electric Load"/>
    <n v="0"/>
    <n v="191132"/>
    <n v="0"/>
    <n v="0"/>
    <n v="191132"/>
    <n v="0"/>
    <n v="0"/>
    <n v="0"/>
    <n v="0"/>
    <n v="0"/>
    <n v="0"/>
    <n v="0"/>
    <n v="0"/>
    <n v="0"/>
    <n v="0"/>
    <n v="0"/>
    <n v="0"/>
    <n v="0"/>
    <n v="191132"/>
    <n v="0"/>
    <s v=" "/>
    <s v="N"/>
    <n v="0"/>
  </r>
  <r>
    <x v="0"/>
    <s v="Operations"/>
    <s v="R.10009"/>
    <s v="CAP-ELECTRIC SYSTEM WORK"/>
    <s v="R.10009.08"/>
    <s v="ELECTRIC SYSTEM UPGRADE"/>
    <s v="R.10009.08.02"/>
    <s v="ELECTRIC SYSTEM UPGRADE"/>
    <s v="R.10009.08.02.47"/>
    <x v="605"/>
    <x v="0"/>
    <n v="4580"/>
    <s v="David J Landers"/>
    <x v="1"/>
    <s v="REL  SETC  //  INIT"/>
    <s v="1CORP20000"/>
    <x v="0"/>
    <s v="2CORP90000"/>
    <x v="0"/>
    <s v="3CORP96000"/>
    <x v="67"/>
    <s v="1DRIV11000"/>
    <s v="Reliability - Electric"/>
    <s v="2DRIV11500"/>
    <s v="Reduce Electric Outages/Customer Interuptions"/>
    <n v="0"/>
    <n v="19113"/>
    <n v="0"/>
    <n v="0"/>
    <n v="19113"/>
    <n v="0"/>
    <n v="0"/>
    <n v="0"/>
    <n v="0"/>
    <n v="0"/>
    <n v="0"/>
    <n v="0"/>
    <n v="0"/>
    <n v="0"/>
    <n v="0"/>
    <n v="0"/>
    <n v="0"/>
    <n v="0"/>
    <n v="19113"/>
    <n v="0"/>
    <s v=" "/>
    <s v="N"/>
    <n v="0"/>
  </r>
  <r>
    <x v="0"/>
    <s v="Operations"/>
    <s v="R.10009"/>
    <s v="CAP-ELECTRIC SYSTEM WORK"/>
    <s v="R.10009.08"/>
    <s v="ELECTRIC SYSTEM UPGRADE"/>
    <s v="R.10009.08.03"/>
    <s v="FISH AND WILDLIFE PROGRAM"/>
    <s v="R.10009.08.03.01"/>
    <x v="606"/>
    <x v="0"/>
    <n v="4580"/>
    <s v="David J Landers"/>
    <x v="0"/>
    <s v="REL  SETC  //  OPER"/>
    <s v="1CORP20000"/>
    <x v="0"/>
    <s v="2CORP90000"/>
    <x v="0"/>
    <s v="3CORP93000"/>
    <x v="0"/>
    <s v="1DRIV11000"/>
    <s v="Reliability - Electric"/>
    <s v="2DRIV11500"/>
    <s v="Reduce Electric Outages/Customer Interuptions"/>
    <n v="519988.65369122906"/>
    <n v="519989"/>
    <n v="503346.01"/>
    <n v="524523.49775770004"/>
    <n v="-4534.4977577000391"/>
    <n v="530848.5937152229"/>
    <n v="530848.5937152229"/>
    <n v="0"/>
    <n v="546825.59022509865"/>
    <n v="546825.59022509865"/>
    <n v="0"/>
    <n v="563317.9737191638"/>
    <n v="563317.9737191638"/>
    <n v="0"/>
    <n v="580325.74419741845"/>
    <n v="580325.74419741845"/>
    <n v="0"/>
    <n v="597735.51652334107"/>
    <n v="-4534.4977577000391"/>
    <s v="Nedrud"/>
    <s v=" "/>
    <s v="N"/>
    <n v="0"/>
  </r>
  <r>
    <x v="0"/>
    <s v="Operations"/>
    <s v="R.10009"/>
    <s v="CAP-ELECTRIC SYSTEM WORK"/>
    <s v="R.10009.08"/>
    <s v="ELECTRIC SYSTEM UPGRADE"/>
    <s v="R.10009.08.03"/>
    <s v="FISH AND WILDLIFE PROGRAM"/>
    <s v="R.10009.08.03.02"/>
    <x v="607"/>
    <x v="0"/>
    <n v="4580"/>
    <s v="David J Landers"/>
    <x v="1"/>
    <s v="REL  SETC  //  OPER"/>
    <s v="1CORP20000"/>
    <x v="0"/>
    <s v="2CORP90000"/>
    <x v="0"/>
    <s v="3CORP93000"/>
    <x v="0"/>
    <s v="1DRIV11000"/>
    <s v="Reliability - Electric"/>
    <s v="2DRIV11500"/>
    <s v="Reduce Electric Outages/Customer Interuptions"/>
    <n v="0"/>
    <n v="19679"/>
    <n v="0"/>
    <n v="0"/>
    <n v="19679"/>
    <n v="0"/>
    <n v="0"/>
    <n v="0"/>
    <n v="0"/>
    <n v="0"/>
    <n v="0"/>
    <n v="0"/>
    <n v="0"/>
    <n v="0"/>
    <n v="0"/>
    <n v="0"/>
    <n v="0"/>
    <n v="0"/>
    <n v="19679"/>
    <n v="0"/>
    <s v=" "/>
    <s v="N"/>
    <n v="0"/>
  </r>
  <r>
    <x v="0"/>
    <s v="Operations"/>
    <s v="R.10009"/>
    <s v="CAP-ELECTRIC SYSTEM WORK"/>
    <s v="R.10009.08"/>
    <s v="ELECTRIC SYSTEM UPGRADE"/>
    <s v="R.10009.08.04"/>
    <s v="PHYSICAL SECURITY IMPROVEMENTS"/>
    <s v="R.10009.08.04.01"/>
    <x v="608"/>
    <x v="0"/>
    <n v="1260"/>
    <s v="David H Foster"/>
    <x v="0"/>
    <s v="CLSD SETC  //  EXEC"/>
    <s v="1CORP20000"/>
    <x v="0"/>
    <s v="2CORP90000"/>
    <x v="0"/>
    <s v="3CORP93000"/>
    <x v="0"/>
    <s v="1DRIV11000"/>
    <s v="Reliability - Electric"/>
    <s v="2DRIV11500"/>
    <s v="Reduce Electric Outages/Customer Interuptions"/>
    <n v="1000000"/>
    <n v="1000000"/>
    <n v="100539.42"/>
    <n v="-676338.80240000028"/>
    <n v="1676338.8024000004"/>
    <n v="1020884.9557522127"/>
    <n v="0"/>
    <n v="1020884.9557522127"/>
    <n v="1051610.6194690268"/>
    <n v="0"/>
    <n v="1051610.6194690268"/>
    <n v="1083327.4336283188"/>
    <n v="0"/>
    <n v="1083327.4336283188"/>
    <n v="1116035.3982300886"/>
    <n v="0"/>
    <n v="1116035.3982300886"/>
    <n v="0"/>
    <n v="5948197.2094796477"/>
    <s v="Delete all years as Corp Security has this covered."/>
    <s v=" "/>
    <s v="N"/>
    <n v="0"/>
  </r>
  <r>
    <x v="0"/>
    <s v="Operations"/>
    <s v="R.10009"/>
    <s v="CAP-ELECTRIC SYSTEM WORK"/>
    <s v="R.10009.08"/>
    <s v="ELECTRIC SYSTEM UPGRADE"/>
    <s v="R.10009.08.04"/>
    <s v="PHYSICAL SECURITY IMPROVEMENTS"/>
    <s v="R.10009.08.04.02"/>
    <x v="609"/>
    <x v="0"/>
    <n v="4022"/>
    <s v="Roque Bamba"/>
    <x v="0"/>
    <s v="REL  SETC  //  INIT"/>
    <s v="1CORP20000"/>
    <x v="0"/>
    <s v="2CORP90000"/>
    <x v="0"/>
    <s v="3CORP93000"/>
    <x v="0"/>
    <s v="1DRIV11000"/>
    <s v="Reliability - Electric"/>
    <s v="2DRIV11500"/>
    <s v="Reduce Electric Outages/Customer Interuptions"/>
    <n v="0"/>
    <n v="0"/>
    <n v="696911.21"/>
    <n v="1740314.889"/>
    <n v="-1740314.889"/>
    <n v="0"/>
    <n v="0"/>
    <n v="0"/>
    <n v="0"/>
    <n v="0"/>
    <n v="0"/>
    <n v="0"/>
    <n v="0"/>
    <n v="0"/>
    <n v="0"/>
    <n v="0"/>
    <n v="0"/>
    <n v="0"/>
    <n v="-1740314.889"/>
    <n v="0"/>
    <s v=" "/>
    <s v="N"/>
    <n v="0"/>
  </r>
  <r>
    <x v="0"/>
    <s v="Operations"/>
    <s v="R.10009"/>
    <s v="CAP-ELECTRIC SYSTEM WORK"/>
    <s v="R.10009.08"/>
    <s v="ELECTRIC SYSTEM UPGRADE"/>
    <s v="R.10009.08.05"/>
    <s v="POLE REPLACEMENT PROGRAM"/>
    <s v="R.10009.08.05.01"/>
    <x v="610"/>
    <x v="0"/>
    <n v="4580"/>
    <s v="David J Landers"/>
    <x v="0"/>
    <s v="REL  SETC  //  OPER"/>
    <s v="1CORP20000"/>
    <x v="0"/>
    <s v="2CORP90000"/>
    <x v="0"/>
    <s v="3CORP93000"/>
    <x v="0"/>
    <s v="1DRIV11000"/>
    <s v="Reliability - Electric"/>
    <s v="2DRIV11100"/>
    <s v="Aging Infrastructure"/>
    <n v="13000000"/>
    <n v="0"/>
    <n v="0"/>
    <n v="0"/>
    <n v="0"/>
    <n v="0"/>
    <n v="4500000"/>
    <n v="-4500000"/>
    <n v="0"/>
    <n v="4500000"/>
    <n v="-4500000"/>
    <n v="0"/>
    <n v="0"/>
    <n v="0"/>
    <n v="0"/>
    <n v="0"/>
    <n v="0"/>
    <n v="0"/>
    <n v="-9000000"/>
    <s v="Nedrud"/>
    <s v=" CAK Finish 3 year elminiate backlog program started in 2017 ($13M total; $4M in 2017)"/>
    <s v="N"/>
    <n v="0"/>
  </r>
  <r>
    <x v="0"/>
    <s v="Operations"/>
    <s v="R.10009"/>
    <s v="CAP-ELECTRIC SYSTEM WORK"/>
    <s v="R.10009.08"/>
    <s v="ELECTRIC SYSTEM UPGRADE"/>
    <s v="R.10009.08.05"/>
    <s v="POLE REPLACEMENT PROGRAM"/>
    <s v="R.10009.08.05.02"/>
    <x v="611"/>
    <x v="0"/>
    <n v="4580"/>
    <s v="David J Landers"/>
    <x v="0"/>
    <s v="REL  SETC  //  OPER"/>
    <s v="1CORP20000"/>
    <x v="0"/>
    <s v="2CORP90000"/>
    <x v="0"/>
    <s v="3CORP93000"/>
    <x v="0"/>
    <s v="1DRIV11000"/>
    <s v="Reliability - Electric"/>
    <s v="2DRIV11100"/>
    <s v="Aging Infrastructure"/>
    <n v="0"/>
    <n v="0"/>
    <n v="54990.39"/>
    <n v="92918.76"/>
    <n v="-92918.76"/>
    <n v="0"/>
    <n v="0"/>
    <n v="0"/>
    <n v="0"/>
    <n v="0"/>
    <n v="0"/>
    <n v="0"/>
    <n v="0"/>
    <n v="0"/>
    <n v="0"/>
    <n v="0"/>
    <n v="0"/>
    <n v="0"/>
    <n v="-92918.76"/>
    <s v="Nedrud"/>
    <s v=" "/>
    <s v="N"/>
    <n v="0"/>
  </r>
  <r>
    <x v="0"/>
    <s v="Operations"/>
    <s v="R.10009"/>
    <s v="CAP-ELECTRIC SYSTEM WORK"/>
    <s v="R.10009.08"/>
    <s v="ELECTRIC SYSTEM UPGRADE"/>
    <s v="R.10009.08.05"/>
    <s v="POLE REPLACEMENT PROGRAM"/>
    <s v="R.10009.08.05.03"/>
    <x v="612"/>
    <x v="0"/>
    <n v="4580"/>
    <s v="David J Landers"/>
    <x v="0"/>
    <s v="REL  SETC  //  OPER"/>
    <s v="1CORP20000"/>
    <x v="0"/>
    <s v="2CORP90000"/>
    <x v="0"/>
    <s v="3CORP93000"/>
    <x v="0"/>
    <s v="1DRIV11000"/>
    <s v="Reliability - Electric"/>
    <s v="2DRIV11100"/>
    <s v="Aging Infrastructure"/>
    <n v="0"/>
    <n v="0"/>
    <n v="0"/>
    <n v="0"/>
    <n v="0"/>
    <n v="0"/>
    <n v="0"/>
    <n v="0"/>
    <n v="0"/>
    <n v="0"/>
    <n v="0"/>
    <n v="0"/>
    <n v="0"/>
    <n v="0"/>
    <n v="0"/>
    <n v="0"/>
    <n v="0"/>
    <n v="0"/>
    <n v="0"/>
    <s v="Nedrud"/>
    <s v=" "/>
    <s v="N"/>
    <n v="0"/>
  </r>
  <r>
    <x v="0"/>
    <s v="Operations"/>
    <s v="R.10009"/>
    <s v="CAP-ELECTRIC SYSTEM WORK"/>
    <s v="R.10009.08"/>
    <s v="ELECTRIC SYSTEM UPGRADE"/>
    <s v="R.10009.08.05"/>
    <s v="POLE REPLACEMENT PROGRAM"/>
    <s v="R.10009.08.05.04"/>
    <x v="613"/>
    <x v="0"/>
    <n v="4580"/>
    <s v="David J Landers"/>
    <x v="0"/>
    <s v="REL  SETC  //  OPER"/>
    <s v="1CORP20000"/>
    <x v="0"/>
    <s v="2CORP90000"/>
    <x v="0"/>
    <s v="3CORP93000"/>
    <x v="0"/>
    <s v="1DRIV11000"/>
    <s v="Reliability - Electric"/>
    <s v="2DRIV11100"/>
    <s v="Aging Infrastructure"/>
    <n v="1800000"/>
    <n v="1800000"/>
    <n v="1796693.43"/>
    <n v="0"/>
    <n v="1800000"/>
    <n v="1837592.9203539826"/>
    <n v="412000"/>
    <n v="1425592.9203539826"/>
    <n v="1892899.1150442481"/>
    <n v="555225"/>
    <n v="1337674.1150442481"/>
    <n v="1949989.3805309737"/>
    <n v="571881"/>
    <n v="1378108.3805309737"/>
    <n v="2008863.7168141594"/>
    <n v="589037"/>
    <n v="1419826.7168141594"/>
    <n v="606708"/>
    <n v="7361202.1327433642"/>
    <s v="Yoshimira"/>
    <s v=" "/>
    <s v="N"/>
    <n v="0"/>
  </r>
  <r>
    <x v="0"/>
    <s v="Operations"/>
    <s v="R.10009"/>
    <s v="CAP-ELECTRIC SYSTEM WORK"/>
    <s v="R.10009.08"/>
    <s v="ELECTRIC SYSTEM UPGRADE"/>
    <s v="R.10009.08.05"/>
    <s v="POLE REPLACEMENT PROGRAM"/>
    <s v="R.10009.08.05.05"/>
    <x v="614"/>
    <x v="0"/>
    <n v="4580"/>
    <s v="David J Landers"/>
    <x v="0"/>
    <s v="REL  SETC  //  OPER"/>
    <s v="1CORP20000"/>
    <x v="0"/>
    <s v="2CORP90000"/>
    <x v="0"/>
    <s v="3CORP93000"/>
    <x v="0"/>
    <s v="1DRIV11000"/>
    <s v="Reliability - Electric"/>
    <s v="2DRIV11100"/>
    <s v="Aging Infrastructure"/>
    <n v="4000000"/>
    <n v="17000000"/>
    <n v="14838489.039999999"/>
    <n v="6479176.6399999987"/>
    <n v="10520823.360000001"/>
    <n v="4083539.8230088507"/>
    <n v="4083539.8230088507"/>
    <n v="0"/>
    <n v="4206442.4778761072"/>
    <n v="4206442.4778761072"/>
    <n v="0"/>
    <n v="4333309.7345132753"/>
    <n v="11660640"/>
    <n v="-7327330.2654867247"/>
    <n v="4464141.5929203546"/>
    <n v="7029441"/>
    <n v="-2565299.4070796454"/>
    <n v="7240324.2300000004"/>
    <n v="628193.68743363209"/>
    <s v="Nedrud"/>
    <s v="NEDRUD - updated budget to align with Dist on 15 year and Trans poles on 10 year maintenance review and replace cycle. CAK reduced $8.9M here because accounted for backlog  in line above.  Assume need about $2.5M more that original budget to stay current with trend, but delayed this until backlog elminiated then catch up in 2021.  Also increased 2022 which was about $4.4M to proposed trend"/>
    <s v="N"/>
    <n v="0"/>
  </r>
  <r>
    <x v="0"/>
    <s v="Operations"/>
    <s v="R.10009"/>
    <s v="CAP-ELECTRIC SYSTEM WORK"/>
    <s v="R.10009.08"/>
    <s v="ELECTRIC SYSTEM UPGRADE"/>
    <s v="R.10009.08.05"/>
    <s v="POLE REPLACEMENT PROGRAM"/>
    <s v="R.10009.08.05.06"/>
    <x v="615"/>
    <x v="0"/>
    <n v="4580"/>
    <s v="David J Landers"/>
    <x v="0"/>
    <s v="REL  SETC  //  EXEC"/>
    <s v="1CORP20000"/>
    <x v="0"/>
    <s v="2CORP90000"/>
    <x v="0"/>
    <s v="3CORP93000"/>
    <x v="0"/>
    <s v="1DRIV11000"/>
    <s v="Reliability - Electric"/>
    <s v="2DRIV11100"/>
    <s v="Aging Infrastructure"/>
    <n v="0"/>
    <n v="0"/>
    <n v="178.11"/>
    <n v="3479.4900000000002"/>
    <n v="-3479.4900000000002"/>
    <n v="0"/>
    <n v="0"/>
    <n v="0"/>
    <n v="0"/>
    <n v="0"/>
    <n v="0"/>
    <n v="0"/>
    <n v="0"/>
    <n v="0"/>
    <n v="0"/>
    <n v="0"/>
    <n v="0"/>
    <n v="0"/>
    <n v="-3479.4900000000002"/>
    <s v="Nedrud"/>
    <s v=" "/>
    <s v="N"/>
    <n v="0"/>
  </r>
  <r>
    <x v="0"/>
    <s v="Operations"/>
    <s v="R.10009"/>
    <s v="CAP-ELECTRIC SYSTEM WORK"/>
    <s v="R.10009.08"/>
    <s v="ELECTRIC SYSTEM UPGRADE"/>
    <s v="R.10009.08.05"/>
    <s v="POLE REPLACEMENT PROGRAM"/>
    <s v="R.10009.08.05.07"/>
    <x v="616"/>
    <x v="0"/>
    <n v="4580"/>
    <s v="David J Landers"/>
    <x v="0"/>
    <s v="REL  SETC  //  OPER"/>
    <s v="1CORP20000"/>
    <x v="0"/>
    <s v="2CORP90000"/>
    <x v="0"/>
    <s v="3CORP93000"/>
    <x v="0"/>
    <s v="1DRIV11000"/>
    <s v="Reliability - Electric"/>
    <s v="2DRIV11100"/>
    <s v="Aging Infrastructure"/>
    <n v="2000000"/>
    <n v="2000000"/>
    <n v="3859114.09"/>
    <n v="1060937.8870999999"/>
    <n v="939062.11290000007"/>
    <n v="2041769.9115044253"/>
    <n v="2728747"/>
    <n v="-686977.08849557466"/>
    <n v="2103221.2389380536"/>
    <n v="2195023"/>
    <n v="-91801.761061946396"/>
    <n v="2166654.8672566377"/>
    <n v="2260874"/>
    <n v="-94219.132743362337"/>
    <n v="2232070.7964601773"/>
    <n v="2328700"/>
    <n v="-96629.203539822716"/>
    <n v="2299033"/>
    <n v="-30565.072940706043"/>
    <s v="Nedrud"/>
    <s v="NEDRUD - updated budget to align with Dist on 15 year and Trans poles on 10 year maintenance review and replace cycle. "/>
    <s v="N"/>
    <n v="0"/>
  </r>
  <r>
    <x v="0"/>
    <s v="Operations"/>
    <s v="R.10009"/>
    <s v="CAP-ELECTRIC SYSTEM WORK"/>
    <s v="R.10009.08"/>
    <s v="ELECTRIC SYSTEM UPGRADE"/>
    <s v="R.10009.08.05"/>
    <s v="POLE REPLACEMENT PROGRAM"/>
    <s v="R.10009.08.05.08"/>
    <x v="617"/>
    <x v="0"/>
    <n v="4580"/>
    <s v="David J Landers"/>
    <x v="0"/>
    <s v="REL  SETC  //  OPER"/>
    <s v="1CORP20000"/>
    <x v="0"/>
    <s v="2CORP90000"/>
    <x v="0"/>
    <s v="3CORP93000"/>
    <x v="0"/>
    <s v="1DRIV11000"/>
    <s v="Reliability - Electric"/>
    <s v="2DRIV11100"/>
    <s v="Aging Infrastructure"/>
    <n v="0"/>
    <n v="0"/>
    <n v="3695.07"/>
    <n v="4116.6900000000005"/>
    <n v="-4116.6900000000005"/>
    <n v="0"/>
    <n v="0"/>
    <n v="0"/>
    <n v="0"/>
    <n v="0"/>
    <n v="0"/>
    <n v="0"/>
    <n v="0"/>
    <n v="0"/>
    <n v="0"/>
    <n v="0"/>
    <n v="0"/>
    <n v="0"/>
    <n v="-4116.6900000000005"/>
    <s v="Nedrud"/>
    <s v=" "/>
    <s v="N"/>
    <n v="0"/>
  </r>
  <r>
    <x v="0"/>
    <s v="Operations"/>
    <s v="R.10009"/>
    <s v="CAP-ELECTRIC SYSTEM WORK"/>
    <s v="R.10009.08"/>
    <s v="ELECTRIC SYSTEM UPGRADE"/>
    <s v="R.10009.08.05"/>
    <s v="POLE REPLACEMENT PROGRAM"/>
    <s v="R.10009.08.05.09"/>
    <x v="618"/>
    <x v="0"/>
    <n v="4580"/>
    <s v="David J Landers"/>
    <x v="1"/>
    <s v="REL  SETC  //  OPER"/>
    <s v="1CORP20000"/>
    <x v="0"/>
    <s v="2CORP90000"/>
    <x v="0"/>
    <s v="3CORP93000"/>
    <x v="0"/>
    <s v="1DRIV11000"/>
    <s v="Reliability - Electric"/>
    <s v="2DRIV11100"/>
    <s v="Aging Infrastructure"/>
    <n v="0"/>
    <n v="382243"/>
    <n v="0"/>
    <n v="0"/>
    <n v="382243"/>
    <n v="0"/>
    <n v="0"/>
    <n v="0"/>
    <n v="0"/>
    <n v="0"/>
    <n v="0"/>
    <n v="0"/>
    <n v="0"/>
    <n v="0"/>
    <n v="0"/>
    <n v="0"/>
    <n v="0"/>
    <n v="0"/>
    <n v="382243"/>
    <n v="0"/>
    <s v=" "/>
    <s v="N"/>
    <n v="0"/>
  </r>
  <r>
    <x v="0"/>
    <s v="Operations"/>
    <s v="R.10009"/>
    <s v="CAP-ELECTRIC SYSTEM WORK"/>
    <s v="R.10009.08"/>
    <s v="ELECTRIC SYSTEM UPGRADE"/>
    <s v="R.10009.08.05"/>
    <s v="POLE REPLACEMENT PROGRAM"/>
    <s v="R.10009.08.05.10"/>
    <x v="619"/>
    <x v="0"/>
    <n v="4580"/>
    <s v="David J Landers"/>
    <x v="1"/>
    <s v="REL  SETC  //  OPER"/>
    <s v="1CORP20000"/>
    <x v="0"/>
    <s v="2CORP90000"/>
    <x v="0"/>
    <s v="3CORP93000"/>
    <x v="0"/>
    <s v="1DRIV11000"/>
    <s v="Reliability - Electric"/>
    <s v="2DRIV11100"/>
    <s v="Aging Infrastructure"/>
    <n v="0"/>
    <n v="199546"/>
    <n v="0"/>
    <n v="0"/>
    <n v="199546"/>
    <n v="0"/>
    <n v="0"/>
    <n v="0"/>
    <n v="0"/>
    <n v="0"/>
    <n v="0"/>
    <n v="0"/>
    <n v="0"/>
    <n v="0"/>
    <n v="0"/>
    <n v="0"/>
    <n v="0"/>
    <n v="0"/>
    <n v="199546"/>
    <n v="0"/>
    <s v=" "/>
    <s v="N"/>
    <n v="0"/>
  </r>
  <r>
    <x v="0"/>
    <s v="Operations"/>
    <s v="R.10009"/>
    <s v="CAP-ELECTRIC SYSTEM WORK"/>
    <s v="R.10009.08"/>
    <s v="ELECTRIC SYSTEM UPGRADE"/>
    <s v="R.10009.08.05"/>
    <s v="POLE REPLACEMENT PROGRAM"/>
    <s v="R.10009.08.05.11"/>
    <x v="620"/>
    <x v="0"/>
    <n v="4580"/>
    <s v="David J Landers"/>
    <x v="1"/>
    <s v="REL  SETC  //  OPER"/>
    <s v="1CORP20000"/>
    <x v="0"/>
    <s v="2CORP90000"/>
    <x v="0"/>
    <s v="3CORP93000"/>
    <x v="0"/>
    <s v="1DRIV11000"/>
    <s v="Reliability - Electric"/>
    <s v="2DRIV11100"/>
    <s v="Aging Infrastructure"/>
    <n v="0"/>
    <n v="221004"/>
    <n v="0"/>
    <n v="0"/>
    <n v="221004"/>
    <n v="0"/>
    <n v="0"/>
    <n v="0"/>
    <n v="0"/>
    <n v="0"/>
    <n v="0"/>
    <n v="0"/>
    <n v="0"/>
    <n v="0"/>
    <n v="0"/>
    <n v="0"/>
    <n v="0"/>
    <n v="0"/>
    <n v="221004"/>
    <n v="0"/>
    <s v=" "/>
    <s v="N"/>
    <n v="0"/>
  </r>
  <r>
    <x v="0"/>
    <s v="Operations"/>
    <s v="R.10009"/>
    <s v="CAP-ELECTRIC SYSTEM WORK"/>
    <s v="R.10009.08"/>
    <s v="ELECTRIC SYSTEM UPGRADE"/>
    <s v="R.10009.08.05"/>
    <s v="POLE REPLACEMENT PROGRAM"/>
    <s v="R.10009.08.05.12"/>
    <x v="621"/>
    <x v="0"/>
    <n v="4580"/>
    <s v="David J Landers"/>
    <x v="1"/>
    <s v="REL  SETC  //  OPER"/>
    <s v="1CORP20000"/>
    <x v="0"/>
    <s v="2CORP90000"/>
    <x v="0"/>
    <s v="3CORP93000"/>
    <x v="0"/>
    <s v="1DRIV11000"/>
    <s v="Reliability - Electric"/>
    <s v="2DRIV11100"/>
    <s v="Aging Infrastructure"/>
    <n v="0"/>
    <n v="186522"/>
    <n v="0"/>
    <n v="0"/>
    <n v="186522"/>
    <n v="0"/>
    <n v="0"/>
    <n v="0"/>
    <n v="0"/>
    <n v="0"/>
    <n v="0"/>
    <n v="0"/>
    <n v="0"/>
    <n v="0"/>
    <n v="0"/>
    <n v="0"/>
    <n v="0"/>
    <n v="0"/>
    <n v="186522"/>
    <n v="0"/>
    <s v=" "/>
    <s v="N"/>
    <n v="0"/>
  </r>
  <r>
    <x v="0"/>
    <s v="Operations"/>
    <s v="R.10009"/>
    <s v="CAP-ELECTRIC SYSTEM WORK"/>
    <s v="R.10009.08"/>
    <s v="ELECTRIC SYSTEM UPGRADE"/>
    <s v="R.10009.08.05"/>
    <s v="POLE REPLACEMENT PROGRAM"/>
    <s v="R.10009.08.05.13"/>
    <x v="622"/>
    <x v="0"/>
    <n v="4580"/>
    <s v="David J Landers"/>
    <x v="1"/>
    <s v="REL  SETC  //  OPER"/>
    <s v="1CORP20000"/>
    <x v="0"/>
    <s v="2CORP90000"/>
    <x v="0"/>
    <s v="3CORP93000"/>
    <x v="0"/>
    <s v="1DRIV11000"/>
    <s v="Reliability - Electric"/>
    <s v="2DRIV11100"/>
    <s v="Aging Infrastructure"/>
    <n v="0"/>
    <n v="0"/>
    <n v="0"/>
    <n v="0"/>
    <n v="0"/>
    <n v="0"/>
    <n v="0"/>
    <n v="0"/>
    <n v="0"/>
    <n v="0"/>
    <n v="0"/>
    <n v="0"/>
    <n v="0"/>
    <n v="0"/>
    <n v="0"/>
    <n v="0"/>
    <n v="0"/>
    <n v="0"/>
    <n v="0"/>
    <n v="0"/>
    <s v=" "/>
    <s v="N"/>
    <n v="0"/>
  </r>
  <r>
    <x v="0"/>
    <s v="Operations"/>
    <s v="R.10009"/>
    <s v="CAP-ELECTRIC SYSTEM WORK"/>
    <s v="R.10009.08"/>
    <s v="ELECTRIC SYSTEM UPGRADE"/>
    <s v="R.10009.08.05"/>
    <s v="POLE REPLACEMENT PROGRAM"/>
    <s v="R.10009.08.05.14"/>
    <x v="623"/>
    <x v="0"/>
    <n v="4580"/>
    <s v="David J Landers"/>
    <x v="1"/>
    <s v="REL  SETC  //  OPER"/>
    <s v="1CORP20000"/>
    <x v="0"/>
    <s v="2CORP90000"/>
    <x v="0"/>
    <s v="3CORP93000"/>
    <x v="0"/>
    <s v="1DRIV11000"/>
    <s v="Reliability - Electric"/>
    <s v="2DRIV11100"/>
    <s v="Aging Infrastructure"/>
    <n v="0"/>
    <n v="0"/>
    <n v="0"/>
    <n v="0"/>
    <n v="0"/>
    <n v="0"/>
    <n v="0"/>
    <n v="0"/>
    <n v="0"/>
    <n v="0"/>
    <n v="0"/>
    <n v="0"/>
    <n v="0"/>
    <n v="0"/>
    <n v="0"/>
    <n v="0"/>
    <n v="0"/>
    <n v="0"/>
    <n v="0"/>
    <n v="0"/>
    <s v=" "/>
    <s v="N"/>
    <n v="0"/>
  </r>
  <r>
    <x v="0"/>
    <s v="Operations"/>
    <s v="R.10009"/>
    <s v="CAP-ELECTRIC SYSTEM WORK"/>
    <s v="R.10009.08"/>
    <s v="ELECTRIC SYSTEM UPGRADE"/>
    <s v="R.10009.08.05"/>
    <s v="POLE REPLACEMENT PROGRAM"/>
    <s v="R.10009.08.05.15"/>
    <x v="624"/>
    <x v="0"/>
    <n v="4580"/>
    <s v="David J Landers"/>
    <x v="1"/>
    <s v="REL  SETC  //  OPER"/>
    <s v="1CORP20000"/>
    <x v="0"/>
    <s v="2CORP90000"/>
    <x v="0"/>
    <s v="3CORP93000"/>
    <x v="0"/>
    <s v="1DRIV11000"/>
    <s v="Reliability - Electric"/>
    <s v="2DRIV11100"/>
    <s v="Aging Infrastructure"/>
    <n v="0"/>
    <n v="0"/>
    <n v="0"/>
    <n v="0"/>
    <n v="0"/>
    <n v="0"/>
    <n v="0"/>
    <n v="0"/>
    <n v="0"/>
    <n v="0"/>
    <n v="0"/>
    <n v="0"/>
    <n v="0"/>
    <n v="0"/>
    <n v="0"/>
    <n v="0"/>
    <n v="0"/>
    <n v="0"/>
    <n v="0"/>
    <n v="0"/>
    <s v=" "/>
    <s v="N"/>
    <n v="0"/>
  </r>
  <r>
    <x v="0"/>
    <s v="Operations"/>
    <s v="R.10009"/>
    <s v="CAP-ELECTRIC SYSTEM WORK"/>
    <s v="R.10009.09"/>
    <s v="ELECTRIC SYSTEM WORK"/>
    <s v="R.10009.09.01"/>
    <s v="ELECTRIC SYSTEM WORK"/>
    <s v="R.10009.09.01.01"/>
    <x v="625"/>
    <x v="0"/>
    <n v="4022"/>
    <s v="Roque Bamba"/>
    <x v="0"/>
    <s v="REL  SETC  //  OPER"/>
    <s v="1CORP20000"/>
    <x v="0"/>
    <s v="2CORP90000"/>
    <x v="0"/>
    <s v="3CORP93000"/>
    <x v="0"/>
    <s v="1DRIV11000"/>
    <s v="Reliability - Electric"/>
    <s v="2DRIV11100"/>
    <s v="Aging Infrastructure"/>
    <n v="0"/>
    <n v="0"/>
    <n v="0"/>
    <n v="0"/>
    <n v="0"/>
    <n v="0"/>
    <n v="0"/>
    <n v="0"/>
    <n v="0"/>
    <n v="200000"/>
    <n v="-200000"/>
    <n v="0"/>
    <n v="0"/>
    <n v="0"/>
    <n v="0"/>
    <n v="0"/>
    <n v="0"/>
    <n v="0"/>
    <n v="-200000"/>
    <s v="Nedrud"/>
    <s v="New project.  Needs Booga Overview. CAK removed funding of $4.1M until project initiation completed JVN - added project initiation dollars in 2019"/>
    <s v="N"/>
    <n v="0"/>
  </r>
  <r>
    <x v="0"/>
    <s v="Operations"/>
    <s v="R.10009"/>
    <s v="CAP-ELECTRIC SYSTEM WORK"/>
    <s v="R.10009.10"/>
    <s v="ISSAQUAH HIGHLAND SUBSTATION"/>
    <s v="R.10009.10.01"/>
    <s v="ISSAQUAH HIGHLAND SUBSTATION"/>
    <s v="R.10009.10.01.01"/>
    <x v="626"/>
    <x v="0"/>
    <n v="4022"/>
    <s v="Roque Bamba"/>
    <x v="0"/>
    <s v="REL  SETC  //  PLNG"/>
    <s v="1CORP20000"/>
    <x v="0"/>
    <s v="2CORP90000"/>
    <x v="0"/>
    <s v="3CORP93000"/>
    <x v="0"/>
    <s v="1DRIV11000"/>
    <s v="Reliability - Electric"/>
    <s v="2DRIV11100"/>
    <s v="Aging Infrastructure"/>
    <n v="0"/>
    <n v="0"/>
    <n v="0"/>
    <n v="0"/>
    <n v="0"/>
    <n v="0"/>
    <n v="0"/>
    <n v="0"/>
    <n v="0"/>
    <n v="0"/>
    <n v="0"/>
    <n v="0"/>
    <n v="0"/>
    <n v="0"/>
    <n v="0"/>
    <n v="0"/>
    <n v="0"/>
    <n v="0"/>
    <n v="0"/>
    <s v="Nedrud"/>
    <s v=" "/>
    <s v="N"/>
    <n v="0"/>
  </r>
  <r>
    <x v="0"/>
    <s v="Operations"/>
    <s v="R.10009"/>
    <s v="CAP-ELECTRIC SYSTEM WORK"/>
    <s v="R.10009.11"/>
    <s v="S. BREMERTON AUX BUS PROJECT"/>
    <s v="R.10009.11.01"/>
    <s v="S. BREMERTON AUX BUS PROJECT"/>
    <s v="R.10009.11.01.01"/>
    <x v="627"/>
    <x v="0"/>
    <n v="4022"/>
    <s v="Roque Bamba"/>
    <x v="0"/>
    <s v="REL  SETC  //  EXEC"/>
    <s v="1CORP20000"/>
    <x v="0"/>
    <s v="2CORP90000"/>
    <x v="0"/>
    <s v="3CORP93000"/>
    <x v="0"/>
    <s v="1DRIV11000"/>
    <s v="Reliability - Electric"/>
    <s v="2DRIV11100"/>
    <s v="Aging Infrastructure"/>
    <n v="0"/>
    <n v="0"/>
    <n v="0"/>
    <n v="0"/>
    <n v="0"/>
    <n v="0"/>
    <n v="0"/>
    <n v="0"/>
    <n v="0"/>
    <n v="0"/>
    <n v="0"/>
    <n v="0"/>
    <n v="0"/>
    <n v="0"/>
    <n v="0"/>
    <n v="0"/>
    <n v="0"/>
    <n v="0"/>
    <n v="0"/>
    <s v="Nedrud"/>
    <s v=" "/>
    <s v="N"/>
    <n v="0"/>
  </r>
  <r>
    <x v="0"/>
    <s v="Operations"/>
    <s v="R.10009"/>
    <s v="CAP-ELECTRIC SYSTEM WORK"/>
    <s v="R.10009.12"/>
    <s v="AMI Project"/>
    <s v="R.10009.12.01"/>
    <s v="AMR REPLACEMENT PROJECT"/>
    <s v="R.10009.12.01.01"/>
    <x v="628"/>
    <x v="0"/>
    <n v="4022"/>
    <s v="Roque Bamba"/>
    <x v="0"/>
    <s v="REL  SETC  //  EXEC"/>
    <s v="1CORP10000"/>
    <x v="1"/>
    <s v="2CORP50000"/>
    <x v="5"/>
    <s v="3CORP52000"/>
    <x v="82"/>
    <s v="1DRIV11000"/>
    <s v="Reliability - Electric"/>
    <s v="2DRIV11300"/>
    <s v="Electric Modernization"/>
    <n v="0"/>
    <n v="22127000"/>
    <n v="16211429.34"/>
    <n v="15038708.2686911"/>
    <n v="7088291.7313088998"/>
    <n v="0"/>
    <n v="19465751.502105102"/>
    <n v="-19465751.502105102"/>
    <n v="0"/>
    <n v="0"/>
    <n v="0"/>
    <n v="0"/>
    <n v="0"/>
    <n v="0"/>
    <n v="0"/>
    <n v="0"/>
    <n v="0"/>
    <n v="0"/>
    <n v="-12377459.770796202"/>
    <s v="Kostek"/>
    <s v=" "/>
    <s v="Y"/>
    <n v="0"/>
  </r>
  <r>
    <x v="0"/>
    <s v="Operations"/>
    <s v="R.10009"/>
    <s v="CAP-ELECTRIC SYSTEM WORK"/>
    <s v="R.10009.12"/>
    <s v="AMI Project"/>
    <s v="R.10009.12.01"/>
    <s v="AMR REPLACEMENT PROJECT"/>
    <s v="R.10009.12.01.02"/>
    <x v="629"/>
    <x v="0"/>
    <n v="4022"/>
    <s v="Roque Bamba"/>
    <x v="0"/>
    <s v="REL  SETC  //  EXEC"/>
    <s v="1CORP10000"/>
    <x v="1"/>
    <s v="2CORP50000"/>
    <x v="5"/>
    <s v="3CORP52000"/>
    <x v="82"/>
    <s v="1DRIV11000"/>
    <s v="Reliability - Electric"/>
    <s v="2DRIV11300"/>
    <s v="Electric Modernization"/>
    <n v="0"/>
    <n v="0"/>
    <n v="0"/>
    <n v="0"/>
    <n v="0"/>
    <n v="0"/>
    <n v="0"/>
    <n v="0"/>
    <n v="0"/>
    <n v="0"/>
    <n v="0"/>
    <n v="0"/>
    <n v="0"/>
    <n v="0"/>
    <n v="0"/>
    <n v="0"/>
    <n v="0"/>
    <n v="0"/>
    <n v="0"/>
    <s v="Kostek"/>
    <s v=" "/>
    <s v="Y"/>
    <n v="0"/>
  </r>
  <r>
    <x v="0"/>
    <s v="Operations"/>
    <s v="R.10009"/>
    <s v="CAP-ELECTRIC SYSTEM WORK"/>
    <s v="R.10009.12"/>
    <s v="AMI Project"/>
    <s v="R.10009.12.01"/>
    <s v="AMR REPLACEMENT PROJECT"/>
    <s v="R.10009.12.01.03"/>
    <x v="630"/>
    <x v="0"/>
    <n v="4022"/>
    <s v="Roque Bamba"/>
    <x v="0"/>
    <s v="REL  SETC  //  EXEC"/>
    <s v="1CORP10000"/>
    <x v="1"/>
    <s v="2CORP50000"/>
    <x v="5"/>
    <s v="3CORP52000"/>
    <x v="82"/>
    <s v="1DRIV11000"/>
    <s v="Reliability - Electric"/>
    <s v="2DRIV11300"/>
    <s v="Electric Modernization"/>
    <n v="20545000"/>
    <n v="3370000"/>
    <n v="3963369.09"/>
    <n v="1998028.309811"/>
    <n v="1371971.690189"/>
    <n v="15461000"/>
    <n v="3370000"/>
    <n v="12091000"/>
    <n v="0"/>
    <n v="0"/>
    <n v="0"/>
    <n v="0"/>
    <n v="0"/>
    <n v="0"/>
    <n v="0"/>
    <n v="0"/>
    <n v="0"/>
    <n v="0"/>
    <n v="13462971.690189"/>
    <s v="Kostek"/>
    <s v="The original 2016 5yr plan had allocated $81M M in 2018, with only $5MM for network installation. Permitting and 3rd party attachment delays has slowed productivity in network installation.  The $14.4MM reflects dollars not spent in 2016  total increase is 14.4M?  Reason"/>
    <s v="Y"/>
    <n v="0"/>
  </r>
  <r>
    <x v="0"/>
    <s v="Operations"/>
    <s v="R.10009"/>
    <s v="CAP-ELECTRIC SYSTEM WORK"/>
    <s v="R.10009.12"/>
    <s v="AMI Project"/>
    <s v="R.10009.12.01"/>
    <s v="AMR REPLACEMENT PROJECT"/>
    <s v="R.10009.12.01.04"/>
    <x v="631"/>
    <x v="0"/>
    <n v="4022"/>
    <s v="Roque Bamba"/>
    <x v="0"/>
    <s v="REL  SETC  //  EXEC"/>
    <s v="1CORP10000"/>
    <x v="1"/>
    <s v="2CORP50000"/>
    <x v="5"/>
    <s v="3CORP51000"/>
    <x v="83"/>
    <s v="1DRIV12000"/>
    <s v="Reliability - Gas"/>
    <s v="2DRIV12100"/>
    <s v="Gas Modernization"/>
    <n v="18938000"/>
    <n v="6471000"/>
    <n v="7051702.5499999998"/>
    <n v="5552384.5679764003"/>
    <n v="918615.43202359974"/>
    <n v="52012400"/>
    <n v="21679690"/>
    <n v="30332710"/>
    <n v="67012400"/>
    <n v="42112990"/>
    <n v="24899410"/>
    <n v="67012400"/>
    <n v="42112990"/>
    <n v="24899410"/>
    <n v="67012400"/>
    <n v="42112990"/>
    <n v="24899410"/>
    <n v="44561622.890000001"/>
    <n v="105949555.4320236"/>
    <s v="Kostek"/>
    <s v="Dollars were spread 60/40 split (E/G) CAK - spread the total over run for AMR/AMI of $19M across gas and electric meters/modules based on 60/40 split and assuming gas completed by 2022 and electric by 2023"/>
    <s v="Y"/>
    <n v="0"/>
  </r>
  <r>
    <x v="0"/>
    <s v="Operations"/>
    <s v="R.10009"/>
    <s v="CAP-ELECTRIC SYSTEM WORK"/>
    <s v="R.10009.12"/>
    <s v="AMI Project"/>
    <s v="R.10009.12.01"/>
    <s v="AMR REPLACEMENT PROJECT"/>
    <s v="R.10009.12.01.05"/>
    <x v="632"/>
    <x v="0"/>
    <n v="4022"/>
    <s v="Roque Bamba"/>
    <x v="0"/>
    <s v="REL  SETC  //  EXEC"/>
    <s v="1CORP10000"/>
    <x v="1"/>
    <s v="2CORP50000"/>
    <x v="5"/>
    <s v="3CORP51000"/>
    <x v="83"/>
    <s v="1DRIV12000"/>
    <s v="Reliability - Gas"/>
    <s v="2DRIV12100"/>
    <s v="Gas Modernization"/>
    <n v="0"/>
    <n v="3145000"/>
    <n v="3201513.1"/>
    <n v="1316507.7949800002"/>
    <n v="1828492.2050199998"/>
    <n v="0"/>
    <n v="14707200"/>
    <n v="-14707200"/>
    <n v="0"/>
    <n v="28329400"/>
    <n v="-28329400"/>
    <n v="0"/>
    <n v="28329400"/>
    <n v="-28329400"/>
    <n v="0"/>
    <n v="28329400"/>
    <n v="-28329400"/>
    <n v="29961822.063999999"/>
    <n v="-97866907.794980004"/>
    <s v="Kostek"/>
    <s v="Dollars were spread 60/40 split (E/G) "/>
    <s v="Y"/>
    <n v="0"/>
  </r>
  <r>
    <x v="0"/>
    <s v="Operations"/>
    <s v="R.10009"/>
    <s v="CAP-ELECTRIC SYSTEM WORK"/>
    <s v="R.10009.12"/>
    <s v="AMI Project"/>
    <s v="R.10009.12.01"/>
    <s v="AMR REPLACEMENT PROJECT"/>
    <s v="R.10009.12.01.06"/>
    <x v="633"/>
    <x v="0"/>
    <n v="4022"/>
    <s v="Roque Bamba"/>
    <x v="0"/>
    <s v="REL  SETC  //  INIT"/>
    <s v="1CORP10000"/>
    <x v="1"/>
    <s v="2CORP50000"/>
    <x v="5"/>
    <s v="3CORP51500"/>
    <x v="84"/>
    <s v="1DRIV11000"/>
    <s v="Reliability - Electric"/>
    <s v="2DRIV11300"/>
    <s v="Electric Modernization"/>
    <n v="15000000"/>
    <n v="19370000"/>
    <n v="17590281.870000001"/>
    <n v="18299736.050822798"/>
    <n v="1070263.9491772018"/>
    <n v="0"/>
    <n v="7390185"/>
    <n v="-7390185"/>
    <n v="0"/>
    <n v="0"/>
    <n v="0"/>
    <n v="0"/>
    <n v="0"/>
    <n v="0"/>
    <n v="0"/>
    <n v="0"/>
    <n v="0"/>
    <n v="0"/>
    <n v="-6319921.0508227982"/>
    <s v="Kostek"/>
    <s v="Scope has increased: Process Optimization; Advance Network Security; Hana Analytics ; OH calculations from BPC. "/>
    <s v="Y"/>
    <n v="0"/>
  </r>
  <r>
    <x v="0"/>
    <s v="Operations"/>
    <s v="R.10009"/>
    <s v="CAP-ELECTRIC SYSTEM WORK"/>
    <s v="R.10009.12"/>
    <s v="AMI Project"/>
    <s v="R.10009.12.01"/>
    <s v="AMR REPLACEMENT PROJECT"/>
    <s v="R.10009.12.01.07"/>
    <x v="634"/>
    <x v="0"/>
    <n v="4022"/>
    <s v="Roque Bamba"/>
    <x v="1"/>
    <s v="REL  SETC  //  INIT"/>
    <s v="1CORP10000"/>
    <x v="1"/>
    <s v="2CORP50000"/>
    <x v="5"/>
    <s v="3CORP51500"/>
    <x v="84"/>
    <s v="1DRIV11000"/>
    <s v="Reliability - Electric"/>
    <s v="2DRIV11300"/>
    <s v="Electric Modernization"/>
    <n v="0"/>
    <n v="0"/>
    <n v="0"/>
    <n v="0"/>
    <n v="0"/>
    <n v="0"/>
    <n v="0"/>
    <n v="0"/>
    <n v="0"/>
    <n v="0"/>
    <n v="0"/>
    <n v="0"/>
    <n v="0"/>
    <n v="0"/>
    <n v="0"/>
    <n v="0"/>
    <n v="0"/>
    <n v="0"/>
    <n v="0"/>
    <n v="0"/>
    <s v=" "/>
    <s v="Y"/>
    <n v="0"/>
  </r>
  <r>
    <x v="0"/>
    <s v="Operations"/>
    <s v="R.10009"/>
    <s v="CAP-ELECTRIC SYSTEM WORK"/>
    <s v="R.10009.12"/>
    <s v="AMI Project"/>
    <s v="R.10009.12.02"/>
    <s v="CONSERVATION VOLTAGE REDUCTION PROGRAM"/>
    <s v="R.10009.12.02.01"/>
    <x v="635"/>
    <x v="0"/>
    <n v="1224"/>
    <s v="Laura C Feinstein"/>
    <x v="0"/>
    <s v="REL  SETC  //  EXEC"/>
    <s v="1CORP10000"/>
    <x v="1"/>
    <s v="2CORP15000"/>
    <x v="12"/>
    <s v="3CORP17000"/>
    <x v="72"/>
    <s v="1DRIV11000"/>
    <s v="Reliability - Electric"/>
    <s v="2DRIV11700"/>
    <s v="Smart Grid"/>
    <n v="450000"/>
    <n v="450000"/>
    <n v="444441.52"/>
    <n v="99750"/>
    <n v="350250"/>
    <n v="459398.23008849565"/>
    <n v="459398.23008849565"/>
    <n v="0"/>
    <n v="473224.77876106201"/>
    <n v="473224.77876106201"/>
    <n v="0"/>
    <n v="487497.34513274342"/>
    <n v="847793.05123287719"/>
    <n v="-360295.70610013377"/>
    <n v="502215.92920353985"/>
    <n v="873226.84276986343"/>
    <n v="-371010.91356632358"/>
    <n v="899423.64805295935"/>
    <n v="-381056.61966645741"/>
    <s v="Nedrud"/>
    <s v="Feinstein checked &amp; Input 2020-22. 2018-2019 matched AMI estimate already "/>
    <s v="N"/>
    <n v="0"/>
  </r>
  <r>
    <x v="0"/>
    <s v="Operations"/>
    <s v="R.10009"/>
    <s v="CAP-ELECTRIC SYSTEM WORK"/>
    <s v="R.10009.12"/>
    <s v="AMI Project"/>
    <s v="R.10009.12.02"/>
    <s v="CONSERVATION VOLTAGE REDUCTION PROGRAM"/>
    <s v="R.10009.12.02.02"/>
    <x v="636"/>
    <x v="0"/>
    <n v="1224"/>
    <s v="Laura C Feinstein"/>
    <x v="1"/>
    <s v="REL  SETC  //  INIT"/>
    <s v="1CORP10000"/>
    <x v="1"/>
    <s v="2CORP15000"/>
    <x v="12"/>
    <s v="3CORP17000"/>
    <x v="72"/>
    <s v="1DRIV11000"/>
    <s v="Reliability - Electric"/>
    <s v="2DRIV11700"/>
    <s v="Smart Grid"/>
    <n v="0"/>
    <n v="40520"/>
    <n v="0"/>
    <n v="0"/>
    <n v="40520"/>
    <n v="0"/>
    <n v="0"/>
    <n v="0"/>
    <n v="0"/>
    <n v="0"/>
    <n v="0"/>
    <n v="0"/>
    <n v="0"/>
    <n v="0"/>
    <n v="0"/>
    <n v="0"/>
    <n v="0"/>
    <n v="0"/>
    <n v="40520"/>
    <n v="0"/>
    <s v=" "/>
    <s v="N"/>
    <n v="0"/>
  </r>
  <r>
    <x v="0"/>
    <s v="Operations"/>
    <s v="R.10009"/>
    <s v="CAP-ELECTRIC SYSTEM WORK"/>
    <s v="R.10009.12"/>
    <s v="AMI Project"/>
    <s v="R.10009.12.03"/>
    <s v="DISTRIBUTION AUTOMATION PROGRAM"/>
    <s v="R.10009.12.03.01"/>
    <x v="637"/>
    <x v="0"/>
    <n v="4580"/>
    <s v="David J Landers"/>
    <x v="0"/>
    <s v="REL  SETC  //  EXEC"/>
    <s v="1CORP10000"/>
    <x v="1"/>
    <s v="2CORP15000"/>
    <x v="12"/>
    <s v="3CORP17000"/>
    <x v="72"/>
    <s v="1DRIV11000"/>
    <s v="Reliability - Electric"/>
    <s v="2DRIV11700"/>
    <s v="Smart Grid"/>
    <n v="4000000"/>
    <n v="4000000"/>
    <n v="4188056.31"/>
    <n v="2627570.9692759998"/>
    <n v="1372429.0307240002"/>
    <n v="4083539.8230088507"/>
    <n v="2583539.8230088507"/>
    <n v="1500000"/>
    <n v="4206442.4778761072"/>
    <n v="4206442.4778761072"/>
    <n v="0"/>
    <n v="4333309.7345132753"/>
    <n v="3473014.0284131416"/>
    <n v="860295.70610013371"/>
    <n v="4464141.5929203546"/>
    <n v="4093130.6793540264"/>
    <n v="371010.91356632812"/>
    <n v="4598065.8407079652"/>
    <n v="4103735.650390462"/>
    <s v="Nedrud"/>
    <s v=" CAK adjusted to absorb field lab and transmission automation to keep bottom line close to $10M.  JVN will revise after reviewing Smart Grid prioritization"/>
    <s v="N"/>
    <n v="0"/>
  </r>
  <r>
    <x v="0"/>
    <s v="Operations"/>
    <s v="R.10009"/>
    <s v="CAP-ELECTRIC SYSTEM WORK"/>
    <s v="R.10009.12"/>
    <s v="AMI Project"/>
    <s v="R.10009.12.03"/>
    <s v="DISTRIBUTION AUTOMATION PROGRAM"/>
    <s v="R.10009.12.03.02"/>
    <x v="638"/>
    <x v="0"/>
    <n v="4580"/>
    <s v="David J Landers"/>
    <x v="0"/>
    <s v="REL  SETC  //  EXEC"/>
    <s v="1CORP10000"/>
    <x v="1"/>
    <s v="2CORP15000"/>
    <x v="12"/>
    <s v="3CORP17000"/>
    <x v="72"/>
    <s v="1DRIV11000"/>
    <s v="Reliability - Electric"/>
    <s v="2DRIV11700"/>
    <s v="Smart Grid"/>
    <n v="0"/>
    <n v="0"/>
    <n v="307775.01"/>
    <n v="2013521.628084"/>
    <n v="-2013521.628084"/>
    <n v="0"/>
    <n v="0"/>
    <n v="0"/>
    <n v="0"/>
    <n v="0"/>
    <n v="0"/>
    <n v="0"/>
    <n v="0"/>
    <n v="0"/>
    <n v="0"/>
    <n v="0"/>
    <n v="0"/>
    <n v="0"/>
    <n v="-2013521.628084"/>
    <s v="Nedrud"/>
    <s v=" "/>
    <s v="N"/>
    <n v="0"/>
  </r>
  <r>
    <x v="0"/>
    <s v="Operations"/>
    <s v="R.10009"/>
    <s v="CAP-ELECTRIC SYSTEM WORK"/>
    <s v="R.10009.12"/>
    <s v="AMI Project"/>
    <s v="R.10009.12.03"/>
    <s v="DISTRIBUTION AUTOMATION PROGRAM"/>
    <s v="R.10009.12.03.03"/>
    <x v="639"/>
    <x v="0"/>
    <n v="1224"/>
    <s v="Laura C Feinstein"/>
    <x v="0"/>
    <s v="REL  SETC  //  EXEC"/>
    <s v="1CORP10000"/>
    <x v="1"/>
    <s v="2CORP15000"/>
    <x v="12"/>
    <s v="3CORP17000"/>
    <x v="72"/>
    <s v="1DRIV11000"/>
    <s v="Reliability - Electric"/>
    <s v="2DRIV11700"/>
    <s v="Smart Grid"/>
    <n v="100000"/>
    <n v="100000"/>
    <n v="100455.81"/>
    <n v="0"/>
    <n v="100000"/>
    <n v="0"/>
    <n v="0"/>
    <n v="0"/>
    <n v="0"/>
    <n v="0"/>
    <n v="0"/>
    <n v="0"/>
    <n v="0"/>
    <n v="0"/>
    <n v="0"/>
    <n v="0"/>
    <n v="0"/>
    <n v="0"/>
    <n v="100000"/>
    <s v="Feinstein"/>
    <s v="Matches Initiation Proposal CAK removed DMS funding request of $13.6M as this should be captured by Brodniack through separate submitted CSA. New initiative."/>
    <s v="N"/>
    <n v="0"/>
  </r>
  <r>
    <x v="0"/>
    <s v="Operations"/>
    <s v="R.10009"/>
    <s v="CAP-ELECTRIC SYSTEM WORK"/>
    <s v="R.10009.12"/>
    <s v="AMI Project"/>
    <s v="R.10009.12.03"/>
    <s v="DISTRIBUTION AUTOMATION PROGRAM"/>
    <s v="R.10009.12.03.04"/>
    <x v="640"/>
    <x v="0"/>
    <n v="4580"/>
    <s v="David J Landers"/>
    <x v="0"/>
    <s v="REL  SETC  //  PLNG"/>
    <s v="1CORP10000"/>
    <x v="1"/>
    <s v="2CORP15000"/>
    <x v="12"/>
    <s v="3CORP17000"/>
    <x v="72"/>
    <s v="1DRIV11000"/>
    <s v="Reliability - Electric"/>
    <s v="2DRIV11700"/>
    <s v="Smart Grid"/>
    <n v="1030000"/>
    <n v="1030000"/>
    <n v="1030071.2"/>
    <n v="7746.0300000000007"/>
    <n v="1022253.97"/>
    <n v="2067723.8938053083"/>
    <n v="2067723.8938053083"/>
    <n v="0"/>
    <n v="1828985"/>
    <n v="1828985"/>
    <n v="0"/>
    <n v="1582546"/>
    <n v="1582546"/>
    <n v="0"/>
    <n v="1328405"/>
    <n v="1328405"/>
    <n v="0"/>
    <n v="1078405"/>
    <n v="1022253.97"/>
    <s v="Nedrud"/>
    <s v=" CAK added funding  to match approximate trned"/>
    <s v="N"/>
    <n v="0"/>
  </r>
  <r>
    <x v="0"/>
    <s v="Operations"/>
    <s v="R.10009"/>
    <s v="CAP-ELECTRIC SYSTEM WORK"/>
    <s v="R.10009.12"/>
    <s v="AMI Project"/>
    <s v="R.10009.12.03"/>
    <s v="DISTRIBUTION AUTOMATION PROGRAM"/>
    <s v="R.10009.12.03.05"/>
    <x v="641"/>
    <x v="0"/>
    <n v="4580"/>
    <s v="David J Landers"/>
    <x v="1"/>
    <s v="REL  SETC  //  EXEC"/>
    <s v="1CORP10000"/>
    <x v="1"/>
    <s v="2CORP15000"/>
    <x v="12"/>
    <s v="3CORP17000"/>
    <x v="72"/>
    <s v="1DRIV11000"/>
    <s v="Reliability - Electric"/>
    <s v="2DRIV11700"/>
    <s v="Smart Grid"/>
    <n v="0"/>
    <n v="100918"/>
    <n v="0"/>
    <n v="0"/>
    <n v="100918"/>
    <n v="0"/>
    <n v="0"/>
    <n v="0"/>
    <n v="0"/>
    <n v="0"/>
    <n v="0"/>
    <n v="0"/>
    <n v="0"/>
    <n v="0"/>
    <n v="0"/>
    <n v="0"/>
    <n v="0"/>
    <n v="0"/>
    <n v="100918"/>
    <n v="0"/>
    <s v=" "/>
    <s v="N"/>
    <n v="0"/>
  </r>
  <r>
    <x v="0"/>
    <s v="Operations"/>
    <s v="R.10009"/>
    <s v="CAP-ELECTRIC SYSTEM WORK"/>
    <s v="R.10009.12"/>
    <s v="AMI Project"/>
    <s v="R.10009.12.03"/>
    <s v="DISTRIBUTION AUTOMATION PROGRAM"/>
    <s v="R.10009.12.03.06"/>
    <x v="642"/>
    <x v="0"/>
    <n v="4580"/>
    <s v="David J Landers"/>
    <x v="1"/>
    <s v="REL  SETC  //  PLNG"/>
    <s v="1CORP10000"/>
    <x v="1"/>
    <s v="2CORP15000"/>
    <x v="12"/>
    <s v="3CORP17000"/>
    <x v="72"/>
    <s v="1DRIV11000"/>
    <s v="Reliability - Electric"/>
    <s v="2DRIV11700"/>
    <s v="Smart Grid"/>
    <n v="0"/>
    <n v="9875"/>
    <n v="0"/>
    <n v="0"/>
    <n v="9875"/>
    <n v="0"/>
    <n v="0"/>
    <n v="0"/>
    <n v="0"/>
    <n v="0"/>
    <n v="0"/>
    <n v="0"/>
    <n v="0"/>
    <n v="0"/>
    <n v="0"/>
    <n v="0"/>
    <n v="0"/>
    <n v="0"/>
    <n v="9875"/>
    <n v="0"/>
    <s v=" "/>
    <s v="N"/>
    <n v="0"/>
  </r>
  <r>
    <x v="0"/>
    <s v="Operations"/>
    <s v="R.10009"/>
    <s v="CAP-ELECTRIC SYSTEM WORK"/>
    <s v="R.10009.12"/>
    <s v="AMI Project"/>
    <s v="R.10009.12.04"/>
    <s v="TRANSMISSION AUTOMATION PROGRAM"/>
    <s v="R.10009.12.04.01"/>
    <x v="643"/>
    <x v="0"/>
    <n v="4022"/>
    <s v="Roque Bamba"/>
    <x v="0"/>
    <s v="REL  SETC  //  PLNG"/>
    <s v="1CORP10000"/>
    <x v="1"/>
    <s v="2CORP15000"/>
    <x v="12"/>
    <s v="3CORP17000"/>
    <x v="72"/>
    <s v="1DRIV11000"/>
    <s v="Reliability - Electric"/>
    <s v="2DRIV11700"/>
    <s v="Smart Grid"/>
    <n v="1000000"/>
    <n v="1000000"/>
    <n v="1005585.29"/>
    <n v="1147869.2431491001"/>
    <n v="-147869.2431491001"/>
    <n v="0"/>
    <n v="1000000"/>
    <n v="-1000000"/>
    <n v="0"/>
    <n v="0"/>
    <n v="0"/>
    <n v="0"/>
    <n v="0"/>
    <n v="0"/>
    <n v="0"/>
    <n v="0"/>
    <n v="0"/>
    <n v="0"/>
    <n v="-1147869.2431491001"/>
    <s v="Nedrud"/>
    <s v="Feinstein checked &amp; Input 2018 "/>
    <s v="N"/>
    <n v="0"/>
  </r>
  <r>
    <x v="0"/>
    <s v="Operations"/>
    <s v="R.10009"/>
    <s v="CAP-ELECTRIC SYSTEM WORK"/>
    <s v="R.10009.12"/>
    <s v="AMI Project"/>
    <s v="R.10009.12.04"/>
    <s v="TRANSMISSION AUTOMATION PROGRAM"/>
    <s v="R.10009.12.04.02"/>
    <x v="644"/>
    <x v="0"/>
    <n v="4022"/>
    <s v="Roque Bamba"/>
    <x v="1"/>
    <s v="REL  SETC  //  PLNG"/>
    <s v="1CORP10000"/>
    <x v="1"/>
    <s v="2CORP15000"/>
    <x v="12"/>
    <s v="3CORP17000"/>
    <x v="72"/>
    <s v="1DRIV11000"/>
    <s v="Reliability - Electric"/>
    <s v="2DRIV11700"/>
    <s v="Smart Grid"/>
    <n v="0"/>
    <n v="15291"/>
    <n v="0"/>
    <n v="0"/>
    <n v="15291"/>
    <n v="0"/>
    <n v="0"/>
    <n v="0"/>
    <n v="0"/>
    <n v="0"/>
    <n v="0"/>
    <n v="0"/>
    <n v="0"/>
    <n v="0"/>
    <n v="0"/>
    <n v="0"/>
    <n v="0"/>
    <n v="0"/>
    <n v="15291"/>
    <n v="0"/>
    <s v=" "/>
    <s v="N"/>
    <n v="0"/>
  </r>
  <r>
    <x v="0"/>
    <s v="Operations"/>
    <s v="R.10009"/>
    <s v="CAP-ELECTRIC SYSTEM WORK"/>
    <s v="R.10009.13"/>
    <s v="STREET LIGHT PROGRAM"/>
    <s v="R.10009.13.01"/>
    <s v="STREET LIGHT PROGRAM"/>
    <s v="R.10009.13.01.01"/>
    <x v="645"/>
    <x v="0"/>
    <n v="4250"/>
    <s v="Beth I Rogers"/>
    <x v="0"/>
    <s v="REL  SETC  //  OPER"/>
    <s v="1CORP20000"/>
    <x v="0"/>
    <s v="2CORP90000"/>
    <x v="0"/>
    <s v="3CORP90500"/>
    <x v="66"/>
    <s v="1DRIV16000"/>
    <s v="Emergency Repair - Electric"/>
    <s v="2DRIV16100"/>
    <s v="Non-outage Repair"/>
    <n v="0"/>
    <n v="1415813"/>
    <n v="1749580.27"/>
    <n v="1724361.9455765001"/>
    <n v="-308548.94557650015"/>
    <n v="0"/>
    <n v="0"/>
    <n v="0"/>
    <n v="0"/>
    <n v="0"/>
    <n v="0"/>
    <n v="0"/>
    <n v="0"/>
    <n v="0"/>
    <n v="0"/>
    <n v="0"/>
    <n v="0"/>
    <n v="0"/>
    <n v="-308548.94557650015"/>
    <s v="Tada"/>
    <s v=" "/>
    <s v="N"/>
    <n v="0"/>
  </r>
  <r>
    <x v="0"/>
    <s v="Operations"/>
    <s v="R.10009"/>
    <s v="CAP-ELECTRIC SYSTEM WORK"/>
    <s v="R.10009.14"/>
    <s v="SUBSTATION REPLACEMENT PROGRAM"/>
    <s v="R.10009.14.01"/>
    <s v="BATTERY PROGRAM"/>
    <s v="R.10009.14.01.01"/>
    <x v="646"/>
    <x v="0"/>
    <n v="4022"/>
    <s v="Roque Bamba"/>
    <x v="0"/>
    <s v="REL  SETC  //  OPER"/>
    <s v="1CORP20000"/>
    <x v="0"/>
    <s v="2CORP90000"/>
    <x v="0"/>
    <s v="3CORP93000"/>
    <x v="0"/>
    <s v="1DRIV11000"/>
    <s v="Reliability - Electric"/>
    <s v="2DRIV11100"/>
    <s v="Aging Infrastructure"/>
    <n v="0"/>
    <n v="0"/>
    <n v="77760.14"/>
    <n v="263757.95079999999"/>
    <n v="-263757.95079999999"/>
    <n v="0"/>
    <n v="170325"/>
    <n v="-170325"/>
    <n v="0"/>
    <n v="175468"/>
    <n v="-175468"/>
    <n v="0"/>
    <n v="175468"/>
    <n v="-175468"/>
    <n v="0"/>
    <n v="180732"/>
    <n v="-180732"/>
    <n v="186154"/>
    <n v="-965750.95079999999"/>
    <s v="Nedrud"/>
    <s v="Split out previous substation reliability WBS to post FTIP respective WBS buckets can we hold substation flat for total? - No, these budgets are based on engr analysis of specific projects grouped together to maximize project efficiency.  CAK a constant increase over the last 5 year plan isnt defensible without more detail"/>
    <s v="N"/>
    <n v="0"/>
  </r>
  <r>
    <x v="0"/>
    <s v="Operations"/>
    <s v="R.10009"/>
    <s v="CAP-ELECTRIC SYSTEM WORK"/>
    <s v="R.10009.14"/>
    <s v="SUBSTATION REPLACEMENT PROGRAM"/>
    <s v="R.10009.14.01"/>
    <s v="BATTERY PROGRAM"/>
    <s v="R.10009.14.01.02"/>
    <x v="647"/>
    <x v="0"/>
    <n v="4022"/>
    <s v="Roque Bamba"/>
    <x v="0"/>
    <s v="REL  SETC  //  OPER"/>
    <s v="1CORP20000"/>
    <x v="0"/>
    <s v="2CORP90000"/>
    <x v="0"/>
    <s v="3CORP93000"/>
    <x v="0"/>
    <s v="1DRIV11000"/>
    <s v="Reliability - Electric"/>
    <s v="2DRIV11100"/>
    <s v="Aging Infrastructure"/>
    <n v="0"/>
    <n v="0"/>
    <n v="210042.46"/>
    <n v="0"/>
    <n v="0"/>
    <n v="0"/>
    <n v="0"/>
    <n v="0"/>
    <n v="0"/>
    <n v="0"/>
    <n v="0"/>
    <n v="0"/>
    <n v="0"/>
    <n v="0"/>
    <n v="0"/>
    <n v="0"/>
    <n v="0"/>
    <n v="0"/>
    <n v="0"/>
    <s v="Nedrud"/>
    <s v=" "/>
    <s v="N"/>
    <n v="0"/>
  </r>
  <r>
    <x v="0"/>
    <s v="Operations"/>
    <s v="R.10009"/>
    <s v="CAP-ELECTRIC SYSTEM WORK"/>
    <s v="R.10009.14"/>
    <s v="SUBSTATION REPLACEMENT PROGRAM"/>
    <s v="R.10009.14.02"/>
    <s v="Distribution SCADA Program"/>
    <s v="R.10009.14.02.01"/>
    <x v="648"/>
    <x v="0"/>
    <n v="4022"/>
    <s v="Roque Bamba"/>
    <x v="0"/>
    <s v="REL  SETC  //  OPER"/>
    <s v="1CORP20000"/>
    <x v="0"/>
    <s v="2CORP90000"/>
    <x v="0"/>
    <s v="3CORP93000"/>
    <x v="0"/>
    <s v="1DRIV11000"/>
    <s v="Reliability - Electric"/>
    <s v="2DRIV11100"/>
    <s v="Aging Infrastructure"/>
    <n v="0"/>
    <n v="0"/>
    <n v="2380840.9"/>
    <n v="982217.50939999986"/>
    <n v="-982217.50939999986"/>
    <n v="0"/>
    <n v="0"/>
    <n v="0"/>
    <n v="0"/>
    <n v="0"/>
    <n v="0"/>
    <n v="0"/>
    <n v="0"/>
    <n v="0"/>
    <n v="0"/>
    <n v="0"/>
    <n v="0"/>
    <n v="0"/>
    <n v="-982217.50939999986"/>
    <s v="Nedrud"/>
    <s v=" "/>
    <s v="N"/>
    <n v="0"/>
  </r>
  <r>
    <x v="0"/>
    <s v="Operations"/>
    <s v="R.10009"/>
    <s v="CAP-ELECTRIC SYSTEM WORK"/>
    <s v="R.10009.14"/>
    <s v="SUBSTATION REPLACEMENT PROGRAM"/>
    <s v="R.10009.14.02"/>
    <s v="Distribution SCADA Program"/>
    <s v="R.10009.14.02.02"/>
    <x v="649"/>
    <x v="0"/>
    <n v="4022"/>
    <s v="Roque Bamba"/>
    <x v="1"/>
    <s v="REL  SETC  //  OPER"/>
    <s v="1CORP20000"/>
    <x v="0"/>
    <s v="2CORP90000"/>
    <x v="0"/>
    <s v="3CORP93000"/>
    <x v="0"/>
    <s v="1DRIV11000"/>
    <s v="Reliability - Electric"/>
    <s v="2DRIV11100"/>
    <s v="Aging Infrastructure"/>
    <n v="0"/>
    <n v="0"/>
    <n v="0"/>
    <n v="0"/>
    <n v="0"/>
    <n v="0"/>
    <n v="0"/>
    <n v="0"/>
    <n v="0"/>
    <n v="0"/>
    <n v="0"/>
    <n v="0"/>
    <n v="0"/>
    <n v="0"/>
    <n v="0"/>
    <n v="0"/>
    <n v="0"/>
    <n v="0"/>
    <n v="0"/>
    <n v="0"/>
    <s v=" "/>
    <s v="N"/>
    <n v="0"/>
  </r>
  <r>
    <x v="0"/>
    <s v="Operations"/>
    <s v="R.10009"/>
    <s v="CAP-ELECTRIC SYSTEM WORK"/>
    <s v="R.10009.14"/>
    <s v="SUBSTATION REPLACEMENT PROGRAM"/>
    <s v="R.10009.14.03"/>
    <s v="RELAY PROGRAM"/>
    <s v="R.10009.14.03.01"/>
    <x v="650"/>
    <x v="0"/>
    <n v="4022"/>
    <s v="Roque Bamba"/>
    <x v="0"/>
    <s v="REL  SETC  //  OPER"/>
    <s v="1CORP20000"/>
    <x v="0"/>
    <s v="2CORP90000"/>
    <x v="0"/>
    <s v="3CORP93000"/>
    <x v="0"/>
    <s v="1DRIV11000"/>
    <s v="Reliability - Electric"/>
    <s v="2DRIV11100"/>
    <s v="Aging Infrastructure"/>
    <n v="0"/>
    <n v="0"/>
    <n v="1113230"/>
    <n v="1414947.7559410001"/>
    <n v="-1414947.7559410001"/>
    <n v="0"/>
    <n v="1152750"/>
    <n v="-1152750"/>
    <n v="0"/>
    <n v="1414724"/>
    <n v="-1414724"/>
    <n v="0"/>
    <n v="1377764"/>
    <n v="-1377764"/>
    <n v="0"/>
    <n v="1419096.92"/>
    <n v="-1419096.92"/>
    <n v="1461669.8276"/>
    <n v="-6779282.6759409998"/>
    <s v="Nedrud"/>
    <s v="Split out previous substation reliability WBS to post FTIP respective WBS buckets "/>
    <s v="N"/>
    <n v="0"/>
  </r>
  <r>
    <x v="0"/>
    <s v="Operations"/>
    <s v="R.10009"/>
    <s v="CAP-ELECTRIC SYSTEM WORK"/>
    <s v="R.10009.14"/>
    <s v="SUBSTATION REPLACEMENT PROGRAM"/>
    <s v="R.10009.14.03"/>
    <s v="RELAY PROGRAM"/>
    <s v="R.10009.14.03.02"/>
    <x v="651"/>
    <x v="0"/>
    <n v="4022"/>
    <s v="Roque Bamba"/>
    <x v="0"/>
    <s v="REL  SETC  //  INIT"/>
    <s v="1CORP20000"/>
    <x v="0"/>
    <s v="2CORP90000"/>
    <x v="0"/>
    <s v="3CORP94500"/>
    <x v="74"/>
    <s v="1DRIV11000"/>
    <s v="Reliability - Electric"/>
    <s v="2DRIV11100"/>
    <s v="Aging Infrastructure"/>
    <n v="0"/>
    <n v="0"/>
    <n v="0"/>
    <n v="0"/>
    <n v="0"/>
    <n v="0"/>
    <n v="0"/>
    <n v="0"/>
    <n v="0"/>
    <n v="0"/>
    <n v="0"/>
    <n v="0"/>
    <n v="0"/>
    <n v="0"/>
    <n v="0"/>
    <n v="0"/>
    <n v="0"/>
    <n v="0"/>
    <n v="0"/>
    <s v="Walls"/>
    <s v="budget responsibility should be under Bamba "/>
    <s v="N"/>
    <n v="0"/>
  </r>
  <r>
    <x v="0"/>
    <s v="Operations"/>
    <s v="R.10009"/>
    <s v="CAP-ELECTRIC SYSTEM WORK"/>
    <s v="R.10009.14"/>
    <s v="SUBSTATION REPLACEMENT PROGRAM"/>
    <s v="R.10009.14.04"/>
    <s v="SPILL CONTAINMENT PROGRAM"/>
    <s v="R.10009.14.04.01"/>
    <x v="652"/>
    <x v="0"/>
    <n v="4022"/>
    <s v="Roque Bamba"/>
    <x v="0"/>
    <s v="REL  SETC  //  OPER"/>
    <s v="1CORP20000"/>
    <x v="0"/>
    <s v="2CORP90000"/>
    <x v="0"/>
    <s v="3CORP93000"/>
    <x v="0"/>
    <s v="1DRIV11000"/>
    <s v="Reliability - Electric"/>
    <s v="2DRIV11200"/>
    <s v="Electric Compliance"/>
    <n v="0"/>
    <n v="0"/>
    <n v="500790.03"/>
    <n v="418059.77944899991"/>
    <n v="-418059.77944899991"/>
    <n v="0"/>
    <n v="318733"/>
    <n v="-318733"/>
    <n v="0"/>
    <n v="328356"/>
    <n v="-328356"/>
    <n v="0"/>
    <n v="338207"/>
    <n v="-338207"/>
    <n v="0"/>
    <n v="348353"/>
    <n v="-348353"/>
    <n v="358803"/>
    <n v="-1751708.779449"/>
    <s v="Nedrud"/>
    <s v="Split out previous substation reliability WBS to post FTIP respective WBS buckets "/>
    <s v="N"/>
    <n v="0"/>
  </r>
  <r>
    <x v="0"/>
    <s v="Operations"/>
    <s v="R.10009"/>
    <s v="CAP-ELECTRIC SYSTEM WORK"/>
    <s v="R.10009.14"/>
    <s v="SUBSTATION REPLACEMENT PROGRAM"/>
    <s v="R.10009.14.05"/>
    <s v="SUBSTATION REPLACEMENT PROGRAM"/>
    <s v="R.10009.14.05.01"/>
    <x v="653"/>
    <x v="0"/>
    <n v="4022"/>
    <s v="Roque Bamba"/>
    <x v="0"/>
    <s v="REL  SETC  //  PLNG"/>
    <s v="1CORP20000"/>
    <x v="0"/>
    <s v="2CORP90000"/>
    <x v="0"/>
    <s v="3CORP94500"/>
    <x v="74"/>
    <s v="1DRIV11000"/>
    <s v="Reliability - Electric"/>
    <s v="2DRIV11100"/>
    <s v="Aging Infrastructure"/>
    <n v="0"/>
    <n v="0"/>
    <n v="0"/>
    <n v="0"/>
    <n v="0"/>
    <n v="0"/>
    <n v="0"/>
    <n v="0"/>
    <n v="0"/>
    <n v="0"/>
    <n v="0"/>
    <n v="0"/>
    <n v="0"/>
    <n v="0"/>
    <n v="0"/>
    <n v="0"/>
    <n v="0"/>
    <n v="0"/>
    <n v="0"/>
    <s v="Walls"/>
    <s v="budget responsibility should be under Bamba "/>
    <s v="N"/>
    <n v="0"/>
  </r>
  <r>
    <x v="0"/>
    <s v="Operations"/>
    <s v="R.10009"/>
    <s v="CAP-ELECTRIC SYSTEM WORK"/>
    <s v="R.10009.14"/>
    <s v="SUBSTATION REPLACEMENT PROGRAM"/>
    <s v="R.10009.14.05"/>
    <s v="SUBSTATION REPLACEMENT PROGRAM"/>
    <s v="R.10009.14.05.02"/>
    <x v="654"/>
    <x v="0"/>
    <n v="4050"/>
    <s v="Randal L Walls"/>
    <x v="0"/>
    <s v="REL  SETC  //  OPER"/>
    <s v="1CORP20000"/>
    <x v="0"/>
    <s v="2CORP90000"/>
    <x v="0"/>
    <s v="3CORP94500"/>
    <x v="74"/>
    <s v="1DRIV11000"/>
    <s v="Reliability - Electric"/>
    <s v="2DRIV11100"/>
    <s v="Aging Infrastructure"/>
    <n v="7704759.1175000006"/>
    <n v="4891272"/>
    <n v="5265636.08"/>
    <n v="4103971.3175823009"/>
    <n v="787300.68241769914"/>
    <n v="7865672.6707504457"/>
    <n v="7865672.6707504457"/>
    <n v="0"/>
    <n v="8102406.5084138084"/>
    <n v="8102406.5084138084"/>
    <n v="0"/>
    <n v="8346776.9214856662"/>
    <n v="8346776.9214856662"/>
    <n v="0"/>
    <n v="8598783.9099660199"/>
    <n v="8598783.9099660199"/>
    <n v="0"/>
    <n v="8856747.4272650015"/>
    <n v="787300.68241769914"/>
    <s v="Walls"/>
    <s v=" "/>
    <s v="N"/>
    <n v="0"/>
  </r>
  <r>
    <x v="0"/>
    <s v="Operations"/>
    <s v="R.10009"/>
    <s v="CAP-ELECTRIC SYSTEM WORK"/>
    <s v="R.10009.14"/>
    <s v="SUBSTATION REPLACEMENT PROGRAM"/>
    <s v="R.10009.14.05"/>
    <s v="SUBSTATION REPLACEMENT PROGRAM"/>
    <s v="R.10009.14.05.03"/>
    <x v="655"/>
    <x v="0"/>
    <n v="4050"/>
    <s v="Randal L Walls"/>
    <x v="0"/>
    <s v="REL  SETC  //  OPER"/>
    <s v="1CORP20000"/>
    <x v="0"/>
    <s v="2CORP90000"/>
    <x v="0"/>
    <s v="3CORP94500"/>
    <x v="74"/>
    <s v="1DRIV11000"/>
    <s v="Reliability - Electric"/>
    <s v="2DRIV11100"/>
    <s v="Aging Infrastructure"/>
    <n v="0"/>
    <n v="2813488"/>
    <n v="2925834.04"/>
    <n v="2004867.3188034999"/>
    <n v="808620.68119650008"/>
    <n v="0"/>
    <n v="2897892.64"/>
    <n v="-2897892.64"/>
    <n v="0"/>
    <n v="2984829.4192000004"/>
    <n v="-2984829.4192000004"/>
    <n v="0"/>
    <n v="3074374.3017760003"/>
    <n v="-3074374.3017760003"/>
    <n v="0"/>
    <n v="3166605.5308292806"/>
    <n v="-3166605.5308292806"/>
    <n v="3261603.6967541589"/>
    <n v="-11315081.210608782"/>
    <s v="Walls"/>
    <s v="There was no budget for 2018 through 2022. I copied the 2017 budget and added 3% each year for years 2018 through 2022. changes are highlighted. "/>
    <s v="N"/>
    <n v="0"/>
  </r>
  <r>
    <x v="0"/>
    <s v="Operations"/>
    <s v="R.10009"/>
    <s v="CAP-ELECTRIC SYSTEM WORK"/>
    <s v="R.10009.14"/>
    <s v="SUBSTATION REPLACEMENT PROGRAM"/>
    <s v="R.10009.14.05"/>
    <s v="SUBSTATION REPLACEMENT PROGRAM"/>
    <s v="R.10009.14.05.04"/>
    <x v="656"/>
    <x v="0"/>
    <n v="4022"/>
    <s v="Roque Bamba"/>
    <x v="0"/>
    <s v="REL  SETC  //  OPER"/>
    <s v="1CORP20000"/>
    <x v="0"/>
    <s v="2CORP90000"/>
    <x v="0"/>
    <s v="3CORP93000"/>
    <x v="0"/>
    <s v="1DRIV11000"/>
    <s v="Reliability - Electric"/>
    <s v="2DRIV11100"/>
    <s v="Aging Infrastructure"/>
    <n v="0"/>
    <n v="0"/>
    <n v="40784.370000000003"/>
    <n v="-1253.3299999999956"/>
    <n v="1253.3299999999956"/>
    <n v="0"/>
    <n v="0"/>
    <n v="0"/>
    <n v="0"/>
    <n v="0"/>
    <n v="0"/>
    <n v="0"/>
    <n v="0"/>
    <n v="0"/>
    <n v="0"/>
    <n v="0"/>
    <n v="0"/>
    <n v="0"/>
    <n v="1253.3299999999956"/>
    <s v="Nedrud"/>
    <s v=" "/>
    <s v="N"/>
    <n v="0"/>
  </r>
  <r>
    <x v="0"/>
    <s v="Operations"/>
    <s v="R.10009"/>
    <s v="CAP-ELECTRIC SYSTEM WORK"/>
    <s v="R.10009.14"/>
    <s v="SUBSTATION REPLACEMENT PROGRAM"/>
    <s v="R.10009.14.05"/>
    <s v="SUBSTATION REPLACEMENT PROGRAM"/>
    <s v="R.10009.14.05.05"/>
    <x v="657"/>
    <x v="0"/>
    <n v="4022"/>
    <s v="Roque Bamba"/>
    <x v="0"/>
    <s v="REL  SETC  //  OPER"/>
    <s v="1CORP20000"/>
    <x v="0"/>
    <s v="2CORP90000"/>
    <x v="0"/>
    <s v="3CORP93000"/>
    <x v="0"/>
    <s v="1DRIV11000"/>
    <s v="Reliability - Electric"/>
    <s v="2DRIV11100"/>
    <s v="Aging Infrastructure"/>
    <n v="0"/>
    <n v="0"/>
    <n v="404286.05"/>
    <n v="517661.68392000004"/>
    <n v="-517661.68392000004"/>
    <n v="0"/>
    <n v="229488"/>
    <n v="-229488"/>
    <n v="0"/>
    <n v="236416"/>
    <n v="-236416"/>
    <n v="0"/>
    <n v="243508"/>
    <n v="-243508"/>
    <n v="0"/>
    <n v="250814"/>
    <n v="-250814"/>
    <n v="258338"/>
    <n v="-1477887.68392"/>
    <s v="Nedrud"/>
    <s v="Split out previous substation reliability WBS to post FTIP respective WBS buckets "/>
    <s v="N"/>
    <n v="0"/>
  </r>
  <r>
    <x v="0"/>
    <s v="Operations"/>
    <s v="R.10009"/>
    <s v="CAP-ELECTRIC SYSTEM WORK"/>
    <s v="R.10009.14"/>
    <s v="SUBSTATION REPLACEMENT PROGRAM"/>
    <s v="R.10009.14.05"/>
    <s v="SUBSTATION REPLACEMENT PROGRAM"/>
    <s v="R.10009.14.05.06"/>
    <x v="658"/>
    <x v="0"/>
    <n v="4022"/>
    <s v="Roque Bamba"/>
    <x v="0"/>
    <s v="REL  SETC  //  OPER"/>
    <s v="1CORP20000"/>
    <x v="0"/>
    <s v="2CORP90000"/>
    <x v="0"/>
    <s v="3CORP93000"/>
    <x v="0"/>
    <s v="1DRIV11000"/>
    <s v="Reliability - Electric"/>
    <s v="2DRIV11500"/>
    <s v="Reduce Electric Outages/Customer Interuptions"/>
    <n v="6865023.7679840568"/>
    <n v="6865024"/>
    <n v="749334.19"/>
    <n v="512429.81098150008"/>
    <n v="6352594.1890185"/>
    <n v="6241222.2108673165"/>
    <n v="538327"/>
    <n v="5702895.2108673165"/>
    <n v="6656344.8018148812"/>
    <n v="554580"/>
    <n v="6101764.8018148812"/>
    <n v="6777473.2583144838"/>
    <n v="571217"/>
    <n v="6206256.2583144838"/>
    <n v="5562737.5630796943"/>
    <n v="588354"/>
    <n v="4974383.5630796943"/>
    <n v="606005"/>
    <n v="29337894.023094874"/>
    <s v="Nedrud"/>
    <s v="Split out previous substation reliability WBS to post FTIP respective WBS buckets "/>
    <s v="N"/>
    <n v="0"/>
  </r>
  <r>
    <x v="0"/>
    <s v="Operations"/>
    <s v="R.10009"/>
    <s v="CAP-ELECTRIC SYSTEM WORK"/>
    <s v="R.10009.14"/>
    <s v="SUBSTATION REPLACEMENT PROGRAM"/>
    <s v="R.10009.14.05"/>
    <s v="SUBSTATION REPLACEMENT PROGRAM"/>
    <s v="R.10009.14.05.07"/>
    <x v="659"/>
    <x v="0"/>
    <n v="4022"/>
    <s v="Roque Bamba"/>
    <x v="0"/>
    <s v="REL  SETC  //  OPER"/>
    <s v="1CORP20000"/>
    <x v="0"/>
    <s v="2CORP90000"/>
    <x v="0"/>
    <s v="3CORP93000"/>
    <x v="0"/>
    <s v="1DRIV11000"/>
    <s v="Reliability - Electric"/>
    <s v="2DRIV11200"/>
    <s v="Electric Compliance"/>
    <n v="0"/>
    <n v="0"/>
    <n v="1515269.11"/>
    <n v="1576514.0393585002"/>
    <n v="-1576514.0393585002"/>
    <n v="0"/>
    <n v="964273"/>
    <n v="-964273"/>
    <n v="0"/>
    <n v="993386"/>
    <n v="-993386"/>
    <n v="0"/>
    <n v="1023188"/>
    <n v="-1023188"/>
    <n v="0"/>
    <n v="1053883"/>
    <n v="-1053883"/>
    <n v="1085500"/>
    <n v="-5611244.0393585004"/>
    <s v="Nedrud"/>
    <s v="Split out previous substation reliability WBS to post FTIP respective WBS buckets "/>
    <s v="N"/>
    <n v="0"/>
  </r>
  <r>
    <x v="0"/>
    <s v="Operations"/>
    <s v="R.10009"/>
    <s v="CAP-ELECTRIC SYSTEM WORK"/>
    <s v="R.10009.14"/>
    <s v="SUBSTATION REPLACEMENT PROGRAM"/>
    <s v="R.10009.14.05"/>
    <s v="SUBSTATION REPLACEMENT PROGRAM"/>
    <s v="R.10009.14.05.09"/>
    <x v="660"/>
    <x v="0"/>
    <n v="4022"/>
    <s v="Roque Bamba"/>
    <x v="0"/>
    <s v="REL  SETC  //  OPER"/>
    <s v="1CORP20000"/>
    <x v="0"/>
    <s v="2CORP90000"/>
    <x v="0"/>
    <s v="3CORP93000"/>
    <x v="0"/>
    <s v="1DRIV11000"/>
    <s v="Reliability - Electric"/>
    <s v="2DRIV11100"/>
    <s v="Aging Infrastructure"/>
    <n v="0"/>
    <n v="0"/>
    <n v="-1740.06"/>
    <n v="-1740.06"/>
    <n v="1740.06"/>
    <n v="0"/>
    <n v="0"/>
    <n v="0"/>
    <n v="0"/>
    <n v="0"/>
    <n v="0"/>
    <n v="0"/>
    <n v="0"/>
    <n v="0"/>
    <n v="0"/>
    <n v="0"/>
    <n v="0"/>
    <n v="0"/>
    <n v="1740.06"/>
    <s v="Nedrud"/>
    <s v=" "/>
    <s v="N"/>
    <n v="0"/>
  </r>
  <r>
    <x v="0"/>
    <s v="Operations"/>
    <s v="R.10009"/>
    <s v="CAP-ELECTRIC SYSTEM WORK"/>
    <s v="R.10009.14"/>
    <s v="SUBSTATION REPLACEMENT PROGRAM"/>
    <s v="R.10009.14.05"/>
    <s v="SUBSTATION REPLACEMENT PROGRAM"/>
    <s v="R.10009.14.05.10"/>
    <x v="661"/>
    <x v="0"/>
    <n v="4022"/>
    <s v="Roque Bamba"/>
    <x v="0"/>
    <s v="REL  SETC  //  OPER"/>
    <s v="1CORP20000"/>
    <x v="0"/>
    <s v="2CORP90000"/>
    <x v="0"/>
    <s v="3CORP93000"/>
    <x v="0"/>
    <s v="1DRIV11000"/>
    <s v="Reliability - Electric"/>
    <s v="2DRIV11100"/>
    <s v="Aging Infrastructure"/>
    <n v="0"/>
    <n v="0"/>
    <n v="0"/>
    <n v="0"/>
    <n v="0"/>
    <n v="0"/>
    <n v="199739"/>
    <n v="-199739"/>
    <n v="0"/>
    <n v="477359"/>
    <n v="-477359"/>
    <n v="0"/>
    <n v="491680"/>
    <n v="-491680"/>
    <n v="0"/>
    <n v="506430"/>
    <n v="-506430"/>
    <n v="521623"/>
    <n v="-1675208"/>
    <s v="Nedrud"/>
    <s v="Split out previous substation reliability WBS to post FTIP respective WBS buckets "/>
    <s v="N"/>
    <n v="0"/>
  </r>
  <r>
    <x v="0"/>
    <s v="Operations"/>
    <s v="R.10009"/>
    <s v="CAP-ELECTRIC SYSTEM WORK"/>
    <s v="R.10009.14"/>
    <s v="SUBSTATION REPLACEMENT PROGRAM"/>
    <s v="R.10009.14.05"/>
    <s v="SUBSTATION REPLACEMENT PROGRAM"/>
    <s v="R.10009.14.05.11"/>
    <x v="662"/>
    <x v="0"/>
    <n v="4250"/>
    <s v="Beth I Rogers"/>
    <x v="0"/>
    <s v="REL  SETC  //  OPER"/>
    <s v="1CORP20000"/>
    <x v="0"/>
    <s v="2CORP90000"/>
    <x v="0"/>
    <s v="3CORP93000"/>
    <x v="0"/>
    <s v="1DRIV11000"/>
    <s v="Reliability - Electric"/>
    <s v="2DRIV11200"/>
    <s v="Electric Compliance"/>
    <n v="155987.83518050643"/>
    <n v="155988"/>
    <n v="102577.49"/>
    <n v="104148.95"/>
    <n v="51839.05"/>
    <n v="159245.63421613473"/>
    <n v="159245.63421613473"/>
    <n v="0"/>
    <n v="164038.46398380477"/>
    <n v="164038.46398380477"/>
    <n v="0"/>
    <n v="168985.90116333516"/>
    <n v="168985.90116333516"/>
    <n v="0"/>
    <n v="174087.94575472589"/>
    <n v="174087.94575472589"/>
    <n v="0"/>
    <n v="179310.58412736768"/>
    <n v="51839.05"/>
    <s v="Nedrud"/>
    <s v=" "/>
    <s v="N"/>
    <n v="0"/>
  </r>
  <r>
    <x v="0"/>
    <s v="Operations"/>
    <s v="R.10009"/>
    <s v="CAP-ELECTRIC SYSTEM WORK"/>
    <s v="R.10009.14"/>
    <s v="SUBSTATION REPLACEMENT PROGRAM"/>
    <s v="R.10009.14.05"/>
    <s v="SUBSTATION REPLACEMENT PROGRAM"/>
    <s v="R.10009.14.05.12"/>
    <x v="663"/>
    <x v="0"/>
    <n v="4050"/>
    <s v="Randal L Walls"/>
    <x v="1"/>
    <s v="REL  SETC  //  OPER"/>
    <s v="1CORP20000"/>
    <x v="0"/>
    <s v="2CORP90000"/>
    <x v="0"/>
    <s v="3CORP94500"/>
    <x v="74"/>
    <s v="1DRIV11000"/>
    <s v="Reliability - Electric"/>
    <s v="2DRIV11100"/>
    <s v="Aging Infrastructure"/>
    <n v="0"/>
    <n v="109005"/>
    <n v="0"/>
    <n v="0"/>
    <n v="109005"/>
    <n v="0"/>
    <n v="0"/>
    <n v="0"/>
    <n v="0"/>
    <n v="0"/>
    <n v="0"/>
    <n v="0"/>
    <n v="0"/>
    <n v="0"/>
    <n v="0"/>
    <n v="0"/>
    <n v="0"/>
    <n v="0"/>
    <n v="109005"/>
    <n v="0"/>
    <s v=" "/>
    <s v="N"/>
    <n v="0"/>
  </r>
  <r>
    <x v="0"/>
    <s v="Operations"/>
    <s v="R.10009"/>
    <s v="CAP-ELECTRIC SYSTEM WORK"/>
    <s v="R.10009.14"/>
    <s v="SUBSTATION REPLACEMENT PROGRAM"/>
    <s v="R.10009.14.05"/>
    <s v="SUBSTATION REPLACEMENT PROGRAM"/>
    <s v="R.10009.14.05.13"/>
    <x v="664"/>
    <x v="0"/>
    <n v="4022"/>
    <s v="Roque Bamba"/>
    <x v="1"/>
    <s v="REL  SETC  //  OPER"/>
    <s v="1CORP20000"/>
    <x v="0"/>
    <s v="2CORP90000"/>
    <x v="0"/>
    <s v="3CORP93000"/>
    <x v="0"/>
    <s v="1DRIV11000"/>
    <s v="Reliability - Electric"/>
    <s v="2DRIV11500"/>
    <s v="Reduce Electric Outages/Customer Interuptions"/>
    <n v="0"/>
    <n v="0"/>
    <n v="0"/>
    <n v="0"/>
    <n v="0"/>
    <n v="0"/>
    <n v="0"/>
    <n v="0"/>
    <n v="0"/>
    <n v="0"/>
    <n v="0"/>
    <n v="0"/>
    <n v="0"/>
    <n v="0"/>
    <n v="0"/>
    <n v="0"/>
    <n v="0"/>
    <n v="0"/>
    <n v="0"/>
    <n v="0"/>
    <s v=" "/>
    <s v="N"/>
    <n v="0"/>
  </r>
  <r>
    <x v="0"/>
    <s v="Operations"/>
    <s v="R.10009"/>
    <s v="CAP-ELECTRIC SYSTEM WORK"/>
    <s v="R.10009.14"/>
    <s v="SUBSTATION REPLACEMENT PROGRAM"/>
    <s v="R.10009.14.05"/>
    <s v="SUBSTATION REPLACEMENT PROGRAM"/>
    <s v="R.10009.14.05.14"/>
    <x v="665"/>
    <x v="0"/>
    <n v="4050"/>
    <s v="Randal L Walls"/>
    <x v="1"/>
    <s v="REL  SETC  //  OPER"/>
    <s v="1CORP20000"/>
    <x v="0"/>
    <s v="2CORP90000"/>
    <x v="0"/>
    <s v="3CORP93000"/>
    <x v="0"/>
    <s v="1DRIV11000"/>
    <s v="Reliability - Electric"/>
    <s v="2DRIV11100"/>
    <s v="Aging Infrastructure"/>
    <n v="0"/>
    <n v="4587"/>
    <n v="0"/>
    <n v="0"/>
    <n v="4587"/>
    <n v="0"/>
    <n v="0"/>
    <n v="0"/>
    <n v="0"/>
    <n v="0"/>
    <n v="0"/>
    <n v="0"/>
    <n v="0"/>
    <n v="0"/>
    <n v="0"/>
    <n v="0"/>
    <n v="0"/>
    <n v="0"/>
    <n v="4587"/>
    <n v="0"/>
    <s v=" "/>
    <s v="N"/>
    <n v="0"/>
  </r>
  <r>
    <x v="0"/>
    <s v="Operations"/>
    <s v="R.10009"/>
    <s v="CAP-ELECTRIC SYSTEM WORK"/>
    <s v="R.10009.14"/>
    <s v="SUBSTATION REPLACEMENT PROGRAM"/>
    <s v="R.10009.14.06"/>
    <s v="TRANSFORMER PROGRAM"/>
    <s v="R.10009.14.06.01"/>
    <x v="666"/>
    <x v="0"/>
    <n v="4022"/>
    <s v="Roque Bamba"/>
    <x v="0"/>
    <s v="REL  SETC  //  OPER"/>
    <s v="1CORP20000"/>
    <x v="0"/>
    <s v="2CORP90000"/>
    <x v="0"/>
    <s v="3CORP93000"/>
    <x v="0"/>
    <s v="1DRIV11000"/>
    <s v="Reliability - Electric"/>
    <s v="2DRIV11100"/>
    <s v="Aging Infrastructure"/>
    <n v="0"/>
    <n v="0"/>
    <n v="5403086.5300000003"/>
    <n v="3397111.2239600006"/>
    <n v="-3397111.2239600006"/>
    <n v="0"/>
    <n v="1611675.5"/>
    <n v="-1611675.5"/>
    <n v="0"/>
    <n v="961149"/>
    <n v="-961149"/>
    <n v="0"/>
    <n v="1188402.5"/>
    <n v="-1188402.5"/>
    <n v="0"/>
    <n v="515024.5"/>
    <n v="-515024.5"/>
    <n v="530475"/>
    <n v="-7673362.723960001"/>
    <s v="Nedrud"/>
    <s v="Split out previous substation reliability WBS to post FTIP respective WBS buckets CAK adjusted two line items to maintain original total bottome line for subs considering the $13M funded in 2017."/>
    <s v="N"/>
    <n v="0"/>
  </r>
  <r>
    <x v="0"/>
    <s v="Operations"/>
    <s v="R.10009"/>
    <s v="CAP-ELECTRIC SYSTEM WORK"/>
    <s v="R.10009.14"/>
    <s v="SUBSTATION REPLACEMENT PROGRAM"/>
    <s v="R.10009.14.06"/>
    <s v="TRANSFORMER PROGRAM"/>
    <s v="R.10009.14.06.02"/>
    <x v="667"/>
    <x v="0"/>
    <n v="4022"/>
    <s v="Roque Bamba"/>
    <x v="1"/>
    <s v="REL  SETC  //  OPER"/>
    <s v="1CORP20000"/>
    <x v="0"/>
    <s v="2CORP90000"/>
    <x v="0"/>
    <s v="3CORP93000"/>
    <x v="0"/>
    <s v="1DRIV11000"/>
    <s v="Reliability - Electric"/>
    <s v="2DRIV11100"/>
    <s v="Aging Infrastructure"/>
    <n v="0"/>
    <n v="0"/>
    <n v="0"/>
    <n v="0"/>
    <n v="0"/>
    <n v="0"/>
    <n v="0"/>
    <n v="0"/>
    <n v="0"/>
    <n v="0"/>
    <n v="0"/>
    <n v="0"/>
    <n v="0"/>
    <n v="0"/>
    <n v="0"/>
    <n v="0"/>
    <n v="0"/>
    <n v="0"/>
    <n v="0"/>
    <n v="0"/>
    <s v=" "/>
    <s v="N"/>
    <n v="0"/>
  </r>
  <r>
    <x v="0"/>
    <s v="Operations"/>
    <s v="R.10009"/>
    <s v="CAP-ELECTRIC SYSTEM WORK"/>
    <s v="R.10009.14"/>
    <s v="SUBSTATION REPLACEMENT PROGRAM"/>
    <s v="R.10009.14.07"/>
    <s v="Transmission Breaker Program"/>
    <s v="R.10009.14.07.01"/>
    <x v="668"/>
    <x v="0"/>
    <n v="4022"/>
    <s v="Roque Bamba"/>
    <x v="0"/>
    <s v="REL  SETC  //  INIT"/>
    <s v="1CORP20000"/>
    <x v="0"/>
    <s v="2CORP90000"/>
    <x v="0"/>
    <s v="3CORP93000"/>
    <x v="0"/>
    <s v="1DRIV11000"/>
    <s v="Reliability - Electric"/>
    <s v="2DRIV11100"/>
    <s v="Aging Infrastructure"/>
    <n v="0"/>
    <n v="0"/>
    <n v="98980.76"/>
    <n v="1274950.2341595001"/>
    <n v="-1274950.2341595001"/>
    <n v="0"/>
    <n v="1055912"/>
    <n v="-1055912"/>
    <n v="0"/>
    <n v="1514907"/>
    <n v="-1514907"/>
    <n v="0"/>
    <n v="1368039"/>
    <n v="-1368039"/>
    <n v="0"/>
    <n v="700050"/>
    <n v="-700050"/>
    <n v="721052"/>
    <n v="-5913858.2341595003"/>
    <s v="Nedrud"/>
    <s v="Split out previous substation reliability WBS to post FTIP respective WBS buckets CAK adjusted two line items to maintain original total bottome line for subs considering the $13M funded in 2017."/>
    <s v="N"/>
    <n v="0"/>
  </r>
  <r>
    <x v="0"/>
    <s v="Operations"/>
    <s v="R.10009"/>
    <s v="CAP-ELECTRIC SYSTEM WORK"/>
    <s v="R.10009.15"/>
    <s v="WHATCOM COUNTY 230KV"/>
    <s v="R.10009.15.01"/>
    <s v="WHATCOM COUNTY 230KV"/>
    <s v="R.10009.15.01.01"/>
    <x v="669"/>
    <x v="0"/>
    <n v="4022"/>
    <s v="Roque Bamba"/>
    <x v="0"/>
    <s v="REL  SETC  //  EXEC"/>
    <s v="1CORP10000"/>
    <x v="1"/>
    <s v="2CORP20000"/>
    <x v="11"/>
    <s v="3CORP29000"/>
    <x v="85"/>
    <s v="1DRIV11000"/>
    <s v="Reliability - Electric"/>
    <s v="2DRIV11600"/>
    <s v="Serve Growing Electric Load"/>
    <n v="0"/>
    <n v="0"/>
    <n v="0"/>
    <n v="0"/>
    <n v="0"/>
    <n v="0"/>
    <n v="0"/>
    <n v="0"/>
    <n v="0"/>
    <n v="0"/>
    <n v="0"/>
    <n v="0"/>
    <n v="0"/>
    <n v="0"/>
    <n v="0"/>
    <n v="0"/>
    <n v="0"/>
    <n v="0"/>
    <n v="0"/>
    <s v="Nedrud"/>
    <s v=" "/>
    <s v="N"/>
    <n v="0"/>
  </r>
  <r>
    <x v="0"/>
    <s v="Operations"/>
    <s v="R.10009"/>
    <s v="CAP-ELECTRIC SYSTEM WORK"/>
    <s v="R.10009.15"/>
    <s v="WHATCOM COUNTY 230KV"/>
    <s v="R.10009.15.01"/>
    <s v="WHATCOM COUNTY 230KV"/>
    <s v="R.10009.15.01.02"/>
    <x v="670"/>
    <x v="0"/>
    <n v="4022"/>
    <s v="Roque Bamba"/>
    <x v="0"/>
    <s v="REL  SETC  //  EXEC"/>
    <s v="1CORP10000"/>
    <x v="1"/>
    <s v="2CORP20000"/>
    <x v="11"/>
    <s v="3CORP29000"/>
    <x v="85"/>
    <s v="1DRIV11000"/>
    <s v="Reliability - Electric"/>
    <s v="2DRIV11200"/>
    <s v="Electric Compliance"/>
    <n v="0"/>
    <n v="0"/>
    <n v="0"/>
    <n v="0"/>
    <n v="0"/>
    <n v="0"/>
    <n v="0"/>
    <n v="0"/>
    <n v="0"/>
    <n v="0"/>
    <n v="0"/>
    <n v="0"/>
    <n v="0"/>
    <n v="0"/>
    <n v="0"/>
    <n v="0"/>
    <n v="0"/>
    <n v="0"/>
    <n v="0"/>
    <s v="Nedrud"/>
    <s v=" "/>
    <s v="N"/>
    <n v="0"/>
  </r>
  <r>
    <x v="0"/>
    <s v="Operations"/>
    <s v="R.10009"/>
    <s v="CAP-ELECTRIC SYSTEM WORK"/>
    <s v="R.10009.15"/>
    <s v="WHATCOM COUNTY 230KV"/>
    <s v="R.10009.15.01"/>
    <s v="WHATCOM COUNTY 230KV"/>
    <s v="R.10009.15.01.03"/>
    <x v="671"/>
    <x v="0"/>
    <n v="4022"/>
    <s v="Roque Bamba"/>
    <x v="0"/>
    <s v="REL  SETC  //  EXEC"/>
    <s v="1CORP10000"/>
    <x v="1"/>
    <s v="2CORP20000"/>
    <x v="11"/>
    <s v="3CORP29000"/>
    <x v="85"/>
    <s v="1DRIV11000"/>
    <s v="Reliability - Electric"/>
    <s v="2DRIV11200"/>
    <s v="Electric Compliance"/>
    <n v="0"/>
    <n v="0"/>
    <n v="0"/>
    <n v="0"/>
    <n v="0"/>
    <n v="0"/>
    <n v="0"/>
    <n v="0"/>
    <n v="0"/>
    <n v="0"/>
    <n v="0"/>
    <n v="0"/>
    <n v="0"/>
    <n v="0"/>
    <n v="5575321.3133963374"/>
    <n v="0"/>
    <n v="5575321.3133963374"/>
    <n v="0"/>
    <n v="5575321.3133963374"/>
    <s v="Nedrud"/>
    <s v="Removed from 10 year plan - no longer regional need. "/>
    <s v="N"/>
    <n v="0"/>
  </r>
  <r>
    <x v="0"/>
    <s v="Operations"/>
    <s v="R.10009"/>
    <s v="CAP-ELECTRIC SYSTEM WORK"/>
    <s v="R.10009.16"/>
    <s v="WHIDBEY SUBS UPGRADE"/>
    <s v="R.10009.16.01"/>
    <s v="WHIDBEY SUBS UPGRADE"/>
    <s v="R.10009.16.01.01"/>
    <x v="672"/>
    <x v="0"/>
    <n v="4022"/>
    <s v="Roque Bamba"/>
    <x v="0"/>
    <s v="REL  SETC  //  PLNG"/>
    <s v="1CORP10000"/>
    <x v="1"/>
    <s v="2CORP20000"/>
    <x v="11"/>
    <s v="3CORP29900"/>
    <x v="78"/>
    <s v="1DRIV11000"/>
    <s v="Reliability - Electric"/>
    <s v="2DRIV11200"/>
    <s v="Electric Compliance"/>
    <n v="0"/>
    <n v="0"/>
    <n v="0"/>
    <n v="0"/>
    <n v="0"/>
    <n v="0"/>
    <n v="0"/>
    <n v="0"/>
    <n v="0"/>
    <n v="220000"/>
    <n v="-220000"/>
    <n v="0"/>
    <n v="6000000"/>
    <n v="-6000000"/>
    <n v="220000"/>
    <n v="0"/>
    <n v="220000"/>
    <n v="0"/>
    <n v="-6000000"/>
    <s v="Nedrud"/>
    <s v="*Future bus rebuild.  Booga overview scheduled "/>
    <s v="N"/>
    <n v="0"/>
  </r>
  <r>
    <x v="0"/>
    <s v="Operations"/>
    <s v="R.10010"/>
    <s v="CAP-FAIRCHILD SUBSTATION"/>
    <s v="R.10010.01"/>
    <s v="FAIRCHILD SUBSTATION"/>
    <s v="R.10010.01.01"/>
    <s v="FAIRCHILD SUBSTATION"/>
    <s v="R.10010.01.01.01"/>
    <x v="673"/>
    <x v="0"/>
    <n v="4022"/>
    <s v="Roque Bamba"/>
    <x v="0"/>
    <s v="REL  SETC  //  PLNG"/>
    <s v="1CORP10000"/>
    <x v="1"/>
    <s v="2CORP20000"/>
    <x v="11"/>
    <s v="3CORP24000"/>
    <x v="86"/>
    <s v="1DRIV11000"/>
    <s v="Reliability - Electric"/>
    <s v="2DRIV11200"/>
    <s v="Electric Compliance"/>
    <n v="350000"/>
    <n v="350000"/>
    <n v="-1744.05"/>
    <n v="0"/>
    <n v="350000"/>
    <n v="0"/>
    <n v="0"/>
    <n v="0"/>
    <n v="0"/>
    <n v="0"/>
    <n v="0"/>
    <n v="0"/>
    <n v="0"/>
    <n v="0"/>
    <n v="0"/>
    <n v="0"/>
    <n v="0"/>
    <n v="0"/>
    <n v="350000"/>
    <s v="Bamba"/>
    <s v=" "/>
    <s v="N"/>
    <n v="0"/>
  </r>
  <r>
    <x v="0"/>
    <s v="Operations"/>
    <s v="R.10011"/>
    <s v="CAP-GAS MONITORING SYSTEM"/>
    <s v="R.10011.01"/>
    <s v="GAS MONITORING SYSTEM"/>
    <s v="R.10011.01.01"/>
    <s v="GAS MONITORING SYSTEM"/>
    <s v="R.10011.01.01.01"/>
    <x v="674"/>
    <x v="0"/>
    <n v="3037"/>
    <s v="Loretta Jo Baggenstos"/>
    <x v="0"/>
    <s v="REL  SETC  //  OPER"/>
    <s v="1CORP20000"/>
    <x v="0"/>
    <s v="2CORP90000"/>
    <x v="0"/>
    <s v="3CORP91500"/>
    <x v="87"/>
    <s v="1DRIV12000"/>
    <s v="Reliability - Gas"/>
    <s v="2DRIV12100"/>
    <s v="Gas Modernization"/>
    <n v="0"/>
    <n v="500375"/>
    <n v="640379.07999999996"/>
    <n v="426132.46250000002"/>
    <n v="74242.537499999977"/>
    <n v="0"/>
    <n v="800000"/>
    <n v="-800000"/>
    <n v="0"/>
    <n v="700000"/>
    <n v="-700000"/>
    <n v="0"/>
    <n v="700000"/>
    <n v="-700000"/>
    <n v="0"/>
    <n v="700000"/>
    <n v="-700000"/>
    <n v="700000"/>
    <n v="-2825757.4624999999"/>
    <s v="Henderson"/>
    <s v=" What is this?"/>
    <s v="N"/>
    <n v="0"/>
  </r>
  <r>
    <x v="0"/>
    <s v="Operations"/>
    <s v="R.10011"/>
    <s v="CAP-GAS MONITORING SYSTEM"/>
    <s v="R.10011.01"/>
    <s v="GAS MONITORING SYSTEM"/>
    <s v="R.10011.01.01"/>
    <s v="GAS MONITORING SYSTEM"/>
    <s v="R.10011.01.01.02"/>
    <x v="675"/>
    <x v="0"/>
    <n v="4022"/>
    <s v="Roque Bamba"/>
    <x v="0"/>
    <s v="REL  SETC  //  EXEC"/>
    <s v="1CORP20000"/>
    <x v="0"/>
    <s v="2CORP90000"/>
    <x v="0"/>
    <s v="3CORP91500"/>
    <x v="87"/>
    <s v="1DRIV12000"/>
    <s v="Reliability - Gas"/>
    <s v="2DRIV12100"/>
    <s v="Gas Modernization"/>
    <n v="0"/>
    <n v="0"/>
    <n v="47881.760000000002"/>
    <n v="273146.70883999998"/>
    <n v="-273146.70883999998"/>
    <n v="0"/>
    <n v="0"/>
    <n v="0"/>
    <n v="0"/>
    <n v="0"/>
    <n v="0"/>
    <n v="0"/>
    <n v="0"/>
    <n v="0"/>
    <n v="0"/>
    <n v="0"/>
    <n v="0"/>
    <n v="0"/>
    <n v="-273146.70883999998"/>
    <s v="Henderson"/>
    <s v=" "/>
    <s v="N"/>
    <n v="0"/>
  </r>
  <r>
    <x v="0"/>
    <s v="Operations"/>
    <s v="R.10011"/>
    <s v="CAP-GAS MONITORING SYSTEM"/>
    <s v="R.10011.01"/>
    <s v="GAS MONITORING SYSTEM"/>
    <s v="R.10011.01.01"/>
    <s v="GAS MONITORING SYSTEM"/>
    <s v="R.10011.01.01.03"/>
    <x v="676"/>
    <x v="0"/>
    <n v="4022"/>
    <s v="Roque Bamba"/>
    <x v="0"/>
    <s v="REL  SETC  //  OPER"/>
    <s v="1CORP10000"/>
    <x v="1"/>
    <s v="2CORP17500"/>
    <x v="14"/>
    <s v="3CORP18000"/>
    <x v="88"/>
    <s v="1DRIV12000"/>
    <s v="Reliability - Gas"/>
    <s v="2DRIV12100"/>
    <s v="Gas Modernization"/>
    <n v="1647000"/>
    <n v="1647000"/>
    <n v="1642234.39"/>
    <n v="1021459.814402"/>
    <n v="625540.18559799995"/>
    <n v="2272357"/>
    <n v="2272357"/>
    <n v="0"/>
    <n v="2272357"/>
    <n v="2272357"/>
    <n v="0"/>
    <n v="2272357"/>
    <n v="2272357"/>
    <n v="0"/>
    <n v="2272357"/>
    <n v="2272357"/>
    <n v="0"/>
    <n v="2272357"/>
    <n v="625540.18559799995"/>
    <s v="Henderson"/>
    <s v=" "/>
    <s v="N"/>
    <n v="0"/>
  </r>
  <r>
    <x v="0"/>
    <s v="Operations"/>
    <s v="R.10011"/>
    <s v="CAP-GAS MONITORING SYSTEM"/>
    <s v="R.10011.01"/>
    <s v="GAS MONITORING SYSTEM"/>
    <s v="R.10011.01.01"/>
    <s v="GAS MONITORING SYSTEM"/>
    <s v="R.10011.01.01.04"/>
    <x v="677"/>
    <x v="0"/>
    <n v="3037"/>
    <s v="Loretta Jo Baggenstos"/>
    <x v="0"/>
    <s v="REL  SETC  //  OPER"/>
    <s v="1CORP20000"/>
    <x v="0"/>
    <s v="2CORP90000"/>
    <x v="0"/>
    <s v="3CORP91500"/>
    <x v="87"/>
    <s v="1DRIV12000"/>
    <s v="Reliability - Gas"/>
    <s v="2DRIV12100"/>
    <s v="Gas Modernization"/>
    <n v="900375"/>
    <n v="200000"/>
    <n v="340670.38"/>
    <n v="173151.97"/>
    <n v="26848.03"/>
    <n v="1639179.2920353985"/>
    <n v="353798"/>
    <n v="1285381.2920353985"/>
    <n v="1666843.9115044249"/>
    <n v="350000"/>
    <n v="1316843.9115044249"/>
    <n v="1695400.9380530973"/>
    <n v="350000"/>
    <n v="1345400.9380530973"/>
    <n v="1724850.3716814159"/>
    <n v="350000"/>
    <n v="1374850.3716814159"/>
    <n v="350000"/>
    <n v="5349324.5432743365"/>
    <s v="Henderson"/>
    <s v=" "/>
    <s v="N"/>
    <n v="0"/>
  </r>
  <r>
    <x v="0"/>
    <s v="Operations"/>
    <s v="R.10011"/>
    <s v="CAP-GAS MONITORING SYSTEM"/>
    <s v="R.10011.01"/>
    <s v="GAS MONITORING SYSTEM"/>
    <s v="R.10011.01.01"/>
    <s v="GAS MONITORING SYSTEM"/>
    <s v="R.10011.01.01.05"/>
    <x v="678"/>
    <x v="0"/>
    <n v="3037"/>
    <s v="Loretta Jo Baggenstos"/>
    <x v="0"/>
    <s v="REL  SETC  //  EXEC"/>
    <s v="1CORP20000"/>
    <x v="0"/>
    <s v="2CORP90000"/>
    <x v="0"/>
    <s v="3CORP91500"/>
    <x v="87"/>
    <s v="1DRIV12000"/>
    <s v="Reliability - Gas"/>
    <s v="2DRIV12100"/>
    <s v="Gas Modernization"/>
    <n v="0"/>
    <n v="0"/>
    <n v="0"/>
    <n v="0"/>
    <n v="0"/>
    <n v="0"/>
    <n v="0"/>
    <n v="0"/>
    <n v="0"/>
    <n v="0"/>
    <n v="0"/>
    <n v="0"/>
    <n v="0"/>
    <n v="0"/>
    <n v="0"/>
    <n v="0"/>
    <n v="0"/>
    <n v="0"/>
    <n v="0"/>
    <s v="Henderson"/>
    <s v="Critical Bond Program "/>
    <s v="N"/>
    <n v="0"/>
  </r>
  <r>
    <x v="0"/>
    <s v="Operations"/>
    <s v="R.10011"/>
    <s v="CAP-GAS MONITORING SYSTEM"/>
    <s v="R.10011.01"/>
    <s v="GAS MONITORING SYSTEM"/>
    <s v="R.10011.01.01"/>
    <s v="GAS MONITORING SYSTEM"/>
    <s v="R.10011.01.01.06"/>
    <x v="679"/>
    <x v="0"/>
    <n v="4022"/>
    <s v="Roque Bamba"/>
    <x v="0"/>
    <s v="REL  SETC  //  OPER"/>
    <s v="1CORP20000"/>
    <x v="0"/>
    <s v="2CORP90000"/>
    <x v="0"/>
    <s v="3CORP91500"/>
    <x v="87"/>
    <s v="1DRIV12000"/>
    <s v="Reliability - Gas"/>
    <s v="2DRIV12100"/>
    <s v="Gas Modernization"/>
    <n v="0"/>
    <n v="0"/>
    <n v="169663.55"/>
    <n v="1346794.0778000001"/>
    <n v="-1346794.0778000001"/>
    <n v="0"/>
    <n v="0"/>
    <n v="0"/>
    <n v="0"/>
    <n v="0"/>
    <n v="0"/>
    <n v="0"/>
    <n v="0"/>
    <n v="0"/>
    <n v="0"/>
    <n v="0"/>
    <n v="0"/>
    <n v="0"/>
    <n v="-1346794.0778000001"/>
    <s v="Henderson"/>
    <s v=" "/>
    <s v="N"/>
    <n v="0"/>
  </r>
  <r>
    <x v="0"/>
    <s v="Operations"/>
    <s v="R.10011"/>
    <s v="CAP-GAS MONITORING SYSTEM"/>
    <s v="R.10011.01"/>
    <s v="GAS MONITORING SYSTEM"/>
    <s v="R.10011.01.01"/>
    <s v="GAS MONITORING SYSTEM"/>
    <s v="R.10011.01.01.07"/>
    <x v="680"/>
    <x v="0"/>
    <n v="4022"/>
    <s v="Roque Bamba"/>
    <x v="0"/>
    <s v="REL  SETC  //  OPER"/>
    <s v="1CORP20000"/>
    <x v="0"/>
    <s v="2CORP90000"/>
    <x v="0"/>
    <s v="3CORP91500"/>
    <x v="87"/>
    <s v="1DRIV12000"/>
    <s v="Reliability - Gas"/>
    <s v="2DRIV12100"/>
    <s v="Gas Modernization"/>
    <n v="400000"/>
    <n v="400000"/>
    <n v="397369.44"/>
    <n v="466199.97750000004"/>
    <n v="-66199.977500000037"/>
    <n v="0"/>
    <n v="200000"/>
    <n v="-200000"/>
    <n v="0"/>
    <n v="0"/>
    <n v="0"/>
    <n v="0"/>
    <n v="0"/>
    <n v="0"/>
    <n v="0"/>
    <n v="0"/>
    <n v="0"/>
    <n v="0"/>
    <n v="-266199.97750000004"/>
    <s v="Henderson"/>
    <s v=" "/>
    <s v="N"/>
    <n v="0"/>
  </r>
  <r>
    <x v="0"/>
    <s v="Operations"/>
    <s v="R.10011"/>
    <s v="CAP-GAS MONITORING SYSTEM"/>
    <s v="R.10011.01"/>
    <s v="GAS MONITORING SYSTEM"/>
    <s v="R.10011.01.01"/>
    <s v="GAS MONITORING SYSTEM"/>
    <s v="R.10011.01.01.08"/>
    <x v="681"/>
    <x v="0"/>
    <n v="4022"/>
    <s v="Roque Bamba"/>
    <x v="1"/>
    <s v="REL  SETC  //  OPER"/>
    <s v="1CORP20000"/>
    <x v="0"/>
    <s v="2CORP90000"/>
    <x v="0"/>
    <s v="3CORP93500"/>
    <x v="89"/>
    <s v="1DRIV12000"/>
    <s v="Reliability - Gas"/>
    <s v="2DRIV12100"/>
    <s v="Gas Modernization"/>
    <n v="0"/>
    <n v="7645"/>
    <n v="0"/>
    <n v="0"/>
    <n v="7645"/>
    <n v="0"/>
    <n v="0"/>
    <n v="0"/>
    <n v="0"/>
    <n v="0"/>
    <n v="0"/>
    <n v="0"/>
    <n v="0"/>
    <n v="0"/>
    <n v="0"/>
    <n v="0"/>
    <n v="0"/>
    <n v="0"/>
    <n v="7645"/>
    <n v="0"/>
    <s v=" "/>
    <s v="N"/>
    <n v="0"/>
  </r>
  <r>
    <x v="0"/>
    <s v="Operations"/>
    <s v="R.10011"/>
    <s v="CAP-GAS MONITORING SYSTEM"/>
    <s v="R.10011.01"/>
    <s v="GAS MONITORING SYSTEM"/>
    <s v="R.10011.01.01"/>
    <s v="GAS MONITORING SYSTEM"/>
    <s v="R.10011.01.01.09"/>
    <x v="682"/>
    <x v="0"/>
    <n v="3037"/>
    <s v="Loretta Jo Baggenstos"/>
    <x v="1"/>
    <s v="REL  SETC  //  INIT"/>
    <s v="1CORP20000"/>
    <x v="0"/>
    <s v="2CORP90000"/>
    <x v="0"/>
    <s v="3CORP93500"/>
    <x v="89"/>
    <s v="1DRIV12000"/>
    <s v="Reliability - Gas"/>
    <s v="2DRIV12100"/>
    <s v="Gas Modernization"/>
    <n v="0"/>
    <n v="1532"/>
    <n v="0"/>
    <n v="0"/>
    <n v="1532"/>
    <n v="0"/>
    <n v="0"/>
    <n v="0"/>
    <n v="0"/>
    <n v="0"/>
    <n v="0"/>
    <n v="0"/>
    <n v="0"/>
    <n v="0"/>
    <n v="0"/>
    <n v="0"/>
    <n v="0"/>
    <n v="0"/>
    <n v="1532"/>
    <n v="0"/>
    <s v=" "/>
    <s v="N"/>
    <n v="0"/>
  </r>
  <r>
    <x v="0"/>
    <s v="Operations"/>
    <s v="R.10011"/>
    <s v="CAP-GAS MONITORING SYSTEM"/>
    <s v="R.10011.01"/>
    <s v="GAS MONITORING SYSTEM"/>
    <s v="R.10011.01.01"/>
    <s v="GAS MONITORING SYSTEM"/>
    <s v="R.10011.01.01.10"/>
    <x v="683"/>
    <x v="0"/>
    <n v="4100"/>
    <s v="Paul A Riley"/>
    <x v="0"/>
    <s v="REL  SETC  //  INIT"/>
    <s v="1CORP20000"/>
    <x v="0"/>
    <s v="2CORP90000"/>
    <x v="0"/>
    <s v="3CORP91500"/>
    <x v="87"/>
    <s v="1DRIV12000"/>
    <s v="Reliability - Gas"/>
    <s v="2DRIV12100"/>
    <s v="Gas Modernization"/>
    <n v="0"/>
    <n v="0"/>
    <n v="4275.3599999999997"/>
    <n v="126132.13"/>
    <n v="-126132.13"/>
    <n v="0"/>
    <n v="0"/>
    <n v="0"/>
    <n v="0"/>
    <n v="0"/>
    <n v="0"/>
    <n v="0"/>
    <n v="0"/>
    <n v="0"/>
    <n v="0"/>
    <n v="0"/>
    <n v="0"/>
    <n v="0"/>
    <n v="-126132.13"/>
    <s v="Henderson"/>
    <s v="Critical Bond Program "/>
    <s v="N"/>
    <n v="0"/>
  </r>
  <r>
    <x v="0"/>
    <s v="Operations"/>
    <s v="R.10012"/>
    <s v="CAP-GAS NCC"/>
    <s v="R.10012.01"/>
    <s v="ALTERATIONS/MODIFICATIONS MAINS&amp;SERVICES"/>
    <s v="R.10012.01.01"/>
    <s v="COMMERCIAL/INDUSTRIAL"/>
    <s v="R.10012.01.01.01"/>
    <x v="684"/>
    <x v="0"/>
    <n v="4207"/>
    <s v="Jennifer R Tada"/>
    <x v="0"/>
    <s v="REL  SETC  //  OPER"/>
    <s v="1CORP20000"/>
    <x v="0"/>
    <s v="2CORP90000"/>
    <x v="0"/>
    <s v="3CORP91000"/>
    <x v="75"/>
    <s v="1DRIV22000"/>
    <s v="Customer Requested Services - Gas"/>
    <s v="2DRIV22100"/>
    <s v="New Customer Requests - Gas"/>
    <n v="0"/>
    <n v="1126666"/>
    <n v="1232917.1399999999"/>
    <n v="1410745.4170443998"/>
    <n v="-284079.41704439977"/>
    <n v="0"/>
    <n v="3330089"/>
    <n v="-3330089"/>
    <n v="0"/>
    <n v="3416672"/>
    <n v="-3416672"/>
    <n v="0"/>
    <n v="3505505"/>
    <n v="-3505505"/>
    <n v="0"/>
    <n v="3596648"/>
    <n v="-3596648"/>
    <n v="3690161"/>
    <n v="-14132993.417044399"/>
    <s v="Tada"/>
    <s v=" "/>
    <s v="N"/>
    <n v="0"/>
  </r>
  <r>
    <x v="0"/>
    <s v="Operations"/>
    <s v="R.10012"/>
    <s v="CAP-GAS NCC"/>
    <s v="R.10012.01"/>
    <s v="ALTERATIONS/MODIFICATIONS MAINS&amp;SERVICES"/>
    <s v="R.10012.01.01"/>
    <s v="COMMERCIAL/INDUSTRIAL"/>
    <s v="R.10012.01.01.02"/>
    <x v="685"/>
    <x v="0"/>
    <n v="4207"/>
    <s v="Jennifer R Tada"/>
    <x v="0"/>
    <s v="REL  SETC  //  OPER"/>
    <s v="1CORP20000"/>
    <x v="0"/>
    <s v="2CORP90000"/>
    <x v="0"/>
    <s v="3CORP91000"/>
    <x v="75"/>
    <s v="1DRIV22000"/>
    <s v="Customer Requested Services - Gas"/>
    <s v="2DRIV22100"/>
    <s v="New Customer Requests - Gas"/>
    <n v="0"/>
    <n v="3245701"/>
    <n v="2980160.06"/>
    <n v="2933467.7495510001"/>
    <n v="312233.25044899993"/>
    <n v="0"/>
    <n v="644108"/>
    <n v="-644108"/>
    <n v="0"/>
    <n v="660855"/>
    <n v="-660855"/>
    <n v="0"/>
    <n v="678037"/>
    <n v="-678037"/>
    <n v="0"/>
    <n v="695666"/>
    <n v="-695666"/>
    <n v="713754"/>
    <n v="-2366432.7495510001"/>
    <s v="Tada"/>
    <s v=" "/>
    <s v="N"/>
    <n v="0"/>
  </r>
  <r>
    <x v="0"/>
    <s v="Operations"/>
    <s v="R.10012"/>
    <s v="CAP-GAS NCC"/>
    <s v="R.10012.01"/>
    <s v="ALTERATIONS/MODIFICATIONS MAINS&amp;SERVICES"/>
    <s v="R.10012.01.02"/>
    <s v="RESIDENTIAL"/>
    <s v="R.10012.01.02.01"/>
    <x v="686"/>
    <x v="0"/>
    <n v="4207"/>
    <s v="Jennifer R Tada"/>
    <x v="0"/>
    <s v="REL  SETC  //  OPER"/>
    <s v="1CORP20000"/>
    <x v="0"/>
    <s v="2CORP90000"/>
    <x v="0"/>
    <s v="3CORP91000"/>
    <x v="75"/>
    <s v="1DRIV22000"/>
    <s v="Customer Requested Services - Gas"/>
    <s v="2DRIV22100"/>
    <s v="New Customer Requests - Gas"/>
    <n v="0"/>
    <n v="627786"/>
    <n v="613592.79"/>
    <n v="581568.34839460009"/>
    <n v="46217.651605399908"/>
    <n v="0"/>
    <n v="9071907"/>
    <n v="-9071907"/>
    <n v="0"/>
    <n v="9307777"/>
    <n v="-9307777"/>
    <n v="0"/>
    <n v="9549779"/>
    <n v="-9549779"/>
    <n v="0"/>
    <n v="9798073"/>
    <n v="-9798073"/>
    <n v="10052823"/>
    <n v="-37681318.348394603"/>
    <s v="Tada"/>
    <s v=" "/>
    <s v="N"/>
    <n v="0"/>
  </r>
  <r>
    <x v="0"/>
    <s v="Operations"/>
    <s v="R.10012"/>
    <s v="CAP-GAS NCC"/>
    <s v="R.10012.01"/>
    <s v="ALTERATIONS/MODIFICATIONS MAINS&amp;SERVICES"/>
    <s v="R.10012.01.02"/>
    <s v="RESIDENTIAL"/>
    <s v="R.10012.01.02.02"/>
    <x v="687"/>
    <x v="0"/>
    <n v="4207"/>
    <s v="Jennifer R Tada"/>
    <x v="0"/>
    <s v="REL  SETC  //  OPER"/>
    <s v="1CORP20000"/>
    <x v="0"/>
    <s v="2CORP90000"/>
    <x v="0"/>
    <s v="3CORP91000"/>
    <x v="75"/>
    <s v="1DRIV22000"/>
    <s v="Customer Requested Services - Gas"/>
    <s v="2DRIV22100"/>
    <s v="New Customer Requests - Gas"/>
    <n v="0"/>
    <n v="8842015"/>
    <n v="8846528.1699999999"/>
    <n v="8538587.9793962985"/>
    <n v="303427.02060370147"/>
    <n v="0"/>
    <n v="5781334"/>
    <n v="-5781334"/>
    <n v="0"/>
    <n v="5931648"/>
    <n v="-5931648"/>
    <n v="0"/>
    <n v="6085871"/>
    <n v="-6085871"/>
    <n v="0"/>
    <n v="6244104"/>
    <n v="-6244104"/>
    <n v="6406450"/>
    <n v="-23739529.979396299"/>
    <s v="Tada"/>
    <s v=" "/>
    <s v="N"/>
    <n v="0"/>
  </r>
  <r>
    <x v="0"/>
    <s v="Operations"/>
    <s v="R.10012"/>
    <s v="CAP-GAS NCC"/>
    <s v="R.10012.01"/>
    <s v="ALTERATIONS/MODIFICATIONS MAINS&amp;SERVICES"/>
    <s v="R.10012.01.02"/>
    <s v="RESIDENTIAL"/>
    <s v="R.10012.01.02.03"/>
    <x v="688"/>
    <x v="0"/>
    <n v="4207"/>
    <s v="Jennifer R Tada"/>
    <x v="1"/>
    <s v="REL  SETC  //  INIT"/>
    <s v="1CORP20000"/>
    <x v="0"/>
    <s v="2CORP90000"/>
    <x v="0"/>
    <s v="3CORP91000"/>
    <x v="75"/>
    <s v="1DRIV22000"/>
    <s v="Customer Requested Services - Gas"/>
    <s v="2DRIV22100"/>
    <s v="New Customer Requests - Gas"/>
    <n v="0"/>
    <n v="1924"/>
    <n v="0"/>
    <n v="0"/>
    <n v="1924"/>
    <n v="0"/>
    <n v="0"/>
    <n v="0"/>
    <n v="0"/>
    <n v="0"/>
    <n v="0"/>
    <n v="0"/>
    <n v="0"/>
    <n v="0"/>
    <n v="0"/>
    <n v="0"/>
    <n v="0"/>
    <n v="0"/>
    <n v="1924"/>
    <n v="0"/>
    <s v=" "/>
    <s v="N"/>
    <n v="0"/>
  </r>
  <r>
    <x v="0"/>
    <s v="Operations"/>
    <s v="R.10012"/>
    <s v="CAP-GAS NCC"/>
    <s v="R.10012.02"/>
    <s v="CIAC"/>
    <s v="R.10012.02.01"/>
    <s v="CIAC"/>
    <s v="R.10012.02.01.01"/>
    <x v="689"/>
    <x v="0"/>
    <n v="9900"/>
    <s v="Alison K Thurman"/>
    <x v="0"/>
    <s v="REL  SETC  //  OPER"/>
    <s v="1CORP20000"/>
    <x v="0"/>
    <s v="2CORP90000"/>
    <x v="0"/>
    <s v="3CORP91000"/>
    <x v="75"/>
    <s v="1DRIV23000"/>
    <s v="Customer Requested Services - Common"/>
    <s v="2DRIV23000"/>
    <s v="Customer Reimbursed - Common"/>
    <n v="-3079198.2599999988"/>
    <n v="-3079198"/>
    <n v="-3079198.26"/>
    <n v="-3079198.26"/>
    <n v="0.25999999977648258"/>
    <n v="-3686528.079999994"/>
    <n v="-3686528.079999994"/>
    <n v="0"/>
    <n v="-3704269.5599999977"/>
    <n v="-3704269.5599999977"/>
    <n v="0"/>
    <n v="-3442396.9399999934"/>
    <n v="-3442396.9399999934"/>
    <n v="0"/>
    <n v="-1522786.8399999994"/>
    <n v="-1522786.8399999994"/>
    <n v="0"/>
    <n v="-1568470.4451999995"/>
    <n v="0.25999999977648258"/>
    <s v="Tada"/>
    <s v=" "/>
    <s v="N"/>
    <n v="0"/>
  </r>
  <r>
    <x v="0"/>
    <s v="Operations"/>
    <s v="R.10012"/>
    <s v="CAP-GAS NCC"/>
    <s v="R.10012.03"/>
    <s v="GAS MAINS"/>
    <s v="R.10012.03.01"/>
    <s v="COMMERCIAL/INDUSTRIAL"/>
    <s v="R.10012.03.01.01"/>
    <x v="690"/>
    <x v="0"/>
    <n v="4207"/>
    <s v="Jennifer R Tada"/>
    <x v="0"/>
    <s v="REL  SETC  //  OPER"/>
    <s v="1CORP20000"/>
    <x v="0"/>
    <s v="2CORP90000"/>
    <x v="0"/>
    <s v="3CORP91000"/>
    <x v="75"/>
    <s v="1DRIV22000"/>
    <s v="Customer Requested Services - Gas"/>
    <s v="2DRIV22100"/>
    <s v="New Customer Requests - Gas"/>
    <n v="0"/>
    <n v="5634828"/>
    <n v="5344298.05"/>
    <n v="4869294.5502765002"/>
    <n v="765533.44972349983"/>
    <n v="0"/>
    <n v="1192405"/>
    <n v="-1192405"/>
    <n v="0"/>
    <n v="1223407"/>
    <n v="-1223407"/>
    <n v="0"/>
    <n v="1255216"/>
    <n v="-1255216"/>
    <n v="0"/>
    <n v="1287852"/>
    <n v="-1287852"/>
    <n v="1321336"/>
    <n v="-4193346.5502765002"/>
    <s v="Tada"/>
    <s v=" "/>
    <s v="N"/>
    <n v="0"/>
  </r>
  <r>
    <x v="0"/>
    <s v="Operations"/>
    <s v="R.10012"/>
    <s v="CAP-GAS NCC"/>
    <s v="R.10012.03"/>
    <s v="GAS MAINS"/>
    <s v="R.10012.03.02"/>
    <s v="MULTI FAMILY"/>
    <s v="R.10012.03.02.01"/>
    <x v="691"/>
    <x v="0"/>
    <n v="4207"/>
    <s v="Jennifer R Tada"/>
    <x v="0"/>
    <s v="REL  SETC  //  OPER"/>
    <s v="1CORP20000"/>
    <x v="0"/>
    <s v="2CORP90000"/>
    <x v="0"/>
    <s v="3CORP91000"/>
    <x v="75"/>
    <s v="1DRIV22000"/>
    <s v="Customer Requested Services - Gas"/>
    <s v="2DRIV22100"/>
    <s v="New Customer Requests - Gas"/>
    <n v="0"/>
    <n v="1162188"/>
    <n v="979788.37"/>
    <n v="919134.73802179983"/>
    <n v="243053.26197820017"/>
    <n v="0"/>
    <n v="9421002"/>
    <n v="-9421002"/>
    <n v="0"/>
    <n v="9665948"/>
    <n v="-9665948"/>
    <n v="0"/>
    <n v="9917263"/>
    <n v="-9917263"/>
    <n v="0"/>
    <n v="10175111"/>
    <n v="-10175111"/>
    <n v="10439664"/>
    <n v="-38936270.738021798"/>
    <s v="Tada"/>
    <s v=" "/>
    <s v="N"/>
    <n v="0"/>
  </r>
  <r>
    <x v="0"/>
    <s v="Operations"/>
    <s v="R.10012"/>
    <s v="CAP-GAS NCC"/>
    <s v="R.10012.03"/>
    <s v="GAS MAINS"/>
    <s v="R.10012.03.03"/>
    <s v="RESIDENTIAL"/>
    <s v="R.10012.03.03.01"/>
    <x v="692"/>
    <x v="0"/>
    <n v="4207"/>
    <s v="Jennifer R Tada"/>
    <x v="0"/>
    <s v="REL  SETC  //  OPER"/>
    <s v="1CORP20000"/>
    <x v="0"/>
    <s v="2CORP90000"/>
    <x v="0"/>
    <s v="3CORP91000"/>
    <x v="75"/>
    <s v="1DRIV22000"/>
    <s v="Customer Requested Services - Gas"/>
    <s v="2DRIV22100"/>
    <s v="New Customer Requests - Gas"/>
    <n v="0"/>
    <n v="9182263"/>
    <n v="10225950.34"/>
    <n v="11551137.378939301"/>
    <n v="-2368874.3789393008"/>
    <n v="0"/>
    <n v="5771526"/>
    <n v="-5771526"/>
    <n v="0"/>
    <n v="5921586"/>
    <n v="-5921586"/>
    <n v="0"/>
    <n v="6075547"/>
    <n v="-6075547"/>
    <n v="0"/>
    <n v="6233511"/>
    <n v="-6233511"/>
    <n v="6395582"/>
    <n v="-26371044.378939301"/>
    <s v="Tada"/>
    <s v=" "/>
    <s v="N"/>
    <n v="0"/>
  </r>
  <r>
    <x v="0"/>
    <s v="Operations"/>
    <s v="R.10012"/>
    <s v="CAP-GAS NCC"/>
    <s v="R.10012.03"/>
    <s v="GAS MAINS"/>
    <s v="R.10012.03.03"/>
    <s v="RESIDENTIAL"/>
    <s v="R.10012.03.03.02"/>
    <x v="693"/>
    <x v="0"/>
    <n v="4207"/>
    <s v="Jennifer R Tada"/>
    <x v="0"/>
    <s v="REL  SETC  //  OPER"/>
    <s v="1CORP20000"/>
    <x v="0"/>
    <s v="2CORP90000"/>
    <x v="0"/>
    <s v="3CORP91000"/>
    <x v="75"/>
    <s v="1DRIV22000"/>
    <s v="Customer Requested Services - Gas"/>
    <s v="2DRIV22100"/>
    <s v="New Customer Requests - Gas"/>
    <n v="0"/>
    <n v="5625269"/>
    <n v="5419905.0099999998"/>
    <n v="5455124.3547019009"/>
    <n v="170144.64529809915"/>
    <n v="0"/>
    <n v="8946762"/>
    <n v="-8946762"/>
    <n v="0"/>
    <n v="9179378"/>
    <n v="-9179378"/>
    <n v="0"/>
    <n v="9418042"/>
    <n v="-9418042"/>
    <n v="0"/>
    <n v="9662911"/>
    <n v="-9662911"/>
    <n v="9914147"/>
    <n v="-37036948.354701899"/>
    <s v="Tada"/>
    <s v=" "/>
    <s v="N"/>
    <n v="0"/>
  </r>
  <r>
    <x v="0"/>
    <s v="Operations"/>
    <s v="R.10012"/>
    <s v="CAP-GAS NCC"/>
    <s v="R.10012.04"/>
    <s v="GAS SERVICES"/>
    <s v="R.10012.04.01"/>
    <s v="COMMERCIAL/INDUSTRIAL"/>
    <s v="R.10012.04.01.01"/>
    <x v="694"/>
    <x v="0"/>
    <n v="4207"/>
    <s v="Jennifer R Tada"/>
    <x v="0"/>
    <s v="REL  SETC  //  OPER"/>
    <s v="1CORP20000"/>
    <x v="0"/>
    <s v="2CORP90000"/>
    <x v="0"/>
    <s v="3CORP91000"/>
    <x v="75"/>
    <s v="1DRIV22000"/>
    <s v="Customer Requested Services - Gas"/>
    <s v="2DRIV22100"/>
    <s v="New Customer Requests - Gas"/>
    <n v="0"/>
    <n v="8472478"/>
    <n v="8687857.1400000006"/>
    <n v="8697032.0275150985"/>
    <n v="-224554.02751509845"/>
    <n v="0"/>
    <n v="1807262"/>
    <n v="-1807262"/>
    <n v="0"/>
    <n v="1854251"/>
    <n v="-1854251"/>
    <n v="0"/>
    <n v="1902461"/>
    <n v="-1902461"/>
    <n v="0"/>
    <n v="1951925"/>
    <n v="-1951925"/>
    <n v="2002675"/>
    <n v="-7740453.0275150985"/>
    <s v="Tada"/>
    <s v=" "/>
    <s v="N"/>
    <n v="0"/>
  </r>
  <r>
    <x v="0"/>
    <s v="Operations"/>
    <s v="R.10012"/>
    <s v="CAP-GAS NCC"/>
    <s v="R.10012.04"/>
    <s v="GAS SERVICES"/>
    <s v="R.10012.04.02"/>
    <s v="MULTI FAMILY"/>
    <s v="R.10012.04.02.01"/>
    <x v="695"/>
    <x v="0"/>
    <n v="4207"/>
    <s v="Jennifer R Tada"/>
    <x v="0"/>
    <s v="REL  SETC  //  OPER"/>
    <s v="1CORP20000"/>
    <x v="0"/>
    <s v="2CORP90000"/>
    <x v="0"/>
    <s v="3CORP91000"/>
    <x v="75"/>
    <s v="1DRIV22000"/>
    <s v="Customer Requested Services - Gas"/>
    <s v="2DRIV22100"/>
    <s v="New Customer Requests - Gas"/>
    <n v="0"/>
    <n v="1761464"/>
    <n v="1848003.16"/>
    <n v="1897567.3856001"/>
    <n v="-136103.38560010004"/>
    <n v="0"/>
    <n v="2933556"/>
    <n v="-2933556"/>
    <n v="0"/>
    <n v="3011881"/>
    <n v="-3011881"/>
    <n v="0"/>
    <n v="3090189"/>
    <n v="-3090189"/>
    <n v="0"/>
    <n v="3170534"/>
    <n v="-3170534"/>
    <n v="3252968"/>
    <n v="-12342263.385600099"/>
    <s v="Tada"/>
    <s v=" "/>
    <s v="N"/>
    <n v="0"/>
  </r>
  <r>
    <x v="0"/>
    <s v="Operations"/>
    <s v="R.10012"/>
    <s v="CAP-GAS NCC"/>
    <s v="R.10012.04"/>
    <s v="GAS SERVICES"/>
    <s v="R.10012.04.03"/>
    <s v="RESIDENTIAL"/>
    <s v="R.10012.04.03.01"/>
    <x v="696"/>
    <x v="0"/>
    <n v="4207"/>
    <s v="Jennifer R Tada"/>
    <x v="0"/>
    <s v="REL  SETC  //  OPER"/>
    <s v="1CORP20000"/>
    <x v="0"/>
    <s v="2CORP90000"/>
    <x v="0"/>
    <s v="3CORP91000"/>
    <x v="75"/>
    <s v="1DRIV22000"/>
    <s v="Customer Requested Services - Gas"/>
    <s v="2DRIV22100"/>
    <s v="New Customer Requests - Gas"/>
    <n v="0"/>
    <n v="2798214"/>
    <n v="3881065.37"/>
    <n v="6549652.0985017009"/>
    <n v="-3751438.0985017009"/>
    <n v="0"/>
    <n v="28367022"/>
    <n v="-28367022"/>
    <n v="0"/>
    <n v="29104565"/>
    <n v="-29104565"/>
    <n v="0"/>
    <n v="29861283"/>
    <n v="-29861283"/>
    <n v="0"/>
    <n v="30637677"/>
    <n v="-30637677"/>
    <n v="31434256"/>
    <n v="-121721985.0985017"/>
    <s v="Tada"/>
    <s v=" "/>
    <s v="N"/>
    <n v="0"/>
  </r>
  <r>
    <x v="0"/>
    <s v="Operations"/>
    <s v="R.10012"/>
    <s v="CAP-GAS NCC"/>
    <s v="R.10012.04"/>
    <s v="GAS SERVICES"/>
    <s v="R.10012.04.03"/>
    <s v="RESIDENTIAL"/>
    <s v="R.10012.04.03.02"/>
    <x v="697"/>
    <x v="0"/>
    <n v="4207"/>
    <s v="Jennifer R Tada"/>
    <x v="0"/>
    <s v="REL  SETC  //  OPER"/>
    <s v="1CORP20000"/>
    <x v="0"/>
    <s v="2CORP90000"/>
    <x v="0"/>
    <s v="3CORP91000"/>
    <x v="75"/>
    <s v="1DRIV22000"/>
    <s v="Customer Requested Services - Gas"/>
    <s v="2DRIV22100"/>
    <s v="New Customer Requests - Gas"/>
    <n v="86135437.832067594"/>
    <n v="27129950"/>
    <n v="25565279.82"/>
    <n v="25943380.594492204"/>
    <n v="1186569.4055077955"/>
    <n v="87198168"/>
    <n v="10997026"/>
    <n v="76201142"/>
    <n v="87069309"/>
    <n v="11282949"/>
    <n v="75786360"/>
    <n v="86658389"/>
    <n v="11576305"/>
    <n v="75082084"/>
    <n v="84567109"/>
    <n v="11877289"/>
    <n v="72689820"/>
    <n v="12186099"/>
    <n v="300945975.4055078"/>
    <s v="Tada"/>
    <s v=" "/>
    <s v="N"/>
    <n v="0"/>
  </r>
  <r>
    <x v="0"/>
    <s v="Operations"/>
    <s v="R.10012"/>
    <s v="CAP-GAS NCC"/>
    <s v="R.10012.04"/>
    <s v="GAS SERVICES"/>
    <s v="R.10012.04.03"/>
    <s v="RESIDENTIAL"/>
    <s v="R.10012.04.03.03"/>
    <x v="698"/>
    <x v="0"/>
    <n v="4207"/>
    <s v="Jennifer R Tada"/>
    <x v="0"/>
    <s v="REL  SETC  //  OPER"/>
    <s v="1CORP20000"/>
    <x v="0"/>
    <s v="2CORP90000"/>
    <x v="0"/>
    <s v="3CORP91000"/>
    <x v="75"/>
    <s v="1DRIV22000"/>
    <s v="Customer Requested Services - Gas"/>
    <s v="2DRIV22100"/>
    <s v="New Customer Requests - Gas"/>
    <n v="0"/>
    <n v="10526616"/>
    <n v="8708298.4000000004"/>
    <n v="5271469.9266391993"/>
    <n v="5255146.0733608007"/>
    <n v="0"/>
    <n v="2306871"/>
    <n v="-2306871"/>
    <n v="0"/>
    <n v="2366849"/>
    <n v="-2366849"/>
    <n v="0"/>
    <n v="2428287"/>
    <n v="-2428287"/>
    <n v="0"/>
    <n v="2491526"/>
    <n v="-2491526"/>
    <n v="2556305"/>
    <n v="-4338386.9266391993"/>
    <s v="Tada"/>
    <s v=" "/>
    <s v="N"/>
    <n v="0"/>
  </r>
  <r>
    <x v="0"/>
    <s v="Operations"/>
    <s v="R.10012"/>
    <s v="CAP-GAS NCC"/>
    <s v="R.10012.04"/>
    <s v="GAS SERVICES"/>
    <s v="R.10012.04.03"/>
    <s v="RESIDENTIAL"/>
    <s v="R.10012.04.03.04"/>
    <x v="699"/>
    <x v="0"/>
    <n v="4207"/>
    <s v="Jennifer R Tada"/>
    <x v="1"/>
    <s v="REL  SETC  //  OPER"/>
    <s v="1CORP20000"/>
    <x v="0"/>
    <s v="2CORP90000"/>
    <x v="0"/>
    <s v="3CORP91000"/>
    <x v="75"/>
    <s v="1DRIV22000"/>
    <s v="Customer Requested Services - Gas"/>
    <s v="2DRIV22100"/>
    <s v="New Customer Requests - Gas"/>
    <n v="0"/>
    <n v="1255"/>
    <n v="0"/>
    <n v="0"/>
    <n v="1255"/>
    <n v="0"/>
    <n v="0"/>
    <n v="0"/>
    <n v="0"/>
    <n v="0"/>
    <n v="0"/>
    <n v="0"/>
    <n v="0"/>
    <n v="0"/>
    <n v="0"/>
    <n v="0"/>
    <n v="0"/>
    <n v="0"/>
    <n v="1255"/>
    <n v="0"/>
    <s v=" "/>
    <s v="N"/>
    <n v="0"/>
  </r>
  <r>
    <x v="0"/>
    <s v="Operations"/>
    <s v="R.10012"/>
    <s v="CAP-GAS NCC"/>
    <s v="R.10012.04"/>
    <s v="GAS SERVICES"/>
    <s v="R.10012.04.03"/>
    <s v="RESIDENTIAL"/>
    <s v="R.10012.04.03.05"/>
    <x v="700"/>
    <x v="0"/>
    <n v="4207"/>
    <s v="Jennifer R Tada"/>
    <x v="1"/>
    <s v="REL  SETC  //  INIT"/>
    <s v="1CORP20000"/>
    <x v="0"/>
    <s v="2CORP90000"/>
    <x v="0"/>
    <s v="3CORP91000"/>
    <x v="75"/>
    <s v="1DRIV22000"/>
    <s v="Customer Requested Services - Gas"/>
    <s v="2DRIV22100"/>
    <s v="New Customer Requests - Gas"/>
    <n v="0"/>
    <n v="358"/>
    <n v="0"/>
    <n v="0"/>
    <n v="358"/>
    <n v="0"/>
    <n v="0"/>
    <n v="0"/>
    <n v="0"/>
    <n v="0"/>
    <n v="0"/>
    <n v="0"/>
    <n v="0"/>
    <n v="0"/>
    <n v="0"/>
    <n v="0"/>
    <n v="0"/>
    <n v="0"/>
    <n v="358"/>
    <n v="0"/>
    <s v=" "/>
    <s v="N"/>
    <n v="0"/>
  </r>
  <r>
    <x v="0"/>
    <s v="Operations"/>
    <s v="R.10012"/>
    <s v="CAP-GAS NCC"/>
    <s v="R.10012.05"/>
    <s v="PROJECTS CANCELLED"/>
    <s v="R.10012.05.01"/>
    <s v="PROJECTS CANCELLED"/>
    <s v="R.10012.05.01.01"/>
    <x v="701"/>
    <x v="0"/>
    <n v="4207"/>
    <s v="Jennifer R Tada"/>
    <x v="1"/>
    <s v="REL  SETC  //  OPER"/>
    <s v="1CORP20000"/>
    <x v="0"/>
    <s v="2CORP90000"/>
    <x v="0"/>
    <s v="3CORP91000"/>
    <x v="75"/>
    <s v="1DRIV22000"/>
    <s v="Customer Requested Services - Gas"/>
    <s v="2DRIV22100"/>
    <s v="New Customer Requests - Gas"/>
    <n v="0"/>
    <n v="0"/>
    <n v="0"/>
    <n v="0"/>
    <n v="0"/>
    <n v="0"/>
    <n v="0"/>
    <n v="0"/>
    <n v="0"/>
    <n v="0"/>
    <n v="0"/>
    <n v="0"/>
    <n v="0"/>
    <n v="0"/>
    <n v="0"/>
    <n v="0"/>
    <n v="0"/>
    <n v="0"/>
    <n v="0"/>
    <n v="0"/>
    <s v=" "/>
    <s v="N"/>
    <n v="0"/>
  </r>
  <r>
    <x v="0"/>
    <s v="Operations"/>
    <s v="R.10012"/>
    <s v="CAP-GAS NCC"/>
    <s v="R.10012.05"/>
    <s v="PROJECTS CANCELLED"/>
    <s v="R.10012.05.01"/>
    <s v="PROJECTS CANCELLED"/>
    <s v="R.10012.05.01.02"/>
    <x v="702"/>
    <x v="0"/>
    <n v="4207"/>
    <s v="Jennifer R Tada"/>
    <x v="1"/>
    <s v="REL  SETC  //  OPER"/>
    <s v="1CORP20000"/>
    <x v="0"/>
    <s v="2CORP90000"/>
    <x v="0"/>
    <s v="3CORP93500"/>
    <x v="89"/>
    <s v="1DRIV12000"/>
    <s v="Reliability - Gas"/>
    <s v="2DRIV12200"/>
    <s v="Gas Operations"/>
    <n v="0"/>
    <n v="157464"/>
    <n v="0"/>
    <n v="0"/>
    <n v="157464"/>
    <n v="0"/>
    <n v="0"/>
    <n v="0"/>
    <n v="0"/>
    <n v="0"/>
    <n v="0"/>
    <n v="0"/>
    <n v="0"/>
    <n v="0"/>
    <n v="0"/>
    <n v="0"/>
    <n v="0"/>
    <n v="0"/>
    <n v="157464"/>
    <n v="0"/>
    <s v=" "/>
    <s v="N"/>
    <n v="0"/>
  </r>
  <r>
    <x v="0"/>
    <s v="Operations"/>
    <s v="R.10012"/>
    <s v="CAP-GAS NCC"/>
    <s v="R.10012.06"/>
    <s v="RETIREMENTS"/>
    <s v="R.10012.06.01"/>
    <s v="RETIREMENTS"/>
    <s v="R.10012.06.01.01"/>
    <x v="703"/>
    <x v="0"/>
    <n v="4207"/>
    <s v="Jennifer R Tada"/>
    <x v="0"/>
    <s v="REL  SETC  //  OPER"/>
    <s v="1CORP20000"/>
    <x v="0"/>
    <s v="2CORP90000"/>
    <x v="0"/>
    <s v="3CORP91000"/>
    <x v="75"/>
    <s v="1DRIV22000"/>
    <s v="Customer Requested Services - Gas"/>
    <s v="2DRIV22000"/>
    <s v="Existing Customer Requests - Gas"/>
    <n v="2248412.2630699468"/>
    <n v="2248412"/>
    <n v="2328009.62"/>
    <n v="2621407.4014706998"/>
    <n v="-372995.40147069981"/>
    <n v="2295370.2536968947"/>
    <n v="408478"/>
    <n v="1886892.2536968947"/>
    <n v="2364454.212788743"/>
    <n v="419099"/>
    <n v="1945355.212788743"/>
    <n v="2435766.6866900055"/>
    <n v="429995"/>
    <n v="2005771.6866900055"/>
    <n v="2509307.6754006827"/>
    <n v="441175"/>
    <n v="2068132.6754006827"/>
    <n v="452646"/>
    <n v="7533156.4271056261"/>
    <s v="Tada"/>
    <s v=" "/>
    <s v="N"/>
    <n v="0"/>
  </r>
  <r>
    <x v="0"/>
    <s v="Operations"/>
    <s v="R.10013"/>
    <s v="CAP-GAS RELOCATIONS"/>
    <s v="R.10013.01"/>
    <s v="CUSTOMER-DRIVEN RELOCATIONS"/>
    <s v="R.10013.01.01"/>
    <s v="CUSTOMER-DRIVEN RELOCATIONS"/>
    <s v="R.10013.01.01.01"/>
    <x v="704"/>
    <x v="0"/>
    <n v="4207"/>
    <s v="Jennifer R Tada"/>
    <x v="0"/>
    <s v="REL  SETC  //  OPER"/>
    <s v="1CORP20000"/>
    <x v="0"/>
    <s v="2CORP90000"/>
    <x v="0"/>
    <s v="3CORP91000"/>
    <x v="75"/>
    <s v="1DRIV22000"/>
    <s v="Customer Requested Services - Gas"/>
    <s v="2DRIV22200"/>
    <s v="Public Improvement - Gas"/>
    <n v="398126.73902382446"/>
    <n v="398127"/>
    <n v="445277.61"/>
    <n v="424694.5040286"/>
    <n v="-26567.5040286"/>
    <n v="406441.59835210972"/>
    <n v="457799"/>
    <n v="-51357.401647890278"/>
    <n v="430187.85008495831"/>
    <n v="470225"/>
    <n v="-40037.149915041693"/>
    <n v="452417.84033830394"/>
    <n v="483273"/>
    <n v="-30855.15966169606"/>
    <n v="493307.7524693532"/>
    <n v="496683"/>
    <n v="-3375.2475306467968"/>
    <n v="510774"/>
    <n v="-152192.46278387483"/>
    <s v="Tada"/>
    <s v=" "/>
    <s v="N"/>
    <n v="0"/>
  </r>
  <r>
    <x v="0"/>
    <s v="Operations"/>
    <s v="R.10013"/>
    <s v="CAP-GAS RELOCATIONS"/>
    <s v="R.10013.02"/>
    <s v="FRANCHISE ACQUISITION"/>
    <s v="R.10013.02.01"/>
    <s v="FRANCHISE ACQUISITION"/>
    <s v="R.10013.02.01.01"/>
    <x v="705"/>
    <x v="0"/>
    <n v="4215"/>
    <s v="Andrew G Markos"/>
    <x v="0"/>
    <s v="REL  SETC  //  OPER"/>
    <s v="1CORP20000"/>
    <x v="0"/>
    <s v="2CORP90000"/>
    <x v="0"/>
    <s v="3CORP95500"/>
    <x v="90"/>
    <s v="1DRIV22000"/>
    <s v="Customer Requested Services - Gas"/>
    <s v="2DRIV22200"/>
    <s v="Public Improvement - Gas"/>
    <n v="0"/>
    <n v="96000"/>
    <n v="94316.33"/>
    <n v="120028.78200000001"/>
    <n v="-24028.782000000007"/>
    <n v="0"/>
    <n v="0"/>
    <n v="0"/>
    <n v="0"/>
    <n v="0"/>
    <n v="0"/>
    <n v="0"/>
    <n v="0"/>
    <n v="0"/>
    <n v="0"/>
    <n v="0"/>
    <n v="0"/>
    <n v="0"/>
    <n v="-24028.782000000007"/>
    <s v="Markos"/>
    <s v=" "/>
    <s v="N"/>
    <n v="0"/>
  </r>
  <r>
    <x v="0"/>
    <s v="Operations"/>
    <s v="R.10013"/>
    <s v="CAP-GAS RELOCATIONS"/>
    <s v="R.10013.03"/>
    <s v="GAS RELOCATIONS"/>
    <s v="R.10013.03.01"/>
    <s v="GAS RELOCATIONS"/>
    <s v="R.10013.03.01.01"/>
    <x v="706"/>
    <x v="0"/>
    <n v="4022"/>
    <s v="Roque Bamba"/>
    <x v="0"/>
    <s v="REL  SETC  //  EXEC"/>
    <s v="1CORP20000"/>
    <x v="0"/>
    <s v="2CORP90000"/>
    <x v="0"/>
    <s v="3CORP95500"/>
    <x v="90"/>
    <s v="1DRIV22000"/>
    <s v="Customer Requested Services - Gas"/>
    <s v="2DRIV22200"/>
    <s v="Public Improvement - Gas"/>
    <n v="0"/>
    <n v="0"/>
    <n v="0"/>
    <n v="0"/>
    <n v="0"/>
    <n v="0"/>
    <n v="250000"/>
    <n v="-250000"/>
    <n v="0"/>
    <n v="0"/>
    <n v="0"/>
    <n v="0"/>
    <n v="0"/>
    <n v="0"/>
    <n v="0"/>
    <n v="0"/>
    <n v="0"/>
    <n v="0"/>
    <n v="-250000"/>
    <s v="Bamba"/>
    <s v=" "/>
    <s v="N"/>
    <n v="0"/>
  </r>
  <r>
    <x v="0"/>
    <s v="Operations"/>
    <s v="R.10013"/>
    <s v="CAP-GAS RELOCATIONS"/>
    <s v="R.10013.03"/>
    <s v="GAS RELOCATIONS"/>
    <s v="R.10013.03.01"/>
    <s v="GAS RELOCATIONS"/>
    <s v="R.10013.03.01.02"/>
    <x v="707"/>
    <x v="0"/>
    <n v="4022"/>
    <s v="Roque Bamba"/>
    <x v="0"/>
    <s v="REL  SETC  //  EXEC"/>
    <s v="1CORP20000"/>
    <x v="0"/>
    <s v="2CORP90000"/>
    <x v="0"/>
    <s v="3CORP95500"/>
    <x v="90"/>
    <s v="1DRIV22000"/>
    <s v="Customer Requested Services - Gas"/>
    <s v="2DRIV22200"/>
    <s v="Public Improvement - Gas"/>
    <n v="3000000"/>
    <n v="3000000"/>
    <n v="2970720.68"/>
    <n v="1692387.3366"/>
    <n v="1307612.6634"/>
    <n v="1500000"/>
    <n v="1500000"/>
    <n v="0"/>
    <n v="0"/>
    <n v="0"/>
    <n v="0"/>
    <n v="0"/>
    <n v="0"/>
    <n v="0"/>
    <n v="0"/>
    <n v="0"/>
    <n v="0"/>
    <n v="0"/>
    <n v="1307612.6634"/>
    <s v="Bamba"/>
    <s v=" "/>
    <s v="N"/>
    <n v="0"/>
  </r>
  <r>
    <x v="0"/>
    <s v="Operations"/>
    <s v="R.10013"/>
    <s v="CAP-GAS RELOCATIONS"/>
    <s v="R.10013.03"/>
    <s v="GAS RELOCATIONS"/>
    <s v="R.10013.03.01"/>
    <s v="GAS RELOCATIONS"/>
    <s v="R.10013.03.01.03"/>
    <x v="708"/>
    <x v="0"/>
    <n v="4207"/>
    <s v="Jennifer R Tada"/>
    <x v="0"/>
    <s v="REL  SETC  //  EXEC"/>
    <s v="1CORP20000"/>
    <x v="0"/>
    <s v="2CORP90000"/>
    <x v="0"/>
    <s v="3CORP95500"/>
    <x v="90"/>
    <s v="1DRIV22000"/>
    <s v="Customer Requested Services - Gas"/>
    <s v="2DRIV22200"/>
    <s v="Public Improvement - Gas"/>
    <n v="0"/>
    <n v="0"/>
    <n v="0"/>
    <n v="0"/>
    <n v="0"/>
    <n v="0"/>
    <n v="6947920"/>
    <n v="-6947920"/>
    <n v="0"/>
    <n v="7136495"/>
    <n v="-7136495"/>
    <n v="0"/>
    <n v="7334523"/>
    <n v="-7334523"/>
    <n v="0"/>
    <n v="7538047"/>
    <n v="-7538047"/>
    <n v="7751908"/>
    <n v="-28956985"/>
    <s v="Tada"/>
    <s v=" "/>
    <s v="N"/>
    <n v="0"/>
  </r>
  <r>
    <x v="0"/>
    <s v="Operations"/>
    <s v="R.10013"/>
    <s v="CAP-GAS RELOCATIONS"/>
    <s v="R.10013.03"/>
    <s v="GAS RELOCATIONS"/>
    <s v="R.10013.03.01"/>
    <s v="GAS RELOCATIONS"/>
    <s v="R.10013.03.01.04"/>
    <x v="709"/>
    <x v="0"/>
    <n v="4207"/>
    <s v="Jennifer R Tada"/>
    <x v="1"/>
    <s v="REL  SETC  //  OPER"/>
    <s v="1CORP20000"/>
    <x v="0"/>
    <s v="2CORP90000"/>
    <x v="0"/>
    <s v="3CORP95000"/>
    <x v="70"/>
    <s v="1DRIV22000"/>
    <s v="Customer Requested Services - Gas"/>
    <s v="2DRIV22200"/>
    <s v="Public Improvement - Gas"/>
    <n v="0"/>
    <n v="0"/>
    <n v="0"/>
    <n v="0"/>
    <n v="0"/>
    <n v="0"/>
    <n v="0"/>
    <n v="0"/>
    <n v="0"/>
    <n v="0"/>
    <n v="0"/>
    <n v="0"/>
    <n v="0"/>
    <n v="0"/>
    <n v="0"/>
    <n v="0"/>
    <n v="0"/>
    <n v="0"/>
    <n v="0"/>
    <n v="0"/>
    <s v=" "/>
    <s v="N"/>
    <n v="0"/>
  </r>
  <r>
    <x v="0"/>
    <s v="Operations"/>
    <s v="R.10013"/>
    <s v="CAP-GAS RELOCATIONS"/>
    <s v="R.10013.04"/>
    <s v="PI DRIVEN RELOCATIONS"/>
    <s v="R.10013.04.01"/>
    <s v="PI DRIVEN RELOCATIONS"/>
    <s v="R.10013.04.01.01"/>
    <x v="710"/>
    <x v="0"/>
    <n v="4207"/>
    <s v="Jennifer R Tada"/>
    <x v="0"/>
    <s v="REL  SETC  //  OPER"/>
    <s v="1CORP20000"/>
    <x v="0"/>
    <s v="2CORP90000"/>
    <x v="0"/>
    <s v="3CORP95500"/>
    <x v="90"/>
    <s v="1DRIV22000"/>
    <s v="Customer Requested Services - Gas"/>
    <s v="2DRIV22200"/>
    <s v="Public Improvement - Gas"/>
    <n v="0"/>
    <n v="0"/>
    <n v="6743838.7699999996"/>
    <n v="8730403.0034875013"/>
    <n v="-8730403.0034875013"/>
    <n v="0"/>
    <n v="150212"/>
    <n v="-150212"/>
    <n v="0"/>
    <n v="154289"/>
    <n v="-154289"/>
    <n v="0"/>
    <n v="158571"/>
    <n v="-158571"/>
    <n v="0"/>
    <n v="162971"/>
    <n v="-162971"/>
    <n v="167595"/>
    <n v="-9356446.0034875013"/>
    <s v="Tada"/>
    <s v=" "/>
    <s v="N"/>
    <n v="0"/>
  </r>
  <r>
    <x v="0"/>
    <s v="Operations"/>
    <s v="R.10013"/>
    <s v="CAP-GAS RELOCATIONS"/>
    <s v="R.10013.04"/>
    <s v="PI DRIVEN RELOCATIONS"/>
    <s v="R.10013.04.01"/>
    <s v="PI DRIVEN RELOCATIONS"/>
    <s v="R.10013.04.01.02"/>
    <x v="711"/>
    <x v="0"/>
    <n v="4207"/>
    <s v="Jennifer R Tada"/>
    <x v="0"/>
    <s v="REL  SETC  //  OPER"/>
    <s v="1CORP20000"/>
    <x v="0"/>
    <s v="2CORP90000"/>
    <x v="0"/>
    <s v="3CORP95500"/>
    <x v="90"/>
    <s v="1DRIV22000"/>
    <s v="Customer Requested Services - Gas"/>
    <s v="2DRIV22200"/>
    <s v="Public Improvement - Gas"/>
    <n v="0"/>
    <n v="0"/>
    <n v="-36583.279999999999"/>
    <n v="-21560.249999999996"/>
    <n v="21560.249999999996"/>
    <n v="0"/>
    <n v="502370"/>
    <n v="-502370"/>
    <n v="0"/>
    <n v="516005"/>
    <n v="-516005"/>
    <n v="0"/>
    <n v="530323"/>
    <n v="-530323"/>
    <n v="0"/>
    <n v="545039"/>
    <n v="-545039"/>
    <n v="560502"/>
    <n v="-2072176.75"/>
    <s v="Tada"/>
    <s v=" "/>
    <s v="N"/>
    <n v="0"/>
  </r>
  <r>
    <x v="0"/>
    <s v="Operations"/>
    <s v="R.10013"/>
    <s v="CAP-GAS RELOCATIONS"/>
    <s v="R.10013.04"/>
    <s v="PI DRIVEN RELOCATIONS"/>
    <s v="R.10013.04.01"/>
    <s v="PI DRIVEN RELOCATIONS"/>
    <s v="R.10013.04.01.03"/>
    <x v="712"/>
    <x v="0"/>
    <n v="4207"/>
    <s v="Jennifer R Tada"/>
    <x v="1"/>
    <s v="REL  SETC  //  OPER"/>
    <s v="1CORP20000"/>
    <x v="0"/>
    <s v="2CORP90000"/>
    <x v="0"/>
    <s v="3CORP95500"/>
    <x v="90"/>
    <s v="1DRIV22000"/>
    <s v="Customer Requested Services - Gas"/>
    <s v="2DRIV22200"/>
    <s v="Public Improvement - Gas"/>
    <n v="0"/>
    <n v="6345"/>
    <n v="0"/>
    <n v="0"/>
    <n v="6345"/>
    <n v="0"/>
    <n v="0"/>
    <n v="0"/>
    <n v="0"/>
    <n v="0"/>
    <n v="0"/>
    <n v="0"/>
    <n v="0"/>
    <n v="0"/>
    <n v="0"/>
    <n v="0"/>
    <n v="0"/>
    <n v="0"/>
    <n v="6345"/>
    <n v="0"/>
    <s v=" "/>
    <s v="N"/>
    <n v="0"/>
  </r>
  <r>
    <x v="0"/>
    <s v="Operations"/>
    <s v="R.10013"/>
    <s v="CAP-GAS RELOCATIONS"/>
    <s v="R.10013.05"/>
    <s v="SEATTLE WATERFRONT IMPROVEMENT"/>
    <s v="R.10013.05.01"/>
    <s v="SEATTLE WATERFRONT IMPROVEMENT"/>
    <s v="R.10013.05.01.01"/>
    <x v="713"/>
    <x v="0"/>
    <n v="4022"/>
    <s v="Roque Bamba"/>
    <x v="0"/>
    <s v="REL  SETC  //  EXEC"/>
    <s v="1CORP20000"/>
    <x v="0"/>
    <s v="2CORP90000"/>
    <x v="0"/>
    <s v="3CORP95500"/>
    <x v="90"/>
    <s v="1DRIV22000"/>
    <s v="Customer Requested Services - Gas"/>
    <s v="2DRIV22200"/>
    <s v="Public Improvement - Gas"/>
    <n v="530000"/>
    <n v="530000"/>
    <n v="512601.55"/>
    <n v="285280.12604999996"/>
    <n v="244719.87395000004"/>
    <n v="0"/>
    <n v="0"/>
    <n v="0"/>
    <n v="0"/>
    <n v="0"/>
    <n v="0"/>
    <n v="0"/>
    <n v="4420000"/>
    <n v="-4420000"/>
    <n v="0"/>
    <n v="1200000"/>
    <n v="-1200000"/>
    <n v="0"/>
    <n v="-5375280.1260500001"/>
    <s v="Bamba"/>
    <s v="AWV Elliot Bay work may be funded here, depending on PI timing. "/>
    <s v="N"/>
    <n v="0"/>
  </r>
  <r>
    <x v="0"/>
    <s v="Operations"/>
    <s v="R.10013"/>
    <s v="CAP-GAS RELOCATIONS"/>
    <s v="R.10013.05"/>
    <s v="SEATTLE WATERFRONT IMPROVEMENT"/>
    <s v="R.10013.05.01"/>
    <s v="SEATTLE WATERFRONT IMPROVEMENT"/>
    <s v="R.10013.05.01.02"/>
    <x v="714"/>
    <x v="0"/>
    <n v="4022"/>
    <s v="Roque Bamba"/>
    <x v="0"/>
    <s v="REL  SETC  //  EXEC"/>
    <s v="1CORP20000"/>
    <x v="0"/>
    <s v="2CORP90000"/>
    <x v="0"/>
    <s v="3CORP95500"/>
    <x v="90"/>
    <s v="1DRIV22000"/>
    <s v="Customer Requested Services - Gas"/>
    <s v="2DRIV22200"/>
    <s v="Public Improvement - Gas"/>
    <n v="0"/>
    <n v="0"/>
    <n v="172183.72"/>
    <n v="1291155.7819071999"/>
    <n v="-1291155.7819071999"/>
    <n v="0"/>
    <n v="0"/>
    <n v="0"/>
    <n v="0"/>
    <n v="0"/>
    <n v="0"/>
    <n v="0"/>
    <n v="750000"/>
    <n v="-750000"/>
    <n v="0"/>
    <n v="0"/>
    <n v="0"/>
    <n v="0"/>
    <n v="-2041155.7819071999"/>
    <s v="Bamba"/>
    <s v="Waterfront "/>
    <s v="N"/>
    <n v="0"/>
  </r>
  <r>
    <x v="0"/>
    <s v="Operations"/>
    <s v="R.10013"/>
    <s v="CAP-GAS RELOCATIONS"/>
    <s v="R.10013.05"/>
    <s v="SEATTLE WATERFRONT IMPROVEMENT"/>
    <s v="R.10013.05.01"/>
    <s v="SEATTLE WATERFRONT IMPROVEMENT"/>
    <s v="R.10013.05.01.03"/>
    <x v="715"/>
    <x v="0"/>
    <n v="4022"/>
    <s v="Roque Bamba"/>
    <x v="0"/>
    <s v="REL  SETC  //  EXEC"/>
    <s v="1CORP20000"/>
    <x v="0"/>
    <s v="2CORP90000"/>
    <x v="0"/>
    <s v="3CORP95500"/>
    <x v="90"/>
    <s v="1DRIV22000"/>
    <s v="Customer Requested Services - Gas"/>
    <s v="2DRIV22200"/>
    <s v="Public Improvement - Gas"/>
    <n v="0"/>
    <n v="0"/>
    <n v="163611.03"/>
    <n v="181381.25999999998"/>
    <n v="-181381.25999999998"/>
    <n v="0"/>
    <n v="1800000"/>
    <n v="-1800000"/>
    <n v="0"/>
    <n v="1500000"/>
    <n v="-1500000"/>
    <n v="0"/>
    <n v="0"/>
    <n v="0"/>
    <n v="0"/>
    <n v="0"/>
    <n v="0"/>
    <n v="0"/>
    <n v="-3481381.26"/>
    <s v="Bamba"/>
    <s v="Streetcar; Marion ST "/>
    <s v="N"/>
    <n v="0"/>
  </r>
  <r>
    <x v="0"/>
    <s v="Operations"/>
    <s v="R.10013"/>
    <s v="CAP-GAS RELOCATIONS"/>
    <s v="R.10013.05"/>
    <s v="SEATTLE WATERFRONT IMPROVEMENT"/>
    <s v="R.10013.05.01"/>
    <s v="SEATTLE WATERFRONT IMPROVEMENT"/>
    <s v="R.10013.05.01.04"/>
    <x v="716"/>
    <x v="0"/>
    <n v="4022"/>
    <s v="Roque Bamba"/>
    <x v="0"/>
    <s v="REL  SETC  //  EXEC"/>
    <s v="1CORP20000"/>
    <x v="0"/>
    <s v="2CORP90000"/>
    <x v="0"/>
    <s v="3CORP95500"/>
    <x v="90"/>
    <s v="1DRIV22000"/>
    <s v="Customer Requested Services - Gas"/>
    <s v="2DRIV22200"/>
    <s v="Public Improvement - Gas"/>
    <n v="0"/>
    <n v="0"/>
    <n v="7104.3"/>
    <n v="7702.78"/>
    <n v="-7702.78"/>
    <n v="0"/>
    <n v="100000"/>
    <n v="-100000"/>
    <n v="0"/>
    <n v="0"/>
    <n v="0"/>
    <n v="0"/>
    <n v="0"/>
    <n v="0"/>
    <n v="0"/>
    <n v="0"/>
    <n v="0"/>
    <n v="0"/>
    <n v="-107702.78"/>
    <s v="Bamba"/>
    <s v="From Maint Planning "/>
    <s v="N"/>
    <n v="0"/>
  </r>
  <r>
    <x v="0"/>
    <s v="Operations"/>
    <s v="R.10013"/>
    <s v="CAP-GAS RELOCATIONS"/>
    <s v="R.10013.05"/>
    <s v="SEATTLE WATERFRONT IMPROVEMENT"/>
    <s v="R.10013.05.01"/>
    <s v="SEATTLE WATERFRONT IMPROVEMENT"/>
    <s v="R.10013.05.01.05"/>
    <x v="717"/>
    <x v="0"/>
    <n v="4022"/>
    <s v="Roque Bamba"/>
    <x v="0"/>
    <s v="REL  SETC  //  EXEC"/>
    <s v="1CORP20000"/>
    <x v="0"/>
    <s v="2CORP90000"/>
    <x v="0"/>
    <s v="3CORP95500"/>
    <x v="90"/>
    <s v="1DRIV22000"/>
    <s v="Customer Requested Services - Gas"/>
    <s v="2DRIV22200"/>
    <s v="Public Improvement - Gas"/>
    <n v="0"/>
    <n v="0"/>
    <n v="136891.04"/>
    <n v="168994.49"/>
    <n v="-168994.49"/>
    <n v="0"/>
    <n v="50000"/>
    <n v="-50000"/>
    <n v="0"/>
    <n v="0"/>
    <n v="0"/>
    <n v="0"/>
    <n v="0"/>
    <n v="0"/>
    <n v="0"/>
    <n v="0"/>
    <n v="0"/>
    <n v="0"/>
    <n v="-218994.49"/>
    <s v="Bamba"/>
    <s v="From Maint Planning "/>
    <s v="N"/>
    <n v="0"/>
  </r>
  <r>
    <x v="0"/>
    <s v="Operations"/>
    <s v="R.10013"/>
    <s v="CAP-GAS RELOCATIONS"/>
    <s v="R.10013.05"/>
    <s v="SEATTLE WATERFRONT IMPROVEMENT"/>
    <s v="R.10013.05.01"/>
    <s v="SEATTLE WATERFRONT IMPROVEMENT"/>
    <s v="R.10013.05.01.06"/>
    <x v="718"/>
    <x v="0"/>
    <n v="4022"/>
    <s v="Roque Bamba"/>
    <x v="1"/>
    <s v="REL  SETC  //  OPER"/>
    <s v="1CORP20000"/>
    <x v="0"/>
    <s v="2CORP90000"/>
    <x v="0"/>
    <s v="3CORP95500"/>
    <x v="90"/>
    <s v="1DRIV22000"/>
    <s v="Customer Requested Services - Gas"/>
    <s v="2DRIV22200"/>
    <s v="Public Improvement - Gas"/>
    <n v="0"/>
    <n v="0"/>
    <n v="0"/>
    <n v="0"/>
    <n v="0"/>
    <n v="0"/>
    <n v="0"/>
    <n v="0"/>
    <n v="0"/>
    <n v="0"/>
    <n v="0"/>
    <n v="0"/>
    <n v="0"/>
    <n v="0"/>
    <n v="0"/>
    <n v="0"/>
    <n v="0"/>
    <n v="0"/>
    <n v="0"/>
    <n v="0"/>
    <s v=" "/>
    <s v="N"/>
    <n v="0"/>
  </r>
  <r>
    <x v="0"/>
    <s v="Operations"/>
    <s v="R.10013"/>
    <s v="CAP-GAS RELOCATIONS"/>
    <s v="R.10013.05"/>
    <s v="SEATTLE WATERFRONT IMPROVEMENT"/>
    <s v="R.10013.05.01"/>
    <s v="SEATTLE WATERFRONT IMPROVEMENT"/>
    <s v="R.10013.05.01.07"/>
    <x v="719"/>
    <x v="0"/>
    <n v="4022"/>
    <s v="Roque Bamba"/>
    <x v="1"/>
    <s v="REL  SETC  //  OPER"/>
    <s v="1CORP20000"/>
    <x v="0"/>
    <s v="2CORP90000"/>
    <x v="0"/>
    <s v="3CORP95500"/>
    <x v="90"/>
    <s v="1DRIV22000"/>
    <s v="Customer Requested Services - Gas"/>
    <s v="2DRIV22200"/>
    <s v="Public Improvement - Gas"/>
    <n v="0"/>
    <n v="0"/>
    <n v="0"/>
    <n v="0"/>
    <n v="0"/>
    <n v="0"/>
    <n v="0"/>
    <n v="0"/>
    <n v="0"/>
    <n v="0"/>
    <n v="0"/>
    <n v="0"/>
    <n v="0"/>
    <n v="0"/>
    <n v="0"/>
    <n v="0"/>
    <n v="0"/>
    <n v="0"/>
    <n v="0"/>
    <n v="0"/>
    <s v=" "/>
    <s v="N"/>
    <n v="0"/>
  </r>
  <r>
    <x v="0"/>
    <s v="Operations"/>
    <s v="R.10013"/>
    <s v="CAP-GAS RELOCATIONS"/>
    <s v="R.10013.05"/>
    <s v="SEATTLE WATERFRONT IMPROVEMENT"/>
    <s v="R.10013.05.01"/>
    <s v="SEATTLE WATERFRONT IMPROVEMENT"/>
    <s v="R.10013.05.01.08"/>
    <x v="720"/>
    <x v="0"/>
    <n v="4022"/>
    <s v="Roque Bamba"/>
    <x v="1"/>
    <s v="REL  SETC  //  INIT"/>
    <s v="1CORP20000"/>
    <x v="0"/>
    <s v="2CORP90000"/>
    <x v="0"/>
    <s v="3CORP95500"/>
    <x v="90"/>
    <s v="1DRIV22000"/>
    <s v="Customer Requested Services - Gas"/>
    <s v="2DRIV22200"/>
    <s v="Public Improvement - Gas"/>
    <n v="0"/>
    <n v="168196"/>
    <n v="0"/>
    <n v="0"/>
    <n v="168196"/>
    <n v="0"/>
    <n v="0"/>
    <n v="0"/>
    <n v="0"/>
    <n v="0"/>
    <n v="0"/>
    <n v="0"/>
    <n v="0"/>
    <n v="0"/>
    <n v="0"/>
    <n v="0"/>
    <n v="0"/>
    <n v="0"/>
    <n v="168196"/>
    <n v="0"/>
    <s v=" "/>
    <s v="N"/>
    <n v="0"/>
  </r>
  <r>
    <x v="0"/>
    <s v="Operations"/>
    <s v="R.10013"/>
    <s v="CAP-GAS RELOCATIONS"/>
    <s v="R.10013.06"/>
    <s v="SOUND TRANSIT PROGRAM"/>
    <s v="R.10013.06.01"/>
    <s v="SOUND TRANSIT PROGRAM"/>
    <s v="R.10013.06.01.01"/>
    <x v="721"/>
    <x v="0"/>
    <n v="4022"/>
    <s v="Roque Bamba"/>
    <x v="0"/>
    <s v="REL  SETC  //  EXEC"/>
    <s v="1CORP20000"/>
    <x v="0"/>
    <s v="2CORP90000"/>
    <x v="0"/>
    <s v="3CORP95500"/>
    <x v="90"/>
    <s v="1DRIV22000"/>
    <s v="Customer Requested Services - Gas"/>
    <s v="2DRIV22200"/>
    <s v="Public Improvement - Gas"/>
    <n v="180000"/>
    <n v="180000"/>
    <n v="164164.53"/>
    <n v="470295.54157249996"/>
    <n v="-290295.54157249996"/>
    <n v="184773.31110000002"/>
    <n v="575000"/>
    <n v="-390226.68889999995"/>
    <n v="189788.27587189456"/>
    <n v="934894"/>
    <n v="-745105.72412810544"/>
    <n v="195054.65285363962"/>
    <n v="195054.65285363962"/>
    <n v="0"/>
    <n v="200588.52987955822"/>
    <n v="200588.52987955822"/>
    <n v="0"/>
    <n v="206606.18577594496"/>
    <n v="-1425627.9546006054"/>
    <s v="Bamba"/>
    <s v="HP Only "/>
    <s v="N"/>
    <n v="0"/>
  </r>
  <r>
    <x v="0"/>
    <s v="Operations"/>
    <s v="R.10013"/>
    <s v="CAP-GAS RELOCATIONS"/>
    <s v="R.10013.07"/>
    <s v="SYSTEM IMPROVEMENT OPPORTUNITY"/>
    <s v="R.10013.07.01"/>
    <s v="SYSTEM IMPROVEMENT OPPORTUNITY"/>
    <s v="R.10013.07.01.01"/>
    <x v="722"/>
    <x v="0"/>
    <n v="4207"/>
    <s v="Jennifer R Tada"/>
    <x v="0"/>
    <s v="REL  SETC  //  OPER"/>
    <s v="1CORP20000"/>
    <x v="0"/>
    <s v="2CORP90000"/>
    <x v="0"/>
    <s v="3CORP95500"/>
    <x v="90"/>
    <s v="1DRIV22000"/>
    <s v="Customer Requested Services - Gas"/>
    <s v="2DRIV22200"/>
    <s v="Public Improvement - Gas"/>
    <n v="961133.73394487996"/>
    <n v="2134042"/>
    <n v="481870.31"/>
    <n v="1161860.4462227998"/>
    <n v="972181.55377720017"/>
    <n v="986621.45794945525"/>
    <n v="1890914"/>
    <n v="-904292.54205054475"/>
    <n v="1013399.5235984165"/>
    <n v="2357658"/>
    <n v="-1344258.4764015835"/>
    <n v="1041520.0378918943"/>
    <n v="1145485"/>
    <n v="-103964.96210810565"/>
    <n v="1071068.9039425217"/>
    <n v="3661750"/>
    <n v="-2590681.0960574783"/>
    <n v="4999682"/>
    <n v="-3971015.522840512"/>
    <s v="Tada"/>
    <s v=" CAK Adjusted up to keep original total gas PI bottom line per tada"/>
    <s v="N"/>
    <n v="0"/>
  </r>
  <r>
    <x v="0"/>
    <s v="Operations"/>
    <s v="R.10013"/>
    <s v="CAP-GAS RELOCATIONS"/>
    <s v="R.10013.07"/>
    <s v="SYSTEM IMPROVEMENT OPPORTUNITY"/>
    <s v="R.10013.07.01"/>
    <s v="SYSTEM IMPROVEMENT OPPORTUNITY"/>
    <s v="R.10013.07.01.02"/>
    <x v="723"/>
    <x v="0"/>
    <n v="4207"/>
    <s v="Jennifer R Tada"/>
    <x v="0"/>
    <s v="REL  SETC  //  OPER"/>
    <s v="1CORP20000"/>
    <x v="0"/>
    <s v="2CORP90000"/>
    <x v="0"/>
    <s v="3CORP95500"/>
    <x v="90"/>
    <s v="1DRIV22000"/>
    <s v="Customer Requested Services - Gas"/>
    <s v="2DRIV22200"/>
    <s v="Public Improvement - Gas"/>
    <n v="13455010.951977599"/>
    <n v="12282104"/>
    <n v="4339000.93"/>
    <n v="3184671.2680962998"/>
    <n v="9097432.7319037002"/>
    <n v="13757663.494137287"/>
    <n v="2662642"/>
    <n v="11095021.494137287"/>
    <n v="14160070.479520638"/>
    <n v="2763917"/>
    <n v="11396153.479520638"/>
    <n v="14577371.771235703"/>
    <n v="1864990"/>
    <n v="12712381.771235703"/>
    <n v="15009910.779921517"/>
    <n v="2973173"/>
    <n v="12036737.779921517"/>
    <n v="3083722"/>
    <n v="56337727.256718844"/>
    <s v="Tada"/>
    <s v=" CAK Adjusted up to keep original total gas PI bottom line per tada"/>
    <s v="N"/>
    <n v="0"/>
  </r>
  <r>
    <x v="0"/>
    <s v="Operations"/>
    <s v="R.10013"/>
    <s v="CAP-GAS RELOCATIONS"/>
    <s v="R.10013.07"/>
    <s v="SYSTEM IMPROVEMENT OPPORTUNITY"/>
    <s v="R.10013.07.01"/>
    <s v="SYSTEM IMPROVEMENT OPPORTUNITY"/>
    <s v="R.10013.07.01.03"/>
    <x v="724"/>
    <x v="0"/>
    <n v="4207"/>
    <s v="Jennifer R Tada"/>
    <x v="1"/>
    <s v="REL  SETC  //  OPER"/>
    <s v="1CORP20000"/>
    <x v="0"/>
    <s v="2CORP90000"/>
    <x v="0"/>
    <s v="3CORP95500"/>
    <x v="90"/>
    <s v="1DRIV22000"/>
    <s v="Customer Requested Services - Gas"/>
    <s v="2DRIV22200"/>
    <s v="Public Improvement - Gas"/>
    <n v="0"/>
    <n v="244649"/>
    <n v="0"/>
    <n v="0"/>
    <n v="244649"/>
    <n v="0"/>
    <n v="0"/>
    <n v="0"/>
    <n v="0"/>
    <n v="0"/>
    <n v="0"/>
    <n v="0"/>
    <n v="0"/>
    <n v="0"/>
    <n v="0"/>
    <n v="0"/>
    <n v="0"/>
    <n v="0"/>
    <n v="244649"/>
    <n v="0"/>
    <s v=" "/>
    <s v="N"/>
    <n v="0"/>
  </r>
  <r>
    <x v="0"/>
    <s v="Operations"/>
    <s v="R.10014"/>
    <s v="CAP-GAS SUPPLY CAPACITY"/>
    <s v="R.10014.01"/>
    <s v="SWARR PROPANE/AIR PLANT UPGRADES"/>
    <s v="R.10014.01.01"/>
    <s v="SWARR PROPANE/AIR PLANT UPGRADES"/>
    <s v="R.10014.01.01.01"/>
    <x v="725"/>
    <x v="0"/>
    <n v="4022"/>
    <s v="Roque Bamba"/>
    <x v="0"/>
    <s v="REL  SETC  //  EXEC"/>
    <s v="1CORP20000"/>
    <x v="0"/>
    <s v="2CORP90000"/>
    <x v="0"/>
    <s v="3CORP96500"/>
    <x v="91"/>
    <s v="1DRIV12000"/>
    <s v="Reliability - Gas"/>
    <s v="2DRIV12500"/>
    <s v="Serve Growing Gas Load"/>
    <n v="8200000"/>
    <n v="8200000"/>
    <n v="6853836.0700000003"/>
    <n v="158389.59040000002"/>
    <n v="8041610.4095999999"/>
    <n v="0"/>
    <n v="0"/>
    <n v="0"/>
    <n v="0"/>
    <n v="0"/>
    <n v="0"/>
    <n v="0"/>
    <n v="0"/>
    <n v="0"/>
    <n v="0"/>
    <n v="0"/>
    <n v="0"/>
    <n v="0"/>
    <n v="8041610.4095999999"/>
    <s v="Bamba"/>
    <s v="Possibly not needed until 2023 "/>
    <s v="N"/>
    <n v="0"/>
  </r>
  <r>
    <x v="0"/>
    <s v="Operations"/>
    <s v="R.10015"/>
    <s v="CAP-GAS SYSTEM WORK"/>
    <s v="R.10015.01"/>
    <s v="CATHODIC PROTECTION SYSTEM"/>
    <s v="R.10015.01.01"/>
    <s v="CATHODIC PROTECTION SYSTEM"/>
    <s v="R.10015.01.01.01"/>
    <x v="726"/>
    <x v="0"/>
    <n v="4160"/>
    <s v="Duane A Henderson"/>
    <x v="0"/>
    <s v="REL  SETC  //  OPER"/>
    <s v="1CORP20000"/>
    <x v="0"/>
    <s v="2CORP90000"/>
    <x v="0"/>
    <s v="3CORP93500"/>
    <x v="89"/>
    <s v="1DRIV12000"/>
    <s v="Reliability - Gas"/>
    <s v="2DRIV12300"/>
    <s v="Integrity Management"/>
    <n v="0"/>
    <n v="381917"/>
    <n v="368053.93"/>
    <n v="305720.97699950001"/>
    <n v="76196.02300049999"/>
    <n v="0"/>
    <n v="740000"/>
    <n v="-740000"/>
    <n v="0"/>
    <n v="740000"/>
    <n v="-740000"/>
    <n v="0"/>
    <n v="740000"/>
    <n v="-740000"/>
    <n v="0"/>
    <n v="740000"/>
    <n v="-740000"/>
    <n v="740000"/>
    <n v="-2883803.9769994998"/>
    <s v="Henderson"/>
    <s v=" "/>
    <s v="N"/>
    <n v="0"/>
  </r>
  <r>
    <x v="0"/>
    <s v="Operations"/>
    <s v="R.10015"/>
    <s v="CAP-GAS SYSTEM WORK"/>
    <s v="R.10015.01"/>
    <s v="CATHODIC PROTECTION SYSTEM"/>
    <s v="R.10015.01.01"/>
    <s v="CATHODIC PROTECTION SYSTEM"/>
    <s v="R.10015.01.01.02"/>
    <x v="727"/>
    <x v="0"/>
    <n v="4160"/>
    <s v="Duane A Henderson"/>
    <x v="0"/>
    <s v="REL  SETC  //  OPER"/>
    <s v="1CORP20000"/>
    <x v="0"/>
    <s v="2CORP90000"/>
    <x v="0"/>
    <s v="3CORP93500"/>
    <x v="89"/>
    <s v="1DRIV12000"/>
    <s v="Reliability - Gas"/>
    <s v="2DRIV12300"/>
    <s v="Integrity Management"/>
    <n v="0"/>
    <n v="280704"/>
    <n v="350358.07"/>
    <n v="404996.54750000004"/>
    <n v="-124292.54750000004"/>
    <n v="0"/>
    <n v="579000"/>
    <n v="-579000"/>
    <n v="0"/>
    <n v="579000"/>
    <n v="-579000"/>
    <n v="0"/>
    <n v="579000"/>
    <n v="-579000"/>
    <n v="0"/>
    <n v="579000"/>
    <n v="-579000"/>
    <n v="579000"/>
    <n v="-2440292.5474999999"/>
    <s v="Henderson"/>
    <s v=" "/>
    <s v="N"/>
    <n v="0"/>
  </r>
  <r>
    <x v="0"/>
    <s v="Operations"/>
    <s v="R.10015"/>
    <s v="CAP-GAS SYSTEM WORK"/>
    <s v="R.10015.01"/>
    <s v="CATHODIC PROTECTION SYSTEM"/>
    <s v="R.10015.01.01"/>
    <s v="CATHODIC PROTECTION SYSTEM"/>
    <s v="R.10015.01.01.03"/>
    <x v="728"/>
    <x v="0"/>
    <n v="4160"/>
    <s v="Duane A Henderson"/>
    <x v="0"/>
    <s v="REL  SETC  //  OPER"/>
    <s v="1CORP20000"/>
    <x v="0"/>
    <s v="2CORP90000"/>
    <x v="0"/>
    <s v="3CORP93500"/>
    <x v="89"/>
    <s v="1DRIV12000"/>
    <s v="Reliability - Gas"/>
    <s v="2DRIV12300"/>
    <s v="Integrity Management"/>
    <n v="1412812.5"/>
    <n v="354635"/>
    <n v="399997.8"/>
    <n v="537323.69500000007"/>
    <n v="-182688.69500000007"/>
    <n v="1442319.0265486729"/>
    <n v="1442319.0265486729"/>
    <n v="0"/>
    <n v="1485728.6283185843"/>
    <n v="1485728.6283185843"/>
    <n v="0"/>
    <n v="1530538.5398230092"/>
    <n v="1530538.5398230092"/>
    <n v="0"/>
    <n v="1576748.7610619471"/>
    <n v="1576748.7610619471"/>
    <n v="0"/>
    <n v="1624051.2238938056"/>
    <n v="-182688.69500000007"/>
    <s v="Henderson"/>
    <s v=" "/>
    <s v="N"/>
    <n v="0"/>
  </r>
  <r>
    <x v="0"/>
    <s v="Operations"/>
    <s v="R.10015"/>
    <s v="CAP-GAS SYSTEM WORK"/>
    <s v="R.10015.01"/>
    <s v="CATHODIC PROTECTION SYSTEM"/>
    <s v="R.10015.01.01"/>
    <s v="CATHODIC PROTECTION SYSTEM"/>
    <s v="R.10015.01.01.04"/>
    <x v="729"/>
    <x v="0"/>
    <n v="4160"/>
    <s v="Duane A Henderson"/>
    <x v="0"/>
    <s v="REL  SETC  //  OPER"/>
    <s v="1CORP20000"/>
    <x v="0"/>
    <s v="2CORP90000"/>
    <x v="0"/>
    <s v="3CORP93500"/>
    <x v="89"/>
    <s v="1DRIV12000"/>
    <s v="Reliability - Gas"/>
    <s v="2DRIV12300"/>
    <s v="Integrity Management"/>
    <n v="0"/>
    <n v="0"/>
    <n v="0"/>
    <n v="0"/>
    <n v="0"/>
    <n v="0"/>
    <n v="0"/>
    <n v="0"/>
    <n v="0"/>
    <n v="0"/>
    <n v="0"/>
    <n v="0"/>
    <n v="0"/>
    <n v="0"/>
    <n v="0"/>
    <n v="0"/>
    <n v="0"/>
    <n v="0"/>
    <n v="0"/>
    <s v="Henderson"/>
    <s v=" "/>
    <s v="N"/>
    <n v="0"/>
  </r>
  <r>
    <x v="0"/>
    <s v="Operations"/>
    <s v="R.10015"/>
    <s v="CAP-GAS SYSTEM WORK"/>
    <s v="R.10015.01"/>
    <s v="CATHODIC PROTECTION SYSTEM"/>
    <s v="R.10015.01.01"/>
    <s v="CATHODIC PROTECTION SYSTEM"/>
    <s v="R.10015.01.01.05"/>
    <x v="730"/>
    <x v="0"/>
    <n v="4160"/>
    <s v="Duane A Henderson"/>
    <x v="0"/>
    <s v="REL  SETC  //  OPER"/>
    <s v="1CORP20000"/>
    <x v="0"/>
    <s v="2CORP90000"/>
    <x v="0"/>
    <s v="3CORP93500"/>
    <x v="89"/>
    <s v="1DRIV12000"/>
    <s v="Reliability - Gas"/>
    <s v="2DRIV12300"/>
    <s v="Integrity Management"/>
    <n v="0"/>
    <n v="395556"/>
    <n v="457313.21"/>
    <n v="513022.79874899989"/>
    <n v="-117466.79874899989"/>
    <n v="0"/>
    <n v="725000"/>
    <n v="-725000"/>
    <n v="0"/>
    <n v="725000"/>
    <n v="-725000"/>
    <n v="0"/>
    <n v="725000"/>
    <n v="-725000"/>
    <n v="0"/>
    <n v="725000"/>
    <n v="-725000"/>
    <n v="725000"/>
    <n v="-3017466.7987489998"/>
    <s v="Henderson"/>
    <s v=" "/>
    <s v="N"/>
    <n v="0"/>
  </r>
  <r>
    <x v="0"/>
    <s v="Operations"/>
    <s v="R.10015"/>
    <s v="CAP-GAS SYSTEM WORK"/>
    <s v="R.10015.01"/>
    <s v="CATHODIC PROTECTION SYSTEM"/>
    <s v="R.10015.01.01"/>
    <s v="CATHODIC PROTECTION SYSTEM"/>
    <s v="R.10015.01.01.06"/>
    <x v="731"/>
    <x v="0"/>
    <n v="4160"/>
    <s v="Duane A Henderson"/>
    <x v="1"/>
    <s v="REL  SETC  //  OPER"/>
    <s v="1CORP20000"/>
    <x v="0"/>
    <s v="2CORP90000"/>
    <x v="0"/>
    <s v="3CORP93500"/>
    <x v="89"/>
    <s v="1DRIV12000"/>
    <s v="Reliability - Gas"/>
    <s v="2DRIV12300"/>
    <s v="Integrity Management"/>
    <n v="0"/>
    <n v="0"/>
    <n v="0"/>
    <n v="0"/>
    <n v="0"/>
    <n v="0"/>
    <n v="0"/>
    <n v="0"/>
    <n v="0"/>
    <n v="0"/>
    <n v="0"/>
    <n v="0"/>
    <n v="0"/>
    <n v="0"/>
    <n v="0"/>
    <n v="0"/>
    <n v="0"/>
    <n v="0"/>
    <n v="0"/>
    <n v="0"/>
    <s v=" "/>
    <s v="N"/>
    <n v="0"/>
  </r>
  <r>
    <x v="0"/>
    <s v="Operations"/>
    <s v="R.10015"/>
    <s v="CAP-GAS SYSTEM WORK"/>
    <s v="R.10015.02"/>
    <s v="DAMAGE CLAIMS"/>
    <s v="R.10015.02.01"/>
    <s v="DAMAGE CLAIMS"/>
    <s v="R.10015.02.01.01"/>
    <x v="732"/>
    <x v="0"/>
    <n v="1115"/>
    <s v="Marcia M Pence"/>
    <x v="0"/>
    <s v="REL  SETC  //  OPER"/>
    <s v="1CORP20000"/>
    <x v="0"/>
    <s v="2CORP90000"/>
    <x v="0"/>
    <s v="3CORP93500"/>
    <x v="89"/>
    <s v="1DRIV12000"/>
    <s v="Reliability - Gas"/>
    <s v="2DRIV12300"/>
    <s v="Integrity Management"/>
    <n v="0"/>
    <n v="0"/>
    <n v="68861.66"/>
    <n v="0"/>
    <n v="0"/>
    <n v="0"/>
    <n v="0"/>
    <n v="0"/>
    <n v="0"/>
    <n v="0"/>
    <n v="0"/>
    <n v="0"/>
    <n v="0"/>
    <n v="0"/>
    <n v="0"/>
    <n v="0"/>
    <n v="0"/>
    <n v="0"/>
    <n v="0"/>
    <s v="Pence"/>
    <s v=" "/>
    <s v="N"/>
    <n v="0"/>
  </r>
  <r>
    <x v="0"/>
    <s v="Operations"/>
    <s v="R.10015"/>
    <s v="CAP-GAS SYSTEM WORK"/>
    <s v="R.10015.02"/>
    <s v="DAMAGE CLAIMS"/>
    <s v="R.10015.02.01"/>
    <s v="DAMAGE CLAIMS"/>
    <s v="R.10015.02.01.02"/>
    <x v="733"/>
    <x v="0"/>
    <n v="1150"/>
    <s v="Dennis A Farrall"/>
    <x v="0"/>
    <m/>
    <s v="1CORP20000"/>
    <x v="0"/>
    <s v="2CORP90000"/>
    <x v="0"/>
    <s v="3CORP93500"/>
    <x v="89"/>
    <s v="1DRIV12000"/>
    <s v="Reliability - Gas"/>
    <s v="2DRIV12300"/>
    <s v="Integrity Management"/>
    <n v="0"/>
    <n v="0"/>
    <m/>
    <n v="88476.849999999991"/>
    <n v="-88476.849999999991"/>
    <n v="0"/>
    <n v="0"/>
    <n v="0"/>
    <n v="0"/>
    <n v="0"/>
    <n v="0"/>
    <n v="0"/>
    <n v="0"/>
    <n v="0"/>
    <n v="0"/>
    <n v="0"/>
    <n v="0"/>
    <n v="0"/>
    <n v="-88476.849999999991"/>
    <m/>
    <m/>
    <s v="N"/>
    <n v="0"/>
  </r>
  <r>
    <x v="0"/>
    <s v="Operations"/>
    <s v="R.10015"/>
    <s v="CAP-GAS SYSTEM WORK"/>
    <s v="R.10015.03"/>
    <s v="GAS DIMP MITIGATION MEASURES"/>
    <s v="R.10015.03.01"/>
    <s v="BRIDGE AND SLIDE REMEDIATION PROGRAM"/>
    <s v="R.10015.03.01.01"/>
    <x v="734"/>
    <x v="0"/>
    <n v="4022"/>
    <s v="Roque Bamba"/>
    <x v="0"/>
    <s v="REL  SETC  //  OPER"/>
    <s v="1CORP20000"/>
    <x v="0"/>
    <s v="2CORP90000"/>
    <x v="0"/>
    <s v="3CORP93500"/>
    <x v="89"/>
    <s v="1DRIV12000"/>
    <s v="Reliability - Gas"/>
    <s v="2DRIV12300"/>
    <s v="Integrity Management"/>
    <n v="-3580796"/>
    <n v="0"/>
    <n v="0"/>
    <n v="0"/>
    <n v="0"/>
    <n v="-3966198"/>
    <n v="-2966198"/>
    <n v="-1000000"/>
    <n v="-4545263"/>
    <n v="-2945263"/>
    <n v="-1600000"/>
    <n v="-5137095"/>
    <n v="-3137095"/>
    <n v="-2000000"/>
    <n v="-5607882"/>
    <n v="-3007882"/>
    <n v="-2600000"/>
    <n v="-2900000"/>
    <n v="-7200000"/>
    <s v="Henderson"/>
    <s v=" CAK - this was a balancing line made by the officers relative to the entire category per Serene.  Because of this I've not deleted it as it was proposed (and added $700K).  Reduced reduction so that total bottom line is about what the 3&amp;9 forecast was."/>
    <s v="N"/>
    <n v="0"/>
  </r>
  <r>
    <x v="0"/>
    <s v="Operations"/>
    <s v="R.10015"/>
    <s v="CAP-GAS SYSTEM WORK"/>
    <s v="R.10015.03"/>
    <s v="GAS DIMP MITIGATION MEASURES"/>
    <s v="R.10015.03.02"/>
    <s v="ENCROACHMENT REMEDIATION PROGRAM"/>
    <s v="R.10015.03.02.01"/>
    <x v="735"/>
    <x v="0"/>
    <n v="4580"/>
    <s v="David J Landers"/>
    <x v="0"/>
    <s v="REL  SETC  //  OPER"/>
    <s v="1CORP20000"/>
    <x v="0"/>
    <s v="2CORP90000"/>
    <x v="0"/>
    <s v="3CORP93500"/>
    <x v="89"/>
    <s v="1DRIV12000"/>
    <s v="Reliability - Gas"/>
    <s v="2DRIV12300"/>
    <s v="Integrity Management"/>
    <n v="330554.22690671898"/>
    <n v="266111"/>
    <n v="260388.13"/>
    <n v="110292.05"/>
    <n v="155818.95000000001"/>
    <n v="337457.83730937255"/>
    <n v="250000"/>
    <n v="87457.837309372553"/>
    <n v="347614.33532547991"/>
    <n v="250000"/>
    <n v="97614.335325479915"/>
    <n v="358098.46230984881"/>
    <n v="250000"/>
    <n v="108098.46230984881"/>
    <n v="368910.21826247917"/>
    <n v="250000"/>
    <n v="118910.21826247917"/>
    <n v="250000"/>
    <n v="567899.80320718046"/>
    <s v="Henderson"/>
    <s v=" "/>
    <s v="N"/>
    <n v="0"/>
  </r>
  <r>
    <x v="0"/>
    <s v="Operations"/>
    <s v="R.10015"/>
    <s v="CAP-GAS SYSTEM WORK"/>
    <s v="R.10015.03"/>
    <s v="GAS DIMP MITIGATION MEASURES"/>
    <s v="R.10015.03.02"/>
    <s v="ENCROACHMENT REMEDIATION PROGRAM"/>
    <s v="R.10015.03.02.02"/>
    <x v="736"/>
    <x v="0"/>
    <n v="4580"/>
    <s v="David J Landers"/>
    <x v="0"/>
    <s v="REL  SETC  //  OPER"/>
    <s v="1CORP20000"/>
    <x v="0"/>
    <s v="2CORP90000"/>
    <x v="0"/>
    <s v="3CORP93500"/>
    <x v="89"/>
    <s v="1DRIV12000"/>
    <s v="Reliability - Gas"/>
    <s v="2DRIV12300"/>
    <s v="Integrity Management"/>
    <n v="0"/>
    <n v="0"/>
    <n v="-605.98"/>
    <n v="-787.8"/>
    <n v="787.8"/>
    <n v="0"/>
    <n v="127000"/>
    <n v="-127000"/>
    <n v="0"/>
    <n v="127000"/>
    <n v="-127000"/>
    <n v="0"/>
    <n v="127000"/>
    <n v="-127000"/>
    <n v="0"/>
    <n v="127000"/>
    <n v="-127000"/>
    <n v="127000"/>
    <n v="-507212.2"/>
    <s v="Henderson"/>
    <s v=" "/>
    <s v="N"/>
    <n v="0"/>
  </r>
  <r>
    <x v="0"/>
    <s v="Operations"/>
    <s v="R.10015"/>
    <s v="CAP-GAS SYSTEM WORK"/>
    <s v="R.10015.03"/>
    <s v="GAS DIMP MITIGATION MEASURES"/>
    <s v="R.10015.03.03"/>
    <s v="GAS DIMP MITIGATION MEASURES"/>
    <s v="R.10015.03.03.01"/>
    <x v="737"/>
    <x v="0"/>
    <n v="4022"/>
    <s v="Roque Bamba"/>
    <x v="0"/>
    <s v="REL  SETC  //  OPER"/>
    <s v="1CORP20000"/>
    <x v="0"/>
    <s v="2CORP90000"/>
    <x v="0"/>
    <s v="3CORP93500"/>
    <x v="89"/>
    <s v="1DRIV12000"/>
    <s v="Reliability - Gas"/>
    <s v="2DRIV12300"/>
    <s v="Integrity Management"/>
    <n v="0"/>
    <n v="0"/>
    <n v="0"/>
    <n v="0"/>
    <n v="0"/>
    <n v="0"/>
    <n v="0"/>
    <n v="0"/>
    <n v="0"/>
    <n v="0"/>
    <n v="0"/>
    <n v="0"/>
    <n v="0"/>
    <n v="0"/>
    <n v="0"/>
    <n v="0"/>
    <n v="0"/>
    <n v="0"/>
    <n v="0"/>
    <s v="Henderson"/>
    <s v=" "/>
    <s v="N"/>
    <n v="0"/>
  </r>
  <r>
    <x v="0"/>
    <s v="Operations"/>
    <s v="R.10015"/>
    <s v="CAP-GAS SYSTEM WORK"/>
    <s v="R.10015.03"/>
    <s v="GAS DIMP MITIGATION MEASURES"/>
    <s v="R.10015.03.04"/>
    <s v="PIPE REPLACEMENT PROGRAM"/>
    <s v="R.10015.03.04.01"/>
    <x v="738"/>
    <x v="0"/>
    <n v="4580"/>
    <s v="David J Landers"/>
    <x v="0"/>
    <s v="REL  SETC  //  OPER"/>
    <s v="1CORP10000"/>
    <x v="1"/>
    <s v="2CORP17500"/>
    <x v="14"/>
    <s v="3CORP19000"/>
    <x v="92"/>
    <s v="1DRIV12000"/>
    <s v="Reliability - Gas"/>
    <s v="2DRIV12300"/>
    <s v="Integrity Management"/>
    <n v="43743824.020541549"/>
    <n v="43743824"/>
    <n v="42712154.310000002"/>
    <n v="45209902.569999993"/>
    <n v="-1466078.5699999928"/>
    <n v="43508739.893890925"/>
    <n v="43508740"/>
    <n v="-0.10610907524824142"/>
    <n v="43162885.856716767"/>
    <n v="43162885.856716767"/>
    <n v="0"/>
    <n v="42805875.979633763"/>
    <n v="42805875.979633763"/>
    <n v="0"/>
    <n v="42437709.262641907"/>
    <n v="42437709.262641907"/>
    <n v="0"/>
    <n v="47591000"/>
    <n v="-1466078.6761090681"/>
    <s v="Henderson"/>
    <s v=" CAK  adjusted 2022 proposed back up to 5 year plan (proposed was $33.15M) until plan evolves more.  I recognize Duane's plan was to trend down.  Anticipate as wrapped steel decreases will do more DuPont or something else will emerge"/>
    <s v="N"/>
    <n v="0"/>
  </r>
  <r>
    <x v="0"/>
    <s v="Operations"/>
    <s v="R.10015"/>
    <s v="CAP-GAS SYSTEM WORK"/>
    <s v="R.10015.03"/>
    <s v="GAS DIMP MITIGATION MEASURES"/>
    <s v="R.10015.03.04"/>
    <s v="PIPE REPLACEMENT PROGRAM"/>
    <s v="R.10015.03.04.02"/>
    <x v="739"/>
    <x v="0"/>
    <n v="4580"/>
    <s v="David J Landers"/>
    <x v="0"/>
    <s v="REL  SETC  //  OPER"/>
    <s v="1CORP10000"/>
    <x v="1"/>
    <s v="2CORP17500"/>
    <x v="14"/>
    <s v="3CORP19000"/>
    <x v="92"/>
    <s v="1DRIV12000"/>
    <s v="Reliability - Gas"/>
    <s v="2DRIV12300"/>
    <s v="Integrity Management"/>
    <n v="8463948.4387815427"/>
    <n v="8463948"/>
    <n v="8329051.6299999999"/>
    <n v="9631796.2599999979"/>
    <n v="-1167848.2599999979"/>
    <n v="8640717.6274145022"/>
    <n v="8640717.6274145022"/>
    <n v="0"/>
    <n v="8900778.0608609598"/>
    <n v="8900778.0608609598"/>
    <n v="0"/>
    <n v="9169227.5405476224"/>
    <n v="9169227.5405476224"/>
    <n v="0"/>
    <n v="9446066.0664744955"/>
    <n v="9446066.0664744955"/>
    <n v="0"/>
    <n v="4370000"/>
    <n v="-1167848.2599999979"/>
    <s v="Henderson"/>
    <s v=" "/>
    <s v="N"/>
    <n v="0"/>
  </r>
  <r>
    <x v="0"/>
    <s v="Operations"/>
    <s v="R.10015"/>
    <s v="CAP-GAS SYSTEM WORK"/>
    <s v="R.10015.03"/>
    <s v="GAS DIMP MITIGATION MEASURES"/>
    <s v="R.10015.03.04"/>
    <s v="PIPE REPLACEMENT PROGRAM"/>
    <s v="R.10015.03.04.03"/>
    <x v="740"/>
    <x v="0"/>
    <n v="4580"/>
    <s v="David J Landers"/>
    <x v="0"/>
    <s v="REL  SETC  //  OPER"/>
    <s v="1CORP10000"/>
    <x v="1"/>
    <s v="2CORP17500"/>
    <x v="14"/>
    <s v="3CORP19000"/>
    <x v="92"/>
    <s v="1DRIV12000"/>
    <s v="Reliability - Gas"/>
    <s v="2DRIV12300"/>
    <s v="Integrity Management"/>
    <n v="2792227.1560121803"/>
    <n v="2792227"/>
    <n v="2964113.98"/>
    <n v="2699055.9400000004"/>
    <n v="93171.05999999959"/>
    <n v="2850542.6966156205"/>
    <n v="2850542.6966156205"/>
    <n v="0"/>
    <n v="2936335.7292322074"/>
    <n v="2936335.7292322074"/>
    <n v="0"/>
    <n v="3024896.2790299738"/>
    <n v="3024896.2790299738"/>
    <n v="0"/>
    <n v="3116224.346008921"/>
    <n v="3116224.346008921"/>
    <n v="0"/>
    <n v="3039000"/>
    <n v="93171.05999999959"/>
    <s v="Henderson"/>
    <s v=" "/>
    <s v="N"/>
    <n v="0"/>
  </r>
  <r>
    <x v="0"/>
    <s v="Operations"/>
    <s v="R.10015"/>
    <s v="CAP-GAS SYSTEM WORK"/>
    <s v="R.10015.03"/>
    <s v="GAS DIMP MITIGATION MEASURES"/>
    <s v="R.10015.03.04"/>
    <s v="PIPE REPLACEMENT PROGRAM"/>
    <s v="R.10015.03.04.04"/>
    <x v="741"/>
    <x v="0"/>
    <n v="4580"/>
    <s v="David J Landers"/>
    <x v="1"/>
    <s v="REL  SETC  //  OPER"/>
    <s v="1CORP10000"/>
    <x v="1"/>
    <s v="2CORP17500"/>
    <x v="14"/>
    <s v="3CORP19000"/>
    <x v="92"/>
    <s v="1DRIV12000"/>
    <s v="Reliability - Gas"/>
    <s v="2DRIV12300"/>
    <s v="Integrity Management"/>
    <n v="0"/>
    <n v="0"/>
    <n v="0"/>
    <n v="0"/>
    <n v="0"/>
    <n v="0"/>
    <n v="0"/>
    <n v="0"/>
    <n v="0"/>
    <n v="0"/>
    <n v="0"/>
    <n v="0"/>
    <n v="0"/>
    <n v="0"/>
    <n v="0"/>
    <n v="0"/>
    <n v="0"/>
    <n v="0"/>
    <n v="0"/>
    <n v="0"/>
    <s v=" "/>
    <s v="N"/>
    <n v="0"/>
  </r>
  <r>
    <x v="0"/>
    <s v="Operations"/>
    <s v="R.10015"/>
    <s v="CAP-GAS SYSTEM WORK"/>
    <s v="R.10015.03"/>
    <s v="GAS DIMP MITIGATION MEASURES"/>
    <s v="R.10015.03.04"/>
    <s v="PIPE REPLACEMENT PROGRAM"/>
    <s v="R.10015.03.04.05"/>
    <x v="742"/>
    <x v="0"/>
    <n v="4580"/>
    <s v="David J Landers"/>
    <x v="1"/>
    <s v="REL  SETC  //  OPER"/>
    <s v="1CORP10000"/>
    <x v="1"/>
    <s v="2CORP17500"/>
    <x v="14"/>
    <s v="3CORP19000"/>
    <x v="92"/>
    <s v="1DRIV12000"/>
    <s v="Reliability - Gas"/>
    <s v="2DRIV12300"/>
    <s v="Integrity Management"/>
    <n v="0"/>
    <n v="0"/>
    <n v="0"/>
    <n v="0"/>
    <n v="0"/>
    <n v="0"/>
    <n v="0"/>
    <n v="0"/>
    <n v="0"/>
    <n v="0"/>
    <n v="0"/>
    <n v="0"/>
    <n v="0"/>
    <n v="0"/>
    <n v="0"/>
    <n v="0"/>
    <n v="0"/>
    <n v="0"/>
    <n v="0"/>
    <n v="0"/>
    <s v=" "/>
    <s v="N"/>
    <n v="0"/>
  </r>
  <r>
    <x v="0"/>
    <s v="Operations"/>
    <s v="R.10015"/>
    <s v="CAP-GAS SYSTEM WORK"/>
    <s v="R.10015.03"/>
    <s v="GAS DIMP MITIGATION MEASURES"/>
    <s v="R.10015.03.05"/>
    <s v="REGULATOR STATION MITIGATION PROGRAM"/>
    <s v="R.10015.03.05.01"/>
    <x v="743"/>
    <x v="0"/>
    <n v="4022"/>
    <s v="Roque Bamba"/>
    <x v="0"/>
    <s v="REL  SETC  //  OPER"/>
    <s v="1CORP20000"/>
    <x v="0"/>
    <s v="2CORP90000"/>
    <x v="0"/>
    <s v="3CORP93500"/>
    <x v="89"/>
    <s v="1DRIV12000"/>
    <s v="Reliability - Gas"/>
    <s v="2DRIV12300"/>
    <s v="Integrity Management"/>
    <n v="0"/>
    <n v="0"/>
    <n v="0"/>
    <n v="0"/>
    <n v="0"/>
    <n v="0"/>
    <n v="0"/>
    <n v="0"/>
    <n v="0"/>
    <n v="0"/>
    <n v="0"/>
    <n v="0"/>
    <n v="0"/>
    <n v="0"/>
    <n v="0"/>
    <n v="0"/>
    <n v="0"/>
    <n v="0"/>
    <n v="0"/>
    <s v="Henderson"/>
    <s v=" "/>
    <s v="N"/>
    <n v="0"/>
  </r>
  <r>
    <x v="0"/>
    <s v="Operations"/>
    <s v="R.10015"/>
    <s v="CAP-GAS SYSTEM WORK"/>
    <s v="R.10015.03"/>
    <s v="GAS DIMP MITIGATION MEASURES"/>
    <s v="R.10015.03.05"/>
    <s v="REGULATOR STATION MITIGATION PROGRAM"/>
    <s v="R.10015.03.05.02"/>
    <x v="744"/>
    <x v="0"/>
    <n v="4022"/>
    <s v="Roque Bamba"/>
    <x v="0"/>
    <s v="REL  SETC  //  OPER"/>
    <s v="1CORP20000"/>
    <x v="0"/>
    <s v="2CORP90000"/>
    <x v="0"/>
    <s v="3CORP93500"/>
    <x v="89"/>
    <s v="1DRIV12000"/>
    <s v="Reliability - Gas"/>
    <s v="2DRIV12300"/>
    <s v="Integrity Management"/>
    <n v="51375.000000000007"/>
    <n v="41361"/>
    <n v="41596.74"/>
    <n v="1445.92"/>
    <n v="39915.08"/>
    <n v="52447.964601769934"/>
    <n v="0"/>
    <n v="52447.964601769934"/>
    <n v="54026.495575221255"/>
    <n v="0"/>
    <n v="54026.495575221255"/>
    <n v="55655.946902654883"/>
    <n v="0"/>
    <n v="55655.946902654883"/>
    <n v="57336.318584070817"/>
    <n v="0"/>
    <n v="57336.318584070817"/>
    <n v="0"/>
    <n v="259381.80566371686"/>
    <s v="Henderson"/>
    <s v=" "/>
    <s v="N"/>
    <n v="0"/>
  </r>
  <r>
    <x v="0"/>
    <s v="Operations"/>
    <s v="R.10015"/>
    <s v="CAP-GAS SYSTEM WORK"/>
    <s v="R.10015.03"/>
    <s v="GAS DIMP MITIGATION MEASURES"/>
    <s v="R.10015.03.05"/>
    <s v="REGULATOR STATION MITIGATION PROGRAM"/>
    <s v="R.10015.03.05.03"/>
    <x v="745"/>
    <x v="0"/>
    <n v="4022"/>
    <s v="Roque Bamba"/>
    <x v="0"/>
    <s v="REL  SETC  //  OPER"/>
    <s v="1CORP20000"/>
    <x v="0"/>
    <s v="2CORP90000"/>
    <x v="0"/>
    <s v="3CORP93500"/>
    <x v="89"/>
    <s v="1DRIV12000"/>
    <s v="Reliability - Gas"/>
    <s v="2DRIV12300"/>
    <s v="Integrity Management"/>
    <n v="0"/>
    <n v="62042"/>
    <n v="62395.61"/>
    <n v="49.860000000000007"/>
    <n v="61992.14"/>
    <n v="0"/>
    <n v="0"/>
    <n v="0"/>
    <n v="0"/>
    <n v="0"/>
    <n v="0"/>
    <n v="0"/>
    <n v="0"/>
    <n v="0"/>
    <n v="0"/>
    <n v="0"/>
    <n v="0"/>
    <n v="0"/>
    <n v="61992.14"/>
    <s v="Henderson"/>
    <s v=" "/>
    <s v="N"/>
    <n v="0"/>
  </r>
  <r>
    <x v="0"/>
    <s v="Operations"/>
    <s v="R.10015"/>
    <s v="CAP-GAS SYSTEM WORK"/>
    <s v="R.10015.03"/>
    <s v="GAS DIMP MITIGATION MEASURES"/>
    <s v="R.10015.03.05"/>
    <s v="REGULATOR STATION MITIGATION PROGRAM"/>
    <s v="R.10015.03.05.04"/>
    <x v="746"/>
    <x v="0"/>
    <n v="4022"/>
    <s v="Roque Bamba"/>
    <x v="0"/>
    <s v="REL  SETC  //  OPER"/>
    <s v="1CORP20000"/>
    <x v="0"/>
    <s v="2CORP90000"/>
    <x v="0"/>
    <s v="3CORP93500"/>
    <x v="89"/>
    <s v="1DRIV12000"/>
    <s v="Reliability - Gas"/>
    <s v="2DRIV12300"/>
    <s v="Integrity Management"/>
    <n v="0"/>
    <n v="0"/>
    <n v="0"/>
    <n v="904.52"/>
    <n v="-904.52"/>
    <n v="0"/>
    <n v="0"/>
    <n v="0"/>
    <n v="0"/>
    <n v="0"/>
    <n v="0"/>
    <n v="0"/>
    <n v="0"/>
    <n v="0"/>
    <n v="0"/>
    <n v="0"/>
    <n v="0"/>
    <n v="0"/>
    <n v="-904.52"/>
    <s v="Henderson"/>
    <s v=" "/>
    <s v="N"/>
    <n v="0"/>
  </r>
  <r>
    <x v="0"/>
    <s v="Operations"/>
    <s v="R.10015"/>
    <s v="CAP-GAS SYSTEM WORK"/>
    <s v="R.10015.03"/>
    <s v="GAS DIMP MITIGATION MEASURES"/>
    <s v="R.10015.03.06"/>
    <s v="SEWER CROSS BORE PROGRAM"/>
    <s v="R.10015.03.06.01"/>
    <x v="747"/>
    <x v="0"/>
    <n v="4580"/>
    <s v="David J Landers"/>
    <x v="0"/>
    <s v="REL  SETC  //  OPER"/>
    <s v="1CORP20000"/>
    <x v="0"/>
    <s v="2CORP90000"/>
    <x v="0"/>
    <s v="3CORP93500"/>
    <x v="89"/>
    <s v="1DRIV12000"/>
    <s v="Reliability - Gas"/>
    <s v="2DRIV12300"/>
    <s v="Integrity Management"/>
    <n v="0"/>
    <n v="1089440"/>
    <n v="1006185.82"/>
    <n v="378252.03"/>
    <n v="711187.97"/>
    <n v="0"/>
    <n v="800000"/>
    <n v="-800000"/>
    <n v="0"/>
    <n v="825000"/>
    <n v="-825000"/>
    <n v="0"/>
    <n v="850000"/>
    <n v="-850000"/>
    <n v="0"/>
    <n v="900000"/>
    <n v="-900000"/>
    <n v="900000"/>
    <n v="-2663812.0300000003"/>
    <s v="Henderson"/>
    <s v=" "/>
    <s v="N"/>
    <n v="0"/>
  </r>
  <r>
    <x v="0"/>
    <s v="Operations"/>
    <s v="R.10015"/>
    <s v="CAP-GAS SYSTEM WORK"/>
    <s v="R.10015.03"/>
    <s v="GAS DIMP MITIGATION MEASURES"/>
    <s v="R.10015.03.06"/>
    <s v="SEWER CROSS BORE PROGRAM"/>
    <s v="R.10015.03.06.02"/>
    <x v="748"/>
    <x v="0"/>
    <n v="4580"/>
    <s v="David J Landers"/>
    <x v="0"/>
    <s v="REL  SETC  //  OPER"/>
    <s v="1CORP20000"/>
    <x v="0"/>
    <s v="2CORP90000"/>
    <x v="0"/>
    <s v="3CORP93500"/>
    <x v="89"/>
    <s v="1DRIV12000"/>
    <s v="Reliability - Gas"/>
    <s v="2DRIV12300"/>
    <s v="Integrity Management"/>
    <n v="1353176.7664629836"/>
    <n v="0"/>
    <n v="67815.3"/>
    <n v="275971.83"/>
    <n v="-275971.83"/>
    <n v="1381437.8033554852"/>
    <n v="380000"/>
    <n v="1001437.8033554852"/>
    <n v="1423015.0576312328"/>
    <n v="400000"/>
    <n v="1023015.0576312328"/>
    <n v="1465933.5136578111"/>
    <n v="400000"/>
    <n v="1065933.5136578111"/>
    <n v="1510193.1714352195"/>
    <n v="420000"/>
    <n v="1090193.1714352195"/>
    <n v="420000"/>
    <n v="3904607.7160797482"/>
    <s v="Henderson"/>
    <s v=" "/>
    <s v="N"/>
    <n v="0"/>
  </r>
  <r>
    <x v="0"/>
    <s v="Operations"/>
    <s v="R.10015"/>
    <s v="CAP-GAS SYSTEM WORK"/>
    <s v="R.10015.03"/>
    <s v="GAS DIMP MITIGATION MEASURES"/>
    <s v="R.10015.03.07"/>
    <s v="SHALLOW MAIN &amp; SERVICE REPLACEMENT PROG"/>
    <s v="R.10015.03.07.01"/>
    <x v="749"/>
    <x v="0"/>
    <n v="4580"/>
    <s v="David J Landers"/>
    <x v="0"/>
    <s v="REL  SETC  //  OPER"/>
    <s v="1CORP20000"/>
    <x v="0"/>
    <s v="2CORP90000"/>
    <x v="0"/>
    <s v="3CORP93500"/>
    <x v="89"/>
    <s v="1DRIV12000"/>
    <s v="Reliability - Gas"/>
    <s v="2DRIV12300"/>
    <s v="Integrity Management"/>
    <n v="0"/>
    <n v="0"/>
    <n v="173360.53"/>
    <n v="475667.30000000005"/>
    <n v="-475667.30000000005"/>
    <n v="0"/>
    <n v="500000"/>
    <n v="-500000"/>
    <n v="0"/>
    <n v="500000"/>
    <n v="-500000"/>
    <n v="0"/>
    <n v="550000"/>
    <n v="-550000"/>
    <n v="0"/>
    <n v="600000"/>
    <n v="-600000"/>
    <n v="650000"/>
    <n v="-2625667.2999999998"/>
    <s v="Henderson"/>
    <s v=" "/>
    <s v="N"/>
    <n v="0"/>
  </r>
  <r>
    <x v="0"/>
    <s v="Operations"/>
    <s v="R.10015"/>
    <s v="CAP-GAS SYSTEM WORK"/>
    <s v="R.10015.03"/>
    <s v="GAS DIMP MITIGATION MEASURES"/>
    <s v="R.10015.03.07"/>
    <s v="SHALLOW MAIN &amp; SERVICE REPLACEMENT PROG"/>
    <s v="R.10015.03.07.02"/>
    <x v="750"/>
    <x v="0"/>
    <n v="4580"/>
    <s v="David J Landers"/>
    <x v="0"/>
    <s v="REL  SETC  //  OPER"/>
    <s v="1CORP20000"/>
    <x v="0"/>
    <s v="2CORP90000"/>
    <x v="0"/>
    <s v="3CORP93500"/>
    <x v="89"/>
    <s v="1DRIV12000"/>
    <s v="Reliability - Gas"/>
    <s v="2DRIV12300"/>
    <s v="Integrity Management"/>
    <n v="0"/>
    <n v="0"/>
    <n v="158369.53"/>
    <n v="2728895.61"/>
    <n v="-2728895.61"/>
    <n v="0"/>
    <n v="2000000"/>
    <n v="-2000000"/>
    <n v="0"/>
    <n v="2000000"/>
    <n v="-2000000"/>
    <n v="0"/>
    <n v="2000000"/>
    <n v="-2000000"/>
    <n v="0"/>
    <n v="2000000"/>
    <n v="-2000000"/>
    <n v="2000000"/>
    <n v="-10728895.609999999"/>
    <s v="Henderson"/>
    <s v=" "/>
    <s v="N"/>
    <n v="0"/>
  </r>
  <r>
    <x v="0"/>
    <s v="Operations"/>
    <s v="R.10015"/>
    <s v="CAP-GAS SYSTEM WORK"/>
    <s v="R.10015.03"/>
    <s v="GAS DIMP MITIGATION MEASURES"/>
    <s v="R.10015.03.07"/>
    <s v="SHALLOW MAIN &amp; SERVICE REPLACEMENT PROG"/>
    <s v="R.10015.03.07.03"/>
    <x v="751"/>
    <x v="0"/>
    <n v="4580"/>
    <s v="David J Landers"/>
    <x v="0"/>
    <s v="REL  SETC  //  OPER"/>
    <s v="1CORP20000"/>
    <x v="0"/>
    <s v="2CORP90000"/>
    <x v="0"/>
    <s v="3CORP93500"/>
    <x v="89"/>
    <s v="1DRIV12000"/>
    <s v="Reliability - Gas"/>
    <s v="2DRIV12300"/>
    <s v="Integrity Management"/>
    <n v="0"/>
    <n v="0"/>
    <n v="38568.35"/>
    <n v="88540.479999999996"/>
    <n v="-88540.479999999996"/>
    <n v="0"/>
    <n v="255000"/>
    <n v="-255000"/>
    <n v="0"/>
    <n v="255000"/>
    <n v="-255000"/>
    <n v="0"/>
    <n v="255000"/>
    <n v="-255000"/>
    <n v="0"/>
    <n v="255000"/>
    <n v="-255000"/>
    <n v="255000"/>
    <n v="-1108540.48"/>
    <s v="Henderson"/>
    <s v=" "/>
    <s v="N"/>
    <n v="0"/>
  </r>
  <r>
    <x v="0"/>
    <s v="Operations"/>
    <s v="R.10015"/>
    <s v="CAP-GAS SYSTEM WORK"/>
    <s v="R.10015.03"/>
    <s v="GAS DIMP MITIGATION MEASURES"/>
    <s v="R.10015.03.07"/>
    <s v="SHALLOW MAIN &amp; SERVICE REPLACEMENT PROG"/>
    <s v="R.10015.03.07.04"/>
    <x v="752"/>
    <x v="0"/>
    <n v="4580"/>
    <s v="David J Landers"/>
    <x v="1"/>
    <s v="REL  SETC  //  OPER"/>
    <s v="1CORP20000"/>
    <x v="0"/>
    <s v="2CORP90000"/>
    <x v="0"/>
    <s v="3CORP93500"/>
    <x v="89"/>
    <s v="1DRIV12000"/>
    <s v="Reliability - Gas"/>
    <s v="2DRIV12300"/>
    <s v="Integrity Management"/>
    <n v="0"/>
    <n v="398"/>
    <n v="0"/>
    <n v="0"/>
    <n v="398"/>
    <n v="0"/>
    <n v="0"/>
    <n v="0"/>
    <n v="0"/>
    <n v="0"/>
    <n v="0"/>
    <n v="0"/>
    <n v="0"/>
    <n v="0"/>
    <n v="0"/>
    <n v="0"/>
    <n v="0"/>
    <n v="0"/>
    <n v="398"/>
    <n v="0"/>
    <s v=" "/>
    <s v="N"/>
    <n v="0"/>
  </r>
  <r>
    <x v="0"/>
    <s v="Operations"/>
    <s v="R.10015"/>
    <s v="CAP-GAS SYSTEM WORK"/>
    <s v="R.10015.03"/>
    <s v="GAS DIMP MITIGATION MEASURES"/>
    <s v="R.10015.03.07"/>
    <s v="SHALLOW MAIN &amp; SERVICE REPLACEMENT PROG"/>
    <s v="R.10015.03.07.05"/>
    <x v="753"/>
    <x v="0"/>
    <n v="4580"/>
    <s v="David J Landers"/>
    <x v="1"/>
    <s v="REL  SETC  //  INIT"/>
    <s v="1CORP20000"/>
    <x v="0"/>
    <s v="2CORP90000"/>
    <x v="0"/>
    <s v="3CORP93500"/>
    <x v="89"/>
    <s v="1DRIV12000"/>
    <s v="Reliability - Gas"/>
    <s v="2DRIV12300"/>
    <s v="Integrity Management"/>
    <n v="0"/>
    <n v="0"/>
    <n v="0"/>
    <n v="0"/>
    <n v="0"/>
    <n v="0"/>
    <n v="0"/>
    <n v="0"/>
    <n v="0"/>
    <n v="0"/>
    <n v="0"/>
    <n v="0"/>
    <n v="0"/>
    <n v="0"/>
    <n v="0"/>
    <n v="0"/>
    <n v="0"/>
    <n v="0"/>
    <n v="0"/>
    <n v="0"/>
    <s v=" "/>
    <s v="N"/>
    <n v="0"/>
  </r>
  <r>
    <x v="0"/>
    <s v="Operations"/>
    <s v="R.10015"/>
    <s v="CAP-GAS SYSTEM WORK"/>
    <s v="R.10015.03"/>
    <s v="GAS DIMP MITIGATION MEASURES"/>
    <s v="R.10015.03.08"/>
    <s v="TRAFFIC PROTECTION ENHANCEMENT PROGRAM"/>
    <s v="R.10015.03.08.01"/>
    <x v="754"/>
    <x v="0"/>
    <n v="4580"/>
    <s v="David J Landers"/>
    <x v="0"/>
    <s v="REL  SETC  //  OPER"/>
    <s v="1CORP20000"/>
    <x v="0"/>
    <s v="2CORP90000"/>
    <x v="0"/>
    <s v="3CORP93500"/>
    <x v="89"/>
    <s v="1DRIV12000"/>
    <s v="Reliability - Gas"/>
    <s v="2DRIV12300"/>
    <s v="Integrity Management"/>
    <n v="0"/>
    <n v="0"/>
    <n v="6225.46"/>
    <n v="69408.09"/>
    <n v="-69408.09"/>
    <n v="0"/>
    <n v="250000"/>
    <n v="-250000"/>
    <n v="0"/>
    <n v="150000"/>
    <n v="-150000"/>
    <n v="0"/>
    <n v="150000"/>
    <n v="-150000"/>
    <n v="0"/>
    <n v="150000"/>
    <n v="-150000"/>
    <n v="150000"/>
    <n v="-769408.09"/>
    <s v="Henderson"/>
    <s v=" "/>
    <s v="N"/>
    <n v="0"/>
  </r>
  <r>
    <x v="0"/>
    <s v="Operations"/>
    <s v="R.10015"/>
    <s v="CAP-GAS SYSTEM WORK"/>
    <s v="R.10015.03"/>
    <s v="GAS DIMP MITIGATION MEASURES"/>
    <s v="R.10015.03.09"/>
    <s v="UNMAINTAINABLE FACILITIES PROGRAM"/>
    <s v="R.10015.03.09.01"/>
    <x v="755"/>
    <x v="0"/>
    <n v="4580"/>
    <s v="David J Landers"/>
    <x v="0"/>
    <s v="REL  SETC  //  OPER"/>
    <s v="1CORP20000"/>
    <x v="0"/>
    <s v="2CORP90000"/>
    <x v="0"/>
    <s v="3CORP93500"/>
    <x v="89"/>
    <s v="1DRIV12000"/>
    <s v="Reliability - Gas"/>
    <s v="2DRIV12300"/>
    <s v="Integrity Management"/>
    <n v="2182192.6800000002"/>
    <n v="1756831"/>
    <n v="1752229.95"/>
    <n v="4612085.0203999998"/>
    <n v="-2855254.0203999998"/>
    <n v="2225111.2640707977"/>
    <n v="2225111.2640707977"/>
    <n v="0"/>
    <n v="2297260.7830088502"/>
    <n v="2297260.7830088502"/>
    <n v="0"/>
    <n v="2366430.5161061953"/>
    <n v="2366430.5161061953"/>
    <n v="0"/>
    <n v="2293452.7433628323"/>
    <n v="2293452.7433628323"/>
    <n v="0"/>
    <n v="2300000"/>
    <n v="-2855254.0203999998"/>
    <s v="Henderson"/>
    <s v=" CAK increase was estimate for worst case greenwood findings.  Removed extra funding until initial work began and impact known.  Original plan was $9.1M.  Proposed plan was $17M which was reduced back to original"/>
    <s v="N"/>
    <n v="0"/>
  </r>
  <r>
    <x v="0"/>
    <s v="Operations"/>
    <s v="R.10015"/>
    <s v="CAP-GAS SYSTEM WORK"/>
    <s v="R.10015.03"/>
    <s v="GAS DIMP MITIGATION MEASURES"/>
    <s v="R.10015.03.09"/>
    <s v="UNMAINTAINABLE FACILITIES PROGRAM"/>
    <s v="R.10015.03.09.02"/>
    <x v="756"/>
    <x v="0"/>
    <n v="3037"/>
    <s v="Loretta Jo Baggenstos"/>
    <x v="0"/>
    <s v="REL  SETC  //  OPER"/>
    <s v="1CORP20000"/>
    <x v="0"/>
    <s v="2CORP90000"/>
    <x v="0"/>
    <s v="3CORP93500"/>
    <x v="89"/>
    <s v="1DRIV12000"/>
    <s v="Reliability - Gas"/>
    <s v="2DRIV12300"/>
    <s v="Integrity Management"/>
    <n v="0"/>
    <n v="0"/>
    <n v="0"/>
    <n v="0"/>
    <n v="0"/>
    <n v="0"/>
    <n v="0"/>
    <n v="0"/>
    <n v="0"/>
    <n v="0"/>
    <n v="0"/>
    <n v="0"/>
    <n v="0"/>
    <n v="0"/>
    <n v="0"/>
    <n v="0"/>
    <n v="0"/>
    <n v="0"/>
    <n v="0"/>
    <s v="Henderson"/>
    <s v=" "/>
    <s v="N"/>
    <n v="0"/>
  </r>
  <r>
    <x v="0"/>
    <s v="Operations"/>
    <s v="R.10015"/>
    <s v="CAP-GAS SYSTEM WORK"/>
    <s v="R.10015.03"/>
    <s v="GAS DIMP MITIGATION MEASURES"/>
    <s v="R.10015.03.09"/>
    <s v="UNMAINTAINABLE FACILITIES PROGRAM"/>
    <s v="R.10015.03.09.03"/>
    <x v="757"/>
    <x v="0"/>
    <n v="4022"/>
    <s v="Roque Bamba"/>
    <x v="0"/>
    <s v="REL  SETC  //  OPER"/>
    <s v="1CORP20000"/>
    <x v="0"/>
    <s v="2CORP90000"/>
    <x v="0"/>
    <s v="3CORP93500"/>
    <x v="89"/>
    <s v="1DRIV12000"/>
    <s v="Reliability - Gas"/>
    <s v="2DRIV12300"/>
    <s v="Integrity Management"/>
    <n v="0"/>
    <n v="1819874"/>
    <n v="2121000.85"/>
    <n v="2359368.0600195001"/>
    <n v="-539494.06001950009"/>
    <n v="0"/>
    <n v="2200000"/>
    <n v="-2200000"/>
    <n v="0"/>
    <n v="2200000"/>
    <n v="-2200000"/>
    <n v="0"/>
    <n v="2200000"/>
    <n v="-2200000"/>
    <n v="0"/>
    <n v="2000000"/>
    <n v="-2000000"/>
    <n v="1800000"/>
    <n v="-9139494.0600195006"/>
    <s v="Henderson"/>
    <s v=" "/>
    <s v="N"/>
    <n v="0"/>
  </r>
  <r>
    <x v="0"/>
    <s v="Operations"/>
    <s v="R.10015"/>
    <s v="CAP-GAS SYSTEM WORK"/>
    <s v="R.10015.03"/>
    <s v="GAS DIMP MITIGATION MEASURES"/>
    <s v="R.10015.03.09"/>
    <s v="UNMAINTAINABLE FACILITIES PROGRAM"/>
    <s v="R.10015.03.09.04"/>
    <x v="758"/>
    <x v="0"/>
    <n v="4580"/>
    <s v="David J Landers"/>
    <x v="0"/>
    <s v="REL  SETC  //  OPER"/>
    <s v="1CORP20000"/>
    <x v="0"/>
    <s v="2CORP90000"/>
    <x v="0"/>
    <s v="3CORP93500"/>
    <x v="89"/>
    <s v="1DRIV12000"/>
    <s v="Reliability - Gas"/>
    <s v="2DRIV12300"/>
    <s v="Integrity Management"/>
    <n v="3610439.8947109575"/>
    <n v="2906656"/>
    <n v="2776621"/>
    <n v="0"/>
    <n v="2906656"/>
    <n v="3685843.7721580188"/>
    <n v="0"/>
    <n v="3685843.7721580188"/>
    <n v="3796776.9342326773"/>
    <n v="0"/>
    <n v="3796776.9342326773"/>
    <n v="3911288.5854065185"/>
    <n v="0"/>
    <n v="3911288.5854065185"/>
    <n v="4029378.7256795424"/>
    <n v="0"/>
    <n v="4029378.7256795424"/>
    <n v="0"/>
    <n v="18329944.017476756"/>
    <s v="Henderson"/>
    <s v=" "/>
    <s v="N"/>
    <n v="0"/>
  </r>
  <r>
    <x v="0"/>
    <s v="Operations"/>
    <s v="R.10015"/>
    <s v="CAP-GAS SYSTEM WORK"/>
    <s v="R.10015.03"/>
    <s v="GAS DIMP MITIGATION MEASURES"/>
    <s v="R.10015.03.09"/>
    <s v="UNMAINTAINABLE FACILITIES PROGRAM"/>
    <s v="R.10015.03.09.05"/>
    <x v="759"/>
    <x v="0"/>
    <n v="3037"/>
    <s v="Loretta Jo Baggenstos"/>
    <x v="0"/>
    <s v="REL  SETC  //  OPER"/>
    <s v="1CORP20000"/>
    <x v="0"/>
    <s v="2CORP90000"/>
    <x v="0"/>
    <s v="3CORP93500"/>
    <x v="89"/>
    <s v="1DRIV12000"/>
    <s v="Reliability - Gas"/>
    <s v="2DRIV12300"/>
    <s v="Integrity Management"/>
    <n v="843989.69697659195"/>
    <n v="679476"/>
    <n v="968657.65"/>
    <n v="551851.55332000006"/>
    <n v="127624.44667999994"/>
    <n v="861616.3844532714"/>
    <n v="206000"/>
    <n v="655616.3844532714"/>
    <n v="887548.52806302998"/>
    <n v="206000"/>
    <n v="681548.52806302998"/>
    <n v="914317.1924343938"/>
    <n v="206000"/>
    <n v="708317.1924343938"/>
    <n v="941922.37756736251"/>
    <n v="206000"/>
    <n v="735922.37756736251"/>
    <n v="206000"/>
    <n v="2909028.9291980579"/>
    <s v="Henderson"/>
    <s v=" "/>
    <s v="N"/>
    <n v="0"/>
  </r>
  <r>
    <x v="0"/>
    <s v="Operations"/>
    <s v="R.10015"/>
    <s v="CAP-GAS SYSTEM WORK"/>
    <s v="R.10015.03"/>
    <s v="GAS DIMP MITIGATION MEASURES"/>
    <s v="R.10015.03.09"/>
    <s v="UNMAINTAINABLE FACILITIES PROGRAM"/>
    <s v="R.10015.03.09.06"/>
    <x v="760"/>
    <x v="0"/>
    <n v="4580"/>
    <s v="David J Landers"/>
    <x v="0"/>
    <s v="REL  SETC  //  OPER"/>
    <s v="1CORP20000"/>
    <x v="0"/>
    <s v="2CORP90000"/>
    <x v="0"/>
    <s v="3CORP93500"/>
    <x v="89"/>
    <s v="1DRIV12000"/>
    <s v="Reliability - Gas"/>
    <s v="2DRIV12300"/>
    <s v="Integrity Management"/>
    <n v="2774250"/>
    <n v="413608"/>
    <n v="440529.09"/>
    <n v="572032.17999999993"/>
    <n v="-158424.17999999993"/>
    <n v="2832190.0884955763"/>
    <n v="500000"/>
    <n v="2332190.0884955763"/>
    <n v="2917430.7610619473"/>
    <n v="500000"/>
    <n v="2417430.7610619473"/>
    <n v="3005421.1327433633"/>
    <n v="500000"/>
    <n v="2505421.1327433633"/>
    <n v="3096161.2035398236"/>
    <n v="500000"/>
    <n v="2596161.2035398236"/>
    <n v="500000"/>
    <n v="9692779.0058407113"/>
    <s v="Henderson"/>
    <s v=" "/>
    <s v="N"/>
    <n v="0"/>
  </r>
  <r>
    <x v="0"/>
    <s v="Operations"/>
    <s v="R.10015"/>
    <s v="CAP-GAS SYSTEM WORK"/>
    <s v="R.10015.03"/>
    <s v="GAS DIMP MITIGATION MEASURES"/>
    <s v="R.10015.03.09"/>
    <s v="UNMAINTAINABLE FACILITIES PROGRAM"/>
    <s v="R.10015.03.09.07"/>
    <x v="761"/>
    <x v="0"/>
    <n v="4022"/>
    <s v="Roque Bamba"/>
    <x v="0"/>
    <s v="REL  SETC  //  OPER"/>
    <s v="1CORP20000"/>
    <x v="0"/>
    <s v="2CORP90000"/>
    <x v="0"/>
    <s v="3CORP93500"/>
    <x v="89"/>
    <s v="1DRIV12000"/>
    <s v="Reliability - Gas"/>
    <s v="2DRIV12300"/>
    <s v="Integrity Management"/>
    <n v="77062.5"/>
    <n v="0"/>
    <n v="335.18"/>
    <n v="349.23"/>
    <n v="-349.23"/>
    <n v="78671.94690265489"/>
    <n v="75000"/>
    <n v="3671.9469026548904"/>
    <n v="81039.743362831883"/>
    <n v="75000"/>
    <n v="6039.7433628318831"/>
    <n v="83483.920353982321"/>
    <n v="75000"/>
    <n v="8483.9203539823211"/>
    <n v="86004.477876106219"/>
    <n v="75000"/>
    <n v="11004.477876106219"/>
    <n v="75000"/>
    <n v="28850.858495575314"/>
    <s v="Henderson"/>
    <s v=" "/>
    <s v="N"/>
    <n v="0"/>
  </r>
  <r>
    <x v="0"/>
    <s v="Operations"/>
    <s v="R.10015"/>
    <s v="CAP-GAS SYSTEM WORK"/>
    <s v="R.10015.03"/>
    <s v="GAS DIMP MITIGATION MEASURES"/>
    <s v="R.10015.03.09"/>
    <s v="UNMAINTAINABLE FACILITIES PROGRAM"/>
    <s v="R.10015.03.09.08"/>
    <x v="762"/>
    <x v="0"/>
    <n v="3037"/>
    <s v="Loretta Jo Baggenstos"/>
    <x v="0"/>
    <s v="REL  SETC  //  OPER"/>
    <s v="1CORP20000"/>
    <x v="0"/>
    <s v="2CORP90000"/>
    <x v="0"/>
    <s v="3CORP93500"/>
    <x v="89"/>
    <s v="1DRIV12000"/>
    <s v="Reliability - Gas"/>
    <s v="2DRIV12300"/>
    <s v="Integrity Management"/>
    <n v="0"/>
    <n v="0"/>
    <n v="0"/>
    <n v="119.11"/>
    <n v="-119.11"/>
    <n v="0"/>
    <n v="100000"/>
    <n v="-100000"/>
    <n v="0"/>
    <n v="0"/>
    <n v="0"/>
    <n v="0"/>
    <n v="0"/>
    <n v="0"/>
    <n v="0"/>
    <n v="0"/>
    <n v="0"/>
    <n v="0"/>
    <n v="-100119.11"/>
    <s v="Henderson"/>
    <s v=" "/>
    <s v="N"/>
    <n v="0"/>
  </r>
  <r>
    <x v="0"/>
    <s v="Operations"/>
    <s v="R.10015"/>
    <s v="CAP-GAS SYSTEM WORK"/>
    <s v="R.10015.03"/>
    <s v="GAS DIMP MITIGATION MEASURES"/>
    <s v="R.10015.03.09"/>
    <s v="UNMAINTAINABLE FACILITIES PROGRAM"/>
    <s v="R.10015.03.09.09"/>
    <x v="763"/>
    <x v="0"/>
    <n v="4580"/>
    <s v="David J Landers"/>
    <x v="1"/>
    <s v="REL  SETC  //  OPER"/>
    <s v="1CORP20000"/>
    <x v="0"/>
    <s v="2CORP90000"/>
    <x v="0"/>
    <s v="3CORP93500"/>
    <x v="89"/>
    <s v="1DRIV12000"/>
    <s v="Reliability - Gas"/>
    <s v="2DRIV12300"/>
    <s v="Integrity Management"/>
    <n v="0"/>
    <n v="0"/>
    <n v="0"/>
    <n v="0"/>
    <n v="0"/>
    <n v="0"/>
    <n v="0"/>
    <n v="0"/>
    <n v="0"/>
    <n v="0"/>
    <n v="0"/>
    <n v="0"/>
    <n v="0"/>
    <n v="0"/>
    <n v="0"/>
    <n v="0"/>
    <n v="0"/>
    <n v="0"/>
    <n v="0"/>
    <n v="0"/>
    <s v=" "/>
    <s v="N"/>
    <n v="0"/>
  </r>
  <r>
    <x v="0"/>
    <s v="Operations"/>
    <s v="R.10015"/>
    <s v="CAP-GAS SYSTEM WORK"/>
    <s v="R.10015.03"/>
    <s v="GAS DIMP MITIGATION MEASURES"/>
    <s v="R.10015.03.10"/>
    <s v="WRAPPED STL IN CASING PROGRAM"/>
    <s v="R.10015.03.10.01"/>
    <x v="764"/>
    <x v="0"/>
    <n v="4580"/>
    <s v="David J Landers"/>
    <x v="0"/>
    <s v="REL  SETC  //  OPER"/>
    <s v="1CORP20000"/>
    <x v="0"/>
    <s v="2CORP90000"/>
    <x v="0"/>
    <s v="3CORP93500"/>
    <x v="89"/>
    <s v="1DRIV12000"/>
    <s v="Reliability - Gas"/>
    <s v="2DRIV12300"/>
    <s v="Integrity Management"/>
    <n v="0"/>
    <n v="0"/>
    <n v="1191.47"/>
    <n v="1310.58"/>
    <n v="-1310.58"/>
    <n v="0"/>
    <n v="0"/>
    <n v="0"/>
    <n v="0"/>
    <n v="0"/>
    <n v="0"/>
    <n v="0"/>
    <n v="0"/>
    <n v="0"/>
    <n v="0"/>
    <n v="0"/>
    <n v="0"/>
    <n v="0"/>
    <n v="-1310.58"/>
    <s v="Henderson"/>
    <s v=" "/>
    <s v="N"/>
    <n v="0"/>
  </r>
  <r>
    <x v="0"/>
    <s v="Operations"/>
    <s v="R.10015"/>
    <s v="CAP-GAS SYSTEM WORK"/>
    <s v="R.10015.03"/>
    <s v="GAS DIMP MITIGATION MEASURES"/>
    <s v="R.10015.03.11"/>
    <s v="Guard Posts"/>
    <s v="R.10015.03.11.01"/>
    <x v="765"/>
    <x v="0"/>
    <n v="4580"/>
    <s v="David J Landers"/>
    <x v="0"/>
    <s v="REL  SETC  //  INIT"/>
    <s v="1CORP20000"/>
    <x v="0"/>
    <s v="2CORP90000"/>
    <x v="0"/>
    <s v="3CORP93500"/>
    <x v="89"/>
    <s v="1DRIV12000"/>
    <s v="Reliability - Gas"/>
    <s v="2DRIV12300"/>
    <s v="Integrity Management"/>
    <n v="0"/>
    <n v="0"/>
    <n v="12385.75"/>
    <n v="141510.60999999999"/>
    <n v="-141510.60999999999"/>
    <n v="0"/>
    <n v="150000"/>
    <n v="-150000"/>
    <n v="0"/>
    <n v="150000"/>
    <n v="-150000"/>
    <n v="0"/>
    <n v="150000"/>
    <n v="-150000"/>
    <n v="0"/>
    <n v="150000"/>
    <n v="-150000"/>
    <n v="150000"/>
    <n v="-741510.61"/>
    <s v="Henderson"/>
    <s v=" "/>
    <s v="N"/>
    <n v="0"/>
  </r>
  <r>
    <x v="0"/>
    <s v="Operations"/>
    <s v="R.10015"/>
    <s v="CAP-GAS SYSTEM WORK"/>
    <s v="R.10015.04"/>
    <s v="GAS EMERGENCY RESPONSE"/>
    <s v="R.10015.04.01"/>
    <s v="LEAK REPAIR"/>
    <s v="R.10015.04.01.01"/>
    <x v="766"/>
    <x v="0"/>
    <n v="3083"/>
    <s v="John H Klippert"/>
    <x v="0"/>
    <s v="REL  SETC  //  OPER"/>
    <s v="1CORP20000"/>
    <x v="0"/>
    <s v="2CORP90000"/>
    <x v="0"/>
    <s v="3CORP92000"/>
    <x v="93"/>
    <s v="1DRIV17000"/>
    <s v="Emergency Repair - Gas"/>
    <s v="2DRIV17000"/>
    <s v="Leaks"/>
    <n v="140000"/>
    <n v="0"/>
    <n v="0"/>
    <n v="0"/>
    <n v="0"/>
    <n v="142923.89380530978"/>
    <n v="0"/>
    <n v="142923.89380530978"/>
    <n v="147225.48672566374"/>
    <n v="0"/>
    <n v="147225.48672566374"/>
    <n v="151665.84070796461"/>
    <n v="0"/>
    <n v="151665.84070796461"/>
    <n v="156244.95575221238"/>
    <n v="0"/>
    <n v="156244.95575221238"/>
    <n v="0"/>
    <n v="598060.17699115048"/>
    <s v="Henderson"/>
    <s v="Added to Leak Repair Main &amp; Service "/>
    <s v="N"/>
    <n v="0"/>
  </r>
  <r>
    <x v="0"/>
    <s v="Operations"/>
    <s v="R.10015"/>
    <s v="CAP-GAS SYSTEM WORK"/>
    <s v="R.10015.04"/>
    <s v="GAS EMERGENCY RESPONSE"/>
    <s v="R.10015.04.01"/>
    <s v="LEAK REPAIR"/>
    <s v="R.10015.04.01.02"/>
    <x v="767"/>
    <x v="0"/>
    <n v="3083"/>
    <s v="John H Klippert"/>
    <x v="0"/>
    <s v="REL  SETC  //  OPER"/>
    <s v="1CORP20000"/>
    <x v="0"/>
    <s v="2CORP90000"/>
    <x v="0"/>
    <s v="3CORP92000"/>
    <x v="93"/>
    <s v="1DRIV17000"/>
    <s v="Emergency Repair - Gas"/>
    <s v="2DRIV17000"/>
    <s v="Leaks"/>
    <n v="1335360.1729206799"/>
    <n v="1755360"/>
    <n v="736518.41"/>
    <n v="2483946.7323877001"/>
    <n v="-728586.73238770012"/>
    <n v="1363249.1110453918"/>
    <n v="1500000"/>
    <n v="-136750.88895460824"/>
    <n v="1404278.9386593795"/>
    <n v="1500000"/>
    <n v="-95721.061340620508"/>
    <n v="1446632.3090996246"/>
    <n v="1500000"/>
    <n v="-53367.690900375368"/>
    <n v="1490309.2223661272"/>
    <n v="1300000"/>
    <n v="190309.22236612719"/>
    <n v="1300000"/>
    <n v="-824117.15121717704"/>
    <s v="Henderson"/>
    <s v="Includes Historical C leaks "/>
    <s v="N"/>
    <n v="0"/>
  </r>
  <r>
    <x v="0"/>
    <s v="Operations"/>
    <s v="R.10015"/>
    <s v="CAP-GAS SYSTEM WORK"/>
    <s v="R.10015.04"/>
    <s v="GAS EMERGENCY RESPONSE"/>
    <s v="R.10015.04.01"/>
    <s v="LEAK REPAIR"/>
    <s v="R.10015.04.01.03"/>
    <x v="768"/>
    <x v="0"/>
    <n v="3083"/>
    <s v="John H Klippert"/>
    <x v="0"/>
    <s v="REL  SETC  //  OPER"/>
    <s v="1CORP20000"/>
    <x v="0"/>
    <s v="2CORP90000"/>
    <x v="0"/>
    <s v="3CORP92000"/>
    <x v="93"/>
    <s v="1DRIV17000"/>
    <s v="Emergency Repair - Gas"/>
    <s v="2DRIV17000"/>
    <s v="Leaks"/>
    <n v="-27762.158487137589"/>
    <n v="419988"/>
    <n v="114924.72"/>
    <n v="453166.86928500014"/>
    <n v="-33178.869285000139"/>
    <n v="-28341.969938726816"/>
    <n v="1200000"/>
    <n v="-1228341.9699387269"/>
    <n v="32116.048352353046"/>
    <n v="1200000"/>
    <n v="-1167883.951647647"/>
    <n v="82370.960130649662"/>
    <n v="1200000"/>
    <n v="-1117629.0398693504"/>
    <n v="229863.41308830414"/>
    <n v="1100000"/>
    <n v="-870136.58691169589"/>
    <n v="1100000"/>
    <n v="-4417170.4176524207"/>
    <s v="Henderson"/>
    <s v="Includes Historical C leaks "/>
    <s v="N"/>
    <n v="0"/>
  </r>
  <r>
    <x v="0"/>
    <s v="Operations"/>
    <s v="R.10015"/>
    <s v="CAP-GAS SYSTEM WORK"/>
    <s v="R.10015.04"/>
    <s v="GAS EMERGENCY RESPONSE"/>
    <s v="R.10015.04.01"/>
    <s v="LEAK REPAIR"/>
    <s v="R.10015.04.01.04"/>
    <x v="769"/>
    <x v="0"/>
    <n v="3083"/>
    <s v="John H Klippert"/>
    <x v="0"/>
    <s v="REL  SETC  //  OPER"/>
    <s v="1CORP20000"/>
    <x v="0"/>
    <s v="2CORP90000"/>
    <x v="0"/>
    <s v="3CORP92000"/>
    <x v="93"/>
    <s v="1DRIV17000"/>
    <s v="Emergency Repair - Gas"/>
    <s v="2DRIV17000"/>
    <s v="Leaks"/>
    <n v="1816337.4375"/>
    <n v="329659"/>
    <n v="43442.34"/>
    <n v="240805.02901150001"/>
    <n v="88853.97098849999"/>
    <n v="1854271.5645132749"/>
    <n v="350000"/>
    <n v="1504271.5645132749"/>
    <n v="1910079.7378141596"/>
    <n v="350000"/>
    <n v="1560079.7378141596"/>
    <n v="1967688.1747699119"/>
    <n v="350000"/>
    <n v="1617688.1747699119"/>
    <n v="2027096.8753805314"/>
    <n v="350000"/>
    <n v="1677096.8753805314"/>
    <n v="350000"/>
    <n v="6447990.3234663783"/>
    <s v="Henderson"/>
    <s v=" "/>
    <s v="N"/>
    <n v="0"/>
  </r>
  <r>
    <x v="0"/>
    <s v="Operations"/>
    <s v="R.10015"/>
    <s v="CAP-GAS SYSTEM WORK"/>
    <s v="R.10015.04"/>
    <s v="GAS EMERGENCY RESPONSE"/>
    <s v="R.10015.04.01"/>
    <s v="LEAK REPAIR"/>
    <s v="R.10015.04.01.05"/>
    <x v="770"/>
    <x v="0"/>
    <n v="3083"/>
    <s v="John H Klippert"/>
    <x v="0"/>
    <s v="REL  SETC  //  OPER"/>
    <s v="1CORP20000"/>
    <x v="0"/>
    <s v="2CORP90000"/>
    <x v="0"/>
    <s v="3CORP92000"/>
    <x v="93"/>
    <s v="1DRIV17000"/>
    <s v="Emergency Repair - Gas"/>
    <s v="2DRIV17000"/>
    <s v="Leaks"/>
    <n v="3855462.5625"/>
    <n v="1563470"/>
    <n v="432297.92"/>
    <n v="1981971.6598495001"/>
    <n v="-418501.65984950005"/>
    <n v="3935983.7275221245"/>
    <n v="1350000"/>
    <n v="2585983.7275221245"/>
    <n v="4054445.3736902666"/>
    <n v="1350000"/>
    <n v="2704445.3736902666"/>
    <n v="4176728.3632831872"/>
    <n v="1350000"/>
    <n v="2826728.3632831872"/>
    <n v="4302832.6963008856"/>
    <n v="1350000"/>
    <n v="2952832.6963008856"/>
    <n v="1350000"/>
    <n v="10651488.500946963"/>
    <s v="Henderson"/>
    <s v=" "/>
    <s v="N"/>
    <n v="0"/>
  </r>
  <r>
    <x v="0"/>
    <s v="Operations"/>
    <s v="R.10015"/>
    <s v="CAP-GAS SYSTEM WORK"/>
    <s v="R.10015.04"/>
    <s v="GAS EMERGENCY RESPONSE"/>
    <s v="R.10015.04.01"/>
    <s v="LEAK REPAIR"/>
    <s v="R.10015.04.01.06"/>
    <x v="771"/>
    <x v="0"/>
    <n v="3083"/>
    <s v="John H Klippert"/>
    <x v="0"/>
    <s v="REL  SETC  //  OPER"/>
    <s v="1CORP20000"/>
    <x v="0"/>
    <s v="2CORP90000"/>
    <x v="0"/>
    <s v="3CORP92000"/>
    <x v="93"/>
    <s v="1DRIV17000"/>
    <s v="Emergency Repair - Gas"/>
    <s v="2DRIV17000"/>
    <s v="Leaks"/>
    <n v="0"/>
    <n v="269727"/>
    <n v="65817.460000000006"/>
    <n v="270963.74760000006"/>
    <n v="-1236.7476000000606"/>
    <n v="0"/>
    <n v="275000"/>
    <n v="-275000"/>
    <n v="0"/>
    <n v="280000"/>
    <n v="-280000"/>
    <n v="0"/>
    <n v="280000"/>
    <n v="-280000"/>
    <n v="0"/>
    <n v="280000"/>
    <n v="-280000"/>
    <n v="280000"/>
    <n v="-1116236.7476000001"/>
    <s v="Henderson"/>
    <s v=" "/>
    <s v="N"/>
    <n v="0"/>
  </r>
  <r>
    <x v="0"/>
    <s v="Operations"/>
    <s v="R.10015"/>
    <s v="CAP-GAS SYSTEM WORK"/>
    <s v="R.10015.04"/>
    <s v="GAS EMERGENCY RESPONSE"/>
    <s v="R.10015.04.01"/>
    <s v="LEAK REPAIR"/>
    <s v="R.10015.04.01.07"/>
    <x v="772"/>
    <x v="0"/>
    <n v="3083"/>
    <s v="John H Klippert"/>
    <x v="0"/>
    <s v="REL  SETC  //  OPER"/>
    <s v="1CORP20000"/>
    <x v="0"/>
    <s v="2CORP90000"/>
    <x v="0"/>
    <s v="3CORP92000"/>
    <x v="93"/>
    <s v="1DRIV17000"/>
    <s v="Emergency Repair - Gas"/>
    <s v="2DRIV17000"/>
    <s v="Leaks"/>
    <n v="0"/>
    <n v="34735"/>
    <n v="36179.699999999997"/>
    <n v="61438.451799500006"/>
    <n v="-26703.451799500006"/>
    <n v="0"/>
    <n v="40000"/>
    <n v="-40000"/>
    <n v="0"/>
    <n v="42000"/>
    <n v="-42000"/>
    <n v="0"/>
    <n v="42000"/>
    <n v="-42000"/>
    <n v="0"/>
    <n v="42000"/>
    <n v="-42000"/>
    <n v="42000"/>
    <n v="-192703.45179950001"/>
    <s v="Henderson"/>
    <s v=" "/>
    <s v="N"/>
    <n v="0"/>
  </r>
  <r>
    <x v="0"/>
    <s v="Operations"/>
    <s v="R.10015"/>
    <s v="CAP-GAS SYSTEM WORK"/>
    <s v="R.10015.04"/>
    <s v="GAS EMERGENCY RESPONSE"/>
    <s v="R.10015.04.01"/>
    <s v="LEAK REPAIR"/>
    <s v="R.10015.04.01.08"/>
    <x v="773"/>
    <x v="0"/>
    <n v="3083"/>
    <s v="John H Klippert"/>
    <x v="0"/>
    <s v="REL  SETC  //  OPER"/>
    <s v="1CORP20000"/>
    <x v="0"/>
    <s v="2CORP90000"/>
    <x v="0"/>
    <s v="3CORP92000"/>
    <x v="93"/>
    <s v="1DRIV17000"/>
    <s v="Emergency Repair - Gas"/>
    <s v="2DRIV17000"/>
    <s v="Leaks"/>
    <n v="0"/>
    <n v="187457"/>
    <n v="72455.289999999994"/>
    <n v="206812.52298950002"/>
    <n v="-19355.522989500023"/>
    <n v="0"/>
    <n v="116000"/>
    <n v="-116000"/>
    <n v="0"/>
    <n v="116000"/>
    <n v="-116000"/>
    <n v="0"/>
    <n v="116000"/>
    <n v="-116000"/>
    <n v="0"/>
    <n v="116000"/>
    <n v="-116000"/>
    <n v="116000"/>
    <n v="-483355.52298950002"/>
    <s v="Henderson"/>
    <s v=" "/>
    <s v="N"/>
    <n v="0"/>
  </r>
  <r>
    <x v="0"/>
    <s v="Operations"/>
    <s v="R.10015"/>
    <s v="CAP-GAS SYSTEM WORK"/>
    <s v="R.10015.04"/>
    <s v="GAS EMERGENCY RESPONSE"/>
    <s v="R.10015.04.01"/>
    <s v="LEAK REPAIR"/>
    <s v="R.10015.04.01.09"/>
    <x v="774"/>
    <x v="0"/>
    <n v="3083"/>
    <s v="John H Klippert"/>
    <x v="0"/>
    <s v="REL  SETC  //  OPER"/>
    <s v="1CORP20000"/>
    <x v="0"/>
    <s v="2CORP90000"/>
    <x v="0"/>
    <s v="3CORP92000"/>
    <x v="93"/>
    <s v="1DRIV17000"/>
    <s v="Emergency Repair - Gas"/>
    <s v="2DRIV17000"/>
    <s v="Leaks"/>
    <n v="0"/>
    <n v="1165848"/>
    <n v="267463.15000000002"/>
    <n v="928909.45838999993"/>
    <n v="236938.54161000007"/>
    <n v="0"/>
    <n v="1181000"/>
    <n v="-1181000"/>
    <n v="0"/>
    <n v="1181000"/>
    <n v="-1181000"/>
    <n v="0"/>
    <n v="1181000"/>
    <n v="-1181000"/>
    <n v="0"/>
    <n v="1181000"/>
    <n v="-1181000"/>
    <n v="1181000"/>
    <n v="-4487061.4583900003"/>
    <s v="Henderson"/>
    <s v=" "/>
    <s v="N"/>
    <n v="0"/>
  </r>
  <r>
    <x v="0"/>
    <s v="Operations"/>
    <s v="R.10015"/>
    <s v="CAP-GAS SYSTEM WORK"/>
    <s v="R.10015.04"/>
    <s v="GAS EMERGENCY RESPONSE"/>
    <s v="R.10015.04.01"/>
    <s v="LEAK REPAIR"/>
    <s v="R.10015.04.01.10"/>
    <x v="775"/>
    <x v="0"/>
    <n v="3083"/>
    <s v="John H Klippert"/>
    <x v="1"/>
    <s v="REL  SETC  //  CLOS"/>
    <s v="1CORP20000"/>
    <x v="0"/>
    <s v="2CORP90000"/>
    <x v="0"/>
    <s v="3CORP92000"/>
    <x v="93"/>
    <s v="1DRIV17000"/>
    <s v="Emergency Repair - Gas"/>
    <s v="2DRIV17000"/>
    <s v="Leaks"/>
    <n v="0"/>
    <n v="0"/>
    <n v="0"/>
    <n v="0"/>
    <n v="0"/>
    <n v="0"/>
    <n v="0"/>
    <n v="0"/>
    <n v="0"/>
    <n v="0"/>
    <n v="0"/>
    <n v="0"/>
    <n v="0"/>
    <n v="0"/>
    <n v="0"/>
    <n v="0"/>
    <n v="0"/>
    <n v="0"/>
    <n v="0"/>
    <n v="0"/>
    <s v=" "/>
    <s v="N"/>
    <n v="0"/>
  </r>
  <r>
    <x v="0"/>
    <s v="Operations"/>
    <s v="R.10015"/>
    <s v="CAP-GAS SYSTEM WORK"/>
    <s v="R.10015.04"/>
    <s v="GAS EMERGENCY RESPONSE"/>
    <s v="R.10015.04.01"/>
    <s v="LEAK REPAIR"/>
    <s v="R.10015.04.01.11"/>
    <x v="776"/>
    <x v="0"/>
    <n v="3083"/>
    <s v="John H Klippert"/>
    <x v="1"/>
    <s v="REL  SETC  //  OPER"/>
    <s v="1CORP20000"/>
    <x v="0"/>
    <s v="2CORP90000"/>
    <x v="0"/>
    <s v="3CORP93500"/>
    <x v="89"/>
    <s v="1DRIV22000"/>
    <s v="Customer Requested Services - Gas"/>
    <s v="2DRIV22100"/>
    <s v="New Customer Requests - Gas"/>
    <n v="0"/>
    <n v="0"/>
    <n v="0"/>
    <n v="0"/>
    <n v="0"/>
    <n v="0"/>
    <n v="0"/>
    <n v="0"/>
    <n v="0"/>
    <n v="0"/>
    <n v="0"/>
    <n v="0"/>
    <n v="0"/>
    <n v="0"/>
    <n v="0"/>
    <n v="0"/>
    <n v="0"/>
    <n v="0"/>
    <n v="0"/>
    <n v="0"/>
    <s v=" "/>
    <s v="N"/>
    <n v="0"/>
  </r>
  <r>
    <x v="0"/>
    <s v="Operations"/>
    <s v="R.10015"/>
    <s v="CAP-GAS SYSTEM WORK"/>
    <s v="R.10015.05"/>
    <s v="GAS SYSTEM NEW"/>
    <s v="R.10015.05.01"/>
    <s v="GAS SYSTEM NEW"/>
    <s v="R.10015.05.01.01"/>
    <x v="777"/>
    <x v="0"/>
    <n v="4580"/>
    <s v="David J Landers"/>
    <x v="0"/>
    <s v="REL  SETC  //  OPER"/>
    <s v="1CORP20000"/>
    <x v="0"/>
    <s v="2CORP90000"/>
    <x v="0"/>
    <s v="3CORP91000"/>
    <x v="75"/>
    <s v="1DRIV12000"/>
    <s v="Reliability - Gas"/>
    <s v="2DRIV12500"/>
    <s v="Serve Growing Gas Load"/>
    <n v="1750000"/>
    <n v="1750000"/>
    <n v="1503444.33"/>
    <n v="634766.24000000011"/>
    <n v="1115233.7599999998"/>
    <n v="1786548.6725663722"/>
    <n v="1155959"/>
    <n v="630589.6725663722"/>
    <n v="1840318.5840707968"/>
    <n v="1186014"/>
    <n v="654304.58407079685"/>
    <n v="1895823.008849558"/>
    <n v="1216851"/>
    <n v="678972.00884955795"/>
    <n v="1953061.9469026551"/>
    <n v="1248489"/>
    <n v="704572.94690265507"/>
    <n v="1280949"/>
    <n v="3783672.9723893818"/>
    <s v="Tada"/>
    <s v=" "/>
    <s v="N"/>
    <n v="0"/>
  </r>
  <r>
    <x v="0"/>
    <s v="Operations"/>
    <s v="R.10015"/>
    <s v="CAP-GAS SYSTEM WORK"/>
    <s v="R.10015.05"/>
    <s v="GAS SYSTEM NEW"/>
    <s v="R.10015.05.01"/>
    <s v="GAS SYSTEM NEW"/>
    <s v="R.10015.05.01.02"/>
    <x v="778"/>
    <x v="0"/>
    <n v="4207"/>
    <s v="Jennifer R Tada"/>
    <x v="0"/>
    <s v="REL  SETC  //  OPER"/>
    <s v="1CORP20000"/>
    <x v="0"/>
    <s v="2CORP90000"/>
    <x v="0"/>
    <s v="3CORP96500"/>
    <x v="91"/>
    <s v="1DRIV22000"/>
    <s v="Customer Requested Services - Gas"/>
    <s v="2DRIV22200"/>
    <s v="Public Improvement - Gas"/>
    <n v="725003.97165543947"/>
    <n v="725004"/>
    <n v="716077.6"/>
    <n v="695741.02659140003"/>
    <n v="29262.973408599966"/>
    <n v="740145.64752364182"/>
    <n v="740145.64752364182"/>
    <n v="0"/>
    <n v="762421.8757500815"/>
    <n v="762421.8757500815"/>
    <n v="0"/>
    <n v="785416.69198382553"/>
    <n v="785416.69198382553"/>
    <n v="0"/>
    <n v="809130.09622487437"/>
    <n v="809130.09622487437"/>
    <n v="0"/>
    <n v="2833403.9991116198"/>
    <n v="29262.973408599966"/>
    <s v="Tada/Henderson"/>
    <s v=" Cak- increased 2022 by 2M to 2.8M"/>
    <s v="N"/>
    <n v="0"/>
  </r>
  <r>
    <x v="0"/>
    <s v="Operations"/>
    <s v="R.10015"/>
    <s v="CAP-GAS SYSTEM WORK"/>
    <s v="R.10015.05"/>
    <s v="GAS SYSTEM NEW"/>
    <s v="R.10015.05.01"/>
    <s v="GAS SYSTEM NEW"/>
    <s v="R.10015.05.01.03"/>
    <x v="779"/>
    <x v="0"/>
    <n v="4207"/>
    <s v="Jennifer R Tada"/>
    <x v="1"/>
    <s v="REL  SETC  //  OPER"/>
    <s v="1CORP20000"/>
    <x v="0"/>
    <s v="2CORP90000"/>
    <x v="0"/>
    <s v="3CORP96500"/>
    <x v="91"/>
    <s v="1DRIV22000"/>
    <s v="Customer Requested Services - Gas"/>
    <s v="2DRIV22200"/>
    <s v="Public Improvement - Gas"/>
    <n v="0"/>
    <n v="0"/>
    <n v="0"/>
    <n v="0"/>
    <n v="0"/>
    <n v="0"/>
    <n v="0"/>
    <n v="0"/>
    <n v="0"/>
    <n v="0"/>
    <n v="0"/>
    <n v="0"/>
    <n v="0"/>
    <n v="0"/>
    <n v="0"/>
    <n v="0"/>
    <n v="0"/>
    <n v="0"/>
    <n v="0"/>
    <n v="0"/>
    <s v=" "/>
    <s v="N"/>
    <n v="0"/>
  </r>
  <r>
    <x v="0"/>
    <s v="Operations"/>
    <s v="R.10015"/>
    <s v="CAP-GAS SYSTEM WORK"/>
    <s v="R.10015.05"/>
    <s v="GAS SYSTEM NEW"/>
    <s v="R.10015.05.02"/>
    <s v="PROJECT MITIGATION"/>
    <s v="R.10015.05.02.01"/>
    <x v="780"/>
    <x v="0"/>
    <n v="4580"/>
    <s v="David J Landers"/>
    <x v="0"/>
    <s v="REL  SETC  //  EXEC"/>
    <s v="1CORP20000"/>
    <x v="0"/>
    <s v="2CORP90000"/>
    <x v="0"/>
    <s v="3CORP91500"/>
    <x v="87"/>
    <s v="1DRIV12000"/>
    <s v="Reliability - Gas"/>
    <s v="2DRIV12500"/>
    <s v="Serve Growing Gas Load"/>
    <n v="27414.096617108455"/>
    <n v="27414"/>
    <n v="27413.73"/>
    <n v="0"/>
    <n v="27414"/>
    <n v="27986.638811943645"/>
    <n v="27986.638811943645"/>
    <n v="0"/>
    <n v="28828.95512570117"/>
    <n v="28828.95512570117"/>
    <n v="0"/>
    <n v="29698.442933450875"/>
    <n v="29698.442933450875"/>
    <n v="0"/>
    <n v="30595.102235192757"/>
    <n v="30595.102235192757"/>
    <n v="0"/>
    <n v="31512.955302248542"/>
    <n v="27414"/>
    <s v="Henderson"/>
    <s v=" "/>
    <s v="N"/>
    <n v="0"/>
  </r>
  <r>
    <x v="0"/>
    <s v="Operations"/>
    <s v="R.10015"/>
    <s v="CAP-GAS SYSTEM WORK"/>
    <s v="R.10015.06"/>
    <s v="GAS SYSTEM UPGRADE"/>
    <s v="R.10015.06.01"/>
    <s v="GAS SYSTEM UPGRADE"/>
    <s v="R.10015.06.01.01"/>
    <x v="781"/>
    <x v="0"/>
    <n v="4580"/>
    <s v="David J Landers"/>
    <x v="0"/>
    <s v="REL  SETC  //  OPER"/>
    <s v="1CORP20000"/>
    <x v="0"/>
    <s v="2CORP90000"/>
    <x v="0"/>
    <s v="3CORP91500"/>
    <x v="87"/>
    <s v="1DRIV12000"/>
    <s v="Reliability - Gas"/>
    <s v="2DRIV12400"/>
    <s v="Reduce Gas Outages/Customer Interuptions"/>
    <n v="226050.00000000003"/>
    <n v="226050"/>
    <n v="225995.63"/>
    <n v="10779.145"/>
    <n v="215270.85500000001"/>
    <n v="230771.04424778768"/>
    <n v="230771.04424778768"/>
    <n v="0"/>
    <n v="237716.5805309735"/>
    <n v="237716.5805309735"/>
    <n v="0"/>
    <n v="244886.16637168149"/>
    <n v="244886.16637168149"/>
    <n v="0"/>
    <n v="252279.80176991154"/>
    <n v="252279.80176991154"/>
    <n v="0"/>
    <n v="259848.19582300889"/>
    <n v="215270.85500000001"/>
    <s v="Henderson"/>
    <s v=" "/>
    <s v="N"/>
    <n v="0"/>
  </r>
  <r>
    <x v="0"/>
    <s v="Operations"/>
    <s v="R.10015"/>
    <s v="CAP-GAS SYSTEM WORK"/>
    <s v="R.10015.06"/>
    <s v="GAS SYSTEM UPGRADE"/>
    <s v="R.10015.06.01"/>
    <s v="GAS SYSTEM UPGRADE"/>
    <s v="R.10015.06.01.02"/>
    <x v="782"/>
    <x v="0"/>
    <n v="4022"/>
    <s v="Roque Bamba"/>
    <x v="0"/>
    <s v="REL  SETC  //  OPER"/>
    <s v="1CORP20000"/>
    <x v="0"/>
    <s v="2CORP90000"/>
    <x v="0"/>
    <s v="3CORP91500"/>
    <x v="87"/>
    <s v="1DRIV12000"/>
    <s v="Reliability - Gas"/>
    <s v="2DRIV12300"/>
    <s v="Integrity Management"/>
    <n v="105728.16679375"/>
    <n v="105728"/>
    <n v="106331.06"/>
    <n v="58985.825249000001"/>
    <n v="46742.174750999999"/>
    <n v="107936.29487900004"/>
    <n v="107936.29487900004"/>
    <n v="0"/>
    <n v="114242.44670917577"/>
    <n v="114242.44670917577"/>
    <n v="0"/>
    <n v="120145.93393309851"/>
    <n v="120145.93393309851"/>
    <n v="0"/>
    <n v="131004.82640682066"/>
    <n v="131004.82640682066"/>
    <n v="0"/>
    <n v="134934.97119902528"/>
    <n v="46742.174750999999"/>
    <s v="Henderson"/>
    <s v=" "/>
    <s v="N"/>
    <n v="0"/>
  </r>
  <r>
    <x v="0"/>
    <s v="Operations"/>
    <s v="R.10015"/>
    <s v="CAP-GAS SYSTEM WORK"/>
    <s v="R.10015.06"/>
    <s v="GAS SYSTEM UPGRADE"/>
    <s v="R.10015.06.01"/>
    <s v="GAS SYSTEM UPGRADE"/>
    <s v="R.10015.06.01.03"/>
    <x v="783"/>
    <x v="0"/>
    <n v="4022"/>
    <s v="Roque Bamba"/>
    <x v="0"/>
    <s v="REL  SETC  //  OPER"/>
    <s v="1CORP20000"/>
    <x v="0"/>
    <s v="2CORP90000"/>
    <x v="0"/>
    <s v="3CORP96500"/>
    <x v="91"/>
    <s v="1DRIV12000"/>
    <s v="Reliability - Gas"/>
    <s v="2DRIV12500"/>
    <s v="Serve Growing Gas Load"/>
    <n v="0"/>
    <n v="0"/>
    <n v="0"/>
    <n v="0"/>
    <n v="0"/>
    <n v="0"/>
    <n v="0"/>
    <n v="0"/>
    <n v="0"/>
    <n v="0"/>
    <n v="0"/>
    <n v="0"/>
    <n v="0"/>
    <n v="0"/>
    <n v="0"/>
    <n v="0"/>
    <n v="0"/>
    <n v="0"/>
    <n v="0"/>
    <s v="Henderson"/>
    <s v=" "/>
    <s v="N"/>
    <n v="0"/>
  </r>
  <r>
    <x v="0"/>
    <s v="Operations"/>
    <s v="R.10015"/>
    <s v="CAP-GAS SYSTEM WORK"/>
    <s v="R.10015.06"/>
    <s v="GAS SYSTEM UPGRADE"/>
    <s v="R.10015.06.01"/>
    <s v="GAS SYSTEM UPGRADE"/>
    <s v="R.10015.06.01.04"/>
    <x v="784"/>
    <x v="0"/>
    <n v="4022"/>
    <s v="Roque Bamba"/>
    <x v="0"/>
    <s v="REL  SETC  //  OPER"/>
    <s v="1CORP20000"/>
    <x v="0"/>
    <s v="2CORP90000"/>
    <x v="0"/>
    <s v="3CORP96500"/>
    <x v="91"/>
    <s v="1DRIV12000"/>
    <s v="Reliability - Gas"/>
    <s v="2DRIV12500"/>
    <s v="Serve Growing Gas Load"/>
    <n v="2824316.8364382898"/>
    <n v="3458379"/>
    <n v="2762642.91"/>
    <n v="1787484.9295655002"/>
    <n v="1670894.0704344998"/>
    <n v="2883302.5685975309"/>
    <n v="0"/>
    <n v="2883302.5685975309"/>
    <n v="2970081.5779436706"/>
    <n v="0"/>
    <n v="2970081.5779436706"/>
    <n v="3059659.9101719428"/>
    <n v="4919858"/>
    <n v="-1860198.0898280572"/>
    <n v="3152037.565282349"/>
    <n v="5974858"/>
    <n v="-2822820.434717651"/>
    <n v="824858"/>
    <n v="2841259.6924299924"/>
    <s v="Henderson"/>
    <s v="Based on growth rate and HP projects.  CAK - 2020 lowered by $655K, 2021 lowered by $3M due to added placeholders"/>
    <s v="N"/>
    <n v="0"/>
  </r>
  <r>
    <x v="0"/>
    <s v="Operations"/>
    <s v="R.10015"/>
    <s v="CAP-GAS SYSTEM WORK"/>
    <s v="R.10015.06"/>
    <s v="GAS SYSTEM UPGRADE"/>
    <s v="R.10015.06.01"/>
    <s v="GAS SYSTEM UPGRADE"/>
    <s v="R.10015.06.01.05"/>
    <x v="785"/>
    <x v="0"/>
    <n v="4022"/>
    <s v="Roque Bamba"/>
    <x v="0"/>
    <s v="REL  SETC  //  OPER"/>
    <s v="1CORP20000"/>
    <x v="0"/>
    <s v="2CORP90000"/>
    <x v="0"/>
    <s v="3CORP96500"/>
    <x v="91"/>
    <s v="1DRIV12000"/>
    <s v="Reliability - Gas"/>
    <s v="2DRIV12500"/>
    <s v="Serve Growing Gas Load"/>
    <n v="1350701.2248372131"/>
    <n v="1350701"/>
    <n v="1239859.97"/>
    <n v="843872.24024650001"/>
    <n v="506828.75975349999"/>
    <n v="1378910.5601523975"/>
    <n v="0"/>
    <n v="1378910.5601523975"/>
    <n v="1420411.7517686347"/>
    <n v="0"/>
    <n v="1420411.7517686347"/>
    <n v="1463251.6915015248"/>
    <n v="0"/>
    <n v="1463251.6915015248"/>
    <n v="1507430.3793510676"/>
    <n v="809574"/>
    <n v="697856.37935106759"/>
    <n v="10874"/>
    <n v="5467259.1425271248"/>
    <s v="Henderson"/>
    <s v="Based on growth rate and HP projects "/>
    <s v="N"/>
    <n v="0"/>
  </r>
  <r>
    <x v="0"/>
    <s v="Operations"/>
    <s v="R.10015"/>
    <s v="CAP-GAS SYSTEM WORK"/>
    <s v="R.10015.06"/>
    <s v="GAS SYSTEM UPGRADE"/>
    <s v="R.10015.06.01"/>
    <s v="GAS SYSTEM UPGRADE"/>
    <s v="R.10015.06.01.06"/>
    <x v="786"/>
    <x v="0"/>
    <n v="4022"/>
    <s v="Roque Bamba"/>
    <x v="0"/>
    <s v="REL  SETC  //  OPER"/>
    <s v="1CORP20000"/>
    <x v="0"/>
    <s v="2CORP90000"/>
    <x v="0"/>
    <s v="3CORP96500"/>
    <x v="91"/>
    <s v="1DRIV12000"/>
    <s v="Reliability - Gas"/>
    <s v="2DRIV12500"/>
    <s v="Serve Growing Gas Load"/>
    <n v="0"/>
    <n v="0"/>
    <n v="0"/>
    <n v="0"/>
    <n v="0"/>
    <n v="0"/>
    <n v="0"/>
    <n v="0"/>
    <n v="0"/>
    <n v="0"/>
    <n v="0"/>
    <n v="0"/>
    <n v="200000"/>
    <n v="-200000"/>
    <n v="0"/>
    <n v="0"/>
    <n v="0"/>
    <n v="0"/>
    <n v="-200000"/>
    <s v="Henderson"/>
    <s v="Kent LS 1996 "/>
    <s v="N"/>
    <n v="0"/>
  </r>
  <r>
    <x v="0"/>
    <s v="Operations"/>
    <s v="R.10015"/>
    <s v="CAP-GAS SYSTEM WORK"/>
    <s v="R.10015.06"/>
    <s v="GAS SYSTEM UPGRADE"/>
    <s v="R.10015.06.01"/>
    <s v="GAS SYSTEM UPGRADE"/>
    <s v="R.10015.06.01.07"/>
    <x v="787"/>
    <x v="0"/>
    <n v="4022"/>
    <s v="Roque Bamba"/>
    <x v="0"/>
    <s v="REL  SETC  //  EXEC"/>
    <s v="1CORP20000"/>
    <x v="0"/>
    <s v="2CORP90000"/>
    <x v="0"/>
    <s v="3CORP96500"/>
    <x v="91"/>
    <s v="1DRIV12000"/>
    <s v="Reliability - Gas"/>
    <s v="2DRIV12500"/>
    <s v="Serve Growing Gas Load"/>
    <n v="0"/>
    <n v="0"/>
    <n v="-1012.36"/>
    <n v="-159.09000000000003"/>
    <n v="159.09000000000003"/>
    <n v="0"/>
    <n v="0"/>
    <n v="0"/>
    <n v="0"/>
    <n v="0"/>
    <n v="0"/>
    <n v="0"/>
    <n v="0"/>
    <n v="0"/>
    <n v="0"/>
    <n v="0"/>
    <n v="0"/>
    <n v="0"/>
    <n v="159.09000000000003"/>
    <s v="Henderson"/>
    <s v=" "/>
    <s v="N"/>
    <n v="0"/>
  </r>
  <r>
    <x v="0"/>
    <s v="Operations"/>
    <s v="R.10015"/>
    <s v="CAP-GAS SYSTEM WORK"/>
    <s v="R.10015.06"/>
    <s v="GAS SYSTEM UPGRADE"/>
    <s v="R.10015.06.01"/>
    <s v="GAS SYSTEM UPGRADE"/>
    <s v="R.10015.06.01.08"/>
    <x v="788"/>
    <x v="0"/>
    <n v="4207"/>
    <s v="Jennifer R Tada"/>
    <x v="0"/>
    <s v="REL  SETC  //  OPER"/>
    <s v="1CORP20000"/>
    <x v="0"/>
    <s v="2CORP90000"/>
    <x v="0"/>
    <s v="3CORP96500"/>
    <x v="91"/>
    <s v="1DRIV12000"/>
    <s v="Reliability - Gas"/>
    <s v="2DRIV12500"/>
    <s v="Serve Growing Gas Load"/>
    <n v="0"/>
    <n v="0"/>
    <n v="0"/>
    <n v="0"/>
    <n v="0"/>
    <n v="0"/>
    <n v="0"/>
    <n v="0"/>
    <n v="0"/>
    <n v="0"/>
    <n v="0"/>
    <n v="0"/>
    <n v="0"/>
    <n v="0"/>
    <n v="0"/>
    <n v="0"/>
    <n v="0"/>
    <n v="0"/>
    <n v="0"/>
    <s v="Tada/Henderson"/>
    <s v=" "/>
    <s v="N"/>
    <n v="0"/>
  </r>
  <r>
    <x v="0"/>
    <s v="Operations"/>
    <s v="R.10015"/>
    <s v="CAP-GAS SYSTEM WORK"/>
    <s v="R.10015.06"/>
    <s v="GAS SYSTEM UPGRADE"/>
    <s v="R.10015.06.01"/>
    <s v="GAS SYSTEM UPGRADE"/>
    <s v="R.10015.06.01.09"/>
    <x v="789"/>
    <x v="0"/>
    <n v="4022"/>
    <s v="Roque Bamba"/>
    <x v="1"/>
    <s v="REL  SETC  //  OPER"/>
    <s v="1CORP20000"/>
    <x v="0"/>
    <s v="2CORP90000"/>
    <x v="0"/>
    <s v="3CORP96500"/>
    <x v="91"/>
    <s v="1DRIV12000"/>
    <s v="Reliability - Gas"/>
    <s v="2DRIV12500"/>
    <s v="Serve Growing Gas Load"/>
    <n v="0"/>
    <n v="0"/>
    <n v="0"/>
    <n v="0"/>
    <n v="0"/>
    <n v="0"/>
    <n v="0"/>
    <n v="0"/>
    <n v="0"/>
    <n v="0"/>
    <n v="0"/>
    <n v="0"/>
    <n v="0"/>
    <n v="0"/>
    <n v="0"/>
    <n v="0"/>
    <n v="0"/>
    <n v="0"/>
    <n v="0"/>
    <n v="0"/>
    <s v=" "/>
    <s v="N"/>
    <n v="0"/>
  </r>
  <r>
    <x v="0"/>
    <s v="Operations"/>
    <s v="R.10015"/>
    <s v="CAP-GAS SYSTEM WORK"/>
    <s v="R.10015.06"/>
    <s v="GAS SYSTEM UPGRADE"/>
    <s v="R.10015.06.01"/>
    <s v="GAS SYSTEM UPGRADE"/>
    <s v="R.10015.06.01.10"/>
    <x v="790"/>
    <x v="0"/>
    <n v="4022"/>
    <s v="Roque Bamba"/>
    <x v="1"/>
    <s v="REL  SETC  //  OPER"/>
    <s v="1CORP20000"/>
    <x v="0"/>
    <s v="2CORP90000"/>
    <x v="0"/>
    <s v="3CORP93500"/>
    <x v="89"/>
    <s v="1DRIV12000"/>
    <s v="Reliability - Gas"/>
    <s v="2DRIV12500"/>
    <s v="Serve Growing Gas Load"/>
    <n v="0"/>
    <n v="80609"/>
    <n v="0"/>
    <n v="0"/>
    <n v="80609"/>
    <n v="0"/>
    <n v="0"/>
    <n v="0"/>
    <n v="0"/>
    <n v="0"/>
    <n v="0"/>
    <n v="0"/>
    <n v="0"/>
    <n v="0"/>
    <n v="0"/>
    <n v="0"/>
    <n v="0"/>
    <n v="0"/>
    <n v="80609"/>
    <n v="0"/>
    <s v=" "/>
    <s v="N"/>
    <n v="0"/>
  </r>
  <r>
    <x v="0"/>
    <s v="Operations"/>
    <s v="R.10016"/>
    <s v="CAP-GENERATION PLANT WORK"/>
    <s v="R.10016.01"/>
    <s v="GENERATION PLANT WORK"/>
    <s v="R.10016.01.01"/>
    <s v="FISH AND WILDLIFE PROGRAM"/>
    <s v="R.10016.01.01.01"/>
    <x v="791"/>
    <x v="0"/>
    <n v="5150"/>
    <s v="Matthew J Blanton"/>
    <x v="0"/>
    <s v="REL  SETC  //  EXEC"/>
    <s v="1CORP20000"/>
    <x v="0"/>
    <s v="2CORP70000"/>
    <x v="6"/>
    <s v="3CORP72000"/>
    <x v="42"/>
    <s v="1DRIV11000"/>
    <s v="Reliability - Electric"/>
    <s v="2DRIV11500"/>
    <s v="Reduce Electric Outages/Customer Interuptions"/>
    <n v="0"/>
    <n v="0"/>
    <n v="0"/>
    <n v="0"/>
    <n v="0"/>
    <n v="0"/>
    <n v="0"/>
    <n v="0"/>
    <n v="0"/>
    <n v="0"/>
    <n v="0"/>
    <n v="0"/>
    <n v="0"/>
    <n v="0"/>
    <n v="0"/>
    <n v="0"/>
    <n v="0"/>
    <n v="0"/>
    <n v="0"/>
    <n v="0"/>
    <s v=" "/>
    <s v="N"/>
    <n v="0"/>
  </r>
  <r>
    <x v="0"/>
    <s v="Operations"/>
    <s v="R.10016"/>
    <s v="CAP-GENERATION PLANT WORK"/>
    <s v="R.10016.01"/>
    <s v="GENERATION PLANT WORK"/>
    <s v="R.10016.01.02"/>
    <s v="GENERATION PLANT WORK"/>
    <s v="R.10016.01.02.01"/>
    <x v="792"/>
    <x v="0"/>
    <n v="5030"/>
    <s v="Kris R Olin"/>
    <x v="0"/>
    <s v="REL  SETC  //  OPER"/>
    <s v="1CORP10000"/>
    <x v="1"/>
    <s v="2CORP20000"/>
    <x v="11"/>
    <s v="3CORP22000"/>
    <x v="77"/>
    <s v="1DRIV11000"/>
    <s v="Reliability - Electric"/>
    <s v="2DRIV11400"/>
    <s v="Electric Operations"/>
    <n v="0"/>
    <n v="0"/>
    <n v="0"/>
    <n v="0"/>
    <n v="0"/>
    <n v="0"/>
    <n v="0"/>
    <n v="0"/>
    <n v="0"/>
    <n v="0"/>
    <n v="0"/>
    <n v="0"/>
    <n v="0"/>
    <n v="0"/>
    <n v="0"/>
    <n v="0"/>
    <n v="0"/>
    <n v="0"/>
    <n v="0"/>
    <n v="0"/>
    <s v=" "/>
    <s v="N"/>
    <n v="0"/>
  </r>
  <r>
    <x v="0"/>
    <s v="Operations"/>
    <s v="R.10016"/>
    <s v="CAP-GENERATION PLANT WORK"/>
    <s v="R.10016.02"/>
    <s v="LOWER BAKER DAM CREST IMPROVEMENTS"/>
    <s v="R.10016.02.01"/>
    <s v="LOWER BAKER DAM CREST IMPROVEMENTS"/>
    <s v="R.10016.02.01.01"/>
    <x v="793"/>
    <x v="0"/>
    <n v="5150"/>
    <s v="Matthew J Blanton"/>
    <x v="0"/>
    <s v="REL  SETC  //  EXEC"/>
    <s v="1CORP20000"/>
    <x v="0"/>
    <s v="2CORP70000"/>
    <x v="6"/>
    <s v="3CORP71500"/>
    <x v="45"/>
    <s v="1DRIV11000"/>
    <s v="Reliability - Electric"/>
    <s v="2DRIV11100"/>
    <s v="Aging Infrastructure"/>
    <n v="0"/>
    <n v="0"/>
    <n v="0"/>
    <n v="0"/>
    <n v="0"/>
    <n v="0"/>
    <n v="0"/>
    <n v="0"/>
    <n v="0"/>
    <n v="0"/>
    <n v="0"/>
    <n v="0"/>
    <n v="0"/>
    <n v="0"/>
    <n v="0"/>
    <n v="0"/>
    <n v="0"/>
    <n v="0"/>
    <n v="0"/>
    <n v="0"/>
    <s v=" "/>
    <s v="N"/>
    <n v="0"/>
  </r>
  <r>
    <x v="0"/>
    <s v="Operations"/>
    <s v="R.10016"/>
    <s v="CAP-GENERATION PLANT WORK"/>
    <s v="R.10016.03"/>
    <s v="SNOQUALMIE GENERATING PLANT"/>
    <s v="R.10016.03.01"/>
    <s v="SNOQUALMIE GENERATING PLANT"/>
    <s v="R.10016.03.01.01"/>
    <x v="794"/>
    <x v="0"/>
    <n v="4022"/>
    <s v="Roque Bamba"/>
    <x v="0"/>
    <s v="REL  SETC  //  CLOS"/>
    <s v="1CORP20000"/>
    <x v="0"/>
    <s v="2CORP70000"/>
    <x v="6"/>
    <s v="3CORP78600"/>
    <x v="94"/>
    <s v="1DRIV11000"/>
    <s v="Reliability - Electric"/>
    <s v="2DRIV11500"/>
    <s v="Reduce Electric Outages/Customer Interuptions"/>
    <n v="0"/>
    <n v="0"/>
    <n v="0"/>
    <n v="0"/>
    <n v="0"/>
    <n v="0"/>
    <n v="0"/>
    <n v="0"/>
    <n v="0"/>
    <n v="0"/>
    <n v="0"/>
    <n v="0"/>
    <n v="0"/>
    <n v="0"/>
    <n v="0"/>
    <n v="0"/>
    <n v="0"/>
    <n v="0"/>
    <n v="0"/>
    <n v="0"/>
    <s v=" "/>
    <s v="N"/>
    <n v="0"/>
  </r>
  <r>
    <x v="0"/>
    <s v="Operations"/>
    <s v="R.10016"/>
    <s v="CAP-GENERATION PLANT WORK"/>
    <s v="R.10016.03"/>
    <s v="SNOQUALMIE GENERATING PLANT"/>
    <s v="R.10016.03.01"/>
    <s v="SNOQUALMIE GENERATING PLANT"/>
    <s v="R.10016.03.01.02"/>
    <x v="795"/>
    <x v="0"/>
    <n v="4022"/>
    <s v="Roque Bamba"/>
    <x v="0"/>
    <s v="REL  SETC  //  CLOS"/>
    <s v="1CORP20000"/>
    <x v="0"/>
    <s v="2CORP70000"/>
    <x v="6"/>
    <s v="3CORP78600"/>
    <x v="94"/>
    <s v="1DRIV11000"/>
    <s v="Reliability - Electric"/>
    <s v="2DRIV11500"/>
    <s v="Reduce Electric Outages/Customer Interuptions"/>
    <n v="0"/>
    <n v="0"/>
    <n v="0"/>
    <n v="0"/>
    <n v="0"/>
    <n v="0"/>
    <n v="0"/>
    <n v="0"/>
    <n v="0"/>
    <n v="0"/>
    <n v="0"/>
    <n v="0"/>
    <n v="0"/>
    <n v="0"/>
    <n v="0"/>
    <n v="0"/>
    <n v="0"/>
    <n v="0"/>
    <n v="0"/>
    <n v="0"/>
    <s v=" "/>
    <s v="N"/>
    <n v="0"/>
  </r>
  <r>
    <x v="0"/>
    <s v="Operations"/>
    <s v="R.10016"/>
    <s v="CAP-GENERATION PLANT WORK"/>
    <s v="R.10016.03"/>
    <s v="SNOQUALMIE GENERATING PLANT"/>
    <s v="R.10016.03.01"/>
    <s v="SNOQUALMIE GENERATING PLANT"/>
    <s v="R.10016.03.01.03"/>
    <x v="796"/>
    <x v="0"/>
    <n v="5361"/>
    <s v="David E Mills"/>
    <x v="0"/>
    <s v="REL  SETC  //  EXEC"/>
    <s v="1CORP20000"/>
    <x v="0"/>
    <s v="2CORP70000"/>
    <x v="6"/>
    <s v="3CORP78600"/>
    <x v="94"/>
    <s v="1DRIV11000"/>
    <s v="Reliability - Electric"/>
    <s v="2DRIV11500"/>
    <s v="Reduce Electric Outages/Customer Interuptions"/>
    <n v="0"/>
    <n v="0"/>
    <n v="0"/>
    <n v="0"/>
    <n v="0"/>
    <n v="0"/>
    <n v="0"/>
    <n v="0"/>
    <n v="0"/>
    <n v="0"/>
    <n v="0"/>
    <n v="0"/>
    <n v="0"/>
    <n v="0"/>
    <n v="0"/>
    <n v="0"/>
    <n v="0"/>
    <n v="0"/>
    <n v="0"/>
    <n v="0"/>
    <s v=" "/>
    <s v="N"/>
    <n v="0"/>
  </r>
  <r>
    <x v="0"/>
    <s v="Operations"/>
    <s v="R.10017"/>
    <s v="CAP-GREENWATER ELECTRIC RELIABILITY"/>
    <s v="R.10017.01"/>
    <s v="GREENWATER RELIABILITY"/>
    <s v="R.10017.01.01"/>
    <s v="GREENWATER RELIABILITY"/>
    <s v="R.10017.01.01.01"/>
    <x v="797"/>
    <x v="0"/>
    <n v="4022"/>
    <s v="Roque Bamba"/>
    <x v="0"/>
    <s v="REL  SETC  //  EXEC"/>
    <s v="1CORP20000"/>
    <x v="0"/>
    <s v="2CORP90000"/>
    <x v="0"/>
    <s v="3CORP96000"/>
    <x v="67"/>
    <s v="1DRIV11000"/>
    <s v="Reliability - Electric"/>
    <s v="2DRIV11600"/>
    <s v="Serve Growing Electric Load"/>
    <n v="0"/>
    <n v="0"/>
    <n v="0"/>
    <n v="0"/>
    <n v="0"/>
    <n v="0"/>
    <n v="0"/>
    <n v="0"/>
    <n v="0"/>
    <n v="0"/>
    <n v="0"/>
    <n v="0"/>
    <n v="0"/>
    <n v="0"/>
    <n v="0"/>
    <n v="0"/>
    <n v="0"/>
    <n v="0"/>
    <n v="0"/>
    <s v="Nedrud"/>
    <s v=" "/>
    <s v="N"/>
    <n v="0"/>
  </r>
  <r>
    <x v="0"/>
    <s v="Operations"/>
    <s v="R.10017"/>
    <s v="CAP-GREENWATER ELECTRIC RELIABILITY"/>
    <s v="R.10017.01"/>
    <s v="GREENWATER RELIABILITY"/>
    <s v="R.10017.01.01"/>
    <s v="GREENWATER RELIABILITY"/>
    <s v="R.10017.01.01.02"/>
    <x v="798"/>
    <x v="0"/>
    <n v="4022"/>
    <s v="Roque Bamba"/>
    <x v="0"/>
    <s v="REL  SETC  //  EXEC"/>
    <s v="1CORP20000"/>
    <x v="0"/>
    <s v="2CORP90000"/>
    <x v="0"/>
    <s v="3CORP96000"/>
    <x v="67"/>
    <s v="1DRIV11000"/>
    <s v="Reliability - Electric"/>
    <s v="2DRIV11600"/>
    <s v="Serve Growing Electric Load"/>
    <n v="550000"/>
    <n v="550000"/>
    <n v="709687.65"/>
    <n v="292148.2401"/>
    <n v="257851.7599"/>
    <n v="0"/>
    <n v="0"/>
    <n v="0"/>
    <n v="0"/>
    <n v="0"/>
    <n v="0"/>
    <n v="0"/>
    <n v="0"/>
    <n v="0"/>
    <n v="0"/>
    <n v="0"/>
    <n v="0"/>
    <n v="0"/>
    <n v="257851.7599"/>
    <s v="Nedrud"/>
    <s v="should be Greenwater Tap relocation "/>
    <s v="N"/>
    <n v="0"/>
  </r>
  <r>
    <x v="0"/>
    <s v="Operations"/>
    <s v="R.10018"/>
    <s v="CAP-JENKINS SUBSTATTION"/>
    <s v="R.10018.01"/>
    <s v="JENKINS SUBSTATTION"/>
    <s v="R.10018.01.01"/>
    <s v="JENKINS SUBSTATTION"/>
    <s v="R.10018.01.01.01"/>
    <x v="799"/>
    <x v="0"/>
    <n v="4022"/>
    <s v="Roque Bamba"/>
    <x v="0"/>
    <s v="REL  SETC  //  PLNG"/>
    <s v="1CORP20000"/>
    <x v="0"/>
    <s v="2CORP90000"/>
    <x v="0"/>
    <s v="3CORP96000"/>
    <x v="67"/>
    <s v="1DRIV11000"/>
    <s v="Reliability - Electric"/>
    <s v="2DRIV11600"/>
    <s v="Serve Growing Electric Load"/>
    <n v="0"/>
    <n v="0"/>
    <n v="0"/>
    <n v="0"/>
    <n v="0"/>
    <n v="0"/>
    <n v="0"/>
    <n v="0"/>
    <n v="0"/>
    <n v="0"/>
    <n v="0"/>
    <n v="58894.676533345242"/>
    <n v="58894.676533345242"/>
    <n v="0"/>
    <n v="265809.4826917309"/>
    <n v="265809.4826917309"/>
    <n v="0"/>
    <n v="1315000"/>
    <n v="0"/>
    <s v="Nedrud"/>
    <s v=" "/>
    <s v="N"/>
    <n v="0"/>
  </r>
  <r>
    <x v="0"/>
    <s v="Operations"/>
    <s v="R.10019"/>
    <s v="CAP-KITSAP &amp; BAINBRIDGE ELECTR. CAPACITY"/>
    <s v="R.10019.01"/>
    <s v="BAINBRIDGE SUBSTATION"/>
    <s v="R.10019.01.01"/>
    <s v="BAINBRIDGE SUBSTATION"/>
    <s v="R.10019.01.01.01"/>
    <x v="800"/>
    <x v="0"/>
    <n v="4022"/>
    <s v="Roque Bamba"/>
    <x v="0"/>
    <s v="REL  SETC  //  EXEC"/>
    <s v="1CORP20000"/>
    <x v="0"/>
    <s v="2CORP90000"/>
    <x v="0"/>
    <s v="3CORP96000"/>
    <x v="67"/>
    <s v="1DRIV11000"/>
    <s v="Reliability - Electric"/>
    <s v="2DRIV11600"/>
    <s v="Serve Growing Electric Load"/>
    <n v="0"/>
    <n v="0"/>
    <n v="0"/>
    <n v="0"/>
    <n v="0"/>
    <n v="0"/>
    <n v="0"/>
    <n v="0"/>
    <n v="34902.318469565223"/>
    <n v="34902.318469565223"/>
    <n v="0"/>
    <n v="294150.79213333334"/>
    <n v="294150.79213333334"/>
    <n v="0"/>
    <n v="569488.09900546214"/>
    <n v="569488.09900546214"/>
    <n v="0"/>
    <n v="0"/>
    <n v="0"/>
    <s v="Nedrud"/>
    <s v=" "/>
    <s v="N"/>
    <n v="0"/>
  </r>
  <r>
    <x v="0"/>
    <s v="Operations"/>
    <s v="R.10019"/>
    <s v="CAP-KITSAP &amp; BAINBRIDGE ELECTR. CAPACITY"/>
    <s v="R.10019.01"/>
    <s v="BAINBRIDGE SUBSTATION"/>
    <s v="R.10019.01.01"/>
    <s v="BAINBRIDGE SUBSTATION"/>
    <s v="R.10019.01.01.02"/>
    <x v="801"/>
    <x v="0"/>
    <n v="4022"/>
    <s v="Roque Bamba"/>
    <x v="0"/>
    <s v="REL  SETC  //  EXEC"/>
    <s v="1CORP20000"/>
    <x v="0"/>
    <s v="2CORP90000"/>
    <x v="0"/>
    <s v="3CORP96000"/>
    <x v="67"/>
    <s v="1DRIV11000"/>
    <s v="Reliability - Electric"/>
    <s v="2DRIV11600"/>
    <s v="Serve Growing Electric Load"/>
    <n v="0"/>
    <n v="0"/>
    <n v="0"/>
    <n v="0"/>
    <n v="0"/>
    <n v="0"/>
    <n v="0"/>
    <n v="0"/>
    <n v="0"/>
    <n v="1000000"/>
    <n v="-1000000"/>
    <n v="0"/>
    <n v="1000000"/>
    <n v="-1000000"/>
    <n v="0"/>
    <n v="12000000"/>
    <n v="-12000000"/>
    <n v="12000000"/>
    <n v="-14000000"/>
    <s v="Nedrud"/>
    <s v="Concurrent with Bainbridge substation - Est 2022 - $26M total cost.  Need Booga Overview CAK removed $26M ($12M in 2021; $12M in 2022) until project initiation completed- left $300K for initiation"/>
    <s v="N"/>
    <n v="-12000000"/>
  </r>
  <r>
    <x v="0"/>
    <s v="Operations"/>
    <s v="R.10019"/>
    <s v="CAP-KITSAP &amp; BAINBRIDGE ELECTR. CAPACITY"/>
    <s v="R.10019.02"/>
    <s v="FOSS CORNER 115KV"/>
    <s v="R.10019.02.01"/>
    <s v="FOSS CORNER 115KV"/>
    <s v="R.10019.02.01.01"/>
    <x v="802"/>
    <x v="0"/>
    <n v="4022"/>
    <s v="Roque Bamba"/>
    <x v="0"/>
    <s v="REL  SETC  //  EXEC"/>
    <s v="1CORP20000"/>
    <x v="0"/>
    <s v="2CORP90000"/>
    <x v="0"/>
    <s v="3CORP96000"/>
    <x v="67"/>
    <s v="1DRIV11000"/>
    <s v="Reliability - Electric"/>
    <s v="2DRIV11600"/>
    <s v="Serve Growing Electric Load"/>
    <n v="0"/>
    <n v="0"/>
    <n v="431.33"/>
    <n v="-1894.42"/>
    <n v="1894.42"/>
    <n v="0"/>
    <n v="0"/>
    <n v="0"/>
    <n v="0"/>
    <n v="0"/>
    <n v="0"/>
    <n v="0"/>
    <n v="0"/>
    <n v="0"/>
    <n v="0"/>
    <n v="0"/>
    <n v="0"/>
    <n v="0"/>
    <n v="1894.42"/>
    <s v="Bamba"/>
    <s v=" "/>
    <s v="N"/>
    <n v="0"/>
  </r>
  <r>
    <x v="0"/>
    <s v="Operations"/>
    <s v="R.10019"/>
    <s v="CAP-KITSAP &amp; BAINBRIDGE ELECTR. CAPACITY"/>
    <s v="R.10019.02"/>
    <s v="FOSS CORNER 115KV"/>
    <s v="R.10019.02.01"/>
    <s v="FOSS CORNER 115KV"/>
    <s v="R.10019.02.01.02"/>
    <x v="803"/>
    <x v="0"/>
    <n v="4022"/>
    <s v="Roque Bamba"/>
    <x v="0"/>
    <s v="REL  SETC  //  EXEC"/>
    <s v="1CORP10000"/>
    <x v="1"/>
    <s v="2CORP20000"/>
    <x v="11"/>
    <s v="3CORP29900"/>
    <x v="78"/>
    <s v="1DRIV11000"/>
    <s v="Reliability - Electric"/>
    <s v="2DRIV11600"/>
    <s v="Serve Growing Electric Load"/>
    <n v="0"/>
    <n v="0"/>
    <n v="9675.27"/>
    <n v="9847.7900000000009"/>
    <n v="-9847.7900000000009"/>
    <n v="0"/>
    <n v="0"/>
    <n v="0"/>
    <n v="986989.42110792804"/>
    <n v="0"/>
    <n v="986989.42110792804"/>
    <n v="11183428.21255365"/>
    <n v="0"/>
    <n v="11183428.21255365"/>
    <n v="0"/>
    <n v="0"/>
    <n v="0"/>
    <n v="0"/>
    <n v="12160569.843661578"/>
    <s v="Bamba"/>
    <s v="Completed in 2016 "/>
    <s v="N"/>
    <n v="0"/>
  </r>
  <r>
    <x v="0"/>
    <s v="Operations"/>
    <s v="R.10019"/>
    <s v="CAP-KITSAP &amp; BAINBRIDGE ELECTR. CAPACITY"/>
    <s v="R.10019.02"/>
    <s v="FOSS CORNER 115KV"/>
    <s v="R.10019.02.01"/>
    <s v="FOSS CORNER 115KV"/>
    <s v="R.10019.02.01.03"/>
    <x v="804"/>
    <x v="0"/>
    <n v="4022"/>
    <s v="Roque Bamba"/>
    <x v="0"/>
    <s v="REL  SETC  //  EXEC"/>
    <s v="1CORP20000"/>
    <x v="0"/>
    <s v="2CORP90000"/>
    <x v="0"/>
    <s v="3CORP96000"/>
    <x v="67"/>
    <s v="1DRIV11000"/>
    <s v="Reliability - Electric"/>
    <s v="2DRIV11600"/>
    <s v="Serve Growing Electric Load"/>
    <n v="0"/>
    <n v="0"/>
    <n v="4751.9799999999996"/>
    <n v="4751.9799999999996"/>
    <n v="-4751.9799999999996"/>
    <n v="4634932.4489264032"/>
    <n v="0"/>
    <n v="4634932.4489264032"/>
    <n v="4741678.6825289903"/>
    <n v="4634932.4489264004"/>
    <n v="106746.23360258993"/>
    <n v="0"/>
    <n v="4741678.6825289903"/>
    <n v="-4741678.6825289903"/>
    <n v="0"/>
    <n v="0"/>
    <n v="0"/>
    <n v="0"/>
    <n v="-4751.9799999972056"/>
    <s v="Bamba"/>
    <s v=" "/>
    <s v="N"/>
    <n v="0"/>
  </r>
  <r>
    <x v="0"/>
    <s v="Operations"/>
    <s v="R.10019"/>
    <s v="CAP-KITSAP &amp; BAINBRIDGE ELECTR. CAPACITY"/>
    <s v="R.10019.02"/>
    <s v="FOSS CORNER 115KV"/>
    <s v="R.10019.02.01"/>
    <s v="FOSS CORNER 115KV"/>
    <s v="R.10019.02.01.04"/>
    <x v="805"/>
    <x v="0"/>
    <n v="4022"/>
    <s v="Roque Bamba"/>
    <x v="1"/>
    <s v="REL  SETC  //  EXEC"/>
    <s v="1CORP20000"/>
    <x v="0"/>
    <s v="2CORP90000"/>
    <x v="0"/>
    <s v="3CORP96000"/>
    <x v="67"/>
    <s v="1DRIV11000"/>
    <s v="Reliability - Electric"/>
    <s v="2DRIV11200"/>
    <s v="Electric Compliance"/>
    <n v="0"/>
    <n v="0"/>
    <n v="0"/>
    <n v="0"/>
    <n v="0"/>
    <n v="0"/>
    <n v="0"/>
    <n v="0"/>
    <n v="0"/>
    <n v="0"/>
    <n v="0"/>
    <n v="0"/>
    <n v="0"/>
    <n v="0"/>
    <n v="0"/>
    <n v="0"/>
    <n v="0"/>
    <n v="0"/>
    <n v="0"/>
    <n v="0"/>
    <s v=" "/>
    <s v="N"/>
    <n v="0"/>
  </r>
  <r>
    <x v="0"/>
    <s v="Operations"/>
    <s v="R.10019"/>
    <s v="CAP-KITSAP &amp; BAINBRIDGE ELECTR. CAPACITY"/>
    <s v="R.10019.02"/>
    <s v="FOSS CORNER 115KV"/>
    <s v="R.10019.02.01"/>
    <s v="FOSS CORNER 115KV"/>
    <s v="R.10019.02.01.05"/>
    <x v="806"/>
    <x v="0"/>
    <n v="4022"/>
    <s v="Roque Bamba"/>
    <x v="1"/>
    <s v="REL  SETC  //  EXEC"/>
    <s v="1CORP20000"/>
    <x v="0"/>
    <s v="2CORP90000"/>
    <x v="0"/>
    <s v="3CORP96000"/>
    <x v="67"/>
    <s v="1DRIV11000"/>
    <s v="Reliability - Electric"/>
    <s v="2DRIV11200"/>
    <s v="Electric Compliance"/>
    <n v="0"/>
    <n v="0"/>
    <n v="0"/>
    <n v="0"/>
    <n v="0"/>
    <n v="0"/>
    <n v="0"/>
    <n v="0"/>
    <n v="0"/>
    <n v="0"/>
    <n v="0"/>
    <n v="0"/>
    <n v="0"/>
    <n v="0"/>
    <n v="0"/>
    <n v="0"/>
    <n v="0"/>
    <n v="0"/>
    <n v="0"/>
    <n v="0"/>
    <s v=" "/>
    <s v="N"/>
    <n v="0"/>
  </r>
  <r>
    <x v="0"/>
    <s v="Operations"/>
    <s v="R.10019"/>
    <s v="CAP-KITSAP &amp; BAINBRIDGE ELECTR. CAPACITY"/>
    <s v="R.10019.03"/>
    <s v="S. BREMERTON/BANGOR 115KV/230/KV"/>
    <s v="R.10019.03.01"/>
    <s v="S. BREMERTON/BANGOR 115KV/230/KV"/>
    <s v="R.10019.03.01.01"/>
    <x v="807"/>
    <x v="0"/>
    <n v="4022"/>
    <s v="Roque Bamba"/>
    <x v="0"/>
    <s v="REL  SETC  //  EXEC"/>
    <s v="1CORP20000"/>
    <x v="0"/>
    <s v="2CORP90000"/>
    <x v="0"/>
    <s v="3CORP96000"/>
    <x v="67"/>
    <s v="1DRIV11000"/>
    <s v="Reliability - Electric"/>
    <s v="2DRIV11600"/>
    <s v="Serve Growing Electric Load"/>
    <n v="0"/>
    <n v="0"/>
    <n v="0"/>
    <n v="0"/>
    <n v="0"/>
    <n v="0"/>
    <n v="0"/>
    <n v="0"/>
    <n v="0"/>
    <n v="0"/>
    <n v="0"/>
    <n v="0"/>
    <n v="0"/>
    <n v="0"/>
    <n v="0"/>
    <n v="0"/>
    <n v="0"/>
    <n v="0"/>
    <n v="0"/>
    <s v="Bamba"/>
    <s v=" "/>
    <s v="N"/>
    <n v="0"/>
  </r>
  <r>
    <x v="0"/>
    <s v="Operations"/>
    <s v="R.10020"/>
    <s v="CAP-KITTITAS ELECTRIC CAPACITY"/>
    <s v="R.10020.01"/>
    <s v="THORP SUBSTATION"/>
    <s v="R.10020.01.01"/>
    <s v="THORP SUBSTATION"/>
    <s v="R.10020.01.01.01"/>
    <x v="808"/>
    <x v="0"/>
    <n v="4022"/>
    <s v="Roque Bamba"/>
    <x v="0"/>
    <s v="REL  SETC  //  EXEC"/>
    <s v="1CORP20000"/>
    <x v="0"/>
    <s v="2CORP90000"/>
    <x v="0"/>
    <s v="3CORP96000"/>
    <x v="67"/>
    <s v="1DRIV11000"/>
    <s v="Reliability - Electric"/>
    <s v="2DRIV11600"/>
    <s v="Serve Growing Electric Load"/>
    <n v="0"/>
    <n v="0"/>
    <n v="2343.4"/>
    <n v="2343.4"/>
    <n v="-2343.4"/>
    <n v="0"/>
    <n v="0"/>
    <n v="0"/>
    <n v="0"/>
    <n v="0"/>
    <n v="0"/>
    <n v="0"/>
    <n v="0"/>
    <n v="0"/>
    <n v="0"/>
    <n v="0"/>
    <n v="0"/>
    <n v="0"/>
    <n v="-2343.4"/>
    <s v="Bamba"/>
    <s v=" "/>
    <s v="N"/>
    <n v="0"/>
  </r>
  <r>
    <x v="0"/>
    <s v="Operations"/>
    <s v="R.10020"/>
    <s v="CAP-KITTITAS ELECTRIC CAPACITY"/>
    <s v="R.10020.01"/>
    <s v="THORP SUBSTATION"/>
    <s v="R.10020.01.01"/>
    <s v="THORP SUBSTATION"/>
    <s v="R.10020.01.01.02"/>
    <x v="809"/>
    <x v="0"/>
    <n v="4022"/>
    <s v="Roque Bamba"/>
    <x v="0"/>
    <s v="REL  SETC  //  EXEC"/>
    <s v="1CORP20000"/>
    <x v="0"/>
    <s v="2CORP90000"/>
    <x v="0"/>
    <s v="3CORP96000"/>
    <x v="67"/>
    <s v="1DRIV11000"/>
    <s v="Reliability - Electric"/>
    <s v="2DRIV11600"/>
    <s v="Serve Growing Electric Load"/>
    <n v="0"/>
    <n v="0"/>
    <n v="0"/>
    <n v="0"/>
    <n v="0"/>
    <n v="0"/>
    <n v="0"/>
    <n v="0"/>
    <n v="0"/>
    <n v="0"/>
    <n v="0"/>
    <n v="0"/>
    <n v="0"/>
    <n v="0"/>
    <n v="0"/>
    <n v="0"/>
    <n v="0"/>
    <n v="0"/>
    <n v="0"/>
    <s v="Bamba"/>
    <s v=" "/>
    <s v="N"/>
    <n v="0"/>
  </r>
  <r>
    <x v="0"/>
    <s v="Operations"/>
    <s v="R.10020"/>
    <s v="CAP-KITTITAS ELECTRIC CAPACITY"/>
    <s v="R.10020.01"/>
    <s v="THORP SUBSTATION"/>
    <s v="R.10020.01.01"/>
    <s v="THORP SUBSTATION"/>
    <s v="R.10020.01.01.03"/>
    <x v="810"/>
    <x v="0"/>
    <n v="4022"/>
    <s v="Roque Bamba"/>
    <x v="1"/>
    <s v="REL  SETC  //  EXEC"/>
    <s v="1CORP20000"/>
    <x v="0"/>
    <s v="2CORP90000"/>
    <x v="0"/>
    <s v="3CORP96000"/>
    <x v="67"/>
    <s v="1DRIV11000"/>
    <s v="Reliability - Electric"/>
    <s v="2DRIV11600"/>
    <s v="Serve Growing Electric Load"/>
    <n v="0"/>
    <n v="0"/>
    <n v="0"/>
    <n v="0"/>
    <n v="0"/>
    <n v="0"/>
    <n v="0"/>
    <n v="0"/>
    <n v="0"/>
    <n v="0"/>
    <n v="0"/>
    <n v="0"/>
    <n v="0"/>
    <n v="0"/>
    <n v="0"/>
    <n v="0"/>
    <n v="0"/>
    <n v="0"/>
    <n v="0"/>
    <n v="0"/>
    <s v=" "/>
    <s v="N"/>
    <n v="0"/>
  </r>
  <r>
    <x v="0"/>
    <s v="Operations"/>
    <s v="R.10020"/>
    <s v="CAP-KITTITAS ELECTRIC CAPACITY"/>
    <s v="R.10020.02"/>
    <s v="WIND RIDGE-KITTITAS 115KV"/>
    <s v="R.10020.02.01"/>
    <s v="WIND RIDGE-KITTITAS 115KV"/>
    <s v="R.10020.02.01.01"/>
    <x v="811"/>
    <x v="0"/>
    <n v="4022"/>
    <s v="Roque Bamba"/>
    <x v="0"/>
    <s v="REL  SETC  //  EXEC"/>
    <s v="1CORP20000"/>
    <x v="0"/>
    <s v="2CORP90000"/>
    <x v="0"/>
    <s v="3CORP96000"/>
    <x v="67"/>
    <s v="1DRIV11000"/>
    <s v="Reliability - Electric"/>
    <s v="2DRIV11200"/>
    <s v="Electric Compliance"/>
    <n v="0"/>
    <n v="0"/>
    <n v="0"/>
    <n v="0"/>
    <n v="0"/>
    <n v="0"/>
    <n v="0"/>
    <n v="0"/>
    <n v="0"/>
    <n v="0"/>
    <n v="0"/>
    <n v="0"/>
    <n v="0"/>
    <n v="0"/>
    <n v="0"/>
    <n v="0"/>
    <n v="0"/>
    <n v="0"/>
    <n v="0"/>
    <s v="Bamba"/>
    <s v=" "/>
    <s v="N"/>
    <n v="0"/>
  </r>
  <r>
    <x v="0"/>
    <s v="Operations"/>
    <s v="R.10021"/>
    <s v="CAP-LACEY GAS CAPACITY"/>
    <s v="R.10021.01"/>
    <s v="NORTH LACEY SUPPLY"/>
    <s v="R.10021.01.01"/>
    <s v="NORTH LACEY SUPPLY"/>
    <s v="R.10021.01.01.01"/>
    <x v="812"/>
    <x v="0"/>
    <n v="4022"/>
    <s v="Roque Bamba"/>
    <x v="0"/>
    <s v="REL  SETC  //  EXEC"/>
    <s v="1CORP20000"/>
    <x v="0"/>
    <s v="2CORP90000"/>
    <x v="0"/>
    <s v="3CORP96500"/>
    <x v="91"/>
    <s v="1DRIV12000"/>
    <s v="Reliability - Gas"/>
    <s v="2DRIV12500"/>
    <s v="Serve Growing Gas Load"/>
    <n v="0"/>
    <n v="0"/>
    <n v="-79"/>
    <n v="-159"/>
    <n v="159"/>
    <n v="57212.411175804053"/>
    <n v="57212.411175804053"/>
    <n v="0"/>
    <n v="4244943"/>
    <n v="4244943"/>
    <n v="0"/>
    <n v="0"/>
    <n v="0"/>
    <n v="0"/>
    <n v="173402"/>
    <n v="0"/>
    <n v="173402"/>
    <n v="0"/>
    <n v="173561"/>
    <s v="Bamba"/>
    <s v=" "/>
    <s v="N"/>
    <n v="0"/>
  </r>
  <r>
    <x v="0"/>
    <s v="Operations"/>
    <s v="R.10022"/>
    <s v="CAP-LAKELAND HILLS SUBSTATION"/>
    <s v="R.10022.01"/>
    <s v="LAKELAND HILLS SUBSTATION"/>
    <s v="R.10022.01.01"/>
    <s v="LAKELAND HILLS SUBSTATION"/>
    <s v="R.10022.01.01.01"/>
    <x v="813"/>
    <x v="0"/>
    <n v="4022"/>
    <s v="Roque Bamba"/>
    <x v="0"/>
    <s v="REL  SETC  //  PLNG"/>
    <s v="1CORP20000"/>
    <x v="0"/>
    <s v="2CORP90000"/>
    <x v="0"/>
    <s v="3CORP96000"/>
    <x v="67"/>
    <s v="1DRIV12000"/>
    <s v="Reliability - Gas"/>
    <s v="2DRIV12500"/>
    <s v="Serve Growing Gas Load"/>
    <n v="0"/>
    <n v="0"/>
    <n v="0"/>
    <n v="0"/>
    <n v="0"/>
    <n v="0"/>
    <n v="0"/>
    <n v="0"/>
    <n v="0"/>
    <n v="0"/>
    <n v="0"/>
    <n v="0"/>
    <n v="0"/>
    <n v="0"/>
    <n v="327992.88625683641"/>
    <n v="327992.88625683641"/>
    <n v="0"/>
    <n v="0"/>
    <n v="0"/>
    <s v="Nedrud"/>
    <s v=" "/>
    <s v="N"/>
    <n v="0"/>
  </r>
  <r>
    <x v="0"/>
    <s v="Operations"/>
    <s v="R.10023"/>
    <s v="CAP-LAKEMONT SUBSTATION &amp; INFRASTRUCTURE"/>
    <s v="R.10023.01"/>
    <s v="LAKEMONT SUBSTATION"/>
    <s v="R.10023.01.01"/>
    <s v="LAKEMONT SUBSTATION"/>
    <s v="R.10023.01.01.01"/>
    <x v="814"/>
    <x v="0"/>
    <n v="4022"/>
    <s v="Roque Bamba"/>
    <x v="0"/>
    <s v="REL  SETC  //  PLNG"/>
    <s v="1CORP20000"/>
    <x v="0"/>
    <s v="2CORP90000"/>
    <x v="0"/>
    <s v="3CORP96000"/>
    <x v="67"/>
    <s v="1DRIV12000"/>
    <s v="Reliability - Gas"/>
    <s v="2DRIV12500"/>
    <s v="Serve Growing Gas Load"/>
    <n v="0"/>
    <n v="0"/>
    <n v="0"/>
    <n v="0"/>
    <n v="0"/>
    <n v="0"/>
    <n v="0"/>
    <n v="0"/>
    <n v="0"/>
    <n v="0"/>
    <n v="0"/>
    <n v="84372.124885635872"/>
    <n v="84372.124885635872"/>
    <n v="0"/>
    <n v="84372.642095914736"/>
    <n v="84372.642095914736"/>
    <n v="0"/>
    <n v="0"/>
    <n v="0"/>
    <s v="Nedrud"/>
    <s v=" "/>
    <s v="N"/>
    <n v="0"/>
  </r>
  <r>
    <x v="0"/>
    <s v="Operations"/>
    <s v="R.10024"/>
    <s v="CAP-METER OPERATIONS"/>
    <s v="R.10024.01"/>
    <s v="AMR OPERATIONS"/>
    <s v="R.10024.01.01"/>
    <s v="AMR OPERATIONS"/>
    <s v="R.10024.01.01.01"/>
    <x v="815"/>
    <x v="0"/>
    <n v="1224"/>
    <s v="Laura C Feinstein"/>
    <x v="0"/>
    <s v="REL  SETC  //  EXEC"/>
    <s v="1CORP10000"/>
    <x v="1"/>
    <s v="2CORP50000"/>
    <x v="5"/>
    <s v="3CORP53000"/>
    <x v="95"/>
    <s v="1DRIV11000"/>
    <s v="Reliability - Electric"/>
    <s v="2DRIV11300"/>
    <s v="Electric Modernization"/>
    <n v="0"/>
    <n v="350898"/>
    <n v="350648.6"/>
    <n v="58563.778700000003"/>
    <n v="292334.22129999998"/>
    <n v="0"/>
    <n v="361424.94"/>
    <n v="-361424.94"/>
    <n v="0"/>
    <n v="126794.02"/>
    <n v="-126794.02"/>
    <n v="0"/>
    <n v="0"/>
    <n v="0"/>
    <n v="0"/>
    <n v="0"/>
    <n v="0"/>
    <n v="0"/>
    <n v="-195884.73870000005"/>
    <s v="Feinstein/Shapiro"/>
    <s v="AMR Network equipment from AMX master spreadsheet with 3% inflation added "/>
    <s v="Y"/>
    <n v="0"/>
  </r>
  <r>
    <x v="0"/>
    <s v="Operations"/>
    <s v="R.10024"/>
    <s v="CAP-METER OPERATIONS"/>
    <s v="R.10024.01"/>
    <s v="AMR OPERATIONS"/>
    <s v="R.10024.01.01"/>
    <s v="AMR OPERATIONS"/>
    <s v="R.10024.01.01.02"/>
    <x v="816"/>
    <x v="0"/>
    <n v="1224"/>
    <s v="Laura C Feinstein"/>
    <x v="0"/>
    <s v="REL  SETC  //  OPER"/>
    <s v="1CORP10000"/>
    <x v="1"/>
    <s v="2CORP50000"/>
    <x v="5"/>
    <s v="3CORP51500"/>
    <x v="84"/>
    <s v="1DRIV12000"/>
    <s v="Reliability - Gas"/>
    <s v="2DRIV12100"/>
    <s v="Gas Modernization"/>
    <n v="0"/>
    <n v="0"/>
    <n v="0"/>
    <n v="2340795.3929630001"/>
    <n v="-2340795.3929630001"/>
    <n v="0"/>
    <n v="3582796.8"/>
    <n v="-3582796.8"/>
    <n v="0"/>
    <n v="0"/>
    <n v="0"/>
    <n v="0"/>
    <n v="0"/>
    <n v="0"/>
    <n v="0"/>
    <n v="0"/>
    <n v="0"/>
    <n v="0"/>
    <n v="-5923592.1929630004"/>
    <s v="Kostek"/>
    <s v="Feinstein checked. Assumes 40,000 modules. not in budget before"/>
    <s v="Y"/>
    <n v="0"/>
  </r>
  <r>
    <x v="0"/>
    <s v="Operations"/>
    <s v="R.10024"/>
    <s v="CAP-METER OPERATIONS"/>
    <s v="R.10024.01"/>
    <s v="AMR OPERATIONS"/>
    <s v="R.10024.01.01"/>
    <s v="AMR OPERATIONS"/>
    <s v="R.10024.01.01.04"/>
    <x v="817"/>
    <x v="0"/>
    <n v="3037"/>
    <s v="Loretta Jo Baggenstos"/>
    <x v="0"/>
    <s v="REL  SETC  //  EXEC"/>
    <s v="1CORP10000"/>
    <x v="1"/>
    <s v="2CORP50000"/>
    <x v="5"/>
    <s v="3CORP53000"/>
    <x v="95"/>
    <s v="1DRIV12000"/>
    <s v="Reliability - Gas"/>
    <s v="2DRIV12100"/>
    <s v="Gas Modernization"/>
    <n v="7370000"/>
    <n v="5865372"/>
    <n v="6949990.0099999998"/>
    <n v="3813927.4819999998"/>
    <n v="2051444.5180000002"/>
    <n v="5422000"/>
    <n v="4580000"/>
    <n v="842000"/>
    <n v="0"/>
    <n v="0"/>
    <n v="0"/>
    <n v="0"/>
    <n v="0"/>
    <n v="0"/>
    <n v="0"/>
    <n v="0"/>
    <n v="0"/>
    <n v="0"/>
    <n v="2893444.5180000002"/>
    <s v="Feinstein/Shapiro"/>
    <s v="Assumes no NCC (Jennifer inputting elsewhere). Assumes 36,000 modules for L+G MARP and 15,400 for PSE work. "/>
    <s v="Y"/>
    <n v="0"/>
  </r>
  <r>
    <x v="0"/>
    <s v="Operations"/>
    <s v="R.10024"/>
    <s v="CAP-METER OPERATIONS"/>
    <s v="R.10024.01"/>
    <s v="AMR OPERATIONS"/>
    <s v="R.10024.01.01"/>
    <s v="AMR OPERATIONS"/>
    <s v="R.10024.01.01.05"/>
    <x v="818"/>
    <x v="0"/>
    <n v="4059"/>
    <s v="Turushia L Thomas"/>
    <x v="0"/>
    <s v="REL  SETC  //  INIT"/>
    <s v="1CORP10000"/>
    <x v="1"/>
    <s v="2CORP50000"/>
    <x v="5"/>
    <s v="3CORP53000"/>
    <x v="95"/>
    <s v="1DRIV11000"/>
    <s v="Reliability - Electric"/>
    <s v="2DRIV11300"/>
    <s v="Electric Modernization"/>
    <n v="0"/>
    <n v="1153730"/>
    <n v="1819668.72"/>
    <n v="1005475.6949999999"/>
    <n v="148254.30500000005"/>
    <n v="0"/>
    <n v="1188341.9000000001"/>
    <n v="-1188341.9000000001"/>
    <n v="0"/>
    <n v="0"/>
    <n v="0"/>
    <n v="0"/>
    <n v="0"/>
    <n v="0"/>
    <n v="0"/>
    <n v="0"/>
    <n v="0"/>
    <n v="0"/>
    <n v="-1040087.5950000001"/>
    <s v="Feinstein/Shapiro"/>
    <s v="Turushia is forecasting just a 3% increase due to inflation/CPI escallation for this. "/>
    <s v="Y"/>
    <n v="0"/>
  </r>
  <r>
    <x v="0"/>
    <s v="Operations"/>
    <s v="R.10024"/>
    <s v="CAP-METER OPERATIONS"/>
    <s v="R.10024.02"/>
    <s v="GAS METERING OPERATIONS"/>
    <s v="R.10024.02.01"/>
    <s v="GAS METERING OPERATIONS"/>
    <s v="R.10024.02.01.01"/>
    <x v="819"/>
    <x v="0"/>
    <n v="3037"/>
    <s v="Loretta Jo Baggenstos"/>
    <x v="0"/>
    <s v="REL  SETC  //  OPER"/>
    <s v="1CORP20000"/>
    <x v="0"/>
    <s v="2CORP90000"/>
    <x v="0"/>
    <s v="3CORP91500"/>
    <x v="87"/>
    <s v="1DRIV12000"/>
    <s v="Reliability - Gas"/>
    <s v="2DRIV12200"/>
    <s v="Gas Operations"/>
    <n v="0"/>
    <n v="200000"/>
    <n v="353209.06"/>
    <n v="142691.49374999999"/>
    <n v="57308.506250000006"/>
    <n v="0"/>
    <n v="290000"/>
    <n v="-290000"/>
    <n v="0"/>
    <n v="290000"/>
    <n v="-290000"/>
    <n v="0"/>
    <n v="290000"/>
    <n v="-290000"/>
    <n v="0"/>
    <n v="290000"/>
    <n v="-290000"/>
    <n v="290000"/>
    <n v="-1102691.4937499999"/>
    <s v="Henderson"/>
    <s v=" "/>
    <s v="N"/>
    <n v="0"/>
  </r>
  <r>
    <x v="0"/>
    <s v="Operations"/>
    <s v="R.10024"/>
    <s v="CAP-METER OPERATIONS"/>
    <s v="R.10024.02"/>
    <s v="GAS METERING OPERATIONS"/>
    <s v="R.10024.02.01"/>
    <s v="GAS METERING OPERATIONS"/>
    <s v="R.10024.02.01.03"/>
    <x v="820"/>
    <x v="0"/>
    <n v="3037"/>
    <s v="Loretta Jo Baggenstos"/>
    <x v="0"/>
    <s v="REL  SETC  //  OPER"/>
    <s v="1CORP20000"/>
    <x v="0"/>
    <s v="2CORP90000"/>
    <x v="0"/>
    <s v="3CORP91500"/>
    <x v="87"/>
    <s v="1DRIV12000"/>
    <s v="Reliability - Gas"/>
    <s v="2DRIV12200"/>
    <s v="Gas Operations"/>
    <n v="2750000"/>
    <n v="2750000"/>
    <n v="4086220.31"/>
    <n v="1927001.5300000003"/>
    <n v="822998.46999999974"/>
    <n v="2807433.6283185845"/>
    <n v="2764400"/>
    <n v="43033.628318584524"/>
    <n v="2891929.2035398232"/>
    <n v="2764400"/>
    <n v="127529.20353982318"/>
    <n v="2979150.4424778763"/>
    <n v="2764400"/>
    <n v="214750.44247787632"/>
    <n v="3069097.3451327439"/>
    <n v="2764400"/>
    <n v="304697.34513274394"/>
    <n v="2764400"/>
    <n v="1513009.0894690277"/>
    <s v="Henderson"/>
    <s v=" "/>
    <s v="N"/>
    <n v="0"/>
  </r>
  <r>
    <x v="0"/>
    <s v="Operations"/>
    <s v="R.10025"/>
    <s v="CAP-MT. SI"/>
    <s v="R.10025.01"/>
    <s v="MT. SI TRANSMISSION"/>
    <s v="R.10025.01.01"/>
    <s v="MT. SI TRANSMISSION"/>
    <s v="R.10025.01.01.01"/>
    <x v="821"/>
    <x v="0"/>
    <n v="4022"/>
    <s v="Roque Bamba"/>
    <x v="0"/>
    <s v="REL  SETC  //  PLNG"/>
    <s v="1CORP20000"/>
    <x v="0"/>
    <s v="2CORP90000"/>
    <x v="0"/>
    <s v="3CORP93000"/>
    <x v="0"/>
    <s v="1DRIV11000"/>
    <s v="Reliability - Electric"/>
    <s v="2DRIV11100"/>
    <s v="Aging Infrastructure"/>
    <n v="0"/>
    <n v="0"/>
    <n v="0"/>
    <n v="0"/>
    <n v="0"/>
    <n v="0"/>
    <n v="0"/>
    <n v="0"/>
    <n v="0"/>
    <n v="0"/>
    <n v="0"/>
    <n v="0"/>
    <n v="0"/>
    <n v="0"/>
    <n v="0"/>
    <n v="0"/>
    <n v="0"/>
    <n v="0"/>
    <n v="0"/>
    <s v="Nedrud"/>
    <s v=" "/>
    <s v="N"/>
    <n v="0"/>
  </r>
  <r>
    <x v="0"/>
    <s v="Operations"/>
    <s v="R.10025"/>
    <s v="CAP-MT. SI"/>
    <s v="R.10025.01"/>
    <s v="MT. SI TRANSMISSION"/>
    <s v="R.10025.01.01"/>
    <s v="MT. SI TRANSMISSION"/>
    <s v="R.10025.01.01.02"/>
    <x v="822"/>
    <x v="0"/>
    <n v="4022"/>
    <s v="Roque Bamba"/>
    <x v="1"/>
    <s v="REL  SETC  //  PLNG"/>
    <s v="1CORP20000"/>
    <x v="0"/>
    <s v="2CORP90000"/>
    <x v="0"/>
    <s v="3CORP93000"/>
    <x v="0"/>
    <s v="1DRIV11000"/>
    <s v="Reliability - Electric"/>
    <s v="2DRIV11100"/>
    <s v="Aging Infrastructure"/>
    <n v="0"/>
    <n v="0"/>
    <n v="0"/>
    <n v="0"/>
    <n v="0"/>
    <n v="0"/>
    <n v="0"/>
    <n v="0"/>
    <n v="0"/>
    <n v="0"/>
    <n v="0"/>
    <n v="0"/>
    <n v="0"/>
    <n v="0"/>
    <n v="0"/>
    <n v="0"/>
    <n v="0"/>
    <n v="0"/>
    <n v="0"/>
    <n v="0"/>
    <s v=" "/>
    <s v="N"/>
    <n v="0"/>
  </r>
  <r>
    <x v="0"/>
    <s v="Operations"/>
    <s v="R.10025"/>
    <s v="CAP-MT. SI"/>
    <s v="R.10025.02"/>
    <s v="Mt. Si Substation"/>
    <s v="R.10025.02.01"/>
    <s v="Mt. Si Substation"/>
    <s v="R.10025.02.01.01"/>
    <x v="823"/>
    <x v="0"/>
    <n v="4022"/>
    <s v="Roque Bamba"/>
    <x v="0"/>
    <s v="REL  SETC  //  INIT"/>
    <s v="1CORP20000"/>
    <x v="0"/>
    <s v="2CORP90000"/>
    <x v="0"/>
    <s v="3CORP93000"/>
    <x v="0"/>
    <s v="1DRIV11000"/>
    <s v="Reliability - Electric"/>
    <s v="2DRIV11100"/>
    <s v="Aging Infrastructure"/>
    <n v="0"/>
    <n v="0"/>
    <n v="0"/>
    <n v="0"/>
    <n v="0"/>
    <n v="0"/>
    <n v="0"/>
    <n v="0"/>
    <n v="0"/>
    <n v="0"/>
    <n v="0"/>
    <n v="0"/>
    <n v="0"/>
    <n v="0"/>
    <n v="0"/>
    <n v="0"/>
    <n v="0"/>
    <n v="0"/>
    <n v="0"/>
    <s v="Nedrud"/>
    <s v=" "/>
    <s v="N"/>
    <n v="0"/>
  </r>
  <r>
    <x v="0"/>
    <s v="Operations"/>
    <s v="R.10026"/>
    <s v="CAP-NON-UTILITY PLANT"/>
    <s v="R.10026.01"/>
    <s v="NON-UTILITY PLANT"/>
    <s v="R.10026.01.01"/>
    <s v="NON-UTILITY PLANT"/>
    <s v="R.10026.01.01.01"/>
    <x v="824"/>
    <x v="0"/>
    <n v="1255"/>
    <s v="Gary B Bolton"/>
    <x v="0"/>
    <s v="REL  SETC  //  OPER"/>
    <s v="1CORP20000"/>
    <x v="0"/>
    <s v="2CORP90000"/>
    <x v="0"/>
    <s v="3CORP93000"/>
    <x v="0"/>
    <s v="1DRIV11000"/>
    <s v="Reliability - Electric"/>
    <s v="2DRIV11400"/>
    <s v="Electric Operations"/>
    <n v="0"/>
    <n v="0"/>
    <n v="2288.9"/>
    <n v="2901.8100000000004"/>
    <n v="-2901.8100000000004"/>
    <n v="0"/>
    <n v="0"/>
    <n v="0"/>
    <n v="0"/>
    <n v="0"/>
    <n v="0"/>
    <n v="0"/>
    <n v="0"/>
    <n v="0"/>
    <n v="0"/>
    <n v="0"/>
    <n v="0"/>
    <n v="0"/>
    <n v="-2901.8100000000004"/>
    <s v="Bolton"/>
    <s v=" "/>
    <s v="N"/>
    <n v="0"/>
  </r>
  <r>
    <x v="0"/>
    <s v="Operations"/>
    <s v="R.10027"/>
    <s v="CAP-NORTH KING ELECTRIC CAPACITY"/>
    <s v="R.10027.01"/>
    <s v="MOORLANDS-VITULLI 115KV"/>
    <s v="R.10027.01.01"/>
    <s v="MOORLANDS-VITULLI 115KV"/>
    <s v="R.10027.01.01.01"/>
    <x v="825"/>
    <x v="0"/>
    <n v="4022"/>
    <s v="Roque Bamba"/>
    <x v="0"/>
    <s v="REL  SETC  //  EXEC"/>
    <s v="1CORP10000"/>
    <x v="1"/>
    <s v="2CORP20000"/>
    <x v="11"/>
    <s v="3CORP29900"/>
    <x v="78"/>
    <s v="1DRIV11000"/>
    <s v="Reliability - Electric"/>
    <s v="2DRIV11200"/>
    <s v="Electric Compliance"/>
    <n v="0"/>
    <n v="0"/>
    <n v="59205.61"/>
    <n v="96749.079679999981"/>
    <n v="-96749.079679999981"/>
    <n v="0"/>
    <n v="0"/>
    <n v="0"/>
    <n v="0"/>
    <n v="0"/>
    <n v="0"/>
    <n v="0"/>
    <n v="0"/>
    <n v="0"/>
    <n v="0"/>
    <n v="0"/>
    <n v="0"/>
    <n v="0"/>
    <n v="-96749.079679999981"/>
    <s v="Bamba"/>
    <s v=" "/>
    <s v="N"/>
    <n v="0"/>
  </r>
  <r>
    <x v="0"/>
    <s v="Operations"/>
    <s v="R.10027"/>
    <s v="CAP-NORTH KING ELECTRIC CAPACITY"/>
    <s v="R.10027.01"/>
    <s v="MOORLANDS-VITULLI 115KV"/>
    <s v="R.10027.01.01"/>
    <s v="MOORLANDS-VITULLI 115KV"/>
    <s v="R.10027.01.01.02"/>
    <x v="826"/>
    <x v="0"/>
    <n v="4022"/>
    <s v="Roque Bamba"/>
    <x v="1"/>
    <s v="REL  SETC  //  EXEC"/>
    <s v="1CORP10000"/>
    <x v="1"/>
    <s v="2CORP20000"/>
    <x v="11"/>
    <s v="3CORP29900"/>
    <x v="78"/>
    <s v="1DRIV11000"/>
    <s v="Reliability - Electric"/>
    <s v="2DRIV11200"/>
    <s v="Electric Compliance"/>
    <n v="0"/>
    <n v="0"/>
    <n v="0"/>
    <n v="0"/>
    <n v="0"/>
    <n v="0"/>
    <n v="0"/>
    <n v="0"/>
    <n v="0"/>
    <n v="0"/>
    <n v="0"/>
    <n v="0"/>
    <n v="0"/>
    <n v="0"/>
    <n v="0"/>
    <n v="0"/>
    <n v="0"/>
    <n v="0"/>
    <n v="0"/>
    <n v="0"/>
    <s v=" "/>
    <s v="N"/>
    <n v="0"/>
  </r>
  <r>
    <x v="0"/>
    <s v="Operations"/>
    <s v="R.10027"/>
    <s v="CAP-NORTH KING ELECTRIC CAPACITY"/>
    <s v="R.10027.02"/>
    <s v="VERNELL SUBSTATION"/>
    <s v="R.10027.02.01"/>
    <s v="VERNELL SUBSTATION"/>
    <s v="R.10027.02.01.01"/>
    <x v="827"/>
    <x v="0"/>
    <n v="4022"/>
    <s v="Roque Bamba"/>
    <x v="0"/>
    <s v="REL  SETC  //  EXEC"/>
    <s v="1CORP20000"/>
    <x v="0"/>
    <s v="2CORP90000"/>
    <x v="0"/>
    <s v="3CORP96000"/>
    <x v="67"/>
    <s v="1DRIV11000"/>
    <s v="Reliability - Electric"/>
    <s v="2DRIV11600"/>
    <s v="Serve Growing Electric Load"/>
    <n v="500000"/>
    <n v="500000"/>
    <n v="1384384.8"/>
    <n v="1296827.1671129998"/>
    <n v="-796827.16711299983"/>
    <n v="0"/>
    <n v="0"/>
    <n v="0"/>
    <n v="675574.34793809464"/>
    <n v="675574.34793809464"/>
    <n v="0"/>
    <n v="1831468.1913258745"/>
    <n v="1831468.1913258745"/>
    <n v="0"/>
    <n v="2983042.5946446541"/>
    <n v="2983042.5946446541"/>
    <n v="0"/>
    <n v="0"/>
    <n v="-796827.16711299983"/>
    <s v="Bamba"/>
    <s v=" "/>
    <s v="N"/>
    <n v="0"/>
  </r>
  <r>
    <x v="0"/>
    <s v="Operations"/>
    <s v="R.10027"/>
    <s v="CAP-NORTH KING ELECTRIC CAPACITY"/>
    <s v="R.10027.02"/>
    <s v="VERNELL SUBSTATION"/>
    <s v="R.10027.02.01"/>
    <s v="VERNELL SUBSTATION"/>
    <s v="R.10027.02.01.02"/>
    <x v="828"/>
    <x v="0"/>
    <n v="4022"/>
    <s v="Roque Bamba"/>
    <x v="0"/>
    <s v="REL  SETC  //  EXEC"/>
    <s v="1CORP20000"/>
    <x v="0"/>
    <s v="2CORP90000"/>
    <x v="0"/>
    <s v="3CORP96000"/>
    <x v="67"/>
    <s v="1DRIV11000"/>
    <s v="Reliability - Electric"/>
    <s v="2DRIV11600"/>
    <s v="Serve Growing Electric Load"/>
    <n v="0"/>
    <n v="0"/>
    <n v="0"/>
    <n v="0"/>
    <n v="0"/>
    <n v="0"/>
    <n v="0"/>
    <n v="0"/>
    <n v="0"/>
    <n v="0"/>
    <n v="0"/>
    <n v="0"/>
    <n v="0"/>
    <n v="0"/>
    <n v="0"/>
    <n v="0"/>
    <n v="0"/>
    <n v="0"/>
    <n v="0"/>
    <s v="Bamba"/>
    <s v=" "/>
    <s v="N"/>
    <n v="0"/>
  </r>
  <r>
    <x v="0"/>
    <s v="Operations"/>
    <s v="R.10027"/>
    <s v="CAP-NORTH KING ELECTRIC CAPACITY"/>
    <s v="R.10027.02"/>
    <s v="VERNELL SUBSTATION"/>
    <s v="R.10027.02.01"/>
    <s v="VERNELL SUBSTATION"/>
    <s v="R.10027.02.01.03"/>
    <x v="829"/>
    <x v="0"/>
    <n v="4022"/>
    <s v="Roque Bamba"/>
    <x v="0"/>
    <s v="REL  SETC  //  EXEC"/>
    <s v="1CORP20000"/>
    <x v="0"/>
    <s v="2CORP90000"/>
    <x v="0"/>
    <s v="3CORP96000"/>
    <x v="67"/>
    <s v="1DRIV11000"/>
    <s v="Reliability - Electric"/>
    <s v="2DRIV11600"/>
    <s v="Serve Growing Electric Load"/>
    <n v="0"/>
    <n v="0"/>
    <n v="0"/>
    <n v="0"/>
    <n v="0"/>
    <n v="0"/>
    <n v="0"/>
    <n v="0"/>
    <n v="0"/>
    <n v="0"/>
    <n v="0"/>
    <n v="0"/>
    <n v="0"/>
    <n v="0"/>
    <n v="0"/>
    <n v="0"/>
    <n v="0"/>
    <n v="0"/>
    <n v="0"/>
    <s v="Bamba"/>
    <s v=" "/>
    <s v="N"/>
    <n v="0"/>
  </r>
  <r>
    <x v="0"/>
    <s v="Operations"/>
    <s v="R.10027"/>
    <s v="CAP-NORTH KING ELECTRIC CAPACITY"/>
    <s v="R.10027.02"/>
    <s v="VERNELL SUBSTATION"/>
    <s v="R.10027.02.01"/>
    <s v="VERNELL SUBSTATION"/>
    <s v="R.10027.02.01.04"/>
    <x v="830"/>
    <x v="0"/>
    <n v="4022"/>
    <s v="Roque Bamba"/>
    <x v="1"/>
    <s v="REL  SETC  //  INIT"/>
    <s v="1CORP20000"/>
    <x v="0"/>
    <s v="2CORP90000"/>
    <x v="0"/>
    <s v="3CORP96000"/>
    <x v="67"/>
    <s v="1DRIV11000"/>
    <s v="Reliability - Electric"/>
    <s v="2DRIV11600"/>
    <s v="Serve Growing Electric Load"/>
    <n v="0"/>
    <n v="0"/>
    <n v="0"/>
    <n v="0"/>
    <n v="0"/>
    <n v="0"/>
    <n v="0"/>
    <n v="0"/>
    <n v="0"/>
    <n v="0"/>
    <n v="0"/>
    <n v="0"/>
    <n v="0"/>
    <n v="0"/>
    <n v="0"/>
    <n v="0"/>
    <n v="0"/>
    <n v="0"/>
    <n v="0"/>
    <n v="0"/>
    <s v=" "/>
    <s v="N"/>
    <n v="0"/>
  </r>
  <r>
    <x v="0"/>
    <s v="Operations"/>
    <s v="R.10028"/>
    <s v="CAP-NORTH KING ELECTRIC RELIABILITY"/>
    <s v="R.10028.01"/>
    <s v="NORTH BELLEVUE BANK"/>
    <s v="R.10028.01.01"/>
    <s v="NORTH BELLEVUE BANK"/>
    <s v="R.10028.01.01.01"/>
    <x v="831"/>
    <x v="0"/>
    <n v="4022"/>
    <s v="Roque Bamba"/>
    <x v="0"/>
    <s v="REL  SETC  //  PLNG"/>
    <s v="1CORP10000"/>
    <x v="1"/>
    <s v="2CORP20000"/>
    <x v="11"/>
    <s v="3CORP28000"/>
    <x v="96"/>
    <s v="1DRIV11000"/>
    <s v="Reliability - Electric"/>
    <s v="2DRIV11600"/>
    <s v="Serve Growing Electric Load"/>
    <n v="0"/>
    <n v="0"/>
    <n v="0"/>
    <n v="0"/>
    <n v="0"/>
    <n v="0"/>
    <n v="0"/>
    <n v="0"/>
    <n v="0"/>
    <n v="0"/>
    <n v="0"/>
    <n v="0"/>
    <n v="0"/>
    <n v="0"/>
    <n v="0"/>
    <n v="0"/>
    <n v="0"/>
    <n v="0"/>
    <n v="0"/>
    <s v="Bamba"/>
    <s v=" "/>
    <s v="N"/>
    <n v="0"/>
  </r>
  <r>
    <x v="0"/>
    <s v="Operations"/>
    <s v="R.10028"/>
    <s v="CAP-NORTH KING ELECTRIC RELIABILITY"/>
    <s v="R.10028.02"/>
    <s v="STILLWATER-COTTAGE BROOK 115KV"/>
    <s v="R.10028.02.01"/>
    <s v="STILLWATER-COTTAGE BROOK 115KV"/>
    <s v="R.10028.02.01.01"/>
    <x v="832"/>
    <x v="0"/>
    <n v="4022"/>
    <s v="Roque Bamba"/>
    <x v="0"/>
    <s v="REL  SETC  //  EXEC"/>
    <s v="1CORP10000"/>
    <x v="1"/>
    <s v="2CORP20000"/>
    <x v="11"/>
    <s v="3CORP28000"/>
    <x v="96"/>
    <s v="1DRIV11000"/>
    <s v="Reliability - Electric"/>
    <s v="2DRIV11600"/>
    <s v="Serve Growing Electric Load"/>
    <n v="8139371"/>
    <n v="8139371"/>
    <n v="7411511.9800000004"/>
    <n v="6308800.2947339993"/>
    <n v="1830570.7052660007"/>
    <n v="0"/>
    <n v="0"/>
    <n v="0"/>
    <n v="0"/>
    <n v="0"/>
    <n v="0"/>
    <n v="0"/>
    <n v="0"/>
    <n v="0"/>
    <n v="0"/>
    <n v="0"/>
    <n v="0"/>
    <n v="0"/>
    <n v="1830570.7052660007"/>
    <s v="Bamba"/>
    <s v=" "/>
    <s v="N"/>
    <n v="0"/>
  </r>
  <r>
    <x v="0"/>
    <s v="Operations"/>
    <s v="R.10028"/>
    <s v="CAP-NORTH KING ELECTRIC RELIABILITY"/>
    <s v="R.10028.02"/>
    <s v="STILLWATER-COTTAGE BROOK 115KV"/>
    <s v="R.10028.02.01"/>
    <s v="STILLWATER-COTTAGE BROOK 115KV"/>
    <s v="R.10028.02.01.02"/>
    <x v="833"/>
    <x v="0"/>
    <n v="4022"/>
    <s v="Roque Bamba"/>
    <x v="1"/>
    <s v="REL  SETC  //  INIT"/>
    <s v="1CORP10000"/>
    <x v="1"/>
    <s v="2CORP20000"/>
    <x v="11"/>
    <s v="3CORP28000"/>
    <x v="96"/>
    <s v="1DRIV11000"/>
    <s v="Reliability - Electric"/>
    <s v="2DRIV11600"/>
    <s v="Serve Growing Electric Load"/>
    <n v="0"/>
    <n v="797404"/>
    <n v="0"/>
    <n v="0"/>
    <n v="797404"/>
    <n v="0"/>
    <n v="0"/>
    <n v="0"/>
    <n v="0"/>
    <n v="0"/>
    <n v="0"/>
    <n v="0"/>
    <n v="0"/>
    <n v="0"/>
    <n v="0"/>
    <n v="0"/>
    <n v="0"/>
    <n v="0"/>
    <n v="797404"/>
    <n v="0"/>
    <s v=" "/>
    <s v="N"/>
    <n v="0"/>
  </r>
  <r>
    <x v="0"/>
    <s v="Operations"/>
    <s v="R.10029"/>
    <s v="CAP-NORTH KING GAS CAPACITY"/>
    <s v="R.10029.01"/>
    <s v="TOLT HP REINFORCEMENT"/>
    <s v="R.10029.01.01"/>
    <s v="TOLT HP REINFORCEMENT"/>
    <s v="R.10029.01.01.01"/>
    <x v="834"/>
    <x v="0"/>
    <n v="4022"/>
    <s v="Roque Bamba"/>
    <x v="0"/>
    <s v="REL  SETC  //  DESG"/>
    <s v="1CORP10000"/>
    <x v="1"/>
    <s v="2CORP20000"/>
    <x v="11"/>
    <s v="3CORP28500"/>
    <x v="97"/>
    <s v="1DRIV12000"/>
    <s v="Reliability - Gas"/>
    <s v="2DRIV12500"/>
    <s v="Serve Growing Gas Load"/>
    <n v="1344000"/>
    <n v="1344000"/>
    <n v="47680.59"/>
    <n v="89263.460399999967"/>
    <n v="1254736.5396"/>
    <n v="601000"/>
    <n v="1344000"/>
    <n v="-743000"/>
    <n v="0"/>
    <n v="0"/>
    <n v="0"/>
    <n v="0"/>
    <n v="0"/>
    <n v="0"/>
    <n v="0"/>
    <n v="0"/>
    <n v="0"/>
    <n v="0"/>
    <n v="511736.53960000002"/>
    <s v="Bamba"/>
    <s v="The ACOE permit may not be received in time to complete this work in 2017 "/>
    <s v="N"/>
    <n v="0"/>
  </r>
  <r>
    <x v="0"/>
    <s v="Operations"/>
    <s v="R.10030"/>
    <s v="CAP-NORTH KING TRANSFORMATION"/>
    <s v="R.10030.01"/>
    <s v="NORTH KING TRANSFORMATION"/>
    <s v="R.10030.01.01"/>
    <s v="NORTH KING TRANSFORMATION"/>
    <s v="R.10030.01.01.01"/>
    <x v="835"/>
    <x v="0"/>
    <n v="4022"/>
    <s v="Roque Bamba"/>
    <x v="0"/>
    <s v="REL  SETC  //  PLNG"/>
    <s v="1CORP20000"/>
    <x v="0"/>
    <s v="2CORP90000"/>
    <x v="0"/>
    <s v="3CORP96000"/>
    <x v="67"/>
    <s v="1DRIV11000"/>
    <s v="Reliability - Electric"/>
    <s v="2DRIV11600"/>
    <s v="Serve Growing Electric Load"/>
    <n v="0"/>
    <n v="0"/>
    <n v="0"/>
    <n v="0"/>
    <n v="0"/>
    <n v="0"/>
    <n v="0"/>
    <n v="0"/>
    <n v="0"/>
    <n v="0"/>
    <n v="0"/>
    <n v="0"/>
    <n v="0"/>
    <n v="0"/>
    <n v="0"/>
    <n v="0"/>
    <n v="0"/>
    <n v="0"/>
    <n v="0"/>
    <s v="Bamba"/>
    <s v=" "/>
    <s v="N"/>
    <n v="0"/>
  </r>
  <r>
    <x v="0"/>
    <s v="Operations"/>
    <s v="R.10031"/>
    <s v="CAP-NORTH KING-BELLEVUE ELEC RELIABILITY"/>
    <s v="R.10031.01"/>
    <s v="LAKE HILLS-PHANTOM LAKE 115 KV"/>
    <s v="R.10031.01.01"/>
    <s v="LAKE HILLS-PHANTOM LAKE 115 KV"/>
    <s v="R.10031.01.01.01"/>
    <x v="836"/>
    <x v="0"/>
    <n v="4022"/>
    <s v="Roque Bamba"/>
    <x v="0"/>
    <s v="REL  SETC  //  EXEC"/>
    <s v="1CORP10000"/>
    <x v="1"/>
    <s v="2CORP20000"/>
    <x v="11"/>
    <s v="3CORP25500"/>
    <x v="98"/>
    <s v="1DRIV11000"/>
    <s v="Reliability - Electric"/>
    <s v="2DRIV11500"/>
    <s v="Reduce Electric Outages/Customer Interuptions"/>
    <n v="2030000"/>
    <n v="1617074"/>
    <n v="1794161.78"/>
    <n v="209486.770536"/>
    <n v="1407587.2294640001"/>
    <n v="5038584"/>
    <n v="4838584"/>
    <n v="200000"/>
    <n v="0"/>
    <n v="0"/>
    <n v="0"/>
    <n v="0"/>
    <n v="0"/>
    <n v="0"/>
    <n v="0"/>
    <n v="0"/>
    <n v="0"/>
    <n v="0"/>
    <n v="1607587.2294640001"/>
    <s v="Bamba"/>
    <s v=" "/>
    <s v="N"/>
    <n v="0"/>
  </r>
  <r>
    <x v="0"/>
    <s v="Operations"/>
    <s v="R.10031"/>
    <s v="CAP-NORTH KING-BELLEVUE ELEC RELIABILITY"/>
    <s v="R.10031.01"/>
    <s v="LAKE HILLS-PHANTOM LAKE 115 KV"/>
    <s v="R.10031.01.01"/>
    <s v="LAKE HILLS-PHANTOM LAKE 115 KV"/>
    <s v="R.10031.01.01.02"/>
    <x v="837"/>
    <x v="0"/>
    <n v="4022"/>
    <s v="Roque Bamba"/>
    <x v="0"/>
    <s v="REL  SETC  //  EXEC"/>
    <s v="1CORP10000"/>
    <x v="1"/>
    <s v="2CORP20000"/>
    <x v="11"/>
    <s v="3CORP25500"/>
    <x v="98"/>
    <s v="1DRIV11000"/>
    <s v="Reliability - Electric"/>
    <s v="2DRIV11500"/>
    <s v="Reduce Electric Outages/Customer Interuptions"/>
    <n v="0"/>
    <n v="412926"/>
    <n v="445985.24"/>
    <n v="1514038.5070770001"/>
    <n v="-1101112.5070770001"/>
    <n v="0"/>
    <n v="0"/>
    <n v="0"/>
    <n v="0"/>
    <n v="0"/>
    <n v="0"/>
    <n v="0"/>
    <n v="0"/>
    <n v="0"/>
    <n v="0"/>
    <n v="0"/>
    <n v="0"/>
    <n v="0"/>
    <n v="-1101112.5070770001"/>
    <s v="Bamba"/>
    <s v="Revised to reflect current plan based on permitting   "/>
    <s v="N"/>
    <n v="0"/>
  </r>
  <r>
    <x v="0"/>
    <s v="Operations"/>
    <s v="R.10031"/>
    <s v="CAP-NORTH KING-BELLEVUE ELEC RELIABILITY"/>
    <s v="R.10031.01"/>
    <s v="LAKE HILLS-PHANTOM LAKE 115 KV"/>
    <s v="R.10031.01.01"/>
    <s v="LAKE HILLS-PHANTOM LAKE 115 KV"/>
    <s v="R.10031.01.01.03"/>
    <x v="838"/>
    <x v="0"/>
    <n v="4022"/>
    <s v="Roque Bamba"/>
    <x v="1"/>
    <s v="REL  SETC  //  OPER"/>
    <s v="1CORP10000"/>
    <x v="1"/>
    <s v="2CORP20000"/>
    <x v="11"/>
    <s v="3CORP25500"/>
    <x v="98"/>
    <s v="1DRIV11000"/>
    <s v="Reliability - Electric"/>
    <s v="2DRIV11500"/>
    <s v="Reduce Electric Outages/Customer Interuptions"/>
    <n v="0"/>
    <n v="37678"/>
    <n v="0"/>
    <n v="0"/>
    <n v="37678"/>
    <n v="0"/>
    <n v="0"/>
    <n v="0"/>
    <n v="0"/>
    <n v="0"/>
    <n v="0"/>
    <n v="0"/>
    <n v="0"/>
    <n v="0"/>
    <n v="0"/>
    <n v="0"/>
    <n v="0"/>
    <n v="0"/>
    <n v="37678"/>
    <n v="0"/>
    <s v=" "/>
    <s v="N"/>
    <n v="0"/>
  </r>
  <r>
    <x v="0"/>
    <s v="Operations"/>
    <s v="R.10031"/>
    <s v="CAP-NORTH KING-BELLEVUE ELEC RELIABILITY"/>
    <s v="R.10031.01"/>
    <s v="LAKE HILLS-PHANTOM LAKE 115 KV"/>
    <s v="R.10031.01.01"/>
    <s v="LAKE HILLS-PHANTOM LAKE 115 KV"/>
    <s v="R.10031.01.01.04"/>
    <x v="839"/>
    <x v="0"/>
    <n v="4022"/>
    <s v="Roque Bamba"/>
    <x v="1"/>
    <s v="REL  SETC  //  INIT"/>
    <s v="1CORP10000"/>
    <x v="1"/>
    <s v="2CORP20000"/>
    <x v="11"/>
    <s v="3CORP25500"/>
    <x v="98"/>
    <s v="1DRIV11000"/>
    <s v="Reliability - Electric"/>
    <s v="2DRIV11500"/>
    <s v="Reduce Electric Outages/Customer Interuptions"/>
    <n v="0"/>
    <n v="0"/>
    <n v="0"/>
    <n v="0"/>
    <n v="0"/>
    <n v="0"/>
    <n v="0"/>
    <n v="0"/>
    <n v="0"/>
    <n v="0"/>
    <n v="0"/>
    <n v="0"/>
    <n v="0"/>
    <n v="0"/>
    <n v="0"/>
    <n v="0"/>
    <n v="0"/>
    <n v="0"/>
    <n v="0"/>
    <n v="0"/>
    <s v=" "/>
    <s v="N"/>
    <n v="0"/>
  </r>
  <r>
    <x v="0"/>
    <s v="Operations"/>
    <s v="R.10031"/>
    <s v="CAP-NORTH KING-BELLEVUE ELEC RELIABILITY"/>
    <s v="R.10031.02"/>
    <s v="LAKESIDE 115 KV"/>
    <s v="R.10031.02.01"/>
    <s v="LAKESIDE 115 KV"/>
    <s v="R.10031.02.01.01"/>
    <x v="840"/>
    <x v="0"/>
    <n v="4022"/>
    <s v="Roque Bamba"/>
    <x v="0"/>
    <s v="REL  SETC  //  EXEC"/>
    <s v="1CORP10000"/>
    <x v="1"/>
    <s v="2CORP20000"/>
    <x v="11"/>
    <s v="3CORP25000"/>
    <x v="99"/>
    <s v="1DRIV11000"/>
    <s v="Reliability - Electric"/>
    <s v="2DRIV11500"/>
    <s v="Reduce Electric Outages/Customer Interuptions"/>
    <n v="0"/>
    <n v="0"/>
    <n v="81504.05"/>
    <n v="111344.21000000002"/>
    <n v="-111344.21000000002"/>
    <n v="0"/>
    <n v="0"/>
    <n v="0"/>
    <n v="0"/>
    <n v="0"/>
    <n v="0"/>
    <n v="0"/>
    <n v="0"/>
    <n v="0"/>
    <n v="0"/>
    <n v="0"/>
    <n v="0"/>
    <n v="0"/>
    <n v="-111344.21000000002"/>
    <s v="Bamba"/>
    <s v=" "/>
    <s v="N"/>
    <n v="0"/>
  </r>
  <r>
    <x v="0"/>
    <s v="Operations"/>
    <s v="R.10031"/>
    <s v="CAP-NORTH KING-BELLEVUE ELEC RELIABILITY"/>
    <s v="R.10031.02"/>
    <s v="LAKESIDE 115 KV"/>
    <s v="R.10031.02.01"/>
    <s v="LAKESIDE 115 KV"/>
    <s v="R.10031.02.01.02"/>
    <x v="841"/>
    <x v="0"/>
    <n v="4022"/>
    <s v="Roque Bamba"/>
    <x v="0"/>
    <s v="REL  SETC  //  EXEC"/>
    <s v="1CORP10000"/>
    <x v="1"/>
    <s v="2CORP20000"/>
    <x v="11"/>
    <s v="3CORP25000"/>
    <x v="99"/>
    <s v="1DRIV11000"/>
    <s v="Reliability - Electric"/>
    <s v="2DRIV11500"/>
    <s v="Reduce Electric Outages/Customer Interuptions"/>
    <n v="6154248"/>
    <n v="5859129"/>
    <n v="7278965.0599999996"/>
    <n v="5683405.2332453001"/>
    <n v="175723.76675469987"/>
    <n v="0"/>
    <n v="0"/>
    <n v="0"/>
    <n v="0"/>
    <n v="0"/>
    <n v="0"/>
    <n v="0"/>
    <n v="0"/>
    <n v="0"/>
    <n v="0"/>
    <n v="0"/>
    <n v="0"/>
    <n v="0"/>
    <n v="175723.76675469987"/>
    <s v="Bamba"/>
    <s v=" "/>
    <s v="N"/>
    <n v="0"/>
  </r>
  <r>
    <x v="0"/>
    <s v="Operations"/>
    <s v="R.10031"/>
    <s v="CAP-NORTH KING-BELLEVUE ELEC RELIABILITY"/>
    <s v="R.10031.02"/>
    <s v="LAKESIDE 115 KV"/>
    <s v="R.10031.02.01"/>
    <s v="LAKESIDE 115 KV"/>
    <s v="R.10031.02.01.03"/>
    <x v="842"/>
    <x v="0"/>
    <n v="4022"/>
    <s v="Roque Bamba"/>
    <x v="0"/>
    <s v="REL  SETC  //  EXEC"/>
    <s v="1CORP10000"/>
    <x v="1"/>
    <s v="2CORP20000"/>
    <x v="11"/>
    <s v="3CORP25000"/>
    <x v="99"/>
    <s v="1DRIV11000"/>
    <s v="Reliability - Electric"/>
    <s v="2DRIV11500"/>
    <s v="Reduce Electric Outages/Customer Interuptions"/>
    <n v="0"/>
    <n v="0"/>
    <n v="-1615.77"/>
    <n v="-1615.77"/>
    <n v="1615.77"/>
    <n v="0"/>
    <n v="0"/>
    <n v="0"/>
    <n v="0"/>
    <n v="0"/>
    <n v="0"/>
    <n v="0"/>
    <n v="0"/>
    <n v="0"/>
    <n v="0"/>
    <n v="0"/>
    <n v="0"/>
    <n v="0"/>
    <n v="1615.77"/>
    <s v="Bamba"/>
    <s v=" "/>
    <s v="N"/>
    <n v="0"/>
  </r>
  <r>
    <x v="0"/>
    <s v="Operations"/>
    <s v="R.10031"/>
    <s v="CAP-NORTH KING-BELLEVUE ELEC RELIABILITY"/>
    <s v="R.10031.02"/>
    <s v="LAKESIDE 115 KV"/>
    <s v="R.10031.02.01"/>
    <s v="LAKESIDE 115 KV"/>
    <s v="R.10031.02.01.04"/>
    <x v="843"/>
    <x v="0"/>
    <n v="4022"/>
    <s v="Roque Bamba"/>
    <x v="0"/>
    <s v="REL  SETC  //  EXEC"/>
    <s v="1CORP10000"/>
    <x v="1"/>
    <s v="2CORP20000"/>
    <x v="11"/>
    <s v="3CORP25000"/>
    <x v="99"/>
    <s v="1DRIV11000"/>
    <s v="Reliability - Electric"/>
    <s v="2DRIV11500"/>
    <s v="Reduce Electric Outages/Customer Interuptions"/>
    <n v="0"/>
    <n v="0"/>
    <n v="6354.24"/>
    <n v="6384.54"/>
    <n v="-6384.54"/>
    <n v="0"/>
    <n v="0"/>
    <n v="0"/>
    <n v="0"/>
    <n v="0"/>
    <n v="0"/>
    <n v="0"/>
    <n v="0"/>
    <n v="0"/>
    <n v="0"/>
    <n v="0"/>
    <n v="0"/>
    <n v="0"/>
    <n v="-6384.54"/>
    <s v="Bamba"/>
    <s v=" "/>
    <s v="N"/>
    <n v="0"/>
  </r>
  <r>
    <x v="0"/>
    <s v="Operations"/>
    <s v="R.10031"/>
    <s v="CAP-NORTH KING-BELLEVUE ELEC RELIABILITY"/>
    <s v="R.10031.02"/>
    <s v="LAKESIDE 115 KV"/>
    <s v="R.10031.02.01"/>
    <s v="LAKESIDE 115 KV"/>
    <s v="R.10031.02.01.05"/>
    <x v="844"/>
    <x v="0"/>
    <n v="4022"/>
    <s v="Roque Bamba"/>
    <x v="1"/>
    <s v="REL  SETC  //  EXEC"/>
    <s v="1CORP10000"/>
    <x v="1"/>
    <s v="2CORP20000"/>
    <x v="11"/>
    <s v="3CORP25000"/>
    <x v="99"/>
    <s v="1DRIV11000"/>
    <s v="Reliability - Electric"/>
    <s v="2DRIV11500"/>
    <s v="Reduce Electric Outages/Customer Interuptions"/>
    <n v="0"/>
    <n v="82569"/>
    <n v="0"/>
    <n v="0"/>
    <n v="82569"/>
    <n v="0"/>
    <n v="0"/>
    <n v="0"/>
    <n v="0"/>
    <n v="0"/>
    <n v="0"/>
    <n v="0"/>
    <n v="0"/>
    <n v="0"/>
    <n v="0"/>
    <n v="0"/>
    <n v="0"/>
    <n v="0"/>
    <n v="82569"/>
    <n v="0"/>
    <s v=" "/>
    <s v="N"/>
    <n v="0"/>
  </r>
  <r>
    <x v="0"/>
    <s v="Operations"/>
    <s v="R.10031"/>
    <s v="CAP-NORTH KING-BELLEVUE ELEC RELIABILITY"/>
    <s v="R.10031.02"/>
    <s v="LAKESIDE 115 KV"/>
    <s v="R.10031.02.01"/>
    <s v="LAKESIDE 115 KV"/>
    <s v="R.10031.02.01.06"/>
    <x v="845"/>
    <x v="0"/>
    <n v="4022"/>
    <s v="Roque Bamba"/>
    <x v="1"/>
    <s v="REL  SETC  //  EXEC"/>
    <s v="1CORP10000"/>
    <x v="1"/>
    <s v="2CORP20000"/>
    <x v="11"/>
    <s v="3CORP25000"/>
    <x v="99"/>
    <s v="1DRIV11000"/>
    <s v="Reliability - Electric"/>
    <s v="2DRIV11500"/>
    <s v="Reduce Electric Outages/Customer Interuptions"/>
    <n v="0"/>
    <n v="0"/>
    <n v="0"/>
    <n v="0"/>
    <n v="0"/>
    <n v="0"/>
    <n v="0"/>
    <n v="0"/>
    <n v="0"/>
    <n v="0"/>
    <n v="0"/>
    <n v="0"/>
    <n v="0"/>
    <n v="0"/>
    <n v="0"/>
    <n v="0"/>
    <n v="0"/>
    <n v="0"/>
    <n v="0"/>
    <n v="0"/>
    <s v=" "/>
    <s v="N"/>
    <n v="0"/>
  </r>
  <r>
    <x v="0"/>
    <s v="Operations"/>
    <s v="R.10031"/>
    <s v="CAP-NORTH KING-BELLEVUE ELEC RELIABILITY"/>
    <s v="R.10031.02"/>
    <s v="LAKESIDE 115 KV"/>
    <s v="R.10031.02.01"/>
    <s v="LAKESIDE 115 KV"/>
    <s v="R.10031.02.01.07"/>
    <x v="846"/>
    <x v="0"/>
    <n v="4022"/>
    <s v="Roque Bamba"/>
    <x v="1"/>
    <s v="REL  SETC  //  EXEC"/>
    <s v="1CORP10000"/>
    <x v="1"/>
    <s v="2CORP20000"/>
    <x v="11"/>
    <s v="3CORP25000"/>
    <x v="99"/>
    <s v="1DRIV11000"/>
    <s v="Reliability - Electric"/>
    <s v="2DRIV11500"/>
    <s v="Reduce Electric Outages/Customer Interuptions"/>
    <n v="0"/>
    <n v="0"/>
    <n v="0"/>
    <n v="0"/>
    <n v="0"/>
    <n v="0"/>
    <n v="0"/>
    <n v="0"/>
    <n v="0"/>
    <n v="0"/>
    <n v="0"/>
    <n v="0"/>
    <n v="0"/>
    <n v="0"/>
    <n v="0"/>
    <n v="0"/>
    <n v="0"/>
    <n v="0"/>
    <n v="0"/>
    <n v="0"/>
    <s v=" "/>
    <s v="N"/>
    <n v="0"/>
  </r>
  <r>
    <x v="0"/>
    <s v="Operations"/>
    <s v="R.10031"/>
    <s v="CAP-NORTH KING-BELLEVUE ELEC RELIABILITY"/>
    <s v="R.10031.02"/>
    <s v="LAKESIDE 115 KV"/>
    <s v="R.10031.02.01"/>
    <s v="LAKESIDE 115 KV"/>
    <s v="R.10031.02.01.08"/>
    <x v="847"/>
    <x v="0"/>
    <n v="4022"/>
    <s v="Roque Bamba"/>
    <x v="0"/>
    <s v="REL  SETC  //  INIT"/>
    <s v="1CORP10000"/>
    <x v="1"/>
    <s v="2CORP20000"/>
    <x v="11"/>
    <s v="3CORP25000"/>
    <x v="99"/>
    <s v="1DRIV11000"/>
    <s v="Reliability - Electric"/>
    <s v="2DRIV11500"/>
    <s v="Reduce Electric Outages/Customer Interuptions"/>
    <n v="0"/>
    <n v="295119"/>
    <n v="377734.86"/>
    <n v="407225.84310870001"/>
    <n v="-112106.84310870001"/>
    <n v="0"/>
    <n v="0"/>
    <n v="0"/>
    <n v="0"/>
    <n v="0"/>
    <n v="0"/>
    <n v="0"/>
    <n v="0"/>
    <n v="0"/>
    <n v="0"/>
    <n v="0"/>
    <n v="0"/>
    <n v="0"/>
    <n v="-112106.84310870001"/>
    <s v="Bamba"/>
    <s v=" "/>
    <s v="N"/>
    <n v="0"/>
  </r>
  <r>
    <x v="0"/>
    <s v="Operations"/>
    <s v="R.10031"/>
    <s v="CAP-NORTH KING-BELLEVUE ELEC RELIABILITY"/>
    <s v="R.10031.02"/>
    <s v="LAKESIDE 115 KV"/>
    <s v="R.10031.02.01"/>
    <s v="LAKESIDE 115 KV"/>
    <s v="R.10031.02.01.09"/>
    <x v="848"/>
    <x v="0"/>
    <n v="4022"/>
    <s v="Roque Bamba"/>
    <x v="1"/>
    <s v="REL  SETC  //  INIT"/>
    <s v="1CORP10000"/>
    <x v="1"/>
    <s v="2CORP20000"/>
    <x v="11"/>
    <s v="3CORP25000"/>
    <x v="99"/>
    <s v="1DRIV11000"/>
    <s v="Reliability - Electric"/>
    <s v="2DRIV11500"/>
    <s v="Reduce Electric Outages/Customer Interuptions"/>
    <n v="0"/>
    <n v="82569"/>
    <n v="0"/>
    <n v="0"/>
    <n v="82569"/>
    <n v="0"/>
    <n v="0"/>
    <n v="0"/>
    <n v="0"/>
    <n v="0"/>
    <n v="0"/>
    <n v="0"/>
    <n v="0"/>
    <n v="0"/>
    <n v="0"/>
    <n v="0"/>
    <n v="0"/>
    <n v="0"/>
    <n v="82569"/>
    <n v="0"/>
    <s v=" "/>
    <s v="N"/>
    <n v="0"/>
  </r>
  <r>
    <x v="0"/>
    <s v="Operations"/>
    <s v="R.10031"/>
    <s v="CAP-NORTH KING-BELLEVUE ELEC RELIABILITY"/>
    <s v="R.10031.03"/>
    <s v="SAMMAMISH-JUANITA 115KV"/>
    <s v="R.10031.03.01"/>
    <s v="SAMMAMISH-JUANITA 115KV"/>
    <s v="R.10031.03.01.01"/>
    <x v="849"/>
    <x v="0"/>
    <n v="4022"/>
    <s v="Roque Bamba"/>
    <x v="0"/>
    <s v="REL  SETC  //  EXEC"/>
    <s v="1CORP10000"/>
    <x v="1"/>
    <s v="2CORP20000"/>
    <x v="11"/>
    <s v="3CORP27000"/>
    <x v="100"/>
    <s v="1DRIV11000"/>
    <s v="Reliability - Electric"/>
    <s v="2DRIV11200"/>
    <s v="Electric Compliance"/>
    <n v="6530000"/>
    <n v="6530000"/>
    <n v="945696.7"/>
    <n v="969802.24995529989"/>
    <n v="5560197.7500446998"/>
    <n v="7745735"/>
    <n v="13275735"/>
    <n v="-5530000"/>
    <n v="0"/>
    <n v="0"/>
    <n v="0"/>
    <n v="0"/>
    <n v="0"/>
    <n v="0"/>
    <n v="0"/>
    <n v="0"/>
    <n v="0"/>
    <n v="0"/>
    <n v="30197.750044699758"/>
    <s v="Bamba"/>
    <s v="Revised to reflect route selection negotiations/permitting, 2017 forecast reducewed to $1M "/>
    <s v="N"/>
    <n v="0"/>
  </r>
  <r>
    <x v="0"/>
    <s v="Operations"/>
    <s v="R.10032"/>
    <s v="CAP-NORTH SEATTLE PRESSURE"/>
    <s v="R.10032.01"/>
    <s v="NORTH SEATTLE PRESSURE INCREASE"/>
    <s v="R.10032.01.01"/>
    <s v="NORTH SEATTLE PRESSURE INCREASE"/>
    <s v="R.10032.01.01.01"/>
    <x v="850"/>
    <x v="0"/>
    <n v="4022"/>
    <s v="Roque Bamba"/>
    <x v="0"/>
    <s v="REL  SETC  //  EXEC"/>
    <s v="1CORP20000"/>
    <x v="0"/>
    <s v="2CORP90000"/>
    <x v="0"/>
    <s v="3CORP96500"/>
    <x v="91"/>
    <s v="1DRIV12000"/>
    <s v="Reliability - Gas"/>
    <s v="2DRIV12500"/>
    <s v="Serve Growing Gas Load"/>
    <n v="1000000"/>
    <n v="1000000"/>
    <n v="992223.05"/>
    <n v="0"/>
    <n v="1000000"/>
    <n v="0"/>
    <n v="0"/>
    <n v="0"/>
    <n v="0"/>
    <n v="0"/>
    <n v="0"/>
    <n v="0"/>
    <n v="0"/>
    <n v="0"/>
    <n v="0"/>
    <n v="0"/>
    <n v="0"/>
    <n v="1100000"/>
    <n v="1000000"/>
    <s v="Bamba"/>
    <s v=" "/>
    <s v="N"/>
    <n v="0"/>
  </r>
  <r>
    <x v="0"/>
    <s v="Operations"/>
    <s v="R.10033"/>
    <s v="CAP-OPERATIONS TOOLS"/>
    <s v="R.10033.01"/>
    <s v="OPERATIONS TOOLS"/>
    <s v="R.10033.01.01"/>
    <s v="OPERATIONS TOOLS"/>
    <s v="R.10033.01.01.01"/>
    <x v="851"/>
    <x v="0"/>
    <n v="4220"/>
    <s v="Cathy Koch"/>
    <x v="0"/>
    <s v="REL  SETC  //  OPER"/>
    <s v="1CORP10000"/>
    <x v="1"/>
    <s v="2CORP20000"/>
    <x v="11"/>
    <s v="3CORP22000"/>
    <x v="77"/>
    <s v="1DRIV11000"/>
    <s v="Reliability - Electric"/>
    <s v="2DRIV11400"/>
    <s v="Electric Operations"/>
    <n v="0"/>
    <n v="250156"/>
    <n v="245541.85"/>
    <n v="228637.3656125"/>
    <n v="21518.634387500002"/>
    <n v="0"/>
    <n v="257661"/>
    <n v="-257661"/>
    <n v="0"/>
    <n v="265391"/>
    <n v="-265391"/>
    <n v="0"/>
    <n v="273353"/>
    <n v="-273353"/>
    <n v="0"/>
    <n v="281554"/>
    <n v="-281554"/>
    <n v="290001"/>
    <n v="-1056440.3656124999"/>
    <s v="Flajole"/>
    <s v=" Any way to total hold flat to original?"/>
    <s v="N"/>
    <n v="0"/>
  </r>
  <r>
    <x v="0"/>
    <s v="Operations"/>
    <s v="R.10033"/>
    <s v="CAP-OPERATIONS TOOLS"/>
    <s v="R.10033.01"/>
    <s v="OPERATIONS TOOLS"/>
    <s v="R.10033.01.01"/>
    <s v="OPERATIONS TOOLS"/>
    <s v="R.10033.01.01.02"/>
    <x v="852"/>
    <x v="0"/>
    <n v="4220"/>
    <s v="Cathy Koch"/>
    <x v="0"/>
    <s v="REL  SETC  //  OPER"/>
    <s v="1CORP10000"/>
    <x v="1"/>
    <s v="2CORP20000"/>
    <x v="11"/>
    <s v="3CORP22000"/>
    <x v="77"/>
    <s v="1DRIV11000"/>
    <s v="Reliability - Electric"/>
    <s v="2DRIV11400"/>
    <s v="Electric Operations"/>
    <n v="0"/>
    <n v="2122"/>
    <n v="2122.66"/>
    <n v="1798.57125"/>
    <n v="323.42875000000004"/>
    <n v="0"/>
    <n v="2186"/>
    <n v="-2186"/>
    <n v="0"/>
    <n v="2252"/>
    <n v="-2252"/>
    <n v="0"/>
    <n v="2320"/>
    <n v="-2320"/>
    <n v="0"/>
    <n v="2388"/>
    <n v="-2388"/>
    <n v="2460"/>
    <n v="-8822.5712500000009"/>
    <s v="Flajole"/>
    <s v=" "/>
    <s v="N"/>
    <n v="0"/>
  </r>
  <r>
    <x v="0"/>
    <s v="Operations"/>
    <s v="R.10033"/>
    <s v="CAP-OPERATIONS TOOLS"/>
    <s v="R.10033.01"/>
    <s v="OPERATIONS TOOLS"/>
    <s v="R.10033.01.01"/>
    <s v="OPERATIONS TOOLS"/>
    <s v="R.10033.01.01.03"/>
    <x v="853"/>
    <x v="0"/>
    <n v="4220"/>
    <s v="Cathy Koch"/>
    <x v="0"/>
    <s v="REL  SETC  //  OPER"/>
    <s v="1CORP10000"/>
    <x v="1"/>
    <s v="2CORP20000"/>
    <x v="11"/>
    <s v="3CORP22000"/>
    <x v="77"/>
    <s v="1DRIV11000"/>
    <s v="Reliability - Electric"/>
    <s v="2DRIV11400"/>
    <s v="Electric Operations"/>
    <n v="0"/>
    <n v="451356"/>
    <n v="451336.02"/>
    <n v="394851.69425"/>
    <n v="56504.30575"/>
    <n v="0"/>
    <n v="464897"/>
    <n v="-464897"/>
    <n v="0"/>
    <n v="478844"/>
    <n v="-478844"/>
    <n v="0"/>
    <n v="493209"/>
    <n v="-493209"/>
    <n v="0"/>
    <n v="508005"/>
    <n v="-508005"/>
    <n v="523245"/>
    <n v="-1888450.6942499999"/>
    <s v="Flajole"/>
    <s v=" "/>
    <s v="N"/>
    <n v="0"/>
  </r>
  <r>
    <x v="0"/>
    <s v="Operations"/>
    <s v="R.10033"/>
    <s v="CAP-OPERATIONS TOOLS"/>
    <s v="R.10033.01"/>
    <s v="OPERATIONS TOOLS"/>
    <s v="R.10033.01.01"/>
    <s v="OPERATIONS TOOLS"/>
    <s v="R.10033.01.01.04"/>
    <x v="854"/>
    <x v="0"/>
    <n v="4220"/>
    <s v="Cathy Koch"/>
    <x v="0"/>
    <s v="REL  SETC  //  OPER"/>
    <s v="1CORP10000"/>
    <x v="1"/>
    <s v="2CORP20000"/>
    <x v="11"/>
    <s v="3CORP22000"/>
    <x v="77"/>
    <s v="1DRIV11000"/>
    <s v="Reliability - Electric"/>
    <s v="2DRIV11400"/>
    <s v="Electric Operations"/>
    <n v="470458.45827549958"/>
    <n v="0"/>
    <n v="0"/>
    <n v="0"/>
    <n v="0"/>
    <n v="480283.96235983749"/>
    <n v="0"/>
    <n v="480283.96235983749"/>
    <n v="508344.43628693372"/>
    <n v="0"/>
    <n v="508344.43628693372"/>
    <n v="534613.17414591624"/>
    <n v="0"/>
    <n v="534613.17414591624"/>
    <n v="582931.97098775033"/>
    <n v="0"/>
    <n v="582931.97098775033"/>
    <n v="0"/>
    <n v="2106173.5437804377"/>
    <s v="Flajole"/>
    <s v=" "/>
    <s v="N"/>
    <n v="0"/>
  </r>
  <r>
    <x v="0"/>
    <s v="Operations"/>
    <s v="R.10033"/>
    <s v="CAP-OPERATIONS TOOLS"/>
    <s v="R.10033.01"/>
    <s v="OPERATIONS TOOLS"/>
    <s v="R.10033.01.01"/>
    <s v="OPERATIONS TOOLS"/>
    <s v="R.10033.01.01.05"/>
    <x v="855"/>
    <x v="0"/>
    <n v="5030"/>
    <s v="Kris R Olin"/>
    <x v="0"/>
    <s v="REL  SETC  //  OPER"/>
    <s v="1CORP10000"/>
    <x v="1"/>
    <s v="2CORP20000"/>
    <x v="11"/>
    <s v="3CORP22000"/>
    <x v="77"/>
    <s v="1DRIV11000"/>
    <s v="Reliability - Electric"/>
    <s v="2DRIV11400"/>
    <s v="Electric Operations"/>
    <n v="114391.57500000001"/>
    <n v="120000"/>
    <n v="88629.1"/>
    <n v="99348.17"/>
    <n v="20651.830000000002"/>
    <n v="116780.63798230092"/>
    <n v="116780.63798230092"/>
    <n v="0"/>
    <n v="123603.51841160181"/>
    <n v="123603.51841160181"/>
    <n v="0"/>
    <n v="129990.73973602203"/>
    <n v="129990.73973602203"/>
    <n v="0"/>
    <n v="141739.41419519327"/>
    <n v="141739.41419519327"/>
    <n v="0"/>
    <n v="145991.59662104907"/>
    <n v="20651.830000000002"/>
    <s v="Flajole"/>
    <s v=" "/>
    <s v="N"/>
    <n v="0"/>
  </r>
  <r>
    <x v="0"/>
    <s v="Operations"/>
    <s v="R.10033"/>
    <s v="CAP-OPERATIONS TOOLS"/>
    <s v="R.10033.01"/>
    <s v="OPERATIONS TOOLS"/>
    <s v="R.10033.01.01"/>
    <s v="OPERATIONS TOOLS"/>
    <s v="R.10033.01.01.06"/>
    <x v="856"/>
    <x v="0"/>
    <n v="4220"/>
    <s v="Cathy Koch"/>
    <x v="0"/>
    <s v="REL  SETC  //  OPER"/>
    <s v="1CORP10000"/>
    <x v="1"/>
    <s v="2CORP20000"/>
    <x v="11"/>
    <s v="3CORP22000"/>
    <x v="77"/>
    <s v="1DRIV11000"/>
    <s v="Reliability - Electric"/>
    <s v="2DRIV11400"/>
    <s v="Electric Operations"/>
    <n v="1058096.2112500002"/>
    <n v="487011"/>
    <n v="477917.64"/>
    <n v="443419.66069999995"/>
    <n v="43591.339300000051"/>
    <n v="1080194.5038035403"/>
    <n v="501623"/>
    <n v="578571.50380354025"/>
    <n v="1117028.3110466928"/>
    <n v="516672"/>
    <n v="600356.31104669278"/>
    <n v="1154193.3603018995"/>
    <n v="532172.16"/>
    <n v="622021.20030189946"/>
    <n v="1199265.393659912"/>
    <n v="548137.31999999995"/>
    <n v="651128.0736599121"/>
    <n v="564587.43999999994"/>
    <n v="2495668.4281120449"/>
    <s v="Flajole"/>
    <s v=" "/>
    <s v="N"/>
    <n v="0"/>
  </r>
  <r>
    <x v="0"/>
    <s v="Operations"/>
    <s v="R.10033"/>
    <s v="CAP-OPERATIONS TOOLS"/>
    <s v="R.10033.01"/>
    <s v="OPERATIONS TOOLS"/>
    <s v="R.10033.01.01"/>
    <s v="OPERATIONS TOOLS"/>
    <s v="R.10033.01.01.07"/>
    <x v="857"/>
    <x v="0"/>
    <n v="4220"/>
    <s v="Cathy Koch"/>
    <x v="0"/>
    <s v="REL  SETC  //  OPER"/>
    <s v="1CORP10000"/>
    <x v="1"/>
    <s v="2CORP20000"/>
    <x v="11"/>
    <s v="3CORP22500"/>
    <x v="101"/>
    <s v="1DRIV12000"/>
    <s v="Reliability - Gas"/>
    <s v="2DRIV12200"/>
    <s v="Gas Operations"/>
    <n v="240718.20999999993"/>
    <n v="94632"/>
    <n v="94632.5"/>
    <n v="88213.28"/>
    <n v="6418.7200000000012"/>
    <n v="245745.59916460174"/>
    <n v="245745.59916460174"/>
    <n v="0"/>
    <n v="253141.82593557518"/>
    <n v="253141.82593557518"/>
    <n v="0"/>
    <n v="260776.64066690262"/>
    <n v="260776.64066690262"/>
    <n v="0"/>
    <n v="268650.04335858405"/>
    <n v="268650.04335858405"/>
    <n v="0"/>
    <n v="276709.54465934157"/>
    <n v="6418.7200000000012"/>
    <s v="Flajole"/>
    <s v=" "/>
    <s v="N"/>
    <n v="0"/>
  </r>
  <r>
    <x v="0"/>
    <s v="Operations"/>
    <s v="R.10033"/>
    <s v="CAP-OPERATIONS TOOLS"/>
    <s v="R.10033.01"/>
    <s v="OPERATIONS TOOLS"/>
    <s v="R.10033.01.01"/>
    <s v="OPERATIONS TOOLS"/>
    <s v="R.10033.01.01.08"/>
    <x v="858"/>
    <x v="0"/>
    <n v="4220"/>
    <s v="Cathy Koch"/>
    <x v="0"/>
    <s v="REL  SETC  //  OPER"/>
    <s v="1CORP10000"/>
    <x v="1"/>
    <s v="2CORP20000"/>
    <x v="11"/>
    <s v="3CORP22500"/>
    <x v="101"/>
    <s v="1DRIV12000"/>
    <s v="Reliability - Gas"/>
    <s v="2DRIV12200"/>
    <s v="Gas Operations"/>
    <n v="0"/>
    <n v="8169"/>
    <n v="8168.67"/>
    <n v="6673.731749999999"/>
    <n v="1495.268250000001"/>
    <n v="0"/>
    <n v="8414"/>
    <n v="-8414"/>
    <n v="0"/>
    <n v="8666"/>
    <n v="-8666"/>
    <n v="0"/>
    <n v="8926"/>
    <n v="-8926"/>
    <n v="0"/>
    <n v="9194"/>
    <n v="-9194"/>
    <n v="9470"/>
    <n v="-33704.731749999999"/>
    <s v="Flajole"/>
    <s v=" "/>
    <s v="N"/>
    <n v="0"/>
  </r>
  <r>
    <x v="0"/>
    <s v="Operations"/>
    <s v="R.10033"/>
    <s v="CAP-OPERATIONS TOOLS"/>
    <s v="R.10033.01"/>
    <s v="OPERATIONS TOOLS"/>
    <s v="R.10033.01.01"/>
    <s v="OPERATIONS TOOLS"/>
    <s v="R.10033.01.01.09"/>
    <x v="859"/>
    <x v="0"/>
    <n v="4220"/>
    <s v="Cathy Koch"/>
    <x v="0"/>
    <s v="REL  SETC  //  OPER"/>
    <s v="1CORP10000"/>
    <x v="1"/>
    <s v="2CORP20000"/>
    <x v="11"/>
    <s v="3CORP22500"/>
    <x v="101"/>
    <s v="1DRIV12000"/>
    <s v="Reliability - Gas"/>
    <s v="2DRIV12200"/>
    <s v="Gas Operations"/>
    <n v="0"/>
    <n v="105470"/>
    <n v="90479.38"/>
    <n v="391028.1700000001"/>
    <n v="-285558.1700000001"/>
    <n v="0"/>
    <n v="108634"/>
    <n v="-108634"/>
    <n v="0"/>
    <n v="111893"/>
    <n v="-111893"/>
    <n v="0"/>
    <n v="115250"/>
    <n v="-115250"/>
    <n v="0"/>
    <n v="118707"/>
    <n v="-118707"/>
    <n v="122268"/>
    <n v="-740042.17000000016"/>
    <s v="Flajole"/>
    <s v=" "/>
    <s v="N"/>
    <n v="0"/>
  </r>
  <r>
    <x v="0"/>
    <s v="Operations"/>
    <s v="R.10033"/>
    <s v="CAP-OPERATIONS TOOLS"/>
    <s v="R.10033.01"/>
    <s v="OPERATIONS TOOLS"/>
    <s v="R.10033.01.01"/>
    <s v="OPERATIONS TOOLS"/>
    <s v="R.10033.01.01.10"/>
    <x v="860"/>
    <x v="0"/>
    <n v="4220"/>
    <s v="Cathy Koch"/>
    <x v="0"/>
    <s v="REL  SETC  //  OPER"/>
    <s v="1CORP10000"/>
    <x v="1"/>
    <s v="2CORP20000"/>
    <x v="11"/>
    <s v="3CORP22500"/>
    <x v="101"/>
    <s v="1DRIV12000"/>
    <s v="Reliability - Gas"/>
    <s v="2DRIV12200"/>
    <s v="Gas Operations"/>
    <n v="0"/>
    <n v="2223"/>
    <n v="2222.5100000000002"/>
    <n v="1823.5664999999999"/>
    <n v="399.43350000000009"/>
    <n v="0"/>
    <n v="2289"/>
    <n v="-2289"/>
    <n v="0"/>
    <n v="2358"/>
    <n v="-2358"/>
    <n v="0"/>
    <n v="2429"/>
    <n v="-2429"/>
    <n v="0"/>
    <n v="2502"/>
    <n v="-2502"/>
    <n v="2577"/>
    <n v="-9178.5665000000008"/>
    <s v="Flajole"/>
    <s v=" "/>
    <s v="N"/>
    <n v="0"/>
  </r>
  <r>
    <x v="0"/>
    <s v="Operations"/>
    <s v="R.10033"/>
    <s v="CAP-OPERATIONS TOOLS"/>
    <s v="R.10033.01"/>
    <s v="OPERATIONS TOOLS"/>
    <s v="R.10033.01.01"/>
    <s v="OPERATIONS TOOLS"/>
    <s v="R.10033.01.01.11"/>
    <x v="861"/>
    <x v="0"/>
    <n v="4220"/>
    <s v="Cathy Koch"/>
    <x v="0"/>
    <s v="REL  SETC  //  OPER"/>
    <s v="1CORP10000"/>
    <x v="1"/>
    <s v="2CORP20000"/>
    <x v="11"/>
    <s v="3CORP22500"/>
    <x v="101"/>
    <s v="1DRIV12000"/>
    <s v="Reliability - Gas"/>
    <s v="2DRIV12200"/>
    <s v="Gas Operations"/>
    <n v="0"/>
    <n v="32464"/>
    <n v="32440.91"/>
    <n v="28016.256999999998"/>
    <n v="4447.7430000000022"/>
    <n v="0"/>
    <n v="33437"/>
    <n v="-33437"/>
    <n v="0"/>
    <n v="34440"/>
    <n v="-34440"/>
    <n v="0"/>
    <n v="35473"/>
    <n v="-35473"/>
    <n v="0"/>
    <n v="36537"/>
    <n v="-36537"/>
    <n v="37633"/>
    <n v="-135439.25699999998"/>
    <s v="Flajole"/>
    <s v=" "/>
    <s v="N"/>
    <n v="0"/>
  </r>
  <r>
    <x v="0"/>
    <s v="Operations"/>
    <s v="R.10033"/>
    <s v="CAP-OPERATIONS TOOLS"/>
    <s v="R.10033.01"/>
    <s v="OPERATIONS TOOLS"/>
    <s v="R.10033.01.01"/>
    <s v="OPERATIONS TOOLS"/>
    <s v="R.10033.01.01.12"/>
    <x v="862"/>
    <x v="0"/>
    <n v="4220"/>
    <s v="Cathy Koch"/>
    <x v="0"/>
    <s v="REL  SETC  //  OPER"/>
    <s v="1CORP10000"/>
    <x v="1"/>
    <s v="2CORP20000"/>
    <x v="11"/>
    <s v="3CORP22500"/>
    <x v="101"/>
    <s v="1DRIV12000"/>
    <s v="Reliability - Gas"/>
    <s v="2DRIV12200"/>
    <s v="Gas Operations"/>
    <n v="0"/>
    <n v="25175"/>
    <n v="25174.959999999999"/>
    <n v="21242.702249999998"/>
    <n v="3932.2977500000015"/>
    <n v="0"/>
    <n v="25930"/>
    <n v="-25930"/>
    <n v="0"/>
    <n v="26708"/>
    <n v="-26708"/>
    <n v="0"/>
    <n v="27509"/>
    <n v="-27509"/>
    <n v="0"/>
    <n v="28334"/>
    <n v="-28334"/>
    <n v="29184"/>
    <n v="-104548.70225"/>
    <s v="Flajole"/>
    <s v=" "/>
    <s v="N"/>
    <n v="0"/>
  </r>
  <r>
    <x v="0"/>
    <s v="Operations"/>
    <s v="R.10033"/>
    <s v="CAP-OPERATIONS TOOLS"/>
    <s v="R.10033.01"/>
    <s v="OPERATIONS TOOLS"/>
    <s v="R.10033.01.01"/>
    <s v="OPERATIONS TOOLS"/>
    <s v="R.10033.01.01.13"/>
    <x v="863"/>
    <x v="0"/>
    <n v="4220"/>
    <s v="Cathy Koch"/>
    <x v="0"/>
    <s v="REL  SETC  //  OPER"/>
    <s v="1CORP10000"/>
    <x v="1"/>
    <s v="2CORP20000"/>
    <x v="11"/>
    <s v="3CORP22500"/>
    <x v="101"/>
    <s v="1DRIV11000"/>
    <s v="Reliability - Electric"/>
    <s v="2DRIV11400"/>
    <s v="Electric Operations"/>
    <n v="0"/>
    <n v="114909"/>
    <n v="114909.38"/>
    <n v="101316.17550000001"/>
    <n v="13592.824499999988"/>
    <n v="0"/>
    <n v="0"/>
    <n v="0"/>
    <n v="0"/>
    <n v="0"/>
    <n v="0"/>
    <n v="0"/>
    <n v="0"/>
    <n v="0"/>
    <n v="0"/>
    <n v="0"/>
    <n v="0"/>
    <n v="0"/>
    <n v="13592.824499999988"/>
    <s v="Flajole"/>
    <s v=" "/>
    <s v="N"/>
    <n v="0"/>
  </r>
  <r>
    <x v="0"/>
    <s v="Operations"/>
    <s v="R.10033"/>
    <s v="CAP-OPERATIONS TOOLS"/>
    <s v="R.10033.01"/>
    <s v="OPERATIONS TOOLS"/>
    <s v="R.10033.01.01"/>
    <s v="OPERATIONS TOOLS"/>
    <s v="R.10033.01.01.14"/>
    <x v="864"/>
    <x v="0"/>
    <n v="4220"/>
    <s v="Cathy Koch"/>
    <x v="0"/>
    <s v="REL  SETC  //  OPER"/>
    <s v="1CORP10000"/>
    <x v="1"/>
    <s v="2CORP20000"/>
    <x v="11"/>
    <s v="3CORP22500"/>
    <x v="101"/>
    <s v="1DRIV11000"/>
    <s v="Reliability - Electric"/>
    <s v="2DRIV11400"/>
    <s v="Electric Operations"/>
    <n v="0"/>
    <n v="157391"/>
    <n v="157390.15"/>
    <n v="247490.34100000001"/>
    <n v="-90099.341000000015"/>
    <n v="0"/>
    <n v="0"/>
    <n v="0"/>
    <n v="0"/>
    <n v="0"/>
    <n v="0"/>
    <n v="0"/>
    <n v="0"/>
    <n v="0"/>
    <n v="0"/>
    <n v="0"/>
    <n v="0"/>
    <n v="0"/>
    <n v="-90099.341000000015"/>
    <s v="Flajole"/>
    <s v=" "/>
    <s v="N"/>
    <n v="0"/>
  </r>
  <r>
    <x v="0"/>
    <s v="Operations"/>
    <s v="R.10033"/>
    <s v="CAP-OPERATIONS TOOLS"/>
    <s v="R.10033.01"/>
    <s v="OPERATIONS TOOLS"/>
    <s v="R.10033.01.01"/>
    <s v="OPERATIONS TOOLS"/>
    <s v="R.10033.01.01.15"/>
    <x v="865"/>
    <x v="0"/>
    <n v="4220"/>
    <s v="Cathy Koch"/>
    <x v="0"/>
    <s v="REL  SETC  //  OPER"/>
    <s v="1CORP10000"/>
    <x v="1"/>
    <s v="2CORP20000"/>
    <x v="11"/>
    <s v="3CORP22500"/>
    <x v="101"/>
    <s v="1DRIV12000"/>
    <s v="Reliability - Gas"/>
    <s v="2DRIV12200"/>
    <s v="Gas Operations"/>
    <n v="0"/>
    <n v="32586"/>
    <n v="31879.39"/>
    <n v="28703.342250000002"/>
    <n v="3882.6577499999985"/>
    <n v="0"/>
    <n v="33563"/>
    <n v="-33563"/>
    <n v="0"/>
    <n v="34570"/>
    <n v="-34570"/>
    <n v="0"/>
    <n v="35607"/>
    <n v="-35607"/>
    <n v="0"/>
    <n v="36675"/>
    <n v="-36675"/>
    <n v="37775"/>
    <n v="-136532.34224999999"/>
    <s v="Flajole"/>
    <s v=" "/>
    <s v="N"/>
    <n v="0"/>
  </r>
  <r>
    <x v="0"/>
    <s v="Operations"/>
    <s v="R.10033"/>
    <s v="CAP-OPERATIONS TOOLS"/>
    <s v="R.10033.01"/>
    <s v="OPERATIONS TOOLS"/>
    <s v="R.10033.01.01"/>
    <s v="OPERATIONS TOOLS"/>
    <s v="R.10033.01.01.16"/>
    <x v="866"/>
    <x v="0"/>
    <n v="4220"/>
    <s v="Cathy Koch"/>
    <x v="0"/>
    <s v="REL  SETC  //  INIT"/>
    <s v="1CORP10000"/>
    <x v="1"/>
    <s v="2CORP20000"/>
    <x v="11"/>
    <s v="3CORP22500"/>
    <x v="101"/>
    <s v="1DRIV12000"/>
    <s v="Reliability - Gas"/>
    <s v="2DRIV12200"/>
    <s v="Gas Operations"/>
    <n v="0"/>
    <n v="0"/>
    <n v="0"/>
    <n v="0"/>
    <n v="0"/>
    <n v="0"/>
    <n v="0"/>
    <n v="0"/>
    <n v="0"/>
    <n v="0"/>
    <n v="0"/>
    <n v="0"/>
    <n v="0"/>
    <n v="0"/>
    <n v="0"/>
    <n v="0"/>
    <n v="0"/>
    <n v="0"/>
    <n v="0"/>
    <s v="Flajole"/>
    <s v=" "/>
    <s v="N"/>
    <n v="0"/>
  </r>
  <r>
    <x v="0"/>
    <s v="Operations"/>
    <s v="R.10033"/>
    <s v="CAP-OPERATIONS TOOLS"/>
    <s v="R.10033.01"/>
    <s v="OPERATIONS TOOLS"/>
    <s v="R.10033.01.01"/>
    <s v="OPERATIONS TOOLS"/>
    <s v="R.10033.01.01.17"/>
    <x v="867"/>
    <x v="0"/>
    <n v="4220"/>
    <s v="Cathy Koch"/>
    <x v="0"/>
    <s v="REL  SETC  //  INIT"/>
    <s v="1CORP10000"/>
    <x v="1"/>
    <s v="2CORP20000"/>
    <x v="11"/>
    <s v="3CORP22500"/>
    <x v="101"/>
    <s v="1DRIV11000"/>
    <s v="Reliability - Electric"/>
    <s v="2DRIV11400"/>
    <s v="Electric Operations"/>
    <n v="0"/>
    <n v="0"/>
    <n v="0"/>
    <n v="0"/>
    <n v="0"/>
    <n v="0"/>
    <n v="0"/>
    <n v="0"/>
    <n v="0"/>
    <n v="0"/>
    <n v="0"/>
    <n v="0"/>
    <n v="0"/>
    <n v="0"/>
    <n v="0"/>
    <n v="0"/>
    <n v="0"/>
    <n v="0"/>
    <n v="0"/>
    <s v="Flajole"/>
    <s v=" "/>
    <s v="N"/>
    <n v="0"/>
  </r>
  <r>
    <x v="0"/>
    <s v="Operations"/>
    <s v="R.10033"/>
    <s v="CAP-OPERATIONS TOOLS"/>
    <s v="R.10033.01"/>
    <s v="OPERATIONS TOOLS"/>
    <s v="R.10033.01.01"/>
    <s v="OPERATIONS TOOLS"/>
    <s v="R.10033.01.01.18"/>
    <x v="868"/>
    <x v="0"/>
    <n v="4220"/>
    <s v="Cathy Koch"/>
    <x v="0"/>
    <s v="REL  SETC  //  INIT"/>
    <s v="1CORP10000"/>
    <x v="1"/>
    <s v="2CORP20000"/>
    <x v="11"/>
    <s v="3CORP22500"/>
    <x v="101"/>
    <s v="1DRIV12000"/>
    <s v="Reliability - Gas"/>
    <s v="2DRIV12200"/>
    <s v="Gas Operations"/>
    <n v="0"/>
    <n v="0"/>
    <n v="0"/>
    <n v="0"/>
    <n v="0"/>
    <n v="0"/>
    <n v="0"/>
    <n v="0"/>
    <n v="0"/>
    <n v="0"/>
    <n v="0"/>
    <n v="0"/>
    <n v="0"/>
    <n v="0"/>
    <n v="0"/>
    <n v="0"/>
    <n v="0"/>
    <n v="0"/>
    <n v="0"/>
    <s v="Flajole"/>
    <s v=" "/>
    <s v="N"/>
    <n v="0"/>
  </r>
  <r>
    <x v="0"/>
    <s v="Operations"/>
    <s v="R.10034"/>
    <s v="CAP-PIERCE ELECTRIC CAPACITY"/>
    <s v="R.10034.01"/>
    <s v="PIERCE COUNTY 230KV"/>
    <s v="R.10034.01.01"/>
    <s v="PIERCE COUNTY 230KV"/>
    <s v="R.10034.01.01.01"/>
    <x v="869"/>
    <x v="0"/>
    <n v="4022"/>
    <s v="Roque Bamba"/>
    <x v="0"/>
    <s v="REL  SETC  //  EXEC"/>
    <s v="1CORP10000"/>
    <x v="1"/>
    <s v="2CORP20000"/>
    <x v="11"/>
    <s v="3CORP26500"/>
    <x v="102"/>
    <s v="1DRIV11000"/>
    <s v="Reliability - Electric"/>
    <s v="2DRIV11200"/>
    <s v="Electric Compliance"/>
    <n v="0"/>
    <n v="0"/>
    <n v="70537.990000000005"/>
    <n v="213108.37"/>
    <n v="-213108.37"/>
    <n v="0"/>
    <n v="0"/>
    <n v="0"/>
    <n v="0"/>
    <n v="0"/>
    <n v="0"/>
    <n v="0"/>
    <n v="0"/>
    <n v="0"/>
    <n v="0"/>
    <n v="0"/>
    <n v="0"/>
    <n v="0"/>
    <n v="-213108.37"/>
    <s v="Bamba"/>
    <s v=" "/>
    <s v="Y"/>
    <n v="0"/>
  </r>
  <r>
    <x v="0"/>
    <s v="Operations"/>
    <s v="R.10034"/>
    <s v="CAP-PIERCE ELECTRIC CAPACITY"/>
    <s v="R.10034.01"/>
    <s v="PIERCE COUNTY 230KV"/>
    <s v="R.10034.01.01"/>
    <s v="PIERCE COUNTY 230KV"/>
    <s v="R.10034.01.01.02"/>
    <x v="870"/>
    <x v="0"/>
    <n v="4022"/>
    <s v="Roque Bamba"/>
    <x v="0"/>
    <s v="REL  SETC  //  EXEC"/>
    <s v="1CORP10000"/>
    <x v="1"/>
    <s v="2CORP20000"/>
    <x v="11"/>
    <s v="3CORP26500"/>
    <x v="102"/>
    <s v="1DRIV11000"/>
    <s v="Reliability - Electric"/>
    <s v="2DRIV11200"/>
    <s v="Electric Compliance"/>
    <n v="0"/>
    <n v="1062786"/>
    <n v="1907931.89"/>
    <n v="4412861.7344800001"/>
    <n v="-3350075.7344800001"/>
    <n v="0"/>
    <n v="0"/>
    <n v="0"/>
    <n v="0"/>
    <n v="0"/>
    <n v="0"/>
    <n v="0"/>
    <n v="0"/>
    <n v="0"/>
    <n v="0"/>
    <n v="0"/>
    <n v="0"/>
    <n v="0"/>
    <n v="-3350075.7344800001"/>
    <s v="Bamba"/>
    <s v=" "/>
    <s v="Y"/>
    <n v="0"/>
  </r>
  <r>
    <x v="0"/>
    <s v="Operations"/>
    <s v="R.10034"/>
    <s v="CAP-PIERCE ELECTRIC CAPACITY"/>
    <s v="R.10034.01"/>
    <s v="PIERCE COUNTY 230KV"/>
    <s v="R.10034.01.01"/>
    <s v="PIERCE COUNTY 230KV"/>
    <s v="R.10034.01.01.03"/>
    <x v="871"/>
    <x v="0"/>
    <n v="4022"/>
    <s v="Roque Bamba"/>
    <x v="0"/>
    <s v="REL  SETC  //  EXEC"/>
    <s v="1CORP10000"/>
    <x v="1"/>
    <s v="2CORP20000"/>
    <x v="11"/>
    <s v="3CORP26500"/>
    <x v="102"/>
    <s v="1DRIV11000"/>
    <s v="Reliability - Electric"/>
    <s v="2DRIV11200"/>
    <s v="Electric Compliance"/>
    <n v="16204387.48"/>
    <n v="15141601"/>
    <n v="15138524.220000001"/>
    <n v="23124064.903228"/>
    <n v="-7982463.9032279998"/>
    <n v="18827165"/>
    <n v="1000000"/>
    <n v="17827165"/>
    <n v="0"/>
    <n v="0"/>
    <n v="0"/>
    <n v="0"/>
    <n v="0"/>
    <n v="0"/>
    <n v="0"/>
    <n v="0"/>
    <n v="0"/>
    <n v="0"/>
    <n v="9844701.0967720002"/>
    <s v="Bamba"/>
    <s v="2018 to be revised - likely reduced by approx. 4-5M - bid dependant (bids due 4/14) "/>
    <s v="Y"/>
    <n v="0"/>
  </r>
  <r>
    <x v="0"/>
    <s v="Operations"/>
    <s v="R.10034"/>
    <s v="CAP-PIERCE ELECTRIC CAPACITY"/>
    <s v="R.10034.01"/>
    <s v="PIERCE COUNTY 230KV"/>
    <s v="R.10034.01.01"/>
    <s v="PIERCE COUNTY 230KV"/>
    <s v="R.10034.01.01.04"/>
    <x v="872"/>
    <x v="0"/>
    <n v="4022"/>
    <s v="Roque Bamba"/>
    <x v="1"/>
    <s v="REL  SETC  //  INIT"/>
    <s v="1CORP10000"/>
    <x v="1"/>
    <s v="2CORP20000"/>
    <x v="11"/>
    <s v="3CORP26500"/>
    <x v="102"/>
    <s v="1DRIV11000"/>
    <s v="Reliability - Electric"/>
    <s v="2DRIV11200"/>
    <s v="Electric Compliance"/>
    <n v="0"/>
    <n v="1"/>
    <n v="0"/>
    <n v="0"/>
    <n v="1"/>
    <n v="0"/>
    <n v="0"/>
    <n v="0"/>
    <n v="0"/>
    <n v="0"/>
    <n v="0"/>
    <n v="0"/>
    <n v="0"/>
    <n v="0"/>
    <n v="0"/>
    <n v="0"/>
    <n v="0"/>
    <n v="0"/>
    <n v="1"/>
    <n v="0"/>
    <s v=" "/>
    <s v="Y"/>
    <n v="0"/>
  </r>
  <r>
    <x v="0"/>
    <s v="Operations"/>
    <s v="R.10034"/>
    <s v="CAP-PIERCE ELECTRIC CAPACITY"/>
    <s v="R.10034.01"/>
    <s v="PIERCE COUNTY 230KV"/>
    <s v="R.10034.01.01"/>
    <s v="PIERCE COUNTY 230KV"/>
    <s v="R.10034.01.01.05"/>
    <x v="873"/>
    <x v="0"/>
    <n v="4022"/>
    <s v="Roque Bamba"/>
    <x v="0"/>
    <s v="REL  SETC  //  INIT"/>
    <s v="1CORP10000"/>
    <x v="1"/>
    <s v="2CORP20000"/>
    <x v="11"/>
    <s v="3CORP26500"/>
    <x v="102"/>
    <s v="1DRIV11000"/>
    <s v="Reliability - Electric"/>
    <s v="2DRIV11200"/>
    <s v="Electric Compliance"/>
    <n v="0"/>
    <n v="0"/>
    <n v="0"/>
    <n v="0"/>
    <n v="0"/>
    <n v="0"/>
    <n v="0"/>
    <n v="0"/>
    <n v="0"/>
    <n v="0"/>
    <n v="0"/>
    <n v="0"/>
    <n v="0"/>
    <n v="0"/>
    <n v="0"/>
    <n v="0"/>
    <n v="0"/>
    <n v="0"/>
    <n v="0"/>
    <s v="Bamba"/>
    <s v=" "/>
    <s v="Y"/>
    <n v="0"/>
  </r>
  <r>
    <x v="0"/>
    <s v="Operations"/>
    <s v="R.10034"/>
    <s v="CAP-PIERCE ELECTRIC CAPACITY"/>
    <s v="R.10034.02"/>
    <s v="WOODLAND-ST. CLAIR 115 KV"/>
    <s v="R.10034.02.01"/>
    <s v="WOODLAND-ST. CLAIR 115 KV"/>
    <s v="R.10034.02.01.01"/>
    <x v="874"/>
    <x v="0"/>
    <n v="4022"/>
    <s v="Roque Bamba"/>
    <x v="0"/>
    <s v="REL  SETC  //  EXEC"/>
    <s v="1CORP20000"/>
    <x v="0"/>
    <s v="2CORP90000"/>
    <x v="0"/>
    <s v="3CORP94500"/>
    <x v="74"/>
    <s v="1DRIV11000"/>
    <s v="Reliability - Electric"/>
    <s v="2DRIV11200"/>
    <s v="Electric Compliance"/>
    <n v="0"/>
    <n v="0"/>
    <n v="0"/>
    <n v="0"/>
    <n v="0"/>
    <n v="0"/>
    <n v="0"/>
    <n v="0"/>
    <n v="0"/>
    <n v="0"/>
    <n v="0"/>
    <n v="0"/>
    <n v="0"/>
    <n v="0"/>
    <n v="0"/>
    <n v="0"/>
    <n v="0"/>
    <n v="500000"/>
    <n v="0"/>
    <s v="Nedrud"/>
    <s v="Has regional implications on BPA Raver - Paul 500 kV path.  Need Booga Overview "/>
    <s v="N"/>
    <n v="0"/>
  </r>
  <r>
    <x v="0"/>
    <s v="Operations"/>
    <s v="R.10034"/>
    <s v="CAP-PIERCE ELECTRIC CAPACITY"/>
    <s v="R.10034.02"/>
    <s v="WOODLAND-ST. CLAIR 115 KV"/>
    <s v="R.10034.02.01"/>
    <s v="WOODLAND-ST. CLAIR 115 KV"/>
    <s v="R.10034.02.01.02"/>
    <x v="875"/>
    <x v="0"/>
    <n v="4022"/>
    <s v="Roque Bamba"/>
    <x v="1"/>
    <s v="REL  SETC  //  OPER"/>
    <s v="1CORP20000"/>
    <x v="0"/>
    <s v="2CORP90000"/>
    <x v="0"/>
    <s v="3CORP94500"/>
    <x v="74"/>
    <s v="1DRIV11000"/>
    <s v="Reliability - Electric"/>
    <s v="2DRIV11200"/>
    <s v="Electric Compliance"/>
    <n v="0"/>
    <n v="0"/>
    <n v="0"/>
    <n v="0"/>
    <n v="0"/>
    <n v="0"/>
    <n v="0"/>
    <n v="0"/>
    <n v="0"/>
    <n v="0"/>
    <n v="0"/>
    <n v="0"/>
    <n v="0"/>
    <n v="0"/>
    <n v="0"/>
    <n v="0"/>
    <n v="0"/>
    <n v="0"/>
    <n v="0"/>
    <n v="0"/>
    <s v=" "/>
    <s v="N"/>
    <n v="0"/>
  </r>
  <r>
    <x v="0"/>
    <s v="Operations"/>
    <s v="R.10035"/>
    <s v="CAP-PIERCE ELECTRIC RELIABILITY"/>
    <s v="R.10035.01"/>
    <s v="WHITE RIVER-ELECTRON HEIGHTS 115KV"/>
    <s v="R.10035.01.01"/>
    <s v="WHITE RIVER-ELECTRON HEIGHTS 115KV"/>
    <s v="R.10035.01.01.01"/>
    <x v="876"/>
    <x v="0"/>
    <n v="4022"/>
    <s v="Roque Bamba"/>
    <x v="0"/>
    <s v="REL  SETC  //  EXEC"/>
    <s v="1CORP10000"/>
    <x v="1"/>
    <s v="2CORP20000"/>
    <x v="11"/>
    <s v="3CORP23500"/>
    <x v="103"/>
    <s v="1DRIV11000"/>
    <s v="Reliability - Electric"/>
    <s v="2DRIV11500"/>
    <s v="Reduce Electric Outages/Customer Interuptions"/>
    <n v="0"/>
    <n v="0"/>
    <n v="323002.81"/>
    <n v="333793.12"/>
    <n v="-333793.12"/>
    <n v="0"/>
    <n v="3500000"/>
    <n v="-3500000"/>
    <n v="0"/>
    <n v="0"/>
    <n v="0"/>
    <n v="0"/>
    <n v="0"/>
    <n v="0"/>
    <n v="0"/>
    <n v="0"/>
    <n v="0"/>
    <n v="0"/>
    <n v="-3833793.12"/>
    <s v="Bamba"/>
    <s v="Must construct in 2018 or risk losing SSDP - Shoreline Permit "/>
    <s v="N"/>
    <n v="0"/>
  </r>
  <r>
    <x v="0"/>
    <s v="Operations"/>
    <s v="R.10035"/>
    <s v="CAP-PIERCE ELECTRIC RELIABILITY"/>
    <s v="R.10035.01"/>
    <s v="WHITE RIVER-ELECTRON HEIGHTS 115KV"/>
    <s v="R.10035.01.01"/>
    <s v="WHITE RIVER-ELECTRON HEIGHTS 115KV"/>
    <s v="R.10035.01.01.02"/>
    <x v="877"/>
    <x v="0"/>
    <n v="4022"/>
    <s v="Roque Bamba"/>
    <x v="1"/>
    <s v="REL  SETC  //  OPER"/>
    <s v="1CORP10000"/>
    <x v="1"/>
    <s v="2CORP20000"/>
    <x v="11"/>
    <s v="3CORP23500"/>
    <x v="103"/>
    <s v="1DRIV11000"/>
    <s v="Reliability - Electric"/>
    <s v="2DRIV11500"/>
    <s v="Reduce Electric Outages/Customer Interuptions"/>
    <n v="0"/>
    <n v="8112"/>
    <n v="0"/>
    <n v="0"/>
    <n v="8112"/>
    <n v="0"/>
    <n v="0"/>
    <n v="0"/>
    <n v="0"/>
    <n v="0"/>
    <n v="0"/>
    <n v="0"/>
    <n v="0"/>
    <n v="0"/>
    <n v="0"/>
    <n v="0"/>
    <n v="0"/>
    <n v="0"/>
    <n v="8112"/>
    <n v="0"/>
    <s v=" "/>
    <s v="N"/>
    <n v="0"/>
  </r>
  <r>
    <x v="0"/>
    <s v="Operations"/>
    <s v="R.10036"/>
    <s v="CAP-REAL ESTATE"/>
    <s v="R.10036.01"/>
    <s v="REAL ESTATE LAND"/>
    <s v="R.10036.01.01"/>
    <s v="REAL ESTATE LAND PURCHASE/SALE"/>
    <s v="R.10036.01.01.01"/>
    <x v="878"/>
    <x v="0"/>
    <n v="1255"/>
    <s v="Gary B Bolton"/>
    <x v="0"/>
    <s v="REL  SETC  //  OPER"/>
    <s v="1CORP20000"/>
    <x v="0"/>
    <s v="2CORP90000"/>
    <x v="0"/>
    <s v="3CORP93000"/>
    <x v="0"/>
    <s v="1DRIV11000"/>
    <s v="Reliability - Electric"/>
    <s v="2DRIV11400"/>
    <s v="Electric Operations"/>
    <n v="0"/>
    <n v="0"/>
    <n v="3258.35"/>
    <n v="13158.33"/>
    <n v="-13158.33"/>
    <n v="0"/>
    <n v="0"/>
    <n v="0"/>
    <n v="0"/>
    <n v="0"/>
    <n v="0"/>
    <n v="0"/>
    <n v="0"/>
    <n v="0"/>
    <n v="0"/>
    <n v="0"/>
    <n v="0"/>
    <n v="0"/>
    <n v="-13158.33"/>
    <s v="Bolton"/>
    <s v=" "/>
    <s v="N"/>
    <n v="0"/>
  </r>
  <r>
    <x v="0"/>
    <s v="Operations"/>
    <s v="R.10036"/>
    <s v="CAP-REAL ESTATE"/>
    <s v="R.10036.01"/>
    <s v="REAL ESTATE LAND"/>
    <s v="R.10036.01.01"/>
    <s v="REAL ESTATE LAND PURCHASE/SALE"/>
    <s v="R.10036.01.01.02"/>
    <x v="879"/>
    <x v="0"/>
    <n v="1255"/>
    <s v="Gary B Bolton"/>
    <x v="0"/>
    <s v="REL  SETC  //  OPER"/>
    <s v="1CORP20000"/>
    <x v="0"/>
    <s v="2CORP90000"/>
    <x v="0"/>
    <s v="3CORP93000"/>
    <x v="0"/>
    <s v="1DRIV11000"/>
    <s v="Reliability - Electric"/>
    <s v="2DRIV11400"/>
    <s v="Electric Operations"/>
    <n v="0"/>
    <n v="0"/>
    <n v="5719.73"/>
    <n v="39449.129999999997"/>
    <n v="-39449.129999999997"/>
    <n v="0"/>
    <n v="0"/>
    <n v="0"/>
    <n v="0"/>
    <n v="0"/>
    <n v="0"/>
    <n v="0"/>
    <n v="0"/>
    <n v="0"/>
    <n v="0"/>
    <n v="0"/>
    <n v="0"/>
    <n v="0"/>
    <n v="-39449.129999999997"/>
    <s v="Bolton"/>
    <s v=" "/>
    <s v="N"/>
    <n v="0"/>
  </r>
  <r>
    <x v="0"/>
    <s v="Operations"/>
    <s v="R.10036"/>
    <s v="CAP-REAL ESTATE"/>
    <s v="R.10036.01"/>
    <s v="REAL ESTATE LAND"/>
    <s v="R.10036.01.01"/>
    <s v="REAL ESTATE LAND PURCHASE/SALE"/>
    <s v="R.10036.01.01.03"/>
    <x v="880"/>
    <x v="0"/>
    <n v="1255"/>
    <s v="Gary B Bolton"/>
    <x v="0"/>
    <s v="REL  SETC  //  INIT"/>
    <s v="1CORP20000"/>
    <x v="0"/>
    <s v="2CORP90000"/>
    <x v="0"/>
    <s v="3CORP93000"/>
    <x v="0"/>
    <s v="1DRIV11000"/>
    <s v="Reliability - Electric"/>
    <s v="2DRIV11400"/>
    <s v="Electric Operations"/>
    <n v="0"/>
    <n v="0"/>
    <n v="0"/>
    <n v="0"/>
    <n v="0"/>
    <n v="0"/>
    <n v="0"/>
    <n v="0"/>
    <n v="0"/>
    <n v="0"/>
    <n v="0"/>
    <n v="0"/>
    <n v="0"/>
    <n v="0"/>
    <n v="0"/>
    <n v="0"/>
    <n v="0"/>
    <n v="0"/>
    <n v="0"/>
    <s v="Bolton"/>
    <s v=" "/>
    <s v="N"/>
    <n v="0"/>
  </r>
  <r>
    <x v="0"/>
    <s v="Operations"/>
    <s v="R.10036"/>
    <s v="CAP-REAL ESTATE"/>
    <s v="R.10036.01"/>
    <s v="REAL ESTATE LAND"/>
    <s v="R.10036.01.01"/>
    <s v="REAL ESTATE LAND PURCHASE/SALE"/>
    <s v="R.10036.01.01.04"/>
    <x v="881"/>
    <x v="0"/>
    <n v="1255"/>
    <s v="Gary B Bolton"/>
    <x v="0"/>
    <s v="REL  SETC  //  INIT"/>
    <s v="1CORP20000"/>
    <x v="0"/>
    <s v="2CORP90000"/>
    <x v="0"/>
    <s v="3CORP93000"/>
    <x v="0"/>
    <s v="1DRIV11000"/>
    <s v="Reliability - Electric"/>
    <s v="2DRIV11400"/>
    <s v="Electric Operations"/>
    <n v="0"/>
    <n v="0"/>
    <n v="445.68"/>
    <n v="-321.45999999999998"/>
    <n v="321.45999999999998"/>
    <n v="0"/>
    <n v="0"/>
    <n v="0"/>
    <n v="0"/>
    <n v="0"/>
    <n v="0"/>
    <n v="0"/>
    <n v="0"/>
    <n v="0"/>
    <n v="0"/>
    <n v="0"/>
    <n v="0"/>
    <n v="0"/>
    <n v="321.45999999999998"/>
    <s v="Bolton"/>
    <s v=" "/>
    <s v="N"/>
    <n v="0"/>
  </r>
  <r>
    <x v="0"/>
    <s v="Operations"/>
    <s v="R.10037"/>
    <s v="CAP-SALVAGE PROGRAM"/>
    <s v="R.10037.01"/>
    <s v="SALVAGE PROGRAM"/>
    <s v="R.10037.01.01"/>
    <s v="SALVAGE PROGRAM"/>
    <s v="R.10037.01.01.01"/>
    <x v="882"/>
    <x v="0"/>
    <n v="4059"/>
    <s v="Turushia L Thomas"/>
    <x v="0"/>
    <s v="REL  SETC  //  OPER"/>
    <s v="1CORP10000"/>
    <x v="1"/>
    <s v="2CORP20000"/>
    <x v="11"/>
    <s v="3CORP22000"/>
    <x v="77"/>
    <s v="1DRIV11000"/>
    <s v="Reliability - Electric"/>
    <s v="2DRIV11300"/>
    <s v="Electric Modernization"/>
    <n v="121218.285"/>
    <n v="121218"/>
    <n v="499640"/>
    <n v="532693.70717499999"/>
    <n v="-411475.70717499999"/>
    <n v="123749.9235185841"/>
    <n v="123749.9235185841"/>
    <n v="0"/>
    <n v="127474.43577982302"/>
    <n v="127474.43577982302"/>
    <n v="0"/>
    <n v="131319.09359787614"/>
    <n v="131319.09359787614"/>
    <n v="0"/>
    <n v="135283.89697274339"/>
    <n v="135283.89697274339"/>
    <n v="0"/>
    <n v="139342.41388192569"/>
    <n v="-411475.70717499999"/>
    <s v="?"/>
    <s v=" "/>
    <s v="N"/>
    <n v="0"/>
  </r>
  <r>
    <x v="0"/>
    <s v="Operations"/>
    <s v="R.10037"/>
    <s v="CAP-SALVAGE PROGRAM"/>
    <s v="R.10037.01"/>
    <s v="SALVAGE PROGRAM"/>
    <s v="R.10037.01.01"/>
    <s v="SALVAGE PROGRAM"/>
    <s v="R.10037.01.01.02"/>
    <x v="883"/>
    <x v="0"/>
    <n v="4580"/>
    <s v="David J Landers"/>
    <x v="0"/>
    <s v="REL  SETC  //  OPER"/>
    <s v="1CORP10000"/>
    <x v="1"/>
    <s v="2CORP20000"/>
    <x v="11"/>
    <s v="3CORP22000"/>
    <x v="77"/>
    <s v="1DRIV11000"/>
    <s v="Reliability - Electric"/>
    <s v="2DRIV11500"/>
    <s v="Reduce Electric Outages/Customer Interuptions"/>
    <n v="0"/>
    <n v="0"/>
    <n v="-37662.32"/>
    <n v="-89324.82"/>
    <n v="89324.82"/>
    <n v="0"/>
    <n v="0"/>
    <n v="0"/>
    <n v="0"/>
    <n v="0"/>
    <n v="0"/>
    <n v="0"/>
    <n v="0"/>
    <n v="0"/>
    <n v="0"/>
    <n v="0"/>
    <n v="0"/>
    <n v="0"/>
    <n v="89324.82"/>
    <n v="0"/>
    <s v=" "/>
    <s v="N"/>
    <n v="0"/>
  </r>
  <r>
    <x v="0"/>
    <s v="Operations"/>
    <s v="R.10037"/>
    <s v="CAP-SALVAGE PROGRAM"/>
    <s v="R.10037.01"/>
    <s v="SALVAGE PROGRAM"/>
    <s v="R.10037.01.01"/>
    <s v="SALVAGE PROGRAM"/>
    <s v="R.10037.01.01.03"/>
    <x v="884"/>
    <x v="0"/>
    <n v="4580"/>
    <s v="David J Landers"/>
    <x v="0"/>
    <s v="REL  SETC  //  OPER"/>
    <s v="1CORP20000"/>
    <x v="0"/>
    <s v="2CORP90000"/>
    <x v="0"/>
    <s v="3CORP94500"/>
    <x v="74"/>
    <s v="1DRIV16000"/>
    <s v="Emergency Repair - Electric"/>
    <s v="2DRIV16200"/>
    <s v="Outage repair"/>
    <n v="0"/>
    <n v="0"/>
    <n v="0"/>
    <n v="0"/>
    <n v="0"/>
    <n v="0"/>
    <n v="0"/>
    <n v="0"/>
    <n v="0"/>
    <n v="0"/>
    <n v="0"/>
    <n v="0"/>
    <n v="0"/>
    <n v="0"/>
    <n v="0"/>
    <n v="0"/>
    <n v="0"/>
    <n v="0"/>
    <n v="0"/>
    <s v="?"/>
    <s v=" "/>
    <s v="N"/>
    <n v="0"/>
  </r>
  <r>
    <x v="0"/>
    <s v="Operations"/>
    <s v="R.10037"/>
    <s v="CAP-SALVAGE PROGRAM"/>
    <s v="R.10037.01"/>
    <s v="SALVAGE PROGRAM"/>
    <s v="R.10037.01.01"/>
    <s v="SALVAGE PROGRAM"/>
    <s v="R.10037.01.01.04"/>
    <x v="885"/>
    <x v="0"/>
    <n v="4580"/>
    <s v="David J Landers"/>
    <x v="0"/>
    <s v="REL  SETC  //  OPER"/>
    <s v="1CORP20000"/>
    <x v="0"/>
    <s v="2CORP90000"/>
    <x v="0"/>
    <s v="3CORP94500"/>
    <x v="74"/>
    <s v="1DRIV16000"/>
    <s v="Emergency Repair - Electric"/>
    <s v="2DRIV16200"/>
    <s v="Outage repair"/>
    <n v="-626334"/>
    <n v="-623599"/>
    <n v="-563692.5"/>
    <n v="-313162.5"/>
    <n v="-310436.5"/>
    <n v="-643559"/>
    <n v="-643559"/>
    <n v="0"/>
    <n v="-661257"/>
    <n v="-661257"/>
    <n v="0"/>
    <n v="-679442"/>
    <n v="-679442"/>
    <n v="0"/>
    <n v="-698127"/>
    <n v="-698127"/>
    <n v="0"/>
    <n v="-719070.81"/>
    <n v="-310436.5"/>
    <s v="?"/>
    <s v=" "/>
    <s v="N"/>
    <n v="0"/>
  </r>
  <r>
    <x v="0"/>
    <s v="Operations"/>
    <s v="R.10037"/>
    <s v="CAP-SALVAGE PROGRAM"/>
    <s v="R.10037.01"/>
    <s v="SALVAGE PROGRAM"/>
    <s v="R.10037.01.01"/>
    <s v="SALVAGE PROGRAM"/>
    <s v="R.10037.01.01.05"/>
    <x v="886"/>
    <x v="0"/>
    <n v="4580"/>
    <s v="David J Landers"/>
    <x v="0"/>
    <s v="REL  SETC  //  OPER"/>
    <s v="1CORP10000"/>
    <x v="1"/>
    <s v="2CORP20000"/>
    <x v="11"/>
    <s v="3CORP22000"/>
    <x v="77"/>
    <s v="1DRIV11000"/>
    <s v="Reliability - Electric"/>
    <s v="2DRIV11400"/>
    <s v="Electric Operations"/>
    <n v="1367.6025000000002"/>
    <n v="0"/>
    <n v="1368.2"/>
    <n v="1368.15"/>
    <n v="-1368.15"/>
    <n v="1396.1648176991155"/>
    <n v="1396.1648176991155"/>
    <n v="0"/>
    <n v="1438.1853122123898"/>
    <n v="1438.1853122123898"/>
    <n v="0"/>
    <n v="1481.561306548673"/>
    <n v="1481.561306548673"/>
    <n v="0"/>
    <n v="1526.2928007079649"/>
    <n v="1526.2928007079649"/>
    <n v="0"/>
    <n v="1572.081584729204"/>
    <n v="-1368.15"/>
    <s v="?"/>
    <s v=" "/>
    <s v="N"/>
    <n v="0"/>
  </r>
  <r>
    <x v="0"/>
    <s v="Operations"/>
    <s v="R.10037"/>
    <s v="CAP-SALVAGE PROGRAM"/>
    <s v="R.10037.01"/>
    <s v="SALVAGE PROGRAM"/>
    <s v="R.10037.01.01"/>
    <s v="SALVAGE PROGRAM"/>
    <s v="R.10037.01.01.06"/>
    <x v="887"/>
    <x v="0"/>
    <n v="3037"/>
    <s v="Loretta Jo Baggenstos"/>
    <x v="0"/>
    <s v="REL  SETC  //  OPER"/>
    <s v="1CORP10000"/>
    <x v="1"/>
    <s v="2CORP20000"/>
    <x v="11"/>
    <s v="3CORP22500"/>
    <x v="101"/>
    <s v="1DRIV12000"/>
    <s v="Reliability - Gas"/>
    <s v="2DRIV12100"/>
    <s v="Gas Modernization"/>
    <n v="254565.18000000002"/>
    <n v="254565"/>
    <n v="358335.88"/>
    <n v="286385.26572000002"/>
    <n v="-31820.265720000025"/>
    <n v="259881.76252035404"/>
    <n v="259881.76252035404"/>
    <n v="0"/>
    <n v="275065.29141750804"/>
    <n v="275065.29141750804"/>
    <n v="0"/>
    <n v="289279.31151602376"/>
    <n v="289279.31151602376"/>
    <n v="0"/>
    <n v="315424.62360269035"/>
    <n v="315424.62360269035"/>
    <n v="0"/>
    <n v="324887.36231077107"/>
    <n v="-31820.265720000025"/>
    <s v="?"/>
    <s v=" "/>
    <s v="N"/>
    <n v="0"/>
  </r>
  <r>
    <x v="0"/>
    <s v="Operations"/>
    <s v="R.10037"/>
    <s v="CAP-SALVAGE PROGRAM"/>
    <s v="R.10037.01"/>
    <s v="SALVAGE PROGRAM"/>
    <s v="R.10037.01.01"/>
    <s v="SALVAGE PROGRAM"/>
    <s v="R.10037.01.01.07"/>
    <x v="888"/>
    <x v="0"/>
    <n v="4580"/>
    <s v="David J Landers"/>
    <x v="0"/>
    <s v="REL  SETC  //  OPER"/>
    <s v="1CORP10000"/>
    <x v="1"/>
    <s v="2CORP20000"/>
    <x v="11"/>
    <s v="3CORP22500"/>
    <x v="101"/>
    <s v="1DRIV12000"/>
    <s v="Reliability - Gas"/>
    <s v="2DRIV12200"/>
    <s v="Gas Operations"/>
    <n v="1367.734463123847"/>
    <n v="0"/>
    <n v="1368.2"/>
    <n v="1367.1"/>
    <n v="-1367.1"/>
    <n v="1396.2995368669649"/>
    <n v="1396.2995368669649"/>
    <n v="0"/>
    <n v="1438.3240860348053"/>
    <n v="1438.3240860348053"/>
    <n v="0"/>
    <n v="1481.7042658209637"/>
    <n v="1481.7042658209637"/>
    <n v="0"/>
    <n v="1526.440076225439"/>
    <n v="1526.440076225439"/>
    <n v="0"/>
    <n v="1572.2332785122023"/>
    <n v="-1367.1"/>
    <s v="?"/>
    <s v=" "/>
    <s v="N"/>
    <n v="0"/>
  </r>
  <r>
    <x v="0"/>
    <s v="Operations"/>
    <s v="R.10037"/>
    <s v="CAP-SALVAGE PROGRAM"/>
    <s v="R.10037.01"/>
    <s v="SALVAGE PROGRAM"/>
    <s v="R.10037.01.01"/>
    <s v="SALVAGE PROGRAM"/>
    <s v="R.10037.01.01.08"/>
    <x v="889"/>
    <x v="0"/>
    <n v="4560"/>
    <s v="James A Pruchnic"/>
    <x v="0"/>
    <s v="REL  SETC  //  INIT"/>
    <s v="1CORP20000"/>
    <x v="0"/>
    <s v="2CORP90000"/>
    <x v="0"/>
    <s v="3CORP93000"/>
    <x v="0"/>
    <s v="1DRIV11000"/>
    <s v="Reliability - Electric"/>
    <s v="2DRIV11400"/>
    <s v="Electric Operations"/>
    <n v="0"/>
    <n v="0"/>
    <n v="0"/>
    <n v="0"/>
    <n v="0"/>
    <n v="0"/>
    <n v="0"/>
    <n v="0"/>
    <n v="0"/>
    <n v="0"/>
    <n v="0"/>
    <n v="0"/>
    <n v="0"/>
    <n v="0"/>
    <n v="0"/>
    <n v="0"/>
    <n v="0"/>
    <n v="0"/>
    <n v="0"/>
    <s v="Pruchnic"/>
    <s v=" "/>
    <s v="N"/>
    <n v="0"/>
  </r>
  <r>
    <x v="0"/>
    <s v="Operations"/>
    <s v="R.10037"/>
    <s v="CAP-SALVAGE PROGRAM"/>
    <s v="R.10037.01"/>
    <s v="SALVAGE PROGRAM"/>
    <s v="R.10037.01.01"/>
    <s v="SALVAGE PROGRAM"/>
    <s v="R.10037.01.01.09"/>
    <x v="890"/>
    <x v="0"/>
    <n v="4560"/>
    <s v="James A Pruchnic"/>
    <x v="0"/>
    <s v="REL  SETC  //  INIT"/>
    <s v="1CORP20000"/>
    <x v="0"/>
    <s v="2CORP90000"/>
    <x v="0"/>
    <s v="3CORP93000"/>
    <x v="0"/>
    <s v="1DRIV11000"/>
    <s v="Reliability - Electric"/>
    <s v="2DRIV11400"/>
    <s v="Electric Operations"/>
    <n v="0"/>
    <n v="0"/>
    <n v="-92734.84"/>
    <n v="-254296.86"/>
    <n v="254296.86"/>
    <n v="0"/>
    <n v="0"/>
    <n v="0"/>
    <n v="0"/>
    <n v="0"/>
    <n v="0"/>
    <n v="0"/>
    <n v="0"/>
    <n v="0"/>
    <n v="0"/>
    <n v="0"/>
    <n v="0"/>
    <n v="0"/>
    <n v="254296.86"/>
    <s v="Pruchnic"/>
    <s v=" "/>
    <s v="N"/>
    <n v="0"/>
  </r>
  <r>
    <x v="0"/>
    <s v="Operations"/>
    <s v="R.10038"/>
    <s v="CAP-SAMMAMISH &amp; ISSAQUAH ELEC. CAPACITY"/>
    <s v="R.10038.01"/>
    <s v="GRAND RIDGE SUBSTATION"/>
    <s v="R.10038.01.01"/>
    <s v="GRAND RIDGE SUBSTATION"/>
    <s v="R.10038.01.01.01"/>
    <x v="891"/>
    <x v="0"/>
    <n v="4022"/>
    <s v="Roque Bamba"/>
    <x v="0"/>
    <s v="REL  SETC  //  EXEC"/>
    <s v="1CORP20000"/>
    <x v="0"/>
    <s v="2CORP90000"/>
    <x v="0"/>
    <s v="3CORP96000"/>
    <x v="67"/>
    <s v="1DRIV11000"/>
    <s v="Reliability - Electric"/>
    <s v="2DRIV11600"/>
    <s v="Serve Growing Electric Load"/>
    <n v="25000"/>
    <n v="25000"/>
    <n v="0"/>
    <n v="10876.32"/>
    <n v="14123.68"/>
    <n v="0"/>
    <n v="0"/>
    <n v="0"/>
    <n v="0"/>
    <n v="0"/>
    <n v="0"/>
    <n v="353635.82590308384"/>
    <n v="353635.82590308384"/>
    <n v="0"/>
    <n v="0"/>
    <n v="0"/>
    <n v="0"/>
    <n v="0"/>
    <n v="14123.68"/>
    <s v="Bamba"/>
    <s v=" "/>
    <s v="N"/>
    <n v="0"/>
  </r>
  <r>
    <x v="0"/>
    <s v="Operations"/>
    <s v="R.10039"/>
    <s v="CAP-SE KING &amp; PIERCE ELECTRIC CAPACITY"/>
    <s v="R.10039.01"/>
    <s v="CHRISTOPHER SUB 230KV"/>
    <s v="R.10039.01.01"/>
    <s v="CHRISTOPHER SUB 230KV"/>
    <s v="R.10039.01.01.01"/>
    <x v="892"/>
    <x v="0"/>
    <n v="4022"/>
    <s v="Roque Bamba"/>
    <x v="0"/>
    <s v="REL  SETC  //  PLNG"/>
    <s v="1CORP20000"/>
    <x v="0"/>
    <s v="2CORP90000"/>
    <x v="0"/>
    <s v="3CORP93000"/>
    <x v="0"/>
    <s v="1DRIV11000"/>
    <s v="Reliability - Electric"/>
    <s v="2DRIV11100"/>
    <s v="Aging Infrastructure"/>
    <n v="0"/>
    <n v="0"/>
    <n v="0"/>
    <n v="0"/>
    <n v="0"/>
    <n v="0"/>
    <n v="0"/>
    <n v="0"/>
    <n v="0"/>
    <n v="0"/>
    <n v="0"/>
    <n v="0"/>
    <n v="0"/>
    <n v="0"/>
    <n v="58477.825610719105"/>
    <n v="58477.825610719105"/>
    <n v="0"/>
    <n v="0"/>
    <n v="0"/>
    <s v="Nedrud"/>
    <s v=" "/>
    <s v="N"/>
    <n v="0"/>
  </r>
  <r>
    <x v="0"/>
    <s v="Operations"/>
    <s v="R.10039"/>
    <s v="CAP-SE KING &amp; PIERCE ELECTRIC CAPACITY"/>
    <s v="R.10039.02"/>
    <s v="ELECTRON-ENUMCLAW 55KV"/>
    <s v="R.10039.02.01"/>
    <s v="ELECTRON-ENUMCLAW 55KV"/>
    <s v="R.10039.02.01.01"/>
    <x v="893"/>
    <x v="0"/>
    <n v="4022"/>
    <s v="Roque Bamba"/>
    <x v="0"/>
    <s v="REL  SETC  //  EXEC"/>
    <s v="1CORP10000"/>
    <x v="1"/>
    <s v="2CORP20000"/>
    <x v="11"/>
    <s v="3CORP23500"/>
    <x v="103"/>
    <s v="1DRIV11000"/>
    <s v="Reliability - Electric"/>
    <s v="2DRIV11600"/>
    <s v="Serve Growing Electric Load"/>
    <n v="0"/>
    <n v="0"/>
    <n v="18505.87"/>
    <n v="13584.380000000001"/>
    <n v="-13584.380000000001"/>
    <n v="0"/>
    <n v="0"/>
    <n v="0"/>
    <n v="0"/>
    <n v="0"/>
    <n v="0"/>
    <n v="0"/>
    <n v="0"/>
    <n v="0"/>
    <n v="0"/>
    <n v="0"/>
    <n v="0"/>
    <n v="0"/>
    <n v="-13584.380000000001"/>
    <s v="Bamba"/>
    <s v=" "/>
    <s v="N"/>
    <n v="0"/>
  </r>
  <r>
    <x v="0"/>
    <s v="Operations"/>
    <s v="R.10039"/>
    <s v="CAP-SE KING &amp; PIERCE ELECTRIC CAPACITY"/>
    <s v="R.10039.02"/>
    <s v="ELECTRON-ENUMCLAW 55KV"/>
    <s v="R.10039.02.01"/>
    <s v="ELECTRON-ENUMCLAW 55KV"/>
    <s v="R.10039.02.01.02"/>
    <x v="894"/>
    <x v="0"/>
    <n v="4022"/>
    <s v="Roque Bamba"/>
    <x v="0"/>
    <s v="REL  SETC  //  EXEC"/>
    <s v="1CORP20000"/>
    <x v="0"/>
    <s v="2CORP90000"/>
    <x v="0"/>
    <s v="3CORP96000"/>
    <x v="67"/>
    <s v="1DRIV11000"/>
    <s v="Reliability - Electric"/>
    <s v="2DRIV11600"/>
    <s v="Serve Growing Electric Load"/>
    <n v="0"/>
    <n v="0"/>
    <n v="154143.03"/>
    <n v="189020.69804400002"/>
    <n v="-189020.69804400002"/>
    <n v="0"/>
    <n v="0"/>
    <n v="0"/>
    <n v="0"/>
    <n v="0"/>
    <n v="0"/>
    <n v="0"/>
    <n v="0"/>
    <n v="0"/>
    <n v="0"/>
    <n v="0"/>
    <n v="0"/>
    <n v="0"/>
    <n v="-189020.69804400002"/>
    <s v="Bamba"/>
    <s v=" "/>
    <s v="N"/>
    <n v="0"/>
  </r>
  <r>
    <x v="0"/>
    <s v="Operations"/>
    <s v="R.10039"/>
    <s v="CAP-SE KING &amp; PIERCE ELECTRIC CAPACITY"/>
    <s v="R.10039.02"/>
    <s v="ELECTRON-ENUMCLAW 55KV"/>
    <s v="R.10039.02.01"/>
    <s v="ELECTRON-ENUMCLAW 55KV"/>
    <s v="R.10039.02.01.03"/>
    <x v="895"/>
    <x v="0"/>
    <n v="4022"/>
    <s v="Roque Bamba"/>
    <x v="0"/>
    <s v="REL  SETC  //  EXEC"/>
    <s v="1CORP10000"/>
    <x v="1"/>
    <s v="2CORP20000"/>
    <x v="11"/>
    <s v="3CORP23500"/>
    <x v="103"/>
    <s v="1DRIV11000"/>
    <s v="Reliability - Electric"/>
    <s v="2DRIV11200"/>
    <s v="Electric Compliance"/>
    <n v="0"/>
    <n v="1364101"/>
    <n v="267775.33"/>
    <n v="112966.22102800001"/>
    <n v="1251134.7789719999"/>
    <n v="0"/>
    <n v="0"/>
    <n v="0"/>
    <n v="0"/>
    <n v="0"/>
    <n v="0"/>
    <n v="0"/>
    <n v="0"/>
    <n v="0"/>
    <n v="0"/>
    <n v="0"/>
    <n v="0"/>
    <n v="0"/>
    <n v="1251134.7789719999"/>
    <s v="Bamba"/>
    <s v=" "/>
    <s v="N"/>
    <n v="0"/>
  </r>
  <r>
    <x v="0"/>
    <s v="Operations"/>
    <s v="R.10039"/>
    <s v="CAP-SE KING &amp; PIERCE ELECTRIC CAPACITY"/>
    <s v="R.10039.02"/>
    <s v="ELECTRON-ENUMCLAW 55KV"/>
    <s v="R.10039.02.01"/>
    <s v="ELECTRON-ENUMCLAW 55KV"/>
    <s v="R.10039.02.01.04"/>
    <x v="896"/>
    <x v="0"/>
    <n v="4022"/>
    <s v="Roque Bamba"/>
    <x v="0"/>
    <s v="REL  SETC  //  EXEC"/>
    <s v="1CORP10000"/>
    <x v="1"/>
    <s v="2CORP20000"/>
    <x v="11"/>
    <s v="3CORP23500"/>
    <x v="103"/>
    <s v="1DRIV11000"/>
    <s v="Reliability - Electric"/>
    <s v="2DRIV11200"/>
    <s v="Electric Compliance"/>
    <n v="0"/>
    <n v="124295"/>
    <n v="7359.47"/>
    <n v="12921.57746"/>
    <n v="111373.42254"/>
    <n v="0"/>
    <n v="0"/>
    <n v="0"/>
    <n v="0"/>
    <n v="0"/>
    <n v="0"/>
    <n v="0"/>
    <n v="0"/>
    <n v="0"/>
    <n v="0"/>
    <n v="0"/>
    <n v="0"/>
    <n v="0"/>
    <n v="111373.42254"/>
    <s v="Bamba"/>
    <s v=" "/>
    <s v="N"/>
    <n v="0"/>
  </r>
  <r>
    <x v="0"/>
    <s v="Operations"/>
    <s v="R.10039"/>
    <s v="CAP-SE KING &amp; PIERCE ELECTRIC CAPACITY"/>
    <s v="R.10039.02"/>
    <s v="ELECTRON-ENUMCLAW 55KV"/>
    <s v="R.10039.02.01"/>
    <s v="ELECTRON-ENUMCLAW 55KV"/>
    <s v="R.10039.02.01.05"/>
    <x v="897"/>
    <x v="0"/>
    <n v="4022"/>
    <s v="Roque Bamba"/>
    <x v="0"/>
    <s v="REL  SETC  //  EXEC"/>
    <s v="1CORP10000"/>
    <x v="1"/>
    <s v="2CORP20000"/>
    <x v="11"/>
    <s v="3CORP23500"/>
    <x v="103"/>
    <s v="1DRIV11000"/>
    <s v="Reliability - Electric"/>
    <s v="2DRIV11200"/>
    <s v="Electric Compliance"/>
    <n v="0"/>
    <n v="0"/>
    <n v="0"/>
    <n v="0"/>
    <n v="0"/>
    <n v="0"/>
    <n v="0"/>
    <n v="0"/>
    <n v="0"/>
    <n v="0"/>
    <n v="0"/>
    <n v="0"/>
    <n v="0"/>
    <n v="0"/>
    <n v="0"/>
    <n v="0"/>
    <n v="0"/>
    <n v="0"/>
    <n v="0"/>
    <s v="Bamba"/>
    <s v=" "/>
    <s v="N"/>
    <n v="0"/>
  </r>
  <r>
    <x v="0"/>
    <s v="Operations"/>
    <s v="R.10039"/>
    <s v="CAP-SE KING &amp; PIERCE ELECTRIC CAPACITY"/>
    <s v="R.10039.02"/>
    <s v="ELECTRON-ENUMCLAW 55KV"/>
    <s v="R.10039.02.01"/>
    <s v="ELECTRON-ENUMCLAW 55KV"/>
    <s v="R.10039.02.01.06"/>
    <x v="898"/>
    <x v="0"/>
    <n v="4022"/>
    <s v="Roque Bamba"/>
    <x v="0"/>
    <s v="REL  SETC  //  EXEC"/>
    <s v="1CORP10000"/>
    <x v="1"/>
    <s v="2CORP20000"/>
    <x v="11"/>
    <s v="3CORP23500"/>
    <x v="103"/>
    <s v="1DRIV11000"/>
    <s v="Reliability - Electric"/>
    <s v="2DRIV11200"/>
    <s v="Electric Compliance"/>
    <n v="0"/>
    <n v="0"/>
    <n v="0"/>
    <n v="0"/>
    <n v="0"/>
    <n v="0"/>
    <n v="0"/>
    <n v="0"/>
    <n v="0"/>
    <n v="0"/>
    <n v="0"/>
    <n v="0"/>
    <n v="0"/>
    <n v="0"/>
    <n v="0"/>
    <n v="0"/>
    <n v="0"/>
    <n v="0"/>
    <n v="0"/>
    <s v="Bamba"/>
    <s v=" "/>
    <s v="N"/>
    <n v="0"/>
  </r>
  <r>
    <x v="0"/>
    <s v="Operations"/>
    <s v="R.10039"/>
    <s v="CAP-SE KING &amp; PIERCE ELECTRIC CAPACITY"/>
    <s v="R.10039.02"/>
    <s v="ELECTRON-ENUMCLAW 55KV"/>
    <s v="R.10039.02.01"/>
    <s v="ELECTRON-ENUMCLAW 55KV"/>
    <s v="R.10039.02.01.07"/>
    <x v="899"/>
    <x v="0"/>
    <n v="4022"/>
    <s v="Roque Bamba"/>
    <x v="0"/>
    <s v="REL  SETC  //  EXEC"/>
    <s v="1CORP10000"/>
    <x v="1"/>
    <s v="2CORP20000"/>
    <x v="11"/>
    <s v="3CORP23500"/>
    <x v="103"/>
    <s v="1DRIV11000"/>
    <s v="Reliability - Electric"/>
    <s v="2DRIV11200"/>
    <s v="Electric Compliance"/>
    <n v="1848576"/>
    <n v="360180"/>
    <n v="16402.86"/>
    <n v="17348.19844"/>
    <n v="342831.80155999999"/>
    <n v="6469326"/>
    <n v="8100000"/>
    <n v="-1630674"/>
    <n v="6773709"/>
    <n v="6500000"/>
    <n v="273709"/>
    <n v="0"/>
    <n v="0"/>
    <n v="0"/>
    <n v="0"/>
    <n v="0"/>
    <n v="0"/>
    <n v="0"/>
    <n v="-1014133.1984399999"/>
    <s v="Bamba"/>
    <s v="Revised to reflect engineering progress, 2017 budget to be reduced prior to the 5&amp;7 CAK 2017  work pushed to 2018 and total lifetime adjusted to stay the same"/>
    <s v="N"/>
    <n v="0"/>
  </r>
  <r>
    <x v="0"/>
    <s v="Operations"/>
    <s v="R.10039"/>
    <s v="CAP-SE KING &amp; PIERCE ELECTRIC CAPACITY"/>
    <s v="R.10039.02"/>
    <s v="ELECTRON-ENUMCLAW 55KV"/>
    <s v="R.10039.02.01"/>
    <s v="ELECTRON-ENUMCLAW 55KV"/>
    <s v="R.10039.02.01.08"/>
    <x v="900"/>
    <x v="0"/>
    <n v="4022"/>
    <s v="Roque Bamba"/>
    <x v="1"/>
    <s v="REL  SETC  //  EXEC"/>
    <s v="1CORP10000"/>
    <x v="1"/>
    <s v="2CORP20000"/>
    <x v="11"/>
    <s v="3CORP23500"/>
    <x v="103"/>
    <s v="1DRIV11000"/>
    <s v="Reliability - Electric"/>
    <s v="2DRIV11200"/>
    <s v="Electric Compliance"/>
    <n v="0"/>
    <n v="0"/>
    <n v="0"/>
    <n v="0"/>
    <n v="0"/>
    <n v="0"/>
    <n v="0"/>
    <n v="0"/>
    <n v="0"/>
    <n v="0"/>
    <n v="0"/>
    <n v="0"/>
    <n v="0"/>
    <n v="0"/>
    <n v="0"/>
    <n v="0"/>
    <n v="0"/>
    <n v="0"/>
    <n v="0"/>
    <n v="0"/>
    <s v=" "/>
    <s v="N"/>
    <n v="0"/>
  </r>
  <r>
    <x v="0"/>
    <s v="Operations"/>
    <s v="R.10039"/>
    <s v="CAP-SE KING &amp; PIERCE ELECTRIC CAPACITY"/>
    <s v="R.10039.02"/>
    <s v="ELECTRON-ENUMCLAW 55KV"/>
    <s v="R.10039.02.01"/>
    <s v="ELECTRON-ENUMCLAW 55KV"/>
    <s v="R.10039.02.01.09"/>
    <x v="901"/>
    <x v="0"/>
    <n v="4022"/>
    <s v="Roque Bamba"/>
    <x v="1"/>
    <s v="REL  SETC  //  INIT"/>
    <s v="1CORP10000"/>
    <x v="1"/>
    <s v="2CORP20000"/>
    <x v="11"/>
    <s v="3CORP23500"/>
    <x v="103"/>
    <s v="1DRIV11000"/>
    <s v="Reliability - Electric"/>
    <s v="2DRIV11200"/>
    <s v="Electric Compliance"/>
    <n v="0"/>
    <n v="0"/>
    <n v="0"/>
    <n v="0"/>
    <n v="0"/>
    <n v="0"/>
    <n v="0"/>
    <n v="0"/>
    <n v="0"/>
    <n v="0"/>
    <n v="0"/>
    <n v="0"/>
    <n v="0"/>
    <n v="0"/>
    <n v="0"/>
    <n v="0"/>
    <n v="0"/>
    <n v="0"/>
    <n v="0"/>
    <n v="0"/>
    <s v=" "/>
    <s v="N"/>
    <n v="0"/>
  </r>
  <r>
    <x v="0"/>
    <s v="Operations"/>
    <s v="R.10039"/>
    <s v="CAP-SE KING &amp; PIERCE ELECTRIC CAPACITY"/>
    <s v="R.10039.03"/>
    <s v="WHITE RIVER-KRAIN SUBSTATION"/>
    <s v="R.10039.03.01"/>
    <s v="WHITE RIVER-KRAIN SUBSTATION"/>
    <s v="R.10039.03.01.01"/>
    <x v="902"/>
    <x v="0"/>
    <n v="4022"/>
    <s v="Roque Bamba"/>
    <x v="0"/>
    <s v="REL  SETC  //  PLNG"/>
    <s v="1CORP20000"/>
    <x v="0"/>
    <s v="2CORP90000"/>
    <x v="0"/>
    <s v="3CORP96000"/>
    <x v="67"/>
    <s v="1DRIV11000"/>
    <s v="Reliability - Electric"/>
    <s v="2DRIV11600"/>
    <s v="Serve Growing Electric Load"/>
    <n v="0"/>
    <n v="0"/>
    <n v="0"/>
    <n v="0"/>
    <n v="0"/>
    <n v="0"/>
    <n v="0"/>
    <n v="0"/>
    <n v="0"/>
    <n v="0"/>
    <n v="0"/>
    <n v="0"/>
    <n v="0"/>
    <n v="0"/>
    <n v="0"/>
    <n v="0"/>
    <n v="0"/>
    <n v="0"/>
    <n v="0"/>
    <s v="Bamba"/>
    <s v=" "/>
    <s v="N"/>
    <n v="0"/>
  </r>
  <r>
    <x v="0"/>
    <s v="Operations"/>
    <s v="R.10039"/>
    <s v="CAP-SE KING &amp; PIERCE ELECTRIC CAPACITY"/>
    <s v="R.10039.04"/>
    <s v="WHITE RIVER-KRAIN TRANSMISSION"/>
    <s v="R.10039.04.01"/>
    <s v="WHITE RIVER-KRAIN TRANSMISSION"/>
    <s v="R.10039.04.01.01"/>
    <x v="903"/>
    <x v="0"/>
    <n v="4022"/>
    <s v="Roque Bamba"/>
    <x v="0"/>
    <s v="REL  SETC  //  PLNG"/>
    <s v="1CORP20000"/>
    <x v="0"/>
    <s v="2CORP90000"/>
    <x v="0"/>
    <s v="3CORP96000"/>
    <x v="67"/>
    <s v="1DRIV11000"/>
    <s v="Reliability - Electric"/>
    <s v="2DRIV11600"/>
    <s v="Serve Growing Electric Load"/>
    <n v="0"/>
    <n v="0"/>
    <n v="0"/>
    <n v="0"/>
    <n v="0"/>
    <n v="0"/>
    <n v="0"/>
    <n v="0"/>
    <n v="0"/>
    <n v="0"/>
    <n v="0"/>
    <n v="0"/>
    <n v="40000"/>
    <n v="-40000"/>
    <n v="0"/>
    <n v="0"/>
    <n v="0"/>
    <n v="0"/>
    <n v="-40000"/>
    <s v="Bamba"/>
    <s v="Planning - Project Initiation "/>
    <s v="N"/>
    <n v="0"/>
  </r>
  <r>
    <x v="0"/>
    <s v="Operations"/>
    <s v="R.10040"/>
    <s v="CAP-SEABECK SUBSTATION"/>
    <s v="R.10040.01"/>
    <s v="SEABECK SUBSTATION"/>
    <s v="R.10040.01.01"/>
    <s v="SEABECK SUBSTATION"/>
    <s v="R.10040.01.01.01"/>
    <x v="904"/>
    <x v="0"/>
    <n v="4022"/>
    <s v="Roque Bamba"/>
    <x v="0"/>
    <s v="REL  SETC  //  PLNG"/>
    <s v="1CORP10000"/>
    <x v="1"/>
    <s v="2CORP20000"/>
    <x v="11"/>
    <s v="3CORP29900"/>
    <x v="78"/>
    <s v="1DRIV11000"/>
    <s v="Reliability - Electric"/>
    <s v="2DRIV11500"/>
    <s v="Reduce Electric Outages/Customer Interuptions"/>
    <n v="0"/>
    <n v="0"/>
    <n v="332821.28000000003"/>
    <n v="302250.5529979"/>
    <n v="-302250.5529979"/>
    <n v="0"/>
    <n v="0"/>
    <n v="0"/>
    <n v="0"/>
    <n v="0"/>
    <n v="0"/>
    <n v="0"/>
    <n v="0"/>
    <n v="0"/>
    <n v="0"/>
    <n v="0"/>
    <n v="0"/>
    <n v="0"/>
    <n v="-302250.5529979"/>
    <s v="Bamba"/>
    <s v=" "/>
    <s v="N"/>
    <n v="0"/>
  </r>
  <r>
    <x v="0"/>
    <s v="Operations"/>
    <s v="R.10040"/>
    <s v="CAP-SEABECK SUBSTATION"/>
    <s v="R.10040.01"/>
    <s v="SEABECK SUBSTATION"/>
    <s v="R.10040.01.01"/>
    <s v="SEABECK SUBSTATION"/>
    <s v="R.10040.01.01.02"/>
    <x v="905"/>
    <x v="0"/>
    <n v="4022"/>
    <s v="Roque Bamba"/>
    <x v="1"/>
    <s v="REL  SETC  //  PLNG"/>
    <s v="1CORP10000"/>
    <x v="1"/>
    <s v="2CORP20000"/>
    <x v="11"/>
    <s v="3CORP29900"/>
    <x v="78"/>
    <s v="1DRIV11000"/>
    <s v="Reliability - Electric"/>
    <s v="2DRIV11500"/>
    <s v="Reduce Electric Outages/Customer Interuptions"/>
    <n v="0"/>
    <n v="38226"/>
    <n v="0"/>
    <n v="0"/>
    <n v="38226"/>
    <n v="0"/>
    <n v="0"/>
    <n v="0"/>
    <n v="0"/>
    <n v="0"/>
    <n v="0"/>
    <n v="0"/>
    <n v="0"/>
    <n v="0"/>
    <n v="0"/>
    <n v="0"/>
    <n v="0"/>
    <n v="0"/>
    <n v="38226"/>
    <n v="0"/>
    <s v=" "/>
    <s v="N"/>
    <n v="0"/>
  </r>
  <r>
    <x v="0"/>
    <s v="Operations"/>
    <s v="R.10041"/>
    <s v="CAP-SEHOME SUBS CAPACITY"/>
    <s v="R.10041.01"/>
    <s v="SEHOME SUBSTATION"/>
    <s v="R.10041.01.01"/>
    <s v="SEHOME SUBSTATION"/>
    <s v="R.10041.01.01.01"/>
    <x v="906"/>
    <x v="0"/>
    <n v="4022"/>
    <s v="Roque Bamba"/>
    <x v="0"/>
    <s v="REL  SETC  //  EXEC"/>
    <s v="1CORP20000"/>
    <x v="0"/>
    <s v="2CORP90000"/>
    <x v="0"/>
    <s v="3CORP96000"/>
    <x v="67"/>
    <s v="1DRIV11000"/>
    <s v="Reliability - Electric"/>
    <s v="2DRIV11600"/>
    <s v="Serve Growing Electric Load"/>
    <n v="0"/>
    <n v="0"/>
    <n v="1449.21"/>
    <n v="1468.9099999999999"/>
    <n v="-1468.9099999999999"/>
    <n v="0"/>
    <n v="0"/>
    <n v="0"/>
    <n v="0"/>
    <n v="0"/>
    <n v="0"/>
    <n v="0"/>
    <n v="0"/>
    <n v="0"/>
    <n v="0"/>
    <n v="0"/>
    <n v="0"/>
    <n v="0"/>
    <n v="-1468.9099999999999"/>
    <s v="Bamba"/>
    <s v=" "/>
    <s v="N"/>
    <n v="0"/>
  </r>
  <r>
    <x v="0"/>
    <s v="Operations"/>
    <s v="R.10042"/>
    <s v="CAP-SILVERDALE TLINE CAPACITY"/>
    <s v="R.10042.01"/>
    <s v="SILVERDALE 115KV TAP TO VJN"/>
    <s v="R.10042.01.01"/>
    <s v="SILVERDALE 115KV TAP TO VJN"/>
    <s v="R.10042.01.01.01"/>
    <x v="907"/>
    <x v="0"/>
    <n v="4022"/>
    <s v="Roque Bamba"/>
    <x v="0"/>
    <s v="REL  SETC  //  EXEC"/>
    <s v="1CORP20000"/>
    <x v="0"/>
    <s v="2CORP90000"/>
    <x v="0"/>
    <s v="3CORP96000"/>
    <x v="67"/>
    <s v="1DRIV11000"/>
    <s v="Reliability - Electric"/>
    <s v="2DRIV11600"/>
    <s v="Serve Growing Electric Load"/>
    <n v="0"/>
    <n v="0"/>
    <n v="0"/>
    <n v="0"/>
    <n v="0"/>
    <n v="0"/>
    <n v="0"/>
    <n v="0"/>
    <n v="220000"/>
    <n v="0"/>
    <n v="220000"/>
    <n v="3253005.4544869349"/>
    <n v="0"/>
    <n v="3253005.4544869349"/>
    <n v="0"/>
    <n v="0"/>
    <n v="0"/>
    <n v="0"/>
    <n v="3473005.4544869349"/>
    <s v="Nedrud"/>
    <s v="Part of West Kitsap Projects JVN Removed dollars until West Kitsap Project initiation is complete"/>
    <s v="N"/>
    <n v="0"/>
  </r>
  <r>
    <x v="0"/>
    <s v="Operations"/>
    <s v="R.10043"/>
    <s v="CAP-SKAGIT WHATCOM ELECTRIC CAPACITY"/>
    <s v="R.10043.01"/>
    <s v="BAKER 115KV"/>
    <s v="R.10043.01.01"/>
    <s v="BAKER 115KV"/>
    <s v="R.10043.01.01.01"/>
    <x v="908"/>
    <x v="0"/>
    <n v="4022"/>
    <s v="Roque Bamba"/>
    <x v="0"/>
    <s v="REL  SETC  //  EXEC"/>
    <s v="1CORP20000"/>
    <x v="0"/>
    <s v="2CORP90000"/>
    <x v="0"/>
    <s v="3CORP96000"/>
    <x v="67"/>
    <s v="1DRIV11000"/>
    <s v="Reliability - Electric"/>
    <s v="2DRIV11200"/>
    <s v="Electric Compliance"/>
    <n v="0"/>
    <n v="0"/>
    <n v="0"/>
    <n v="0"/>
    <n v="0"/>
    <n v="0"/>
    <n v="0"/>
    <n v="0"/>
    <n v="0"/>
    <n v="0"/>
    <n v="0"/>
    <n v="0"/>
    <n v="0"/>
    <n v="0"/>
    <n v="0"/>
    <n v="0"/>
    <n v="0"/>
    <n v="0"/>
    <n v="0"/>
    <s v="Bamba"/>
    <s v=" "/>
    <s v="N"/>
    <n v="0"/>
  </r>
  <r>
    <x v="0"/>
    <s v="Operations"/>
    <s v="R.10043"/>
    <s v="CAP-SKAGIT WHATCOM ELECTRIC CAPACITY"/>
    <s v="R.10043.02"/>
    <s v="SKAGIT SWITCHING STATION"/>
    <s v="R.10043.02.01"/>
    <s v="SKAGIT SWITCHING STATION"/>
    <s v="R.10043.02.01.01"/>
    <x v="909"/>
    <x v="0"/>
    <n v="4022"/>
    <s v="Roque Bamba"/>
    <x v="0"/>
    <s v="REL  SETC  //  EXEC"/>
    <s v="1CORP20000"/>
    <x v="0"/>
    <s v="2CORP90000"/>
    <x v="0"/>
    <s v="3CORP96000"/>
    <x v="67"/>
    <s v="1DRIV11000"/>
    <s v="Reliability - Electric"/>
    <s v="2DRIV11600"/>
    <s v="Serve Growing Electric Load"/>
    <n v="0"/>
    <n v="0"/>
    <n v="-11666.57"/>
    <n v="-11666.569999999978"/>
    <n v="11666.569999999978"/>
    <n v="0"/>
    <n v="0"/>
    <n v="0"/>
    <n v="0"/>
    <n v="0"/>
    <n v="0"/>
    <n v="0"/>
    <n v="0"/>
    <n v="0"/>
    <n v="0"/>
    <n v="0"/>
    <n v="0"/>
    <n v="0"/>
    <n v="11666.569999999978"/>
    <s v="Bamba"/>
    <s v=" "/>
    <s v="N"/>
    <n v="0"/>
  </r>
  <r>
    <x v="0"/>
    <s v="Operations"/>
    <s v="R.10044"/>
    <s v="CAP-SOUTH KING ELECTRIC CAPACITY"/>
    <s v="R.10044.01"/>
    <s v="LAKE HOLM SUBSTATION"/>
    <s v="R.10044.01.01"/>
    <s v="LAKE HOLM SUBSTATION"/>
    <s v="R.10044.01.01.01"/>
    <x v="910"/>
    <x v="0"/>
    <n v="4022"/>
    <s v="Roque Bamba"/>
    <x v="0"/>
    <s v="REL  SETC  //  EXEC"/>
    <s v="1CORP10000"/>
    <x v="1"/>
    <s v="2CORP20000"/>
    <x v="11"/>
    <s v="3CORP24500"/>
    <x v="104"/>
    <s v="1DRIV11000"/>
    <s v="Reliability - Electric"/>
    <s v="2DRIV11600"/>
    <s v="Serve Growing Electric Load"/>
    <n v="0"/>
    <n v="0"/>
    <n v="0"/>
    <n v="0"/>
    <n v="0"/>
    <n v="0"/>
    <n v="0"/>
    <n v="0"/>
    <n v="0"/>
    <n v="0"/>
    <n v="0"/>
    <n v="0"/>
    <n v="0"/>
    <n v="0"/>
    <n v="0"/>
    <n v="0"/>
    <n v="0"/>
    <n v="0"/>
    <n v="0"/>
    <s v="Bamba"/>
    <s v=" "/>
    <s v="N"/>
    <n v="0"/>
  </r>
  <r>
    <x v="0"/>
    <s v="Operations"/>
    <s v="R.10044"/>
    <s v="CAP-SOUTH KING ELECTRIC CAPACITY"/>
    <s v="R.10044.01"/>
    <s v="LAKE HOLM SUBSTATION"/>
    <s v="R.10044.01.01"/>
    <s v="LAKE HOLM SUBSTATION"/>
    <s v="R.10044.01.01.02"/>
    <x v="911"/>
    <x v="0"/>
    <n v="4022"/>
    <s v="Roque Bamba"/>
    <x v="0"/>
    <s v="REL  SETC  //  EXEC"/>
    <s v="1CORP10000"/>
    <x v="1"/>
    <s v="2CORP20000"/>
    <x v="11"/>
    <s v="3CORP24500"/>
    <x v="104"/>
    <s v="1DRIV11000"/>
    <s v="Reliability - Electric"/>
    <s v="2DRIV11600"/>
    <s v="Serve Growing Electric Load"/>
    <n v="0"/>
    <n v="0"/>
    <n v="0"/>
    <n v="0"/>
    <n v="0"/>
    <n v="0"/>
    <n v="0"/>
    <n v="0"/>
    <n v="0"/>
    <n v="0"/>
    <n v="0"/>
    <n v="0"/>
    <n v="0"/>
    <n v="0"/>
    <n v="0"/>
    <n v="0"/>
    <n v="0"/>
    <n v="0"/>
    <n v="0"/>
    <s v="Bamba"/>
    <s v=" "/>
    <s v="N"/>
    <n v="0"/>
  </r>
  <r>
    <x v="0"/>
    <s v="Operations"/>
    <s v="R.10044"/>
    <s v="CAP-SOUTH KING ELECTRIC CAPACITY"/>
    <s v="R.10044.01"/>
    <s v="LAKE HOLM SUBSTATION"/>
    <s v="R.10044.01.01"/>
    <s v="LAKE HOLM SUBSTATION"/>
    <s v="R.10044.01.01.03"/>
    <x v="912"/>
    <x v="0"/>
    <n v="4022"/>
    <s v="Roque Bamba"/>
    <x v="0"/>
    <s v="REL  SETC  //  EXEC"/>
    <s v="1CORP10000"/>
    <x v="1"/>
    <s v="2CORP20000"/>
    <x v="11"/>
    <s v="3CORP24500"/>
    <x v="104"/>
    <s v="1DRIV11000"/>
    <s v="Reliability - Electric"/>
    <s v="2DRIV11600"/>
    <s v="Serve Growing Electric Load"/>
    <n v="0"/>
    <n v="0"/>
    <n v="0"/>
    <n v="0"/>
    <n v="0"/>
    <n v="0"/>
    <n v="0"/>
    <n v="0"/>
    <n v="483270.16607076436"/>
    <n v="483270.16607076436"/>
    <n v="0"/>
    <n v="8863485.4473176561"/>
    <n v="8863485.4473176561"/>
    <n v="0"/>
    <n v="5000000"/>
    <n v="5000000"/>
    <n v="0"/>
    <n v="0"/>
    <n v="0"/>
    <s v="Bamba"/>
    <s v=" "/>
    <s v="N"/>
    <n v="0"/>
  </r>
  <r>
    <x v="0"/>
    <s v="Operations"/>
    <s v="R.10044"/>
    <s v="CAP-SOUTH KING ELECTRIC CAPACITY"/>
    <s v="R.10044.01"/>
    <s v="LAKE HOLM SUBSTATION"/>
    <s v="R.10044.01.01"/>
    <s v="LAKE HOLM SUBSTATION"/>
    <s v="R.10044.01.01.04"/>
    <x v="913"/>
    <x v="0"/>
    <n v="4022"/>
    <s v="Roque Bamba"/>
    <x v="0"/>
    <s v="REL  SETC  //  EXEC"/>
    <s v="1CORP10000"/>
    <x v="1"/>
    <s v="2CORP20000"/>
    <x v="11"/>
    <s v="3CORP24500"/>
    <x v="104"/>
    <s v="1DRIV11000"/>
    <s v="Reliability - Electric"/>
    <s v="2DRIV11600"/>
    <s v="Serve Growing Electric Load"/>
    <n v="0"/>
    <n v="0"/>
    <n v="0"/>
    <n v="0"/>
    <n v="0"/>
    <n v="0"/>
    <n v="0"/>
    <n v="0"/>
    <n v="0"/>
    <n v="0"/>
    <n v="0"/>
    <n v="0"/>
    <n v="0"/>
    <n v="0"/>
    <n v="0"/>
    <n v="0"/>
    <n v="0"/>
    <n v="0"/>
    <n v="0"/>
    <s v="Bamba"/>
    <s v=" "/>
    <s v="N"/>
    <n v="0"/>
  </r>
  <r>
    <x v="0"/>
    <s v="Operations"/>
    <s v="R.10045"/>
    <s v="CAP-SOUTH KING ELECTRIC RELIABILITY"/>
    <s v="R.10045.01"/>
    <s v="TALBOT-ASBURY 115KV CABLE REPLACEMENT"/>
    <s v="R.10045.01.01"/>
    <s v="TALBOT-ASBURY 115KV CABLE REPLACEMENT"/>
    <s v="R.10045.01.01.01"/>
    <x v="914"/>
    <x v="0"/>
    <n v="4022"/>
    <s v="Roque Bamba"/>
    <x v="0"/>
    <s v="REL  SETC  //  CLOS"/>
    <s v="1CORP20000"/>
    <x v="0"/>
    <s v="2CORP90000"/>
    <x v="0"/>
    <s v="3CORP93000"/>
    <x v="0"/>
    <s v="1DRIV11000"/>
    <s v="Reliability - Electric"/>
    <s v="2DRIV11500"/>
    <s v="Reduce Electric Outages/Customer Interuptions"/>
    <n v="0"/>
    <n v="0"/>
    <n v="0"/>
    <n v="0"/>
    <n v="0"/>
    <n v="0"/>
    <n v="0"/>
    <n v="0"/>
    <n v="0"/>
    <n v="0"/>
    <n v="0"/>
    <n v="306221.53676429682"/>
    <n v="306221.53676429682"/>
    <n v="0"/>
    <n v="349489.52129390091"/>
    <n v="349489.52129390091"/>
    <n v="0"/>
    <n v="0"/>
    <n v="0"/>
    <s v="Nedrud"/>
    <s v="Estimated $14M - Need Booga Overview "/>
    <s v="N"/>
    <n v="0"/>
  </r>
  <r>
    <x v="0"/>
    <s v="Operations"/>
    <s v="R.10046"/>
    <s v="CAP-SOUTH KING GAS CAPACITY"/>
    <s v="R.10046.01"/>
    <s v="FREDERICKSON HP LATERAL"/>
    <s v="R.10046.01.01"/>
    <s v="FREDERICKSON HP LATERAL"/>
    <s v="R.10046.01.01.01"/>
    <x v="915"/>
    <x v="0"/>
    <n v="4022"/>
    <s v="Roque Bamba"/>
    <x v="0"/>
    <s v="REL  SETC  //  EXEC"/>
    <s v="1CORP20000"/>
    <x v="0"/>
    <s v="2CORP90000"/>
    <x v="0"/>
    <s v="3CORP96500"/>
    <x v="91"/>
    <s v="1DRIV12000"/>
    <s v="Reliability - Gas"/>
    <s v="2DRIV12500"/>
    <s v="Serve Growing Gas Load"/>
    <n v="0"/>
    <n v="100000"/>
    <n v="149709.62"/>
    <n v="0"/>
    <n v="100000"/>
    <n v="0"/>
    <n v="0"/>
    <n v="0"/>
    <n v="0"/>
    <n v="0"/>
    <n v="0"/>
    <n v="0"/>
    <n v="0"/>
    <n v="0"/>
    <n v="0"/>
    <n v="0"/>
    <n v="0"/>
    <n v="0"/>
    <n v="100000"/>
    <s v="Bamba"/>
    <s v=" "/>
    <s v="N"/>
    <n v="0"/>
  </r>
  <r>
    <x v="0"/>
    <s v="Operations"/>
    <s v="R.10047"/>
    <s v="CAP-SPA PROJECT"/>
    <s v="R.10047.01"/>
    <s v="SERVICE PROVIDER ACCRUAL"/>
    <s v="R.10047.01.01"/>
    <s v="SERVICE PROVIDER ACCRUAL"/>
    <s v="R.10047.01.01.01"/>
    <x v="916"/>
    <x v="0"/>
    <n v="4580"/>
    <s v="David J Landers"/>
    <x v="0"/>
    <s v="REL  SETC  //  EXEC"/>
    <s v="1CORP20000"/>
    <x v="0"/>
    <s v="2CORP90000"/>
    <x v="0"/>
    <s v="3CORP96000"/>
    <x v="67"/>
    <s v="1DRIV11000"/>
    <s v="Reliability - Electric"/>
    <s v="2DRIV11600"/>
    <s v="Serve Growing Electric Load"/>
    <n v="0"/>
    <n v="0"/>
    <n v="0"/>
    <n v="0"/>
    <n v="0"/>
    <n v="0"/>
    <n v="0"/>
    <n v="0"/>
    <n v="0"/>
    <n v="0"/>
    <n v="0"/>
    <n v="0"/>
    <n v="0"/>
    <n v="0"/>
    <n v="0"/>
    <n v="0"/>
    <n v="0"/>
    <n v="0"/>
    <n v="0"/>
    <s v="Nedrud"/>
    <s v=" "/>
    <s v="N"/>
    <n v="0"/>
  </r>
  <r>
    <x v="0"/>
    <s v="Operations"/>
    <s v="R.10047"/>
    <s v="CAP-SPA PROJECT"/>
    <s v="R.10047.01"/>
    <s v="SERVICE PROVIDER ACCRUAL"/>
    <s v="R.10047.01.01"/>
    <s v="SERVICE PROVIDER ACCRUAL"/>
    <s v="R.10047.01.01.02"/>
    <x v="917"/>
    <x v="0"/>
    <n v="4207"/>
    <s v="Jennifer R Tada"/>
    <x v="0"/>
    <s v="REL  SETC  //  EXEC"/>
    <s v="1CORP20000"/>
    <x v="0"/>
    <s v="2CORP90000"/>
    <x v="0"/>
    <s v="3CORP90500"/>
    <x v="66"/>
    <s v="1DRIV21000"/>
    <s v="Customer Requested Services - Electric"/>
    <s v="2DRIV21200"/>
    <s v="New Customer Requests - Electric"/>
    <n v="0"/>
    <n v="0"/>
    <n v="0"/>
    <n v="0"/>
    <n v="0"/>
    <n v="0"/>
    <n v="0"/>
    <n v="0"/>
    <n v="0"/>
    <n v="0"/>
    <n v="0"/>
    <n v="0"/>
    <n v="0"/>
    <n v="0"/>
    <n v="0"/>
    <n v="0"/>
    <n v="0"/>
    <n v="0"/>
    <n v="0"/>
    <s v="Tada"/>
    <s v=" "/>
    <s v="N"/>
    <n v="0"/>
  </r>
  <r>
    <x v="0"/>
    <s v="Operations"/>
    <s v="R.10047"/>
    <s v="CAP-SPA PROJECT"/>
    <s v="R.10047.01"/>
    <s v="SERVICE PROVIDER ACCRUAL"/>
    <s v="R.10047.01.01"/>
    <s v="SERVICE PROVIDER ACCRUAL"/>
    <s v="R.10047.01.01.03"/>
    <x v="918"/>
    <x v="0"/>
    <n v="4580"/>
    <s v="David J Landers"/>
    <x v="0"/>
    <s v="REL  SETC  //  EXEC"/>
    <s v="1CORP20000"/>
    <x v="0"/>
    <s v="2CORP90000"/>
    <x v="0"/>
    <s v="3CORP93000"/>
    <x v="0"/>
    <s v="1DRIV11000"/>
    <s v="Reliability - Electric"/>
    <s v="2DRIV11100"/>
    <s v="Aging Infrastructure"/>
    <n v="0"/>
    <n v="0"/>
    <n v="0"/>
    <n v="0"/>
    <n v="0"/>
    <n v="0"/>
    <n v="0"/>
    <n v="0"/>
    <n v="0"/>
    <n v="0"/>
    <n v="0"/>
    <n v="0"/>
    <n v="0"/>
    <n v="0"/>
    <n v="0"/>
    <n v="0"/>
    <n v="0"/>
    <n v="0"/>
    <n v="0"/>
    <s v="Nedrud"/>
    <s v=" "/>
    <s v="N"/>
    <n v="0"/>
  </r>
  <r>
    <x v="0"/>
    <s v="Operations"/>
    <s v="R.10047"/>
    <s v="CAP-SPA PROJECT"/>
    <s v="R.10047.01"/>
    <s v="SERVICE PROVIDER ACCRUAL"/>
    <s v="R.10047.01.01"/>
    <s v="SERVICE PROVIDER ACCRUAL"/>
    <s v="R.10047.01.01.04"/>
    <x v="919"/>
    <x v="0"/>
    <n v="3090"/>
    <s v="Tom Koeppel"/>
    <x v="0"/>
    <s v="REL  SETC  //  EXEC"/>
    <s v="1CORP20000"/>
    <x v="0"/>
    <s v="2CORP90000"/>
    <x v="0"/>
    <s v="3CORP94500"/>
    <x v="74"/>
    <s v="1DRIV16000"/>
    <s v="Emergency Repair - Electric"/>
    <s v="2DRIV16200"/>
    <s v="Outage repair"/>
    <n v="0"/>
    <n v="0"/>
    <n v="0"/>
    <n v="0"/>
    <n v="0"/>
    <n v="0"/>
    <n v="0"/>
    <n v="0"/>
    <n v="0"/>
    <n v="0"/>
    <n v="0"/>
    <n v="0"/>
    <n v="0"/>
    <n v="0"/>
    <n v="0"/>
    <n v="0"/>
    <n v="0"/>
    <n v="0"/>
    <n v="0"/>
    <n v="0"/>
    <s v=" "/>
    <s v="N"/>
    <n v="0"/>
  </r>
  <r>
    <x v="0"/>
    <s v="Operations"/>
    <s v="R.10047"/>
    <s v="CAP-SPA PROJECT"/>
    <s v="R.10047.01"/>
    <s v="SERVICE PROVIDER ACCRUAL"/>
    <s v="R.10047.01.01"/>
    <s v="SERVICE PROVIDER ACCRUAL"/>
    <s v="R.10047.01.01.05"/>
    <x v="920"/>
    <x v="0"/>
    <n v="4207"/>
    <s v="Jennifer R Tada"/>
    <x v="0"/>
    <s v="REL  SETC  //  EXEC"/>
    <s v="1CORP20000"/>
    <x v="0"/>
    <s v="2CORP90000"/>
    <x v="0"/>
    <s v="3CORP95000"/>
    <x v="70"/>
    <s v="1DRIV21000"/>
    <s v="Customer Requested Services - Electric"/>
    <s v="2DRIV21300"/>
    <s v="Public Improvement - Electric"/>
    <n v="0"/>
    <n v="0"/>
    <n v="0"/>
    <n v="0"/>
    <n v="0"/>
    <n v="0"/>
    <n v="0"/>
    <n v="0"/>
    <n v="0"/>
    <n v="0"/>
    <n v="0"/>
    <n v="0"/>
    <n v="0"/>
    <n v="0"/>
    <n v="0"/>
    <n v="0"/>
    <n v="0"/>
    <n v="0"/>
    <n v="0"/>
    <s v="Tada"/>
    <s v=" "/>
    <s v="N"/>
    <n v="0"/>
  </r>
  <r>
    <x v="0"/>
    <s v="Operations"/>
    <s v="R.10047"/>
    <s v="CAP-SPA PROJECT"/>
    <s v="R.10047.01"/>
    <s v="SERVICE PROVIDER ACCRUAL"/>
    <s v="R.10047.01.01"/>
    <s v="SERVICE PROVIDER ACCRUAL"/>
    <s v="R.10047.01.01.06"/>
    <x v="921"/>
    <x v="0"/>
    <n v="4580"/>
    <s v="David J Landers"/>
    <x v="0"/>
    <s v="REL  SETC  //  EXEC"/>
    <s v="1CORP20000"/>
    <x v="0"/>
    <s v="2CORP90000"/>
    <x v="0"/>
    <s v="3CORP96000"/>
    <x v="67"/>
    <s v="1DRIV11000"/>
    <s v="Reliability - Electric"/>
    <s v="2DRIV11600"/>
    <s v="Serve Growing Electric Load"/>
    <n v="0"/>
    <n v="0"/>
    <n v="0"/>
    <n v="0"/>
    <n v="0"/>
    <n v="0"/>
    <n v="0"/>
    <n v="0"/>
    <n v="0"/>
    <n v="0"/>
    <n v="0"/>
    <n v="0"/>
    <n v="0"/>
    <n v="0"/>
    <n v="0"/>
    <n v="0"/>
    <n v="0"/>
    <n v="0"/>
    <n v="0"/>
    <s v="Nedrud"/>
    <s v=" "/>
    <s v="N"/>
    <n v="0"/>
  </r>
  <r>
    <x v="0"/>
    <s v="Operations"/>
    <s v="R.10047"/>
    <s v="CAP-SPA PROJECT"/>
    <s v="R.10047.01"/>
    <s v="SERVICE PROVIDER ACCRUAL"/>
    <s v="R.10047.01.01"/>
    <s v="SERVICE PROVIDER ACCRUAL"/>
    <s v="R.10047.01.01.07"/>
    <x v="922"/>
    <x v="0"/>
    <n v="4580"/>
    <s v="David J Landers"/>
    <x v="0"/>
    <s v="REL  SETC  //  EXEC"/>
    <s v="1CORP20000"/>
    <x v="0"/>
    <s v="2CORP90000"/>
    <x v="0"/>
    <s v="3CORP93000"/>
    <x v="0"/>
    <s v="1DRIV11000"/>
    <s v="Reliability - Electric"/>
    <s v="2DRIV11100"/>
    <s v="Aging Infrastructure"/>
    <n v="0"/>
    <n v="0"/>
    <n v="0"/>
    <n v="0"/>
    <n v="0"/>
    <n v="0"/>
    <n v="0"/>
    <n v="0"/>
    <n v="0"/>
    <n v="0"/>
    <n v="0"/>
    <n v="0"/>
    <n v="0"/>
    <n v="0"/>
    <n v="0"/>
    <n v="0"/>
    <n v="0"/>
    <n v="0"/>
    <n v="0"/>
    <s v="Nedrud"/>
    <s v=" "/>
    <s v="N"/>
    <n v="0"/>
  </r>
  <r>
    <x v="0"/>
    <s v="Operations"/>
    <s v="R.10047"/>
    <s v="CAP-SPA PROJECT"/>
    <s v="R.10047.01"/>
    <s v="SERVICE PROVIDER ACCRUAL"/>
    <s v="R.10047.01.01"/>
    <s v="SERVICE PROVIDER ACCRUAL"/>
    <s v="R.10047.01.01.08"/>
    <x v="923"/>
    <x v="0"/>
    <n v="4207"/>
    <s v="Jennifer R Tada"/>
    <x v="0"/>
    <s v="REL  SETC  //  EXEC"/>
    <s v="1CORP20000"/>
    <x v="0"/>
    <s v="2CORP90000"/>
    <x v="0"/>
    <s v="3CORP90500"/>
    <x v="66"/>
    <s v="1DRIV21000"/>
    <s v="Customer Requested Services - Electric"/>
    <s v="2DRIV21000"/>
    <s v="Customer Reimbursed - Electric"/>
    <n v="0"/>
    <n v="0"/>
    <n v="0"/>
    <n v="0"/>
    <n v="0"/>
    <n v="0"/>
    <n v="0"/>
    <n v="0"/>
    <n v="0"/>
    <n v="0"/>
    <n v="0"/>
    <n v="0"/>
    <n v="0"/>
    <n v="0"/>
    <n v="0"/>
    <n v="0"/>
    <n v="0"/>
    <n v="0"/>
    <n v="0"/>
    <s v="Tada"/>
    <s v=" "/>
    <s v="N"/>
    <n v="0"/>
  </r>
  <r>
    <x v="0"/>
    <s v="Operations"/>
    <s v="R.10047"/>
    <s v="CAP-SPA PROJECT"/>
    <s v="R.10047.01"/>
    <s v="SERVICE PROVIDER ACCRUAL"/>
    <s v="R.10047.01.01"/>
    <s v="SERVICE PROVIDER ACCRUAL"/>
    <s v="R.10047.01.01.09"/>
    <x v="924"/>
    <x v="0"/>
    <n v="4580"/>
    <s v="David J Landers"/>
    <x v="0"/>
    <s v="REL  SETC  //  EXEC"/>
    <s v="1CORP20000"/>
    <x v="0"/>
    <s v="2CORP90000"/>
    <x v="0"/>
    <s v="3CORP96500"/>
    <x v="91"/>
    <s v="1DRIV12000"/>
    <s v="Reliability - Gas"/>
    <s v="2DRIV12500"/>
    <s v="Serve Growing Gas Load"/>
    <n v="0"/>
    <n v="0"/>
    <n v="0"/>
    <n v="0"/>
    <n v="0"/>
    <n v="0"/>
    <n v="0"/>
    <n v="0"/>
    <n v="0"/>
    <n v="0"/>
    <n v="0"/>
    <n v="0"/>
    <n v="0"/>
    <n v="0"/>
    <n v="0"/>
    <n v="0"/>
    <n v="0"/>
    <n v="0"/>
    <n v="0"/>
    <s v="Henderson"/>
    <s v=" "/>
    <s v="N"/>
    <n v="0"/>
  </r>
  <r>
    <x v="0"/>
    <s v="Operations"/>
    <s v="R.10047"/>
    <s v="CAP-SPA PROJECT"/>
    <s v="R.10047.01"/>
    <s v="SERVICE PROVIDER ACCRUAL"/>
    <s v="R.10047.01.01"/>
    <s v="SERVICE PROVIDER ACCRUAL"/>
    <s v="R.10047.01.01.10"/>
    <x v="925"/>
    <x v="0"/>
    <n v="4207"/>
    <s v="Jennifer R Tada"/>
    <x v="0"/>
    <s v="REL  SETC  //  EXEC"/>
    <s v="1CORP20000"/>
    <x v="0"/>
    <s v="2CORP90000"/>
    <x v="0"/>
    <s v="3CORP91000"/>
    <x v="75"/>
    <s v="1DRIV22000"/>
    <s v="Customer Requested Services - Gas"/>
    <s v="2DRIV22100"/>
    <s v="New Customer Requests - Gas"/>
    <n v="0"/>
    <n v="0"/>
    <n v="0"/>
    <n v="0"/>
    <n v="0"/>
    <n v="0"/>
    <n v="0"/>
    <n v="0"/>
    <n v="0"/>
    <n v="0"/>
    <n v="0"/>
    <n v="0"/>
    <n v="0"/>
    <n v="0"/>
    <n v="0"/>
    <n v="0"/>
    <n v="0"/>
    <n v="0"/>
    <n v="0"/>
    <s v="Tada"/>
    <s v=" "/>
    <s v="N"/>
    <n v="0"/>
  </r>
  <r>
    <x v="0"/>
    <s v="Operations"/>
    <s v="R.10047"/>
    <s v="CAP-SPA PROJECT"/>
    <s v="R.10047.01"/>
    <s v="SERVICE PROVIDER ACCRUAL"/>
    <s v="R.10047.01.01"/>
    <s v="SERVICE PROVIDER ACCRUAL"/>
    <s v="R.10047.01.01.11"/>
    <x v="926"/>
    <x v="0"/>
    <n v="4580"/>
    <s v="David J Landers"/>
    <x v="0"/>
    <s v="REL  SETC  //  EXEC"/>
    <s v="1CORP20000"/>
    <x v="0"/>
    <s v="2CORP90000"/>
    <x v="0"/>
    <s v="3CORP93500"/>
    <x v="89"/>
    <s v="1DRIV12000"/>
    <s v="Reliability - Gas"/>
    <s v="2DRIV12300"/>
    <s v="Integrity Management"/>
    <n v="0"/>
    <n v="0"/>
    <n v="0"/>
    <n v="0"/>
    <n v="0"/>
    <n v="0"/>
    <n v="0"/>
    <n v="0"/>
    <n v="0"/>
    <n v="0"/>
    <n v="0"/>
    <n v="0"/>
    <n v="0"/>
    <n v="0"/>
    <n v="0"/>
    <n v="0"/>
    <n v="0"/>
    <n v="0"/>
    <n v="0"/>
    <s v="Henderson"/>
    <s v=" "/>
    <s v="N"/>
    <n v="0"/>
  </r>
  <r>
    <x v="0"/>
    <s v="Operations"/>
    <s v="R.10047"/>
    <s v="CAP-SPA PROJECT"/>
    <s v="R.10047.01"/>
    <s v="SERVICE PROVIDER ACCRUAL"/>
    <s v="R.10047.01.01"/>
    <s v="SERVICE PROVIDER ACCRUAL"/>
    <s v="R.10047.01.01.12"/>
    <x v="927"/>
    <x v="0"/>
    <n v="3083"/>
    <s v="John H Klippert"/>
    <x v="0"/>
    <s v="REL  SETC  //  EXEC"/>
    <s v="1CORP20000"/>
    <x v="0"/>
    <s v="2CORP90000"/>
    <x v="0"/>
    <s v="3CORP92000"/>
    <x v="93"/>
    <s v="1DRIV17000"/>
    <s v="Emergency Repair - Gas"/>
    <s v="2DRIV17000"/>
    <s v="Leaks"/>
    <n v="0"/>
    <n v="0"/>
    <n v="0"/>
    <n v="0"/>
    <n v="0"/>
    <n v="0"/>
    <n v="0"/>
    <n v="0"/>
    <n v="0"/>
    <n v="0"/>
    <n v="0"/>
    <n v="0"/>
    <n v="0"/>
    <n v="0"/>
    <n v="0"/>
    <n v="0"/>
    <n v="0"/>
    <n v="0"/>
    <n v="0"/>
    <s v="Henderson"/>
    <s v=" "/>
    <s v="N"/>
    <n v="0"/>
  </r>
  <r>
    <x v="0"/>
    <s v="Operations"/>
    <s v="R.10047"/>
    <s v="CAP-SPA PROJECT"/>
    <s v="R.10047.01"/>
    <s v="SERVICE PROVIDER ACCRUAL"/>
    <s v="R.10047.01.01"/>
    <s v="SERVICE PROVIDER ACCRUAL"/>
    <s v="R.10047.01.01.13"/>
    <x v="928"/>
    <x v="0"/>
    <n v="4207"/>
    <s v="Jennifer R Tada"/>
    <x v="0"/>
    <s v="REL  SETC  //  EXEC"/>
    <s v="1CORP20000"/>
    <x v="0"/>
    <s v="2CORP90000"/>
    <x v="0"/>
    <s v="3CORP91000"/>
    <x v="75"/>
    <s v="1DRIV22000"/>
    <s v="Customer Requested Services - Gas"/>
    <s v="2DRIV22100"/>
    <s v="New Customer Requests - Gas"/>
    <n v="0"/>
    <n v="0"/>
    <n v="0"/>
    <n v="0"/>
    <n v="0"/>
    <n v="0"/>
    <n v="0"/>
    <n v="0"/>
    <n v="0"/>
    <n v="0"/>
    <n v="0"/>
    <n v="0"/>
    <n v="0"/>
    <n v="0"/>
    <n v="0"/>
    <n v="0"/>
    <n v="0"/>
    <n v="0"/>
    <n v="0"/>
    <s v="Tada"/>
    <s v=" "/>
    <s v="N"/>
    <n v="0"/>
  </r>
  <r>
    <x v="0"/>
    <s v="Operations"/>
    <s v="R.10047"/>
    <s v="CAP-SPA PROJECT"/>
    <s v="R.10047.01"/>
    <s v="SERVICE PROVIDER ACCRUAL"/>
    <s v="R.10047.01.01"/>
    <s v="SERVICE PROVIDER ACCRUAL"/>
    <s v="R.10047.01.01.14"/>
    <x v="929"/>
    <x v="0"/>
    <n v="4207"/>
    <s v="Jennifer R Tada"/>
    <x v="0"/>
    <s v="REL  SETC  //  EXEC"/>
    <s v="1CORP20000"/>
    <x v="0"/>
    <s v="2CORP90000"/>
    <x v="0"/>
    <s v="3CORP95500"/>
    <x v="90"/>
    <s v="1DRIV22000"/>
    <s v="Customer Requested Services - Gas"/>
    <s v="2DRIV22200"/>
    <s v="Public Improvement - Gas"/>
    <n v="0"/>
    <n v="0"/>
    <n v="0"/>
    <n v="0"/>
    <n v="0"/>
    <n v="0"/>
    <n v="0"/>
    <n v="0"/>
    <n v="0"/>
    <n v="0"/>
    <n v="0"/>
    <n v="0"/>
    <n v="0"/>
    <n v="0"/>
    <n v="0"/>
    <n v="0"/>
    <n v="0"/>
    <n v="0"/>
    <n v="0"/>
    <s v="Tada"/>
    <s v=" "/>
    <s v="N"/>
    <n v="0"/>
  </r>
  <r>
    <x v="0"/>
    <s v="Operations"/>
    <s v="R.10047"/>
    <s v="CAP-SPA PROJECT"/>
    <s v="R.10047.01"/>
    <s v="SERVICE PROVIDER ACCRUAL"/>
    <s v="R.10047.01.01"/>
    <s v="SERVICE PROVIDER ACCRUAL"/>
    <s v="R.10047.01.01.15"/>
    <x v="930"/>
    <x v="0"/>
    <n v="4580"/>
    <s v="David J Landers"/>
    <x v="0"/>
    <s v="REL  SETC  //  EXEC"/>
    <s v="1CORP20000"/>
    <x v="0"/>
    <s v="2CORP90000"/>
    <x v="0"/>
    <s v="3CORP93500"/>
    <x v="89"/>
    <s v="1DRIV12000"/>
    <s v="Reliability - Gas"/>
    <s v="2DRIV12300"/>
    <s v="Integrity Management"/>
    <n v="0"/>
    <n v="0"/>
    <n v="0"/>
    <n v="0"/>
    <n v="0"/>
    <n v="0"/>
    <n v="0"/>
    <n v="0"/>
    <n v="0"/>
    <n v="0"/>
    <n v="0"/>
    <n v="0"/>
    <n v="0"/>
    <n v="0"/>
    <n v="0"/>
    <n v="0"/>
    <n v="0"/>
    <n v="0"/>
    <n v="0"/>
    <s v="Henderson"/>
    <s v=" "/>
    <s v="N"/>
    <n v="0"/>
  </r>
  <r>
    <x v="0"/>
    <s v="Operations"/>
    <s v="R.10047"/>
    <s v="CAP-SPA PROJECT"/>
    <s v="R.10047.02"/>
    <s v="SERVICE PROVIDER ALIGNMENT"/>
    <s v="R.10047.02.01"/>
    <s v="SERVICE PROVIDER ALIGNMENT"/>
    <s v="R.10047.02.01.01"/>
    <x v="931"/>
    <x v="0"/>
    <n v="4005"/>
    <s v="Patrick Ryan Murphy"/>
    <x v="0"/>
    <s v="CLSD SETC  //  EXEC"/>
    <s v="1CORP10000"/>
    <x v="1"/>
    <s v="2CORP20000"/>
    <x v="11"/>
    <s v="3CORP29900"/>
    <x v="78"/>
    <s v="1DRIV11000"/>
    <s v="Reliability - Electric"/>
    <s v="2DRIV11500"/>
    <s v="Reduce Electric Outages/Customer Interuptions"/>
    <n v="0"/>
    <n v="0"/>
    <n v="0"/>
    <n v="0"/>
    <n v="0"/>
    <n v="0"/>
    <n v="0"/>
    <n v="0"/>
    <n v="0"/>
    <n v="0"/>
    <n v="0"/>
    <n v="0"/>
    <n v="0"/>
    <n v="0"/>
    <n v="0"/>
    <n v="0"/>
    <n v="0"/>
    <n v="0"/>
    <n v="0"/>
    <s v="Murphy"/>
    <s v="I'm not sure what this is "/>
    <s v="N"/>
    <n v="0"/>
  </r>
  <r>
    <x v="0"/>
    <s v="Operations"/>
    <s v="R.10047"/>
    <s v="CAP-SPA PROJECT"/>
    <s v="R.10047.02"/>
    <s v="SERVICE PROVIDER ALIGNMENT"/>
    <s v="R.10047.02.01"/>
    <s v="SERVICE PROVIDER ALIGNMENT"/>
    <s v="R.10047.02.01.02"/>
    <x v="932"/>
    <x v="0"/>
    <n v="4019"/>
    <s v="Robert S Stafford"/>
    <x v="0"/>
    <s v="REL  SETC  //  EXEC"/>
    <s v="1CORP10000"/>
    <x v="1"/>
    <s v="2CORP20000"/>
    <x v="11"/>
    <s v="3CORP29900"/>
    <x v="78"/>
    <s v="1DRIV11000"/>
    <s v="Reliability - Electric"/>
    <s v="2DRIV11500"/>
    <s v="Reduce Electric Outages/Customer Interuptions"/>
    <n v="0"/>
    <n v="0"/>
    <n v="-38148.18"/>
    <n v="-82098.559999999983"/>
    <n v="82098.559999999983"/>
    <n v="0"/>
    <n v="0"/>
    <n v="0"/>
    <n v="0"/>
    <n v="0"/>
    <n v="0"/>
    <n v="0"/>
    <n v="0"/>
    <n v="0"/>
    <n v="0"/>
    <n v="0"/>
    <n v="0"/>
    <n v="0"/>
    <n v="82098.559999999983"/>
    <s v="Stafford"/>
    <s v="I'm not sure what this is "/>
    <s v="N"/>
    <n v="0"/>
  </r>
  <r>
    <x v="0"/>
    <s v="Operations"/>
    <s v="R.10048"/>
    <s v="CAP-ST CLAIR-YELM ELEC CAPACITY"/>
    <s v="R.10048.01"/>
    <s v="ST CLAIR-YELM 115KV"/>
    <s v="R.10048.01.01"/>
    <s v="ST CLAIR-YELM 115KV"/>
    <s v="R.10048.01.01.01"/>
    <x v="933"/>
    <x v="0"/>
    <n v="4022"/>
    <s v="Roque Bamba"/>
    <x v="0"/>
    <s v="REL  SETC  //  EXEC"/>
    <s v="1CORP10000"/>
    <x v="1"/>
    <s v="2CORP20000"/>
    <x v="11"/>
    <s v="3CORP29900"/>
    <x v="78"/>
    <s v="1DRIV11000"/>
    <s v="Reliability - Electric"/>
    <s v="2DRIV11600"/>
    <s v="Serve Growing Electric Load"/>
    <n v="0"/>
    <n v="0"/>
    <n v="0"/>
    <n v="0"/>
    <n v="0"/>
    <n v="0"/>
    <n v="0"/>
    <n v="0"/>
    <n v="54176.475642237303"/>
    <n v="54176"/>
    <n v="0.47564223730296362"/>
    <n v="1100944.7982949961"/>
    <n v="1100944.7982949961"/>
    <n v="0"/>
    <n v="2005920.0000000002"/>
    <n v="2005920.0000000002"/>
    <n v="0"/>
    <n v="0"/>
    <n v="0.47564223730296362"/>
    <s v="Bamba"/>
    <s v="NEDRUD - Input from Planning - this project is Tono-Yelm project with higher estimated cost - need Booga overview prior to proceeding. CAK comment indicated I crossed out.  Reinstated until more investigation completed and overall keeps MP more realistic"/>
    <s v="N"/>
    <n v="0"/>
  </r>
  <r>
    <x v="0"/>
    <s v="Operations"/>
    <s v="R.10049"/>
    <s v="CAP-TACOMA GAS CAPACITY"/>
    <s v="R.10049.01"/>
    <s v="SOUTH TACOMA SUPPLY REINFORCEMENT"/>
    <s v="R.10049.01.01"/>
    <s v="SOUTH TACOMA SUPPLY REINFORCEMENT"/>
    <s v="R.10049.01.01.01"/>
    <x v="934"/>
    <x v="0"/>
    <n v="4022"/>
    <s v="Roque Bamba"/>
    <x v="0"/>
    <s v="REL  SETC  //  EXEC"/>
    <s v="1CORP20000"/>
    <x v="0"/>
    <s v="2CORP90000"/>
    <x v="0"/>
    <s v="3CORP96500"/>
    <x v="91"/>
    <s v="1DRIV12000"/>
    <s v="Reliability - Gas"/>
    <s v="2DRIV12500"/>
    <s v="Serve Growing Gas Load"/>
    <n v="450000"/>
    <n v="450000"/>
    <n v="368452.05"/>
    <n v="495708.51930749998"/>
    <n v="-45708.519307499984"/>
    <n v="0"/>
    <n v="0"/>
    <n v="0"/>
    <n v="0"/>
    <n v="0"/>
    <n v="0"/>
    <n v="0"/>
    <n v="0"/>
    <n v="0"/>
    <n v="0"/>
    <n v="0"/>
    <n v="0"/>
    <n v="0"/>
    <n v="-45708.519307499984"/>
    <s v="Bamba"/>
    <s v="2018 work is under the Tacoma LNG plant "/>
    <s v="N"/>
    <n v="0"/>
  </r>
  <r>
    <x v="0"/>
    <s v="Operations"/>
    <s v="R.10049"/>
    <s v="CAP-TACOMA GAS CAPACITY"/>
    <s v="R.10049.01"/>
    <s v="SOUTH TACOMA SUPPLY REINFORCEMENT"/>
    <s v="R.10049.01.01"/>
    <s v="SOUTH TACOMA SUPPLY REINFORCEMENT"/>
    <s v="R.10049.01.01.02"/>
    <x v="935"/>
    <x v="0"/>
    <n v="4022"/>
    <s v="Roque Bamba"/>
    <x v="1"/>
    <s v="REL  SETC  //  INIT"/>
    <s v="1CORP20000"/>
    <x v="0"/>
    <s v="2CORP90000"/>
    <x v="0"/>
    <s v="3CORP96500"/>
    <x v="91"/>
    <s v="1DRIV12000"/>
    <s v="Reliability - Gas"/>
    <s v="2DRIV12500"/>
    <s v="Serve Growing Gas Load"/>
    <n v="0"/>
    <n v="38226"/>
    <n v="0"/>
    <n v="0"/>
    <n v="38226"/>
    <n v="0"/>
    <n v="0"/>
    <n v="0"/>
    <n v="0"/>
    <n v="0"/>
    <n v="0"/>
    <n v="0"/>
    <n v="0"/>
    <n v="0"/>
    <n v="0"/>
    <n v="0"/>
    <n v="0"/>
    <n v="0"/>
    <n v="38226"/>
    <n v="0"/>
    <s v=" "/>
    <s v="N"/>
    <n v="0"/>
  </r>
  <r>
    <x v="0"/>
    <s v="Operations"/>
    <s v="R.10050"/>
    <s v="CAP-THURSTON ELECTRIC CAPACITY"/>
    <s v="R.10050.01"/>
    <s v="BLUMAER TO ELECTRON HEIGHTS 115 KV"/>
    <s v="R.10050.01.01"/>
    <s v="BLUMAER TO ELECTRON HEIGHTS 115 KV"/>
    <s v="R.10050.01.01.01"/>
    <x v="936"/>
    <x v="0"/>
    <n v="4022"/>
    <s v="Roque Bamba"/>
    <x v="0"/>
    <s v="REL  SETC  //  EXEC"/>
    <s v="1CORP20000"/>
    <x v="0"/>
    <s v="2CORP90000"/>
    <x v="0"/>
    <s v="3CORP96000"/>
    <x v="67"/>
    <s v="1DRIV11000"/>
    <s v="Reliability - Electric"/>
    <s v="2DRIV11200"/>
    <s v="Electric Compliance"/>
    <n v="0"/>
    <n v="0"/>
    <n v="21667.03"/>
    <n v="21667.03"/>
    <n v="-21667.03"/>
    <n v="0"/>
    <n v="0"/>
    <n v="0"/>
    <n v="0"/>
    <n v="0"/>
    <n v="0"/>
    <n v="0"/>
    <n v="0"/>
    <n v="0"/>
    <n v="0"/>
    <n v="0"/>
    <n v="0"/>
    <n v="0"/>
    <n v="-21667.03"/>
    <s v="Bamba"/>
    <s v=" "/>
    <s v="N"/>
    <n v="0"/>
  </r>
  <r>
    <x v="0"/>
    <s v="Operations"/>
    <s v="R.10050"/>
    <s v="CAP-THURSTON ELECTRIC CAPACITY"/>
    <s v="R.10050.01"/>
    <s v="BLUMAER TO ELECTRON HEIGHTS 115 KV"/>
    <s v="R.10050.01.01"/>
    <s v="BLUMAER TO ELECTRON HEIGHTS 115 KV"/>
    <s v="R.10050.01.01.02"/>
    <x v="937"/>
    <x v="0"/>
    <n v="4022"/>
    <s v="Roque Bamba"/>
    <x v="0"/>
    <s v="REL  SETC  //  EXEC"/>
    <s v="1CORP20000"/>
    <x v="0"/>
    <s v="2CORP90000"/>
    <x v="0"/>
    <s v="3CORP96000"/>
    <x v="67"/>
    <s v="1DRIV11000"/>
    <s v="Reliability - Electric"/>
    <s v="2DRIV11200"/>
    <s v="Electric Compliance"/>
    <n v="0"/>
    <n v="0"/>
    <n v="94171.96"/>
    <n v="94171.959999999992"/>
    <n v="-94171.959999999992"/>
    <n v="0"/>
    <n v="0"/>
    <n v="0"/>
    <n v="0"/>
    <n v="0"/>
    <n v="0"/>
    <n v="0"/>
    <n v="0"/>
    <n v="0"/>
    <n v="0"/>
    <n v="0"/>
    <n v="0"/>
    <n v="0"/>
    <n v="-94171.959999999992"/>
    <s v="Bamba"/>
    <s v=" "/>
    <s v="N"/>
    <n v="0"/>
  </r>
  <r>
    <x v="0"/>
    <s v="Operations"/>
    <s v="R.10050"/>
    <s v="CAP-THURSTON ELECTRIC CAPACITY"/>
    <s v="R.10050.01"/>
    <s v="BLUMAER TO ELECTRON HEIGHTS 115 KV"/>
    <s v="R.10050.01.01"/>
    <s v="BLUMAER TO ELECTRON HEIGHTS 115 KV"/>
    <s v="R.10050.01.01.03"/>
    <x v="938"/>
    <x v="0"/>
    <n v="4022"/>
    <s v="Roque Bamba"/>
    <x v="0"/>
    <s v="REL  SETC  //  EXEC"/>
    <s v="1CORP20000"/>
    <x v="0"/>
    <s v="2CORP90000"/>
    <x v="0"/>
    <s v="3CORP96000"/>
    <x v="67"/>
    <s v="1DRIV11000"/>
    <s v="Reliability - Electric"/>
    <s v="2DRIV11200"/>
    <s v="Electric Compliance"/>
    <n v="0"/>
    <n v="0"/>
    <n v="32534.240000000002"/>
    <n v="33209.230000000003"/>
    <n v="-33209.230000000003"/>
    <n v="0"/>
    <n v="0"/>
    <n v="0"/>
    <n v="0"/>
    <n v="0"/>
    <n v="0"/>
    <n v="0"/>
    <n v="0"/>
    <n v="0"/>
    <n v="0"/>
    <n v="0"/>
    <n v="0"/>
    <n v="0"/>
    <n v="-33209.230000000003"/>
    <s v="Bamba"/>
    <s v=" "/>
    <s v="N"/>
    <n v="0"/>
  </r>
  <r>
    <x v="0"/>
    <s v="Operations"/>
    <s v="R.10050"/>
    <s v="CAP-THURSTON ELECTRIC CAPACITY"/>
    <s v="R.10050.01"/>
    <s v="BLUMAER TO ELECTRON HEIGHTS 115 KV"/>
    <s v="R.10050.01.01"/>
    <s v="BLUMAER TO ELECTRON HEIGHTS 115 KV"/>
    <s v="R.10050.01.01.04"/>
    <x v="939"/>
    <x v="0"/>
    <n v="4022"/>
    <s v="Roque Bamba"/>
    <x v="1"/>
    <s v="REL  SETC  //  EXEC"/>
    <s v="1CORP20000"/>
    <x v="0"/>
    <s v="2CORP90000"/>
    <x v="0"/>
    <s v="3CORP96000"/>
    <x v="67"/>
    <s v="1DRIV11000"/>
    <s v="Reliability - Electric"/>
    <s v="2DRIV11600"/>
    <s v="Serve Growing Electric Load"/>
    <n v="0"/>
    <n v="0"/>
    <n v="0"/>
    <n v="0"/>
    <n v="0"/>
    <n v="0"/>
    <n v="0"/>
    <n v="0"/>
    <n v="0"/>
    <n v="0"/>
    <n v="0"/>
    <n v="0"/>
    <n v="0"/>
    <n v="0"/>
    <n v="0"/>
    <n v="0"/>
    <n v="0"/>
    <n v="0"/>
    <n v="0"/>
    <n v="0"/>
    <s v=" "/>
    <s v="N"/>
    <n v="0"/>
  </r>
  <r>
    <x v="0"/>
    <s v="Operations"/>
    <s v="R.10050"/>
    <s v="CAP-THURSTON ELECTRIC CAPACITY"/>
    <s v="R.10050.02"/>
    <s v="CARPENTER SUBSTATION"/>
    <s v="R.10050.02.01"/>
    <s v="CARPENTER SUBSTATION"/>
    <s v="R.10050.02.01.01"/>
    <x v="940"/>
    <x v="0"/>
    <n v="4022"/>
    <s v="Roque Bamba"/>
    <x v="0"/>
    <s v="REL  SETC  //  EXEC"/>
    <s v="1CORP20000"/>
    <x v="0"/>
    <s v="2CORP90000"/>
    <x v="0"/>
    <s v="3CORP96000"/>
    <x v="67"/>
    <s v="1DRIV11000"/>
    <s v="Reliability - Electric"/>
    <s v="2DRIV11600"/>
    <s v="Serve Growing Electric Load"/>
    <n v="0"/>
    <n v="0"/>
    <n v="0"/>
    <n v="0"/>
    <n v="0"/>
    <n v="0"/>
    <n v="0"/>
    <n v="0"/>
    <n v="0"/>
    <n v="0"/>
    <n v="0"/>
    <n v="0"/>
    <n v="0"/>
    <n v="0"/>
    <n v="0"/>
    <n v="0"/>
    <n v="0"/>
    <n v="0"/>
    <n v="0"/>
    <s v="Bamba"/>
    <s v=" "/>
    <s v="N"/>
    <n v="0"/>
  </r>
  <r>
    <x v="0"/>
    <s v="Operations"/>
    <s v="R.10050"/>
    <s v="CAP-THURSTON ELECTRIC CAPACITY"/>
    <s v="R.10050.02"/>
    <s v="CARPENTER SUBSTATION"/>
    <s v="R.10050.02.01"/>
    <s v="CARPENTER SUBSTATION"/>
    <s v="R.10050.02.01.02"/>
    <x v="941"/>
    <x v="0"/>
    <n v="4022"/>
    <s v="Roque Bamba"/>
    <x v="0"/>
    <s v="REL  SETC  //  EXEC"/>
    <s v="1CORP20000"/>
    <x v="0"/>
    <s v="2CORP90000"/>
    <x v="0"/>
    <s v="3CORP96000"/>
    <x v="67"/>
    <s v="1DRIV11000"/>
    <s v="Reliability - Electric"/>
    <s v="2DRIV11600"/>
    <s v="Serve Growing Electric Load"/>
    <n v="0"/>
    <n v="0"/>
    <n v="0"/>
    <n v="0"/>
    <n v="0"/>
    <n v="0"/>
    <n v="0"/>
    <n v="0"/>
    <n v="0"/>
    <n v="0"/>
    <n v="0"/>
    <n v="0"/>
    <n v="0"/>
    <n v="0"/>
    <n v="0"/>
    <n v="0"/>
    <n v="0"/>
    <n v="0"/>
    <n v="0"/>
    <s v="Bamba"/>
    <s v=" "/>
    <s v="N"/>
    <n v="0"/>
  </r>
  <r>
    <x v="0"/>
    <s v="Operations"/>
    <s v="R.10050"/>
    <s v="CAP-THURSTON ELECTRIC CAPACITY"/>
    <s v="R.10050.03"/>
    <s v="HOFFMAN SWITCHING STATION"/>
    <s v="R.10050.03.01"/>
    <s v="HOFFMAN SWITCHING STATION"/>
    <s v="R.10050.03.01.01"/>
    <x v="942"/>
    <x v="0"/>
    <n v="4022"/>
    <s v="Roque Bamba"/>
    <x v="0"/>
    <s v="REL  SETC  //  OPER"/>
    <s v="1CORP20000"/>
    <x v="0"/>
    <s v="2CORP90000"/>
    <x v="0"/>
    <s v="3CORP96000"/>
    <x v="67"/>
    <s v="1DRIV11000"/>
    <s v="Reliability - Electric"/>
    <s v="2DRIV11600"/>
    <s v="Serve Growing Electric Load"/>
    <n v="0"/>
    <n v="0"/>
    <n v="0"/>
    <n v="0"/>
    <n v="0"/>
    <n v="0"/>
    <n v="0"/>
    <n v="0"/>
    <n v="0"/>
    <n v="0"/>
    <n v="0"/>
    <n v="0"/>
    <n v="0"/>
    <n v="0"/>
    <n v="0"/>
    <n v="0"/>
    <n v="0"/>
    <n v="0"/>
    <n v="0"/>
    <s v="Bamba"/>
    <s v=" "/>
    <s v="N"/>
    <n v="0"/>
  </r>
  <r>
    <x v="0"/>
    <s v="Operations"/>
    <s v="R.10050"/>
    <s v="CAP-THURSTON ELECTRIC CAPACITY"/>
    <s v="R.10050.04"/>
    <s v="NISQUALLY SUBSTATION PROJECT"/>
    <s v="R.10050.04.01"/>
    <s v="NISQUALLY SUBSTATION PROJECT"/>
    <s v="R.10050.04.01.01"/>
    <x v="943"/>
    <x v="0"/>
    <n v="4022"/>
    <s v="Roque Bamba"/>
    <x v="0"/>
    <s v="REL  SETC  //  EXEC"/>
    <s v="1CORP20000"/>
    <x v="0"/>
    <s v="2CORP90000"/>
    <x v="0"/>
    <s v="3CORP96000"/>
    <x v="67"/>
    <s v="1DRIV11000"/>
    <s v="Reliability - Electric"/>
    <s v="2DRIV11600"/>
    <s v="Serve Growing Electric Load"/>
    <n v="0"/>
    <n v="0"/>
    <n v="0"/>
    <n v="0"/>
    <n v="0"/>
    <n v="118143.20030270271"/>
    <n v="100000"/>
    <n v="18143.200302702709"/>
    <n v="78599.927372999999"/>
    <n v="0"/>
    <n v="78599.927372999999"/>
    <n v="647939.06541880919"/>
    <n v="0"/>
    <n v="647939.06541880919"/>
    <n v="2522401.5542620169"/>
    <n v="2522402"/>
    <n v="-0.44573798310011625"/>
    <n v="0"/>
    <n v="744681.74735652877"/>
    <s v="Nedrud"/>
    <s v=" JVN Removed dollars until Project Initiation is complete"/>
    <s v="N"/>
    <n v="0"/>
  </r>
  <r>
    <x v="0"/>
    <s v="Operations"/>
    <s v="R.10050"/>
    <s v="CAP-THURSTON ELECTRIC CAPACITY"/>
    <s v="R.10050.05"/>
    <s v="SPURGEON CREEK"/>
    <s v="R.10050.05.01"/>
    <s v="SPURGEON CREEK"/>
    <s v="R.10050.05.01.01"/>
    <x v="944"/>
    <x v="0"/>
    <n v="4022"/>
    <s v="Roque Bamba"/>
    <x v="0"/>
    <s v="REL  SETC  //  DESG"/>
    <s v="1CORP10000"/>
    <x v="1"/>
    <s v="2CORP20000"/>
    <x v="11"/>
    <s v="3CORP27600"/>
    <x v="105"/>
    <s v="1DRIV11000"/>
    <s v="Reliability - Electric"/>
    <s v="2DRIV11600"/>
    <s v="Serve Growing Electric Load"/>
    <n v="0"/>
    <n v="0"/>
    <n v="40362"/>
    <n v="0"/>
    <n v="0"/>
    <n v="0"/>
    <n v="0"/>
    <n v="0"/>
    <n v="0"/>
    <n v="0"/>
    <n v="0"/>
    <n v="0"/>
    <n v="0"/>
    <n v="0"/>
    <n v="0"/>
    <n v="0"/>
    <n v="0"/>
    <n v="0"/>
    <n v="0"/>
    <s v="Bamba"/>
    <s v="NEDRUD - Input from planning - The remainingSopurgeon Creek project needs approval to proceed. Phase 1 (Substation work is complete in 2017.) The cost estimate is for looping the Olympia - St Clair #1 line into Spurgeon Creek. - Need Booga Overview and Project Initiation. estimated 12M 2022 "/>
    <s v="N"/>
    <n v="0"/>
  </r>
  <r>
    <x v="0"/>
    <s v="Operations"/>
    <s v="R.10050"/>
    <s v="CAP-THURSTON ELECTRIC CAPACITY"/>
    <s v="R.10050.05"/>
    <s v="SPURGEON CREEK"/>
    <s v="R.10050.05.01"/>
    <s v="SPURGEON CREEK"/>
    <s v="R.10050.05.01.02"/>
    <x v="945"/>
    <x v="0"/>
    <n v="4022"/>
    <s v="Roque Bamba"/>
    <x v="0"/>
    <s v="REL  SETC  //  DESG"/>
    <s v="1CORP10000"/>
    <x v="1"/>
    <s v="2CORP20000"/>
    <x v="11"/>
    <s v="3CORP27500"/>
    <x v="106"/>
    <s v="1DRIV11000"/>
    <s v="Reliability - Electric"/>
    <s v="2DRIV11600"/>
    <s v="Serve Growing Electric Load"/>
    <n v="0"/>
    <n v="0"/>
    <n v="47512.67"/>
    <n v="49610.7"/>
    <n v="-49610.7"/>
    <n v="0"/>
    <n v="0"/>
    <n v="0"/>
    <n v="0"/>
    <n v="0"/>
    <n v="0"/>
    <n v="0"/>
    <n v="0"/>
    <n v="0"/>
    <n v="0"/>
    <n v="0"/>
    <n v="0"/>
    <n v="0"/>
    <n v="-49610.7"/>
    <s v="Bamba"/>
    <s v=" "/>
    <s v="N"/>
    <n v="0"/>
  </r>
  <r>
    <x v="0"/>
    <s v="Operations"/>
    <s v="R.10050"/>
    <s v="CAP-THURSTON ELECTRIC CAPACITY"/>
    <s v="R.10050.05"/>
    <s v="SPURGEON CREEK"/>
    <s v="R.10050.05.01"/>
    <s v="SPURGEON CREEK"/>
    <s v="R.10050.05.01.03"/>
    <x v="946"/>
    <x v="0"/>
    <n v="4022"/>
    <s v="Roque Bamba"/>
    <x v="0"/>
    <s v="REL  SETC  //  DESG"/>
    <s v="1CORP10000"/>
    <x v="1"/>
    <s v="2CORP20000"/>
    <x v="11"/>
    <s v="3CORP27500"/>
    <x v="106"/>
    <s v="1DRIV11000"/>
    <s v="Reliability - Electric"/>
    <s v="2DRIV11600"/>
    <s v="Serve Growing Electric Load"/>
    <n v="0"/>
    <n v="0"/>
    <n v="650939.54"/>
    <n v="883390.66"/>
    <n v="-883390.66"/>
    <n v="0"/>
    <n v="0"/>
    <n v="0"/>
    <n v="0"/>
    <n v="0"/>
    <n v="0"/>
    <n v="0"/>
    <n v="0"/>
    <n v="0"/>
    <n v="554787"/>
    <n v="554787"/>
    <n v="0"/>
    <n v="0"/>
    <n v="-883390.66"/>
    <s v="Bamba"/>
    <s v=" "/>
    <s v="N"/>
    <n v="0"/>
  </r>
  <r>
    <x v="0"/>
    <s v="Operations"/>
    <s v="R.10050"/>
    <s v="CAP-THURSTON ELECTRIC CAPACITY"/>
    <s v="R.10050.05"/>
    <s v="SPURGEON CREEK"/>
    <s v="R.10050.05.01"/>
    <s v="SPURGEON CREEK"/>
    <s v="R.10050.05.01.04"/>
    <x v="947"/>
    <x v="0"/>
    <n v="4022"/>
    <s v="Roque Bamba"/>
    <x v="0"/>
    <s v="REL  SETC  //  DESG"/>
    <s v="1CORP10000"/>
    <x v="1"/>
    <s v="2CORP20000"/>
    <x v="11"/>
    <s v="3CORP27500"/>
    <x v="106"/>
    <s v="1DRIV11000"/>
    <s v="Reliability - Electric"/>
    <s v="2DRIV11600"/>
    <s v="Serve Growing Electric Load"/>
    <n v="0"/>
    <n v="0"/>
    <n v="4270.24"/>
    <n v="12638.94"/>
    <n v="-12638.94"/>
    <n v="0"/>
    <n v="0"/>
    <n v="0"/>
    <n v="0"/>
    <n v="0"/>
    <n v="0"/>
    <n v="0"/>
    <n v="0"/>
    <n v="0"/>
    <n v="0"/>
    <n v="0"/>
    <n v="0"/>
    <n v="0"/>
    <n v="-12638.94"/>
    <s v="Bamba"/>
    <s v="NEDRUD - Input from planning - The remainingSopurgeon Creek project needs approval to proceed. Phase 1 (Substation work is complete in 2017.) The cost estimate is for looping the Olympia - St Clair #1 line into Spurgeon Creek. - Need Booga Overview and Project Initiation. Estimated 9M 2022 "/>
    <s v="N"/>
    <n v="0"/>
  </r>
  <r>
    <x v="0"/>
    <s v="Operations"/>
    <s v="R.10050"/>
    <s v="CAP-THURSTON ELECTRIC CAPACITY"/>
    <s v="R.10050.05"/>
    <s v="SPURGEON CREEK"/>
    <s v="R.10050.05.01"/>
    <s v="SPURGEON CREEK"/>
    <s v="R.10050.05.01.05"/>
    <x v="948"/>
    <x v="0"/>
    <n v="4022"/>
    <s v="Roque Bamba"/>
    <x v="0"/>
    <s v="REL  SETC  //  DESG"/>
    <s v="1CORP10000"/>
    <x v="1"/>
    <s v="2CORP20000"/>
    <x v="11"/>
    <s v="3CORP27600"/>
    <x v="105"/>
    <s v="1DRIV11000"/>
    <s v="Reliability - Electric"/>
    <s v="2DRIV11600"/>
    <s v="Serve Growing Electric Load"/>
    <n v="0"/>
    <n v="0"/>
    <n v="9676.5300000000007"/>
    <n v="7282.1200000000008"/>
    <n v="-7282.1200000000008"/>
    <n v="0"/>
    <n v="0"/>
    <n v="0"/>
    <n v="0"/>
    <n v="0"/>
    <n v="0"/>
    <n v="782610.09077693941"/>
    <n v="782610.09077693941"/>
    <n v="0"/>
    <n v="1399055.7308193832"/>
    <n v="1399055.7308193832"/>
    <n v="0"/>
    <n v="0"/>
    <n v="-7282.1200000000008"/>
    <s v="Bamba"/>
    <s v=" "/>
    <s v="N"/>
    <n v="0"/>
  </r>
  <r>
    <x v="0"/>
    <s v="Operations"/>
    <s v="R.10050"/>
    <s v="CAP-THURSTON ELECTRIC CAPACITY"/>
    <s v="R.10050.05"/>
    <s v="SPURGEON CREEK"/>
    <s v="R.10050.05.01"/>
    <s v="SPURGEON CREEK"/>
    <s v="R.10050.05.01.06"/>
    <x v="949"/>
    <x v="0"/>
    <n v="4022"/>
    <s v="Roque Bamba"/>
    <x v="1"/>
    <s v="REL  SETC  //  INIT"/>
    <s v="1CORP10000"/>
    <x v="1"/>
    <s v="2CORP20000"/>
    <x v="11"/>
    <s v="3CORP27600"/>
    <x v="105"/>
    <s v="1DRIV11000"/>
    <s v="Reliability - Electric"/>
    <s v="2DRIV11600"/>
    <s v="Serve Growing Electric Load"/>
    <n v="0"/>
    <n v="0"/>
    <n v="0"/>
    <n v="0"/>
    <n v="0"/>
    <n v="0"/>
    <n v="0"/>
    <n v="0"/>
    <n v="0"/>
    <n v="0"/>
    <n v="0"/>
    <n v="0"/>
    <n v="0"/>
    <n v="0"/>
    <n v="0"/>
    <n v="0"/>
    <n v="0"/>
    <n v="0"/>
    <n v="0"/>
    <n v="0"/>
    <s v=" "/>
    <s v="N"/>
    <n v="0"/>
  </r>
  <r>
    <x v="0"/>
    <s v="Operations"/>
    <s v="R.10051"/>
    <s v="CAP-THURSTON ELECTRIC RELIABLITY"/>
    <s v="R.10051.01"/>
    <s v="THURSTON COUNTY 230KV"/>
    <s v="R.10051.01.01"/>
    <s v="THURSTON COUNTY 230KV"/>
    <s v="R.10051.01.01.01"/>
    <x v="950"/>
    <x v="0"/>
    <n v="4022"/>
    <s v="Roque Bamba"/>
    <x v="0"/>
    <s v="REL  SETC  //  EXEC"/>
    <s v="1CORP20000"/>
    <x v="0"/>
    <s v="2CORP90000"/>
    <x v="0"/>
    <s v="3CORP96000"/>
    <x v="67"/>
    <s v="1DRIV11000"/>
    <s v="Reliability - Electric"/>
    <s v="2DRIV11500"/>
    <s v="Reduce Electric Outages/Customer Interuptions"/>
    <n v="0"/>
    <n v="0"/>
    <n v="0"/>
    <n v="0"/>
    <n v="0"/>
    <n v="0"/>
    <n v="0"/>
    <n v="0"/>
    <n v="0"/>
    <n v="0"/>
    <n v="0"/>
    <n v="0"/>
    <n v="0"/>
    <n v="0"/>
    <n v="0"/>
    <n v="0"/>
    <n v="0"/>
    <n v="0"/>
    <n v="0"/>
    <s v="Bamba"/>
    <s v=" "/>
    <s v="N"/>
    <n v="0"/>
  </r>
  <r>
    <x v="0"/>
    <s v="Operations"/>
    <s v="R.10051"/>
    <s v="CAP-THURSTON ELECTRIC RELIABLITY"/>
    <s v="R.10051.02"/>
    <s v="TONO SUBSTATION"/>
    <s v="R.10051.02.01"/>
    <s v="TONO SUBSTATION"/>
    <s v="R.10051.02.01.01"/>
    <x v="951"/>
    <x v="0"/>
    <n v="4022"/>
    <s v="Roque Bamba"/>
    <x v="0"/>
    <s v="REL  SETC  //  EXEC"/>
    <s v="1CORP20000"/>
    <x v="0"/>
    <s v="2CORP90000"/>
    <x v="0"/>
    <s v="3CORP96000"/>
    <x v="67"/>
    <s v="1DRIV11000"/>
    <s v="Reliability - Electric"/>
    <s v="2DRIV11500"/>
    <s v="Reduce Electric Outages/Customer Interuptions"/>
    <n v="0"/>
    <n v="0"/>
    <n v="0"/>
    <n v="0"/>
    <n v="0"/>
    <n v="0"/>
    <n v="0"/>
    <n v="0"/>
    <n v="0"/>
    <n v="100000"/>
    <n v="-100000"/>
    <n v="0"/>
    <n v="0"/>
    <n v="0"/>
    <n v="970282.97286367789"/>
    <n v="970283"/>
    <n v="-2.7136322110891342E-2"/>
    <n v="1500000"/>
    <n v="-100000.02713632211"/>
    <s v="Nedrud"/>
    <s v="Booga Review complete JVN Removed dollars until Project Initiation is complete (added $100k to initiate in 2019)"/>
    <s v="N"/>
    <n v="-1500000"/>
  </r>
  <r>
    <x v="0"/>
    <s v="Operations"/>
    <s v="R.10052"/>
    <s v="CAP-TUKWILLA/SEATAC CAPACITY"/>
    <s v="R.10052.01"/>
    <s v="BRISCO PARK SUBSTATION"/>
    <s v="R.10052.01.01"/>
    <s v="BRISCO PARK SUBSTATION"/>
    <s v="R.10052.01.01.01"/>
    <x v="952"/>
    <x v="0"/>
    <n v="4022"/>
    <s v="Roque Bamba"/>
    <x v="0"/>
    <s v="REL  SETC  //  EXEC"/>
    <s v="1CORP20000"/>
    <x v="0"/>
    <s v="2CORP90000"/>
    <x v="0"/>
    <s v="3CORP96000"/>
    <x v="67"/>
    <s v="1DRIV11000"/>
    <s v="Reliability - Electric"/>
    <s v="2DRIV11600"/>
    <s v="Serve Growing Electric Load"/>
    <n v="1725000"/>
    <n v="1725000"/>
    <n v="2053592.05"/>
    <n v="2080290.69"/>
    <n v="-355290.68999999994"/>
    <n v="114357.59825651938"/>
    <n v="114357.59825651938"/>
    <n v="0"/>
    <n v="493362.65704264154"/>
    <n v="493362.65704264154"/>
    <n v="0"/>
    <n v="0"/>
    <n v="0"/>
    <n v="0"/>
    <n v="0"/>
    <n v="0"/>
    <n v="0"/>
    <n v="0"/>
    <n v="-355290.68999999994"/>
    <s v="Bamba"/>
    <s v="NEDRUD - Planning - In Project initiation - that team to true up  - estimated cost $16M to construct in 2020.  Booga overview complete "/>
    <s v="N"/>
    <n v="0"/>
  </r>
  <r>
    <x v="0"/>
    <s v="Operations"/>
    <s v="R.10052"/>
    <s v="CAP-TUKWILLA/SEATAC CAPACITY"/>
    <s v="R.10052.01"/>
    <s v="BRISCO PARK SUBSTATION"/>
    <s v="R.10052.01.01"/>
    <s v="BRISCO PARK SUBSTATION"/>
    <s v="R.10052.01.01.02"/>
    <x v="953"/>
    <x v="0"/>
    <n v="4022"/>
    <s v="Roque Bamba"/>
    <x v="0"/>
    <s v="REL  SETC  //  EXEC"/>
    <s v="1CORP20000"/>
    <x v="0"/>
    <s v="2CORP90000"/>
    <x v="0"/>
    <s v="3CORP96000"/>
    <x v="67"/>
    <s v="1DRIV11000"/>
    <s v="Reliability - Electric"/>
    <s v="2DRIV11600"/>
    <s v="Serve Growing Electric Load"/>
    <n v="0"/>
    <n v="0"/>
    <n v="0"/>
    <n v="19420.506000000001"/>
    <n v="-19420.506000000001"/>
    <n v="0"/>
    <n v="0"/>
    <n v="0"/>
    <n v="0"/>
    <n v="0"/>
    <n v="0"/>
    <n v="0"/>
    <n v="0"/>
    <n v="0"/>
    <n v="0"/>
    <n v="0"/>
    <n v="0"/>
    <n v="0"/>
    <n v="-19420.506000000001"/>
    <s v="Bamba"/>
    <s v="NEDRUD - Planning - In Project initiation - that team to true up  - estimated cost $3.5M to construct in 2020.  Booga overview complete "/>
    <s v="N"/>
    <n v="0"/>
  </r>
  <r>
    <x v="0"/>
    <s v="Operations"/>
    <s v="R.10053"/>
    <s v="CAP-WHATCOM &amp; SKAGIT ELECTR. RELIABILITY"/>
    <s v="R.10053.01"/>
    <s v="ISLANDING-WHATCOM/SKAGIT"/>
    <s v="R.10053.01.01"/>
    <s v="ISLANDING-WHATCOM/SKAGIT"/>
    <s v="R.10053.01.01.01"/>
    <x v="954"/>
    <x v="0"/>
    <n v="4022"/>
    <s v="Roque Bamba"/>
    <x v="0"/>
    <s v="REL  SETC  //  EXEC"/>
    <s v="1CORP20000"/>
    <x v="0"/>
    <s v="2CORP90000"/>
    <x v="0"/>
    <s v="3CORP93000"/>
    <x v="0"/>
    <s v="1DRIV11000"/>
    <s v="Reliability - Electric"/>
    <s v="2DRIV11500"/>
    <s v="Reduce Electric Outages/Customer Interuptions"/>
    <n v="0"/>
    <n v="0"/>
    <n v="0"/>
    <n v="0"/>
    <n v="0"/>
    <n v="0"/>
    <n v="0"/>
    <n v="0"/>
    <n v="0"/>
    <n v="0"/>
    <n v="0"/>
    <n v="428441.40017777798"/>
    <n v="428441.40017777798"/>
    <n v="0"/>
    <n v="0"/>
    <n v="0"/>
    <n v="0"/>
    <n v="0"/>
    <n v="0"/>
    <s v="Nedrud"/>
    <s v=" "/>
    <s v="N"/>
    <n v="0"/>
  </r>
  <r>
    <x v="0"/>
    <s v="Operations"/>
    <s v="R.10054"/>
    <s v="CAP-WHATCOM ELECTRIC RELIABILITY"/>
    <s v="R.10054.01"/>
    <s v="BELLINGHAM-SEDRO TRANSMISSION"/>
    <s v="R.10054.01.01"/>
    <s v="BELLINGHAM-SEDRO TRANSMISSION"/>
    <s v="R.10054.01.01.01"/>
    <x v="955"/>
    <x v="0"/>
    <n v="4022"/>
    <s v="Roque Bamba"/>
    <x v="0"/>
    <s v="REL  SETC  //  EXEC"/>
    <s v="1CORP10000"/>
    <x v="1"/>
    <s v="2CORP20000"/>
    <x v="11"/>
    <s v="3CORP29500"/>
    <x v="107"/>
    <s v="1DRIV11000"/>
    <s v="Reliability - Electric"/>
    <s v="2DRIV11200"/>
    <s v="Electric Compliance"/>
    <n v="1700000"/>
    <n v="1462863"/>
    <n v="3232774.11"/>
    <n v="3353671.39175"/>
    <n v="-1890808.39175"/>
    <n v="2838597"/>
    <n v="5661396"/>
    <n v="-2822799"/>
    <n v="2822799"/>
    <n v="2785662"/>
    <n v="37137"/>
    <n v="2822799"/>
    <n v="0"/>
    <n v="2822799"/>
    <n v="1700000"/>
    <n v="0"/>
    <n v="1700000"/>
    <n v="0"/>
    <n v="-153671.39174999995"/>
    <s v="Bamba"/>
    <s v="Spread revised to reflect current plan Consider delay"/>
    <s v="N"/>
    <n v="0"/>
  </r>
  <r>
    <x v="0"/>
    <s v="Operations"/>
    <s v="R.10054"/>
    <s v="CAP-WHATCOM ELECTRIC RELIABILITY"/>
    <s v="R.10054.01"/>
    <s v="BELLINGHAM-SEDRO TRANSMISSION"/>
    <s v="R.10054.01.01"/>
    <s v="BELLINGHAM-SEDRO TRANSMISSION"/>
    <s v="R.10054.01.01.02"/>
    <x v="956"/>
    <x v="0"/>
    <n v="4022"/>
    <s v="Roque Bamba"/>
    <x v="1"/>
    <s v="REL  SETC  //  INIT"/>
    <s v="1CORP10000"/>
    <x v="1"/>
    <s v="2CORP20000"/>
    <x v="11"/>
    <s v="3CORP29500"/>
    <x v="107"/>
    <s v="1DRIV11000"/>
    <s v="Reliability - Electric"/>
    <s v="2DRIV11200"/>
    <s v="Electric Compliance"/>
    <n v="0"/>
    <n v="0"/>
    <n v="0"/>
    <n v="0"/>
    <n v="0"/>
    <n v="0"/>
    <n v="0"/>
    <n v="0"/>
    <n v="0"/>
    <n v="0"/>
    <n v="0"/>
    <n v="0"/>
    <n v="0"/>
    <n v="0"/>
    <n v="0"/>
    <n v="0"/>
    <n v="0"/>
    <n v="0"/>
    <n v="0"/>
    <n v="0"/>
    <s v=" "/>
    <s v="N"/>
    <n v="0"/>
  </r>
  <r>
    <x v="0"/>
    <s v="Operations"/>
    <s v="R.10054"/>
    <s v="CAP-WHATCOM ELECTRIC RELIABILITY"/>
    <s v="R.10054.02"/>
    <s v="GLACIER ENERGY STORAGE PROJECT"/>
    <s v="R.10054.02.01"/>
    <s v="GLACIER ENERGY STORAGE PROJECT"/>
    <s v="R.10054.02.01.01"/>
    <x v="957"/>
    <x v="0"/>
    <n v="4022"/>
    <s v="Roque Bamba"/>
    <x v="0"/>
    <s v="REL  SETC  //  EXEC"/>
    <s v="1CORP10000"/>
    <x v="1"/>
    <s v="2CORP15000"/>
    <x v="12"/>
    <s v="3CORP16000"/>
    <x v="69"/>
    <s v="1DRIV11000"/>
    <s v="Reliability - Electric"/>
    <s v="2DRIV11300"/>
    <s v="Electric Modernization"/>
    <n v="100000"/>
    <n v="100000"/>
    <n v="199909.52"/>
    <n v="244813.35773999998"/>
    <n v="-144813.35773999998"/>
    <n v="0"/>
    <n v="0"/>
    <n v="0"/>
    <n v="0"/>
    <n v="0"/>
    <n v="0"/>
    <n v="0"/>
    <n v="0"/>
    <n v="0"/>
    <n v="0"/>
    <n v="0"/>
    <n v="0"/>
    <n v="0"/>
    <n v="-144813.35773999998"/>
    <s v="Nedrud"/>
    <s v=" "/>
    <s v="N"/>
    <n v="0"/>
  </r>
  <r>
    <x v="0"/>
    <s v="Operations"/>
    <s v="R.10054"/>
    <s v="CAP-WHATCOM ELECTRIC RELIABILITY"/>
    <s v="R.10054.02"/>
    <s v="GLACIER ENERGY STORAGE PROJECT"/>
    <s v="R.10054.02.01"/>
    <s v="GLACIER ENERGY STORAGE PROJECT"/>
    <s v="R.10054.02.01.02"/>
    <x v="958"/>
    <x v="0"/>
    <n v="4022"/>
    <s v="Roque Bamba"/>
    <x v="1"/>
    <s v="REL  SETC  //  EXEC"/>
    <s v="1CORP10000"/>
    <x v="1"/>
    <s v="2CORP20000"/>
    <x v="11"/>
    <s v="3CORP29500"/>
    <x v="107"/>
    <s v="1DRIV11000"/>
    <s v="Reliability - Electric"/>
    <s v="2DRIV11300"/>
    <s v="Electric Modernization"/>
    <n v="0"/>
    <n v="0"/>
    <n v="0"/>
    <n v="0"/>
    <n v="0"/>
    <n v="0"/>
    <n v="0"/>
    <n v="0"/>
    <n v="0"/>
    <n v="0"/>
    <n v="0"/>
    <n v="0"/>
    <n v="0"/>
    <n v="0"/>
    <n v="0"/>
    <n v="0"/>
    <n v="0"/>
    <n v="0"/>
    <n v="0"/>
    <n v="0"/>
    <s v=" "/>
    <s v="N"/>
    <n v="0"/>
  </r>
  <r>
    <x v="0"/>
    <s v="Operations"/>
    <s v="R.10054"/>
    <s v="CAP-WHATCOM ELECTRIC RELIABILITY"/>
    <s v="R.10054.03"/>
    <s v="Lynden Substation Expansion"/>
    <s v="R.10054.03.01"/>
    <s v="Property Purchase"/>
    <s v="R.10054.03.01.01"/>
    <x v="959"/>
    <x v="0"/>
    <n v="4022"/>
    <s v="Roque Bamba"/>
    <x v="0"/>
    <s v="REL  SETC  //  INIT"/>
    <s v="1CORP10000"/>
    <x v="1"/>
    <s v="2CORP20000"/>
    <x v="11"/>
    <s v="3CORP29500"/>
    <x v="107"/>
    <s v="1DRIV11000"/>
    <s v="Reliability - Electric"/>
    <s v="2DRIV11600"/>
    <s v="Serve Growing Electric Load"/>
    <n v="0"/>
    <n v="237137"/>
    <n v="223773.06"/>
    <n v="297990.47599999985"/>
    <n v="-60853.47599999985"/>
    <n v="0"/>
    <n v="200000"/>
    <n v="-200000"/>
    <n v="0"/>
    <n v="500000"/>
    <n v="-500000"/>
    <n v="0"/>
    <n v="0"/>
    <n v="0"/>
    <n v="0"/>
    <n v="0"/>
    <n v="0"/>
    <n v="0"/>
    <n v="-760853.47599999979"/>
    <s v="Bamba"/>
    <s v="Prelim numbers based on limited review CAK removed Lynden until initiation completed ($9M in 2020.  Left initiation funding"/>
    <s v="N"/>
    <n v="0"/>
  </r>
  <r>
    <x v="0"/>
    <s v="Operations"/>
    <s v="R.10055"/>
    <s v="CAP-WHIDBEY ISLAND ELECTRIC RELIABILITY"/>
    <s v="R.10055.01"/>
    <s v="MAXWELTON SUBSTATION"/>
    <s v="R.10055.01.01"/>
    <s v="MAXWELTON SUBSTATION"/>
    <s v="R.10055.01.01.01"/>
    <x v="960"/>
    <x v="0"/>
    <n v="4022"/>
    <s v="Roque Bamba"/>
    <x v="0"/>
    <s v="REL  SETC  //  EXEC"/>
    <s v="1CORP10000"/>
    <x v="1"/>
    <s v="2CORP20000"/>
    <x v="11"/>
    <s v="3CORP26000"/>
    <x v="108"/>
    <s v="1DRIV11000"/>
    <s v="Reliability - Electric"/>
    <s v="2DRIV11500"/>
    <s v="Reduce Electric Outages/Customer Interuptions"/>
    <n v="1750000"/>
    <n v="1486176"/>
    <n v="1741714.53"/>
    <n v="4956245.4984499998"/>
    <n v="-3470069.4984499998"/>
    <n v="0"/>
    <n v="0"/>
    <n v="0"/>
    <n v="0"/>
    <n v="0"/>
    <n v="0"/>
    <n v="0"/>
    <n v="0"/>
    <n v="0"/>
    <n v="0"/>
    <n v="0"/>
    <n v="0"/>
    <n v="0"/>
    <n v="-3470069.4984499998"/>
    <s v="Bamba"/>
    <s v=" "/>
    <s v="N"/>
    <n v="0"/>
  </r>
  <r>
    <x v="0"/>
    <s v="Operations"/>
    <s v="R.10055"/>
    <s v="CAP-WHIDBEY ISLAND ELECTRIC RELIABILITY"/>
    <s v="R.10055.01"/>
    <s v="MAXWELTON SUBSTATION"/>
    <s v="R.10055.01.01"/>
    <s v="MAXWELTON SUBSTATION"/>
    <s v="R.10055.01.01.02"/>
    <x v="961"/>
    <x v="0"/>
    <n v="4022"/>
    <s v="Roque Bamba"/>
    <x v="0"/>
    <s v="REL  SETC  //  EXEC"/>
    <s v="1CORP10000"/>
    <x v="1"/>
    <s v="2CORP20000"/>
    <x v="11"/>
    <s v="3CORP26000"/>
    <x v="108"/>
    <s v="1DRIV11000"/>
    <s v="Reliability - Electric"/>
    <s v="2DRIV11500"/>
    <s v="Reduce Electric Outages/Customer Interuptions"/>
    <n v="0"/>
    <n v="77132"/>
    <n v="881.01"/>
    <n v="20590.579679999995"/>
    <n v="56541.420320000005"/>
    <n v="0"/>
    <n v="0"/>
    <n v="0"/>
    <n v="0"/>
    <n v="0"/>
    <n v="0"/>
    <n v="0"/>
    <n v="0"/>
    <n v="0"/>
    <n v="0"/>
    <n v="0"/>
    <n v="0"/>
    <n v="0"/>
    <n v="56541.420320000005"/>
    <s v="Bamba"/>
    <s v=" "/>
    <s v="N"/>
    <n v="0"/>
  </r>
  <r>
    <x v="0"/>
    <s v="Operations"/>
    <s v="R.10055"/>
    <s v="CAP-WHIDBEY ISLAND ELECTRIC RELIABILITY"/>
    <s v="R.10055.01"/>
    <s v="MAXWELTON SUBSTATION"/>
    <s v="R.10055.01.01"/>
    <s v="MAXWELTON SUBSTATION"/>
    <s v="R.10055.01.01.03"/>
    <x v="962"/>
    <x v="0"/>
    <n v="4022"/>
    <s v="Roque Bamba"/>
    <x v="0"/>
    <s v="REL  SETC  //  EXEC"/>
    <s v="1CORP10000"/>
    <x v="1"/>
    <s v="2CORP20000"/>
    <x v="11"/>
    <s v="3CORP26000"/>
    <x v="108"/>
    <s v="1DRIV11000"/>
    <s v="Reliability - Electric"/>
    <s v="2DRIV11500"/>
    <s v="Reduce Electric Outages/Customer Interuptions"/>
    <n v="0"/>
    <n v="186692"/>
    <n v="207642.54"/>
    <n v="169455.31540000002"/>
    <n v="17236.684599999979"/>
    <n v="0"/>
    <n v="700000"/>
    <n v="-700000"/>
    <n v="0"/>
    <n v="0"/>
    <n v="0"/>
    <n v="0"/>
    <n v="0"/>
    <n v="0"/>
    <n v="0"/>
    <n v="0"/>
    <n v="0"/>
    <n v="0"/>
    <n v="-682763.31539999996"/>
    <s v="Bamba"/>
    <s v="Revised to reflect schedule - pushes Langley Tap rebuild to 2018 "/>
    <s v="N"/>
    <n v="0"/>
  </r>
  <r>
    <x v="0"/>
    <s v="Operations"/>
    <s v="R.10055"/>
    <s v="CAP-WHIDBEY ISLAND ELECTRIC RELIABILITY"/>
    <s v="R.10055.01"/>
    <s v="MAXWELTON SUBSTATION"/>
    <s v="R.10055.01.01"/>
    <s v="MAXWELTON SUBSTATION"/>
    <s v="R.10055.01.01.04"/>
    <x v="963"/>
    <x v="0"/>
    <n v="4022"/>
    <s v="Roque Bamba"/>
    <x v="1"/>
    <s v="REL  SETC  //  INIT"/>
    <s v="1CORP10000"/>
    <x v="1"/>
    <s v="2CORP20000"/>
    <x v="11"/>
    <s v="3CORP26000"/>
    <x v="108"/>
    <s v="1DRIV11000"/>
    <s v="Reliability - Electric"/>
    <s v="2DRIV11500"/>
    <s v="Reduce Electric Outages/Customer Interuptions"/>
    <n v="0"/>
    <n v="38226"/>
    <n v="0"/>
    <n v="0"/>
    <n v="38226"/>
    <n v="0"/>
    <n v="0"/>
    <n v="0"/>
    <n v="0"/>
    <n v="0"/>
    <n v="0"/>
    <n v="0"/>
    <n v="0"/>
    <n v="0"/>
    <n v="0"/>
    <n v="0"/>
    <n v="0"/>
    <n v="0"/>
    <n v="38226"/>
    <n v="0"/>
    <s v=" "/>
    <s v="N"/>
    <n v="0"/>
  </r>
  <r>
    <x v="0"/>
    <s v="Operations"/>
    <s v="R.10055"/>
    <s v="CAP-WHIDBEY ISLAND ELECTRIC RELIABILITY"/>
    <s v="R.10055.02"/>
    <s v="WHIDBEY ISLAND 115KV"/>
    <s v="R.10055.02.01"/>
    <s v="WHIDBEY ISLAND 115KV"/>
    <s v="R.10055.02.01.01"/>
    <x v="964"/>
    <x v="0"/>
    <n v="4022"/>
    <s v="Roque Bamba"/>
    <x v="0"/>
    <s v="REL  SETC  //  EXEC"/>
    <s v="1CORP10000"/>
    <x v="1"/>
    <s v="2CORP20000"/>
    <x v="11"/>
    <s v="3CORP29900"/>
    <x v="78"/>
    <s v="1DRIV11000"/>
    <s v="Reliability - Electric"/>
    <s v="2DRIV11500"/>
    <s v="Reduce Electric Outages/Customer Interuptions"/>
    <n v="0"/>
    <n v="0"/>
    <n v="0"/>
    <n v="0"/>
    <n v="0"/>
    <n v="385287.56709251105"/>
    <n v="385287.56709251105"/>
    <n v="0"/>
    <n v="385287.56709251105"/>
    <n v="385287.56709251105"/>
    <n v="0"/>
    <n v="385287.56709251105"/>
    <n v="385287.56709251105"/>
    <n v="0"/>
    <n v="385287.56709251105"/>
    <n v="385287.56709251105"/>
    <n v="0"/>
    <n v="0"/>
    <n v="0"/>
    <s v="Bamba"/>
    <s v="? "/>
    <s v="N"/>
    <n v="0"/>
  </r>
  <r>
    <x v="0"/>
    <s v="Operations"/>
    <s v="R.10055"/>
    <s v="CAP-WHIDBEY ISLAND ELECTRIC RELIABILITY"/>
    <s v="R.10055.02"/>
    <s v="WHIDBEY ISLAND 115KV"/>
    <s v="R.10055.02.01"/>
    <s v="WHIDBEY ISLAND 115KV"/>
    <s v="R.10055.02.01.02"/>
    <x v="965"/>
    <x v="0"/>
    <n v="4022"/>
    <s v="Roque Bamba"/>
    <x v="1"/>
    <s v="REL  SETC  //  EXEC"/>
    <s v="1CORP10000"/>
    <x v="1"/>
    <s v="2CORP20000"/>
    <x v="11"/>
    <s v="3CORP29900"/>
    <x v="78"/>
    <s v="1DRIV11000"/>
    <s v="Reliability - Electric"/>
    <s v="2DRIV11500"/>
    <s v="Reduce Electric Outages/Customer Interuptions"/>
    <n v="0"/>
    <n v="0"/>
    <n v="0"/>
    <n v="0"/>
    <n v="0"/>
    <n v="0"/>
    <n v="0"/>
    <n v="0"/>
    <n v="0"/>
    <n v="0"/>
    <n v="0"/>
    <n v="0"/>
    <n v="0"/>
    <n v="0"/>
    <n v="0"/>
    <n v="0"/>
    <n v="0"/>
    <n v="0"/>
    <n v="0"/>
    <n v="0"/>
    <s v=" "/>
    <s v="N"/>
    <n v="0"/>
  </r>
  <r>
    <x v="0"/>
    <s v="Operations"/>
    <s v="R.10056"/>
    <s v="CAP-WILKESON ELECTRIC RELIABILITY"/>
    <s v="R.10056.01"/>
    <s v="WILKESON SUBSTATION"/>
    <s v="R.10056.01.01"/>
    <s v="WILKESON SUBSTATION"/>
    <s v="R.10056.01.01.01"/>
    <x v="966"/>
    <x v="0"/>
    <n v="4022"/>
    <s v="Roque Bamba"/>
    <x v="0"/>
    <s v="REL  SETC  //  EXEC"/>
    <s v="1CORP20000"/>
    <x v="0"/>
    <s v="2CORP90000"/>
    <x v="0"/>
    <s v="3CORP93000"/>
    <x v="0"/>
    <s v="1DRIV11000"/>
    <s v="Reliability - Electric"/>
    <s v="2DRIV11100"/>
    <s v="Aging Infrastructure"/>
    <n v="0"/>
    <n v="0"/>
    <n v="0"/>
    <n v="0"/>
    <n v="0"/>
    <n v="0"/>
    <n v="0"/>
    <n v="0"/>
    <n v="0"/>
    <n v="0"/>
    <n v="0"/>
    <n v="0"/>
    <n v="0"/>
    <n v="0"/>
    <n v="0"/>
    <n v="0"/>
    <n v="0"/>
    <n v="0"/>
    <n v="0"/>
    <s v="Nedrud"/>
    <s v=" "/>
    <s v="N"/>
    <n v="0"/>
  </r>
  <r>
    <x v="4"/>
    <s v="Customer Experience"/>
    <s v="X.10001"/>
    <s v="CAP-COMPRESSED NATURAL GAS (CNG)"/>
    <s v="X.10001.01"/>
    <s v="COMPRESSED NATURAL GAS (CNG) DEVELOPMENT"/>
    <s v="X.10001.01.01"/>
    <s v="COMPRESSED NATURAL GAS (CNG) DEVELOPMENT"/>
    <s v="X.10001.01.01.01"/>
    <x v="967"/>
    <x v="0"/>
    <n v="4407"/>
    <s v="Brian H Lenz"/>
    <x v="0"/>
    <s v="REL  SETC  //  EXEC"/>
    <s v="1CORP10000"/>
    <x v="1"/>
    <s v="2CORP30000"/>
    <x v="2"/>
    <s v="3CORP31000"/>
    <x v="109"/>
    <s v="1DRIV30000"/>
    <s v="Customer Solutions"/>
    <s v="2DRIV31000"/>
    <s v="Commercial Natural Gas"/>
    <n v="1700000"/>
    <n v="1700000"/>
    <n v="1958250"/>
    <n v="118.62"/>
    <n v="1699881.38"/>
    <n v="1700000"/>
    <n v="1700000"/>
    <n v="0"/>
    <n v="0"/>
    <n v="1700000"/>
    <n v="-1700000"/>
    <n v="0"/>
    <n v="1700000"/>
    <n v="-1700000"/>
    <n v="0"/>
    <n v="1700000"/>
    <n v="-1700000"/>
    <n v="1700000"/>
    <n v="-3400118.62"/>
    <n v="0"/>
    <n v="0"/>
    <s v="N"/>
    <n v="0"/>
  </r>
  <r>
    <x v="4"/>
    <s v="Customer Experience"/>
    <s v="X.10002"/>
    <s v="CAP-EQUIPMENT RENTED TO CUSTOMERS"/>
    <s v="X.10002.01"/>
    <s v="GAS"/>
    <s v="X.10002.01.01"/>
    <s v="WATER HEATER"/>
    <s v="X.10002.01.01.01"/>
    <x v="968"/>
    <x v="0"/>
    <n v="3015"/>
    <s v="Malcolm McCulloch"/>
    <x v="0"/>
    <s v="REL  SETC  //  EXEC"/>
    <s v="1CORP10000"/>
    <x v="1"/>
    <s v="2CORP30000"/>
    <x v="2"/>
    <s v="3CORP35000"/>
    <x v="110"/>
    <s v="1DRIV30000"/>
    <s v="Customer Solutions"/>
    <s v="2DRIV35000"/>
    <s v="Lease Services"/>
    <n v="0"/>
    <n v="618430"/>
    <n v="634589.1"/>
    <n v="633328.29028049996"/>
    <n v="-14898.290280499961"/>
    <n v="0"/>
    <n v="0"/>
    <n v="0"/>
    <n v="0"/>
    <n v="0"/>
    <n v="0"/>
    <n v="0"/>
    <n v="0"/>
    <n v="0"/>
    <n v="0"/>
    <n v="0"/>
    <n v="0"/>
    <n v="0"/>
    <n v="-14898.290280499961"/>
    <n v="0"/>
    <n v="0"/>
    <s v="N"/>
    <n v="0"/>
  </r>
  <r>
    <x v="4"/>
    <s v="Customer Experience"/>
    <s v="X.10002"/>
    <s v="CAP-EQUIPMENT RENTED TO CUSTOMERS"/>
    <s v="X.10002.01"/>
    <s v="GAS"/>
    <s v="X.10002.01.01"/>
    <s v="WATER HEATER"/>
    <s v="X.10002.01.01.02"/>
    <x v="969"/>
    <x v="0"/>
    <n v="3015"/>
    <s v="Malcolm McCulloch"/>
    <x v="0"/>
    <s v="REL  SETC  //  OPER"/>
    <s v="1CORP10000"/>
    <x v="1"/>
    <s v="2CORP30000"/>
    <x v="2"/>
    <s v="3CORP35000"/>
    <x v="110"/>
    <s v="1DRIV30000"/>
    <s v="Customer Solutions"/>
    <s v="2DRIV35000"/>
    <s v="Lease Services"/>
    <n v="2478623"/>
    <n v="1860193"/>
    <n v="1861131.36"/>
    <n v="1586878.8647011002"/>
    <n v="273314.13529889984"/>
    <n v="2772605"/>
    <n v="2772605"/>
    <n v="0"/>
    <n v="3103651"/>
    <n v="3103651"/>
    <n v="0"/>
    <n v="3476699"/>
    <n v="3476699"/>
    <n v="0"/>
    <n v="3897374"/>
    <n v="3897374"/>
    <n v="0"/>
    <n v="4368950"/>
    <n v="273314.13529889984"/>
    <n v="0"/>
    <n v="0"/>
    <s v="N"/>
    <n v="0"/>
  </r>
  <r>
    <x v="4"/>
    <s v="Customer Experience"/>
    <s v="X.10003"/>
    <s v="CAP-STREET LIGHTS"/>
    <s v="X.10003.01"/>
    <s v="INTOLIGHT LIGHTING"/>
    <s v="X.10003.01.01"/>
    <s v="LED"/>
    <s v="X.10003.01.01.01"/>
    <x v="970"/>
    <x v="0"/>
    <n v="3515"/>
    <s v="Malcolm McCulloch"/>
    <x v="0"/>
    <s v="REL  SETC  //  EXEC"/>
    <s v="1CORP10000"/>
    <x v="1"/>
    <s v="2CORP30000"/>
    <x v="2"/>
    <s v="3CORP34000"/>
    <x v="111"/>
    <s v="1DRIV30000"/>
    <s v="Customer Solutions"/>
    <s v="2DRIV34000"/>
    <s v="Intolight Sales &amp; Marketing"/>
    <n v="5815907"/>
    <n v="4071135"/>
    <n v="6036389.75"/>
    <n v="4476812.0867407005"/>
    <n v="-405677.08674070053"/>
    <n v="5757873"/>
    <n v="9794613"/>
    <n v="-4036740"/>
    <n v="5724595"/>
    <n v="9948749"/>
    <n v="-4224154"/>
    <n v="5360897"/>
    <n v="10111701"/>
    <n v="-4750804"/>
    <n v="5360897"/>
    <n v="10283605"/>
    <n v="-4922708"/>
    <n v="10464611"/>
    <n v="-18340083.086740702"/>
    <n v="0"/>
    <n v="0"/>
    <s v="N"/>
    <n v="0"/>
  </r>
  <r>
    <x v="4"/>
    <s v="Customer Experience"/>
    <s v="X.10003"/>
    <s v="CAP-STREET LIGHTS"/>
    <s v="X.10003.01"/>
    <s v="INTOLIGHT LIGHTING"/>
    <s v="X.10003.01.02"/>
    <s v="NON-LED"/>
    <s v="X.10003.01.02.01"/>
    <x v="971"/>
    <x v="0"/>
    <n v="3515"/>
    <s v="Malcolm McCulloch"/>
    <x v="0"/>
    <s v="REL  SETC  //  EXEC"/>
    <s v="1CORP10000"/>
    <x v="1"/>
    <s v="2CORP30000"/>
    <x v="2"/>
    <s v="3CORP34000"/>
    <x v="111"/>
    <s v="1DRIV30000"/>
    <s v="Customer Solutions"/>
    <s v="2DRIV34000"/>
    <s v="Intolight Sales &amp; Marketing"/>
    <n v="0"/>
    <n v="1744772"/>
    <n v="2150219.69"/>
    <n v="1342895.0456113"/>
    <n v="401876.95438869996"/>
    <n v="0"/>
    <n v="0"/>
    <n v="0"/>
    <n v="0"/>
    <n v="0"/>
    <n v="0"/>
    <n v="0"/>
    <n v="0"/>
    <n v="0"/>
    <n v="0"/>
    <n v="0"/>
    <n v="0"/>
    <n v="0"/>
    <n v="401876.95438869996"/>
    <n v="0"/>
    <n v="0"/>
    <s v="N"/>
    <n v="0"/>
  </r>
  <r>
    <x v="0"/>
    <s v="Operations"/>
    <s v="R.TBD"/>
    <s v="TBD"/>
    <s v="R.TBD"/>
    <s v="TBD"/>
    <s v="R.TBD"/>
    <s v="TBD"/>
    <s v="R.10019.03.01.03"/>
    <x v="972"/>
    <x v="0"/>
    <s v="TBD"/>
    <s v="TBD"/>
    <x v="0"/>
    <s v="N/A"/>
    <s v="1CORP20000"/>
    <x v="0"/>
    <s v="2CORP90000"/>
    <x v="0"/>
    <s v="3CORP96000"/>
    <x v="67"/>
    <s v="1DRIV11000"/>
    <s v="Reliability - Electric"/>
    <s v="2DRIV11600"/>
    <s v="Serve Growing Electric Load"/>
    <n v="0"/>
    <n v="0"/>
    <n v="0"/>
    <n v="40155.838000000003"/>
    <n v="-40155.838000000003"/>
    <n v="0"/>
    <n v="250000"/>
    <n v="-250000"/>
    <n v="350000"/>
    <n v="350000"/>
    <n v="0"/>
    <n v="600000"/>
    <n v="600000"/>
    <n v="0"/>
    <n v="1800241"/>
    <n v="1800241"/>
    <n v="0"/>
    <n v="0"/>
    <n v="-290155.83799999999"/>
    <s v="Bamba"/>
    <s v="Needs funding in 2018 for development "/>
    <s v="N"/>
    <n v="0"/>
  </r>
  <r>
    <x v="0"/>
    <s v="Operations"/>
    <s v="R.TBD"/>
    <s v="TBD"/>
    <s v="R.TBD"/>
    <s v="TBD"/>
    <s v="R.TBD"/>
    <s v="TBD"/>
    <s v="Project Initiation-Pioneer Substation/Switching Station"/>
    <x v="973"/>
    <x v="1"/>
    <s v="TBD"/>
    <s v="TBD"/>
    <x v="0"/>
    <s v="N/A"/>
    <s v="1CORP20000"/>
    <x v="0"/>
    <s v="2CORP90000"/>
    <x v="0"/>
    <s v="3CORP96000"/>
    <x v="67"/>
    <s v="1DRIV11000"/>
    <s v="Reliability - Electric"/>
    <s v="2DRIV11600"/>
    <s v="Serve Growing Electric Load"/>
    <n v="0"/>
    <n v="0"/>
    <n v="0"/>
    <n v="0"/>
    <n v="0"/>
    <n v="0"/>
    <n v="0"/>
    <n v="0"/>
    <n v="0"/>
    <n v="100000"/>
    <n v="-100000"/>
    <n v="125900.70864163217"/>
    <n v="0"/>
    <n v="125900.70864163217"/>
    <n v="457354.10312645475"/>
    <n v="0"/>
    <n v="457354.10312645475"/>
    <n v="0"/>
    <n v="483254.81176808686"/>
    <s v="Nedrud"/>
    <s v=" JVN Removed dollars until Project Initiation is complete"/>
    <s v="N"/>
    <n v="0"/>
  </r>
  <r>
    <x v="0"/>
    <s v="Operations"/>
    <s v="R.TBD"/>
    <s v="TBD"/>
    <s v="R.TBD"/>
    <s v="TBD"/>
    <s v="R.TBD"/>
    <s v="TBD"/>
    <s v="Current Differential Relays"/>
    <x v="974"/>
    <x v="1"/>
    <s v="TBD"/>
    <s v="TBD"/>
    <x v="0"/>
    <s v="N/A"/>
    <s v="1CORP20000"/>
    <x v="0"/>
    <s v="2CORP90000"/>
    <x v="0"/>
    <s v="3CORP93000"/>
    <x v="0"/>
    <s v="1DRIV11000"/>
    <s v="Reliability - Electric"/>
    <s v="2DRIV11100"/>
    <s v="Aging Infrastructure"/>
    <n v="0"/>
    <n v="0"/>
    <n v="0"/>
    <n v="0"/>
    <n v="0"/>
    <n v="0"/>
    <n v="0"/>
    <n v="0"/>
    <n v="283639.50809599995"/>
    <n v="283640"/>
    <n v="-0.49190400005318224"/>
    <n v="283639.50809599995"/>
    <n v="283640"/>
    <n v="-0.49190400005318224"/>
    <n v="0"/>
    <n v="292149"/>
    <n v="-292149"/>
    <n v="300913"/>
    <n v="-292149.98380800011"/>
    <s v="Nedrud"/>
    <s v=" "/>
    <s v="N"/>
    <n v="0"/>
  </r>
  <r>
    <x v="0"/>
    <s v="Operations"/>
    <s v="R.TBD"/>
    <s v="TBD"/>
    <s v="R.TBD"/>
    <s v="TBD"/>
    <s v="R.TBD"/>
    <s v="TBD"/>
    <s v="Placeholder-E Oly GS Rebuild"/>
    <x v="975"/>
    <x v="1"/>
    <s v="TBD"/>
    <s v="TBD"/>
    <x v="0"/>
    <s v="N/A"/>
    <s v="1CORP20000"/>
    <x v="0"/>
    <s v="2CORP90000"/>
    <x v="0"/>
    <s v="3CORP96500"/>
    <x v="91"/>
    <s v="1DRIV12000"/>
    <s v="Reliability - Gas"/>
    <s v="2DRIV12500"/>
    <s v="Serve Growing Gas Load"/>
    <n v="0"/>
    <n v="0"/>
    <n v="0"/>
    <n v="0"/>
    <n v="0"/>
    <n v="0"/>
    <n v="0"/>
    <n v="0"/>
    <n v="0"/>
    <n v="0"/>
    <n v="0"/>
    <n v="0"/>
    <n v="0"/>
    <n v="0"/>
    <n v="4776000"/>
    <n v="0"/>
    <n v="4776000"/>
    <n v="0"/>
    <n v="4776000"/>
    <s v="Henderson"/>
    <s v=" "/>
    <s v="N"/>
    <n v="0"/>
  </r>
  <r>
    <x v="0"/>
    <s v="Operations"/>
    <s v="R.TBD"/>
    <s v="TBD"/>
    <s v="R.TBD"/>
    <s v="TBD"/>
    <s v="R.TBD"/>
    <s v="TBD"/>
    <s v="R.10029.02.01.01"/>
    <x v="976"/>
    <x v="0"/>
    <s v="TBD"/>
    <s v="TBD"/>
    <x v="0"/>
    <s v="N/A"/>
    <s v="1CORP20000"/>
    <x v="0"/>
    <s v="2CORP90000"/>
    <x v="0"/>
    <s v="3CORP96500"/>
    <x v="91"/>
    <s v="1DRIV12000"/>
    <s v="Reliability - Gas"/>
    <s v="2DRIV12500"/>
    <s v="Serve Growing Gas Load"/>
    <n v="100000"/>
    <n v="0"/>
    <n v="0"/>
    <n v="119952"/>
    <n v="-119952"/>
    <n v="173805.7839697341"/>
    <n v="173805.7839697341"/>
    <n v="0"/>
    <n v="0"/>
    <n v="7000000"/>
    <n v="-7000000"/>
    <n v="0"/>
    <n v="11000000"/>
    <n v="-11000000"/>
    <n v="0"/>
    <n v="14600000"/>
    <n v="-14600000"/>
    <n v="8000000"/>
    <n v="-32719952"/>
    <s v="Bamba"/>
    <s v="WBS already created.  Would we really be ready for this in 2018?  CAK - deleting total $22M that spanned 2018 - 2020 until initiation completed for N Seatthe Pressure (line 429)"/>
    <s v="N"/>
    <n v="-8000000"/>
  </r>
  <r>
    <x v="0"/>
    <s v="Operations"/>
    <s v="R.TBD"/>
    <s v="TBD"/>
    <s v="R.TBD"/>
    <s v="TBD"/>
    <s v="R.TBD"/>
    <s v="TBD"/>
    <s v="Project Initiation-Greenwood Pressure Increase &amp; LS Install"/>
    <x v="977"/>
    <x v="1"/>
    <s v="TBD"/>
    <s v="TBD"/>
    <x v="0"/>
    <s v="N/A"/>
    <s v="1CORP20000"/>
    <x v="0"/>
    <s v="2CORP90000"/>
    <x v="0"/>
    <s v="3CORP96500"/>
    <x v="91"/>
    <s v="1DRIV12000"/>
    <s v="Reliability - Gas"/>
    <s v="2DRIV12500"/>
    <s v="Serve Growing Gas Load"/>
    <n v="0"/>
    <n v="0"/>
    <n v="0"/>
    <n v="0"/>
    <n v="0"/>
    <n v="0"/>
    <n v="0"/>
    <n v="0"/>
    <n v="602141.53464293957"/>
    <n v="602141.53464293957"/>
    <n v="0"/>
    <n v="2519272"/>
    <n v="6500000"/>
    <n v="-3980728"/>
    <n v="0"/>
    <n v="0"/>
    <n v="0"/>
    <n v="0"/>
    <n v="-3980728"/>
    <s v="Bamba"/>
    <s v=" CAK - deleting $10M that spanned 2018-2020 until project initiation completed for N Seatthe Pressure (line 429)"/>
    <s v="N"/>
    <n v="0"/>
  </r>
  <r>
    <x v="0"/>
    <s v="Operations"/>
    <s v="R.TBD"/>
    <s v="TBD"/>
    <s v="R.TBD"/>
    <s v="TBD"/>
    <s v="R.TBD"/>
    <s v="TBD"/>
    <s v="Lake Stevens GS Rebuild"/>
    <x v="978"/>
    <x v="1"/>
    <s v="TBD"/>
    <s v="TBD"/>
    <x v="0"/>
    <s v="N/A"/>
    <s v="1CORP20000"/>
    <x v="0"/>
    <s v="2CORP90000"/>
    <x v="0"/>
    <s v="3CORP96500"/>
    <x v="91"/>
    <s v="1DRIV12000"/>
    <s v="Reliability - Gas"/>
    <s v="2DRIV12500"/>
    <s v="Serve Growing Gas Load"/>
    <n v="0"/>
    <n v="0"/>
    <n v="0"/>
    <n v="0"/>
    <n v="0"/>
    <n v="0"/>
    <n v="0"/>
    <n v="0"/>
    <n v="0"/>
    <n v="0"/>
    <n v="0"/>
    <n v="695400.00000000012"/>
    <n v="0"/>
    <n v="695400.00000000012"/>
    <n v="0"/>
    <n v="0"/>
    <n v="0"/>
    <n v="0"/>
    <n v="695400.00000000012"/>
    <s v="Henderson"/>
    <s v=" "/>
    <s v="N"/>
    <n v="0"/>
  </r>
  <r>
    <x v="0"/>
    <s v="Operations"/>
    <s v="R.TBD"/>
    <s v="TBD"/>
    <s v="R.TBD"/>
    <s v="TBD"/>
    <s v="R.TBD"/>
    <s v="TBD"/>
    <s v="Machias GS Rebuild"/>
    <x v="979"/>
    <x v="1"/>
    <s v="TBD"/>
    <s v="TBD"/>
    <x v="0"/>
    <s v="N/A"/>
    <s v="1CORP20000"/>
    <x v="0"/>
    <s v="2CORP90000"/>
    <x v="0"/>
    <s v="3CORP96500"/>
    <x v="91"/>
    <s v="1DRIV12000"/>
    <s v="Reliability - Gas"/>
    <s v="2DRIV12500"/>
    <s v="Serve Growing Gas Load"/>
    <n v="0"/>
    <n v="0"/>
    <n v="0"/>
    <n v="0"/>
    <n v="0"/>
    <n v="0"/>
    <n v="0"/>
    <n v="0"/>
    <n v="0"/>
    <n v="0"/>
    <n v="0"/>
    <n v="3477000"/>
    <n v="0"/>
    <n v="3477000"/>
    <n v="0"/>
    <n v="100000"/>
    <n v="-100000"/>
    <n v="3477000"/>
    <n v="3377000"/>
    <s v="Henderson"/>
    <s v=" Need a review with Booga"/>
    <s v="N"/>
    <n v="0"/>
  </r>
  <r>
    <x v="0"/>
    <s v="Operations"/>
    <s v="R.TBD"/>
    <s v="TBD"/>
    <s v="R.TBD"/>
    <s v="TBD"/>
    <s v="R.TBD"/>
    <s v="TBD"/>
    <s v="May Valley GS Rebuild"/>
    <x v="980"/>
    <x v="1"/>
    <s v="TBD"/>
    <s v="TBD"/>
    <x v="0"/>
    <s v="N/A"/>
    <s v="1CORP20000"/>
    <x v="0"/>
    <s v="2CORP90000"/>
    <x v="0"/>
    <s v="3CORP96500"/>
    <x v="91"/>
    <s v="1DRIV12000"/>
    <s v="Reliability - Gas"/>
    <s v="2DRIV12500"/>
    <s v="Serve Growing Gas Load"/>
    <n v="0"/>
    <n v="0"/>
    <n v="0"/>
    <n v="0"/>
    <n v="0"/>
    <n v="0"/>
    <n v="0"/>
    <n v="0"/>
    <n v="0"/>
    <n v="0"/>
    <n v="0"/>
    <n v="0"/>
    <n v="0"/>
    <n v="0"/>
    <n v="3581999.9999999995"/>
    <n v="0"/>
    <n v="3581999.9999999995"/>
    <n v="0"/>
    <n v="3581999.9999999995"/>
    <s v="Henderson"/>
    <s v=" "/>
    <s v="N"/>
    <n v="0"/>
  </r>
  <r>
    <x v="0"/>
    <s v="Operations"/>
    <s v="R.TBD"/>
    <s v="TBD"/>
    <s v="R.TBD"/>
    <s v="TBD"/>
    <s v="R.TBD"/>
    <s v="TBD"/>
    <s v="Vashon Island HP Upgrade Phase 1"/>
    <x v="981"/>
    <x v="1"/>
    <s v="TBD"/>
    <s v="TBD"/>
    <x v="0"/>
    <s v="N/A"/>
    <s v="1CORP20000"/>
    <x v="0"/>
    <s v="2CORP90000"/>
    <x v="0"/>
    <s v="3CORP96500"/>
    <x v="91"/>
    <s v="1DRIV12000"/>
    <s v="Reliability - Gas"/>
    <s v="2DRIV12500"/>
    <s v="Serve Growing Gas Load"/>
    <n v="0"/>
    <n v="0"/>
    <n v="0"/>
    <n v="0"/>
    <n v="0"/>
    <n v="1836240.0000000002"/>
    <n v="50000"/>
    <n v="1786240.0000000002"/>
    <n v="0"/>
    <n v="1786240"/>
    <n v="-1786240"/>
    <n v="0"/>
    <n v="0"/>
    <n v="0"/>
    <n v="0"/>
    <n v="0"/>
    <n v="0"/>
    <n v="0"/>
    <n v="2.3283064365386963E-10"/>
    <s v="Henderson"/>
    <s v=" CAK - appears moved out by DH, but lowered to 1.8M versus 2M"/>
    <s v="N"/>
    <n v="0"/>
  </r>
  <r>
    <x v="0"/>
    <s v="Operations"/>
    <s v="R.TBD"/>
    <s v="TBD"/>
    <s v="R.TBD"/>
    <s v="TBD"/>
    <s v="R.TBD"/>
    <s v="TBD"/>
    <s v="Project Initiation-BPA Olympia 115kV bus improvments"/>
    <x v="982"/>
    <x v="1"/>
    <s v="TBD"/>
    <s v="TBD"/>
    <x v="0"/>
    <s v="N/A"/>
    <s v="1CORP20000"/>
    <x v="0"/>
    <s v="2CORP90000"/>
    <x v="0"/>
    <s v="3CORP96000"/>
    <x v="67"/>
    <s v="1DRIV11000"/>
    <s v="Reliability - Electric"/>
    <s v="2DRIV11600"/>
    <s v="Serve Growing Electric Load"/>
    <n v="0"/>
    <n v="0"/>
    <n v="0"/>
    <n v="0"/>
    <n v="0"/>
    <n v="0"/>
    <n v="0"/>
    <n v="0"/>
    <n v="0"/>
    <n v="0"/>
    <n v="0"/>
    <n v="121268.35045866825"/>
    <n v="0"/>
    <n v="121268.35045866825"/>
    <n v="299993.73081938323"/>
    <n v="121268.35045866825"/>
    <n v="178725.38036071497"/>
    <n v="299993.73081938323"/>
    <n v="299993.73081938323"/>
    <s v="Nedrud"/>
    <s v="Move $$s to 2021/2022 - pending BPA SIS which has 4 year lead time. "/>
    <s v="N"/>
    <n v="0"/>
  </r>
  <r>
    <x v="0"/>
    <s v="Operations"/>
    <s v="R.TBD"/>
    <s v="TBD"/>
    <s v="R.TBD"/>
    <s v="TBD"/>
    <s v="R.TBD"/>
    <s v="TBD"/>
    <s v="BPA Olympia - Airport (Fiber only)"/>
    <x v="983"/>
    <x v="1"/>
    <s v="TBD"/>
    <s v="TBD"/>
    <x v="0"/>
    <s v="N/A"/>
    <s v="1CORP20000"/>
    <x v="0"/>
    <s v="2CORP90000"/>
    <x v="0"/>
    <s v="3CORP96000"/>
    <x v="67"/>
    <s v="1DRIV11000"/>
    <s v="Reliability - Electric"/>
    <s v="2DRIV11600"/>
    <s v="Serve Growing Electric Load"/>
    <n v="0"/>
    <n v="0"/>
    <n v="0"/>
    <n v="0"/>
    <n v="0"/>
    <n v="0"/>
    <n v="0"/>
    <n v="0"/>
    <n v="0"/>
    <n v="0"/>
    <n v="0"/>
    <n v="600000"/>
    <n v="0"/>
    <n v="600000"/>
    <n v="0"/>
    <n v="0"/>
    <n v="0"/>
    <n v="0"/>
    <n v="600000"/>
    <n v="0"/>
    <s v=" "/>
    <s v="N"/>
    <n v="0"/>
  </r>
  <r>
    <x v="0"/>
    <s v="Operations"/>
    <s v="R.TBD"/>
    <s v="TBD"/>
    <s v="R.TBD"/>
    <s v="TBD"/>
    <s v="R.TBD"/>
    <s v="TBD"/>
    <s v="Yelm GS Rebuild"/>
    <x v="984"/>
    <x v="1"/>
    <s v="TBD"/>
    <s v="TBD"/>
    <x v="0"/>
    <s v="N/A"/>
    <s v="1CORP20000"/>
    <x v="0"/>
    <s v="2CORP90000"/>
    <x v="0"/>
    <s v="3CORP96500"/>
    <x v="91"/>
    <s v="1DRIV12000"/>
    <s v="Reliability - Gas"/>
    <s v="2DRIV12500"/>
    <s v="Serve Growing Gas Load"/>
    <n v="0"/>
    <n v="0"/>
    <n v="0"/>
    <n v="0"/>
    <n v="0"/>
    <n v="327900"/>
    <n v="0"/>
    <n v="327900"/>
    <n v="0"/>
    <n v="0"/>
    <n v="0"/>
    <n v="0"/>
    <n v="0"/>
    <n v="0"/>
    <n v="0"/>
    <n v="0"/>
    <n v="0"/>
    <n v="0"/>
    <n v="327900"/>
    <s v="Henderson"/>
    <s v=" "/>
    <s v="N"/>
    <n v="0"/>
  </r>
  <r>
    <x v="3"/>
    <s v="Energy Operations"/>
    <s v="K.TBD"/>
    <s v="TBD"/>
    <s v="K.TBD"/>
    <s v="TBD"/>
    <s v="K.TBD"/>
    <s v="TBD"/>
    <s v="Breakout - New Resource - Wind"/>
    <x v="985"/>
    <x v="0"/>
    <s v="TBD"/>
    <s v="TBD"/>
    <x v="0"/>
    <s v="N/A"/>
    <s v="1CORP20000"/>
    <x v="0"/>
    <s v="2CORP70000"/>
    <x v="6"/>
    <s v="TBD"/>
    <x v="112"/>
    <s v="1DRIV13000"/>
    <s v="Reliability - Generation"/>
    <s v="2DRIV13000"/>
    <s v="Reliability - Generation"/>
    <n v="0"/>
    <n v="0"/>
    <n v="0"/>
    <n v="0"/>
    <n v="0"/>
    <n v="0"/>
    <n v="0"/>
    <n v="0"/>
    <n v="0"/>
    <n v="0"/>
    <n v="0"/>
    <n v="0"/>
    <n v="0"/>
    <n v="0"/>
    <n v="4651000"/>
    <n v="0"/>
    <n v="4651000"/>
    <n v="0"/>
    <n v="4651000"/>
    <n v="0"/>
    <n v="0"/>
    <s v="N"/>
    <n v="0"/>
  </r>
  <r>
    <x v="0"/>
    <s v="Operations"/>
    <s v="R.TBD"/>
    <s v="TBD"/>
    <s v="R.TBD"/>
    <s v="TBD"/>
    <s v="R.TBD"/>
    <s v="TBD"/>
    <s v="DA over AMI Network (network enhancement)"/>
    <x v="986"/>
    <x v="1"/>
    <s v="TBD"/>
    <s v="TBD"/>
    <x v="0"/>
    <s v="N/A"/>
    <s v="1CORP10000"/>
    <x v="1"/>
    <s v="2CORP50000"/>
    <x v="5"/>
    <s v="3CORP52000"/>
    <x v="82"/>
    <s v="1DRIV11000"/>
    <s v="Reliability - Electric"/>
    <s v="2DRIV11300"/>
    <s v="Electric Modernization"/>
    <n v="0"/>
    <n v="0"/>
    <n v="0"/>
    <n v="0"/>
    <n v="0"/>
    <n v="0"/>
    <n v="308713"/>
    <n v="-308713"/>
    <n v="0"/>
    <n v="0"/>
    <n v="0"/>
    <n v="0"/>
    <n v="0"/>
    <n v="0"/>
    <n v="0"/>
    <n v="0"/>
    <n v="0"/>
    <n v="0"/>
    <n v="-308713"/>
    <s v="Feinstein"/>
    <s v="Matches Initiation Proposal "/>
    <s v="Y"/>
    <n v="0"/>
  </r>
  <r>
    <x v="0"/>
    <s v="Operations"/>
    <s v="R.TBD"/>
    <s v="TBD"/>
    <s v="R.TBD"/>
    <s v="TBD"/>
    <s v="R.TBD"/>
    <s v="TBD"/>
    <s v="Project Initiation-Smart Grid field lab"/>
    <x v="987"/>
    <x v="1"/>
    <s v="TBD"/>
    <s v="TBD"/>
    <x v="0"/>
    <s v="N/A"/>
    <s v="1CORP10000"/>
    <x v="1"/>
    <s v="2CORP15000"/>
    <x v="12"/>
    <s v="3CORP17000"/>
    <x v="72"/>
    <s v="1DRIV11000"/>
    <s v="Reliability - Electric"/>
    <s v="2DRIV11700"/>
    <s v="Smart Grid"/>
    <n v="0"/>
    <n v="0"/>
    <n v="0"/>
    <n v="0"/>
    <n v="0"/>
    <n v="0"/>
    <n v="500000"/>
    <n v="-500000"/>
    <n v="0"/>
    <n v="500000"/>
    <n v="-500000"/>
    <n v="0"/>
    <n v="500000"/>
    <n v="-500000"/>
    <n v="0"/>
    <n v="0"/>
    <n v="0"/>
    <n v="0"/>
    <n v="-1500000"/>
    <s v="Feinstein"/>
    <s v="no initiation proposal *yet* CAK lowered from $7.25M (bulk of which was in 2018) to $1.5M as we'll need to determine total cost and timing first"/>
    <s v="N"/>
    <n v="0"/>
  </r>
  <r>
    <x v="0"/>
    <s v="Operations"/>
    <s v="R.TBD"/>
    <s v="TBD"/>
    <s v="R.TBD"/>
    <s v="TBD"/>
    <s v="R.TBD"/>
    <s v="TBD"/>
    <s v="Project Initiation-Talbot - Lakeside 115 kV #3 Via Hazelwood"/>
    <x v="988"/>
    <x v="1"/>
    <s v="TBD"/>
    <s v="TBD"/>
    <x v="0"/>
    <s v="N/A"/>
    <s v="1CORP10000"/>
    <x v="1"/>
    <s v="2CORP20000"/>
    <x v="11"/>
    <s v="3CORP25000"/>
    <x v="99"/>
    <s v="1DRIV11000"/>
    <s v="Reliability - Electric"/>
    <s v="2DRIV11500"/>
    <s v="Reduce Electric Outages/Customer Interuptions"/>
    <n v="0"/>
    <n v="0"/>
    <n v="0"/>
    <n v="0"/>
    <n v="0"/>
    <n v="0"/>
    <n v="35000"/>
    <n v="-35000"/>
    <n v="0"/>
    <n v="300000"/>
    <n v="-300000"/>
    <n v="0"/>
    <n v="0"/>
    <n v="0"/>
    <n v="0"/>
    <n v="0"/>
    <n v="0"/>
    <n v="25000000"/>
    <n v="-335000"/>
    <s v="Nedrud"/>
    <s v="This project may need to be accelerated if both Talbot - Lakeside 115 kV lines are converted to 230 kV.  Not presented to Booga CAK - funding of $20M in 2021 and $10M in 2022 will be added when Conversion to 230 is agreed upon and reviewed with BKG.  However I'm using this line item to capture what is a more likely total MP funding level as without it is amounts to only $5M."/>
    <s v="N"/>
    <n v="0"/>
  </r>
  <r>
    <x v="0"/>
    <s v="Operations"/>
    <s v="R.TBD"/>
    <s v="TBD"/>
    <s v="R.TBD"/>
    <s v="TBD"/>
    <s v="R.TBD"/>
    <s v="TBD"/>
    <s v="Project Initiation-Berrydale 230-115 kV Bank #2"/>
    <x v="989"/>
    <x v="1"/>
    <s v="TBD"/>
    <s v="TBD"/>
    <x v="0"/>
    <s v="N/A"/>
    <s v="1CORP20000"/>
    <x v="0"/>
    <s v="2CORP90000"/>
    <x v="0"/>
    <s v="3CORP96000"/>
    <x v="67"/>
    <s v="1DRIV11000"/>
    <s v="Reliability - Electric"/>
    <s v="2DRIV11600"/>
    <s v="Serve Growing Electric Load"/>
    <n v="0"/>
    <n v="0"/>
    <n v="0"/>
    <n v="0"/>
    <n v="0"/>
    <n v="0"/>
    <n v="0"/>
    <n v="0"/>
    <n v="0"/>
    <n v="300000"/>
    <n v="-300000"/>
    <n v="0"/>
    <n v="0"/>
    <n v="0"/>
    <n v="0"/>
    <n v="300000"/>
    <n v="-300000"/>
    <n v="15000000"/>
    <n v="-600000"/>
    <s v="Nedrud"/>
    <s v="With the new transformer ratings forthcoming it may drive the need for the second Berrydale Bank.  Not presented to Booga CAK removing $15M in 2022 until project initiation completed - left initiation funding"/>
    <s v="N"/>
    <n v="-15000000"/>
  </r>
  <r>
    <x v="0"/>
    <s v="Operations"/>
    <s v="R.TBD"/>
    <s v="TBD"/>
    <s v="R.TBD"/>
    <s v="TBD"/>
    <s v="R.TBD"/>
    <s v="TBD"/>
    <s v="Project Initiation-Skagit Switching Station"/>
    <x v="990"/>
    <x v="1"/>
    <s v="TBD"/>
    <s v="TBD"/>
    <x v="0"/>
    <s v="N/A"/>
    <s v="1CORP20000"/>
    <x v="0"/>
    <s v="2CORP90000"/>
    <x v="0"/>
    <s v="3CORP96000"/>
    <x v="67"/>
    <s v="1DRIV11000"/>
    <s v="Reliability - Electric"/>
    <s v="2DRIV11600"/>
    <s v="Serve Growing Electric Load"/>
    <n v="0"/>
    <n v="0"/>
    <n v="0"/>
    <n v="0"/>
    <n v="0"/>
    <n v="0"/>
    <n v="0"/>
    <n v="0"/>
    <n v="0"/>
    <n v="200000"/>
    <n v="-200000"/>
    <n v="0"/>
    <n v="0"/>
    <n v="0"/>
    <n v="0"/>
    <n v="200000"/>
    <n v="-200000"/>
    <n v="1000000"/>
    <n v="-400000"/>
    <s v="Nedrud"/>
    <s v="Has not been reviewed by Booga; needs planning study. CAK removing  $1M in 2022 until project initiation completed - left initiation funding"/>
    <s v="N"/>
    <n v="-1000000"/>
  </r>
  <r>
    <x v="0"/>
    <s v="Operations"/>
    <s v="R.TBD"/>
    <s v="TBD"/>
    <s v="R.TBD"/>
    <s v="TBD"/>
    <s v="R.TBD"/>
    <s v="TBD"/>
    <s v="Project Initiation-Sedro-Skagit #2 115 kV Line"/>
    <x v="991"/>
    <x v="1"/>
    <s v="TBD"/>
    <s v="TBD"/>
    <x v="0"/>
    <s v="N/A"/>
    <s v="1CORP20000"/>
    <x v="0"/>
    <s v="2CORP90000"/>
    <x v="0"/>
    <s v="3CORP96000"/>
    <x v="67"/>
    <s v="1DRIV11000"/>
    <s v="Reliability - Electric"/>
    <s v="2DRIV11600"/>
    <s v="Serve Growing Electric Load"/>
    <n v="0"/>
    <n v="0"/>
    <n v="0"/>
    <n v="0"/>
    <n v="0"/>
    <n v="0"/>
    <n v="0"/>
    <n v="0"/>
    <n v="0"/>
    <n v="200000"/>
    <n v="-200000"/>
    <n v="0"/>
    <n v="0"/>
    <n v="0"/>
    <n v="0"/>
    <n v="200000"/>
    <n v="-200000"/>
    <n v="1000000"/>
    <n v="-400000"/>
    <s v="Nedrud"/>
    <s v="Has not been reviewed by Booga; needs planning study. CAK removing  $1M in 2022 until project initiation completed - left initiation funding"/>
    <s v="N"/>
    <n v="-1000000"/>
  </r>
  <r>
    <x v="0"/>
    <s v="Operations"/>
    <s v="R.TBD"/>
    <s v="TBD"/>
    <s v="R.TBD"/>
    <s v="TBD"/>
    <s v="R.TBD"/>
    <s v="TBD"/>
    <s v="Project Initiation-E Whatcom Transmission Improvement"/>
    <x v="992"/>
    <x v="1"/>
    <s v="TBD"/>
    <s v="TBD"/>
    <x v="0"/>
    <s v="N/A"/>
    <s v="1CORP20000"/>
    <x v="0"/>
    <s v="2CORP90000"/>
    <x v="0"/>
    <s v="3CORP93000"/>
    <x v="0"/>
    <s v="1DRIV11000"/>
    <s v="Reliability - Electric"/>
    <s v="2DRIV11500"/>
    <s v="Reduce Electric Outages/Customer Interuptions"/>
    <n v="0"/>
    <n v="0"/>
    <n v="0"/>
    <n v="0"/>
    <n v="0"/>
    <n v="0"/>
    <n v="0"/>
    <n v="0"/>
    <n v="0"/>
    <n v="0"/>
    <n v="0"/>
    <n v="0"/>
    <n v="0"/>
    <n v="0"/>
    <n v="0"/>
    <n v="0"/>
    <n v="0"/>
    <n v="0"/>
    <n v="0"/>
    <s v="Nedrud"/>
    <s v="Has not been reviewed by Booga; needs planning study. CAK removed funding of $12.2M until completion of initiation"/>
    <s v="N"/>
    <n v="0"/>
  </r>
  <r>
    <x v="0"/>
    <s v="Operations"/>
    <s v="R.TBD"/>
    <s v="TBD"/>
    <s v="R.TBD"/>
    <s v="TBD"/>
    <s v="R.TBD"/>
    <s v="TBD"/>
    <s v="Project Initiation-Bellingham-Roeder Line Upgrade"/>
    <x v="993"/>
    <x v="1"/>
    <s v="TBD"/>
    <s v="TBD"/>
    <x v="0"/>
    <s v="N/A"/>
    <s v="1CORP20000"/>
    <x v="0"/>
    <s v="2CORP90000"/>
    <x v="0"/>
    <s v="3CORP96000"/>
    <x v="67"/>
    <s v="1DRIV11000"/>
    <s v="Reliability - Electric"/>
    <s v="2DRIV11600"/>
    <s v="Serve Growing Electric Load"/>
    <n v="0"/>
    <n v="0"/>
    <n v="0"/>
    <n v="0"/>
    <n v="0"/>
    <n v="0"/>
    <n v="0"/>
    <n v="0"/>
    <n v="0"/>
    <n v="100000"/>
    <n v="-100000"/>
    <n v="0"/>
    <n v="100000"/>
    <n v="-100000"/>
    <n v="0"/>
    <n v="6500000"/>
    <n v="-6500000"/>
    <n v="0"/>
    <n v="-6700000"/>
    <s v="Nedrud"/>
    <s v="Has not been reviewed by Booga; needs planning study. CAK removing $6.5M in 2021until project initiation completed -left initiation funding"/>
    <s v="N"/>
    <n v="0"/>
  </r>
  <r>
    <x v="0"/>
    <s v="Operations"/>
    <s v="R.TBD"/>
    <s v="TBD"/>
    <s v="R.TBD"/>
    <s v="TBD"/>
    <s v="R.TBD"/>
    <s v="TBD"/>
    <s v="Project Initiation-3rd Line to Whidbey"/>
    <x v="994"/>
    <x v="1"/>
    <s v="TBD"/>
    <s v="TBD"/>
    <x v="0"/>
    <s v="N/A"/>
    <s v="1CORP10000"/>
    <x v="1"/>
    <s v="2CORP20000"/>
    <x v="11"/>
    <s v="3CORP29900"/>
    <x v="78"/>
    <s v="1DRIV11000"/>
    <s v="Reliability - Electric"/>
    <s v="2DRIV11500"/>
    <s v="Reduce Electric Outages/Customer Interuptions"/>
    <n v="0"/>
    <n v="0"/>
    <n v="0"/>
    <n v="0"/>
    <n v="0"/>
    <n v="0"/>
    <n v="0"/>
    <n v="0"/>
    <n v="0"/>
    <n v="100000"/>
    <n v="-100000"/>
    <n v="0"/>
    <n v="0"/>
    <n v="0"/>
    <n v="0"/>
    <n v="200000"/>
    <n v="-200000"/>
    <n v="1000000"/>
    <n v="-300000"/>
    <s v="Nedrud"/>
    <s v="Has not been reviewed by Booga; needs planning study. "/>
    <s v="N"/>
    <n v="0"/>
  </r>
  <r>
    <x v="0"/>
    <s v="Operations"/>
    <s v="R.TBD"/>
    <s v="TBD"/>
    <s v="R.TBD"/>
    <s v="TBD"/>
    <s v="R.TBD"/>
    <s v="TBD"/>
    <s v="Project Initiation-Vernell-Lochleven 115 kV Line"/>
    <x v="995"/>
    <x v="1"/>
    <s v="TBD"/>
    <s v="TBD"/>
    <x v="0"/>
    <s v="N/A"/>
    <s v="1CORP20000"/>
    <x v="0"/>
    <s v="2CORP90000"/>
    <x v="0"/>
    <s v="3CORP96000"/>
    <x v="67"/>
    <s v="1DRIV11000"/>
    <s v="Reliability - Electric"/>
    <s v="2DRIV11600"/>
    <s v="Serve Growing Electric Load"/>
    <n v="0"/>
    <n v="0"/>
    <n v="0"/>
    <n v="0"/>
    <n v="0"/>
    <n v="0"/>
    <n v="0"/>
    <n v="0"/>
    <n v="0"/>
    <n v="100000"/>
    <n v="-100000"/>
    <n v="0"/>
    <n v="200000"/>
    <n v="-200000"/>
    <n v="0"/>
    <n v="4000000"/>
    <n v="-4000000"/>
    <n v="4000000"/>
    <n v="-4300000"/>
    <s v="Nedrud"/>
    <s v="Related to the Vernell project. Has not been reviewed by Booga; needs planning study. COJ CAK removing $8M across 2021 and 2022 until project initiation completed - left initiation funding"/>
    <s v="N"/>
    <n v="-4000000"/>
  </r>
  <r>
    <x v="0"/>
    <s v="Operations"/>
    <s v="R.TBD"/>
    <s v="TBD"/>
    <s v="R.TBD"/>
    <s v="TBD"/>
    <s v="R.TBD"/>
    <s v="TBD"/>
    <s v="Project Initiation-Bonney Lake HP Phase 2"/>
    <x v="996"/>
    <x v="1"/>
    <s v="TBD"/>
    <s v="TBD"/>
    <x v="0"/>
    <s v="N/A"/>
    <s v="1CORP10000"/>
    <x v="1"/>
    <s v="2CORP20000"/>
    <x v="11"/>
    <s v="3CORP21500"/>
    <x v="68"/>
    <s v="1DRIV12000"/>
    <s v="Reliability - Gas"/>
    <s v="2DRIV12500"/>
    <s v="Serve Growing Gas Load"/>
    <n v="0"/>
    <n v="0"/>
    <n v="0"/>
    <n v="0"/>
    <n v="0"/>
    <n v="0"/>
    <n v="0"/>
    <n v="0"/>
    <n v="0"/>
    <n v="0"/>
    <n v="0"/>
    <n v="0"/>
    <n v="53019"/>
    <n v="-53019"/>
    <n v="0"/>
    <n v="5795000"/>
    <n v="-5795000"/>
    <n v="0"/>
    <n v="-5848019"/>
    <s v="TBD - Henderson"/>
    <s v=" CAK moved dollars from 2019 construction to line up with original 2021 plan that show in line 11"/>
    <s v="N"/>
    <n v="0"/>
  </r>
  <r>
    <x v="0"/>
    <s v="Operations"/>
    <s v="R.TBD"/>
    <s v="TBD"/>
    <s v="R.TBD"/>
    <s v="TBD"/>
    <s v="R.TBD"/>
    <s v="TBD"/>
    <s v="Alaskan Way Viaduct Phase 3 - Elliot Bay (HP and IP)"/>
    <x v="997"/>
    <x v="1"/>
    <s v="TBD"/>
    <s v="TBD"/>
    <x v="0"/>
    <s v="N/A"/>
    <s v="1CORP20000"/>
    <x v="0"/>
    <s v="2CORP90000"/>
    <x v="0"/>
    <s v="3CORP95500"/>
    <x v="90"/>
    <s v="1DRIV22000"/>
    <s v="Customer Requested Services - Gas"/>
    <s v="2DRIV22200"/>
    <s v="Public Improvement - Gas"/>
    <n v="0"/>
    <n v="0"/>
    <n v="0"/>
    <n v="0"/>
    <n v="0"/>
    <n v="0"/>
    <n v="0"/>
    <n v="0"/>
    <n v="0"/>
    <n v="0"/>
    <n v="0"/>
    <n v="0"/>
    <n v="0"/>
    <n v="0"/>
    <n v="0"/>
    <n v="0"/>
    <n v="0"/>
    <n v="0"/>
    <n v="0"/>
    <s v="TBD - Henderson"/>
    <s v="May be aligned with PI AWV work "/>
    <s v="N"/>
    <n v="0"/>
  </r>
  <r>
    <x v="0"/>
    <s v="Operations"/>
    <s v="R.TBD"/>
    <s v="TBD"/>
    <s v="R.TBD"/>
    <s v="TBD"/>
    <s v="R.TBD"/>
    <s v="TBD"/>
    <s v="RS-2339 HP Inlet Piping Replacement"/>
    <x v="998"/>
    <x v="1"/>
    <s v="TBD"/>
    <s v="TBD"/>
    <x v="0"/>
    <s v="N/A"/>
    <s v="1CORP20000"/>
    <x v="0"/>
    <s v="2CORP90000"/>
    <x v="0"/>
    <s v="3CORP96500"/>
    <x v="91"/>
    <s v="1DRIV12000"/>
    <s v="Reliability - Gas"/>
    <s v="2DRIV12500"/>
    <s v="Serve Growing Gas Load"/>
    <n v="0"/>
    <n v="0"/>
    <n v="0"/>
    <n v="0"/>
    <n v="0"/>
    <n v="0"/>
    <n v="0"/>
    <n v="0"/>
    <n v="0"/>
    <n v="0"/>
    <n v="0"/>
    <n v="0"/>
    <n v="0"/>
    <n v="0"/>
    <n v="0"/>
    <n v="1000000"/>
    <n v="-1000000"/>
    <n v="0"/>
    <n v="-1000000"/>
    <s v="TBD - Henderson"/>
    <s v=" CAK - moved from 2018 to 2021 to return total spend of WBS to orignial level"/>
    <s v="N"/>
    <n v="0"/>
  </r>
  <r>
    <x v="0"/>
    <s v="Operations"/>
    <s v="R.TBD"/>
    <s v="TBD"/>
    <s v="R.TBD"/>
    <s v="TBD"/>
    <s v="R.TBD"/>
    <s v="TBD"/>
    <s v="Project Initiation-N Seattle HP Reinforcement Phase 1"/>
    <x v="999"/>
    <x v="1"/>
    <s v="TBD"/>
    <s v="TBD"/>
    <x v="0"/>
    <s v="N/A"/>
    <s v="1CORP20000"/>
    <x v="0"/>
    <s v="2CORP90000"/>
    <x v="0"/>
    <s v="3CORP96500"/>
    <x v="91"/>
    <s v="1DRIV12000"/>
    <s v="Reliability - Gas"/>
    <s v="2DRIV12500"/>
    <s v="Serve Growing Gas Load"/>
    <n v="0"/>
    <n v="0"/>
    <n v="0"/>
    <n v="0"/>
    <n v="0"/>
    <n v="0"/>
    <n v="0"/>
    <n v="0"/>
    <n v="0"/>
    <n v="0"/>
    <n v="0"/>
    <n v="0"/>
    <n v="0"/>
    <n v="0"/>
    <n v="0"/>
    <n v="0"/>
    <n v="0"/>
    <n v="0"/>
    <n v="0"/>
    <s v="TBD - Henderson"/>
    <s v=" CAK - deleting $8.1M that spanned 2021-2022 until project initiation completed for N Seatthe Pressure (line 429)"/>
    <s v="N"/>
    <n v="0"/>
  </r>
  <r>
    <x v="0"/>
    <s v="Operations"/>
    <s v="R.TBD"/>
    <s v="TBD"/>
    <s v="R.TBD"/>
    <s v="TBD"/>
    <s v="R.TBD"/>
    <s v="TBD"/>
    <s v="Renton Limited Pressure Increase"/>
    <x v="1000"/>
    <x v="1"/>
    <s v="TBD"/>
    <s v="TBD"/>
    <x v="0"/>
    <s v="N/A"/>
    <s v="1CORP20000"/>
    <x v="0"/>
    <s v="2CORP90000"/>
    <x v="0"/>
    <s v="3CORP96500"/>
    <x v="91"/>
    <s v="1DRIV12000"/>
    <s v="Reliability - Gas"/>
    <s v="2DRIV12500"/>
    <s v="Serve Growing Gas Load"/>
    <n v="0"/>
    <n v="0"/>
    <n v="0"/>
    <n v="0"/>
    <n v="0"/>
    <n v="0"/>
    <n v="0"/>
    <n v="0"/>
    <n v="0"/>
    <n v="0"/>
    <n v="0"/>
    <n v="0"/>
    <n v="0"/>
    <n v="0"/>
    <n v="0"/>
    <n v="0"/>
    <n v="0"/>
    <n v="50000"/>
    <n v="0"/>
    <s v="TBD - Henderson"/>
    <s v="Construction in 2023 "/>
    <s v="N"/>
    <n v="0"/>
  </r>
  <r>
    <x v="0"/>
    <s v="Operations"/>
    <s v="R.TBD"/>
    <s v="TBD"/>
    <s v="R.TBD"/>
    <s v="TBD"/>
    <s v="R.TBD"/>
    <s v="TBD"/>
    <s v="Project Initiation-Bonney Lake HP Phase 3"/>
    <x v="1001"/>
    <x v="1"/>
    <s v="TBD"/>
    <s v="TBD"/>
    <x v="0"/>
    <s v="N/A"/>
    <s v="1CORP10000"/>
    <x v="1"/>
    <s v="2CORP20000"/>
    <x v="11"/>
    <s v="3CORP21500"/>
    <x v="68"/>
    <s v="1DRIV12000"/>
    <s v="Reliability - Gas"/>
    <s v="2DRIV12500"/>
    <s v="Serve Growing Gas Load"/>
    <n v="0"/>
    <n v="0"/>
    <n v="0"/>
    <n v="0"/>
    <n v="0"/>
    <n v="0"/>
    <n v="0"/>
    <n v="0"/>
    <n v="0"/>
    <n v="0"/>
    <n v="0"/>
    <n v="0"/>
    <n v="0"/>
    <n v="0"/>
    <n v="0"/>
    <n v="0"/>
    <n v="0"/>
    <n v="100000"/>
    <n v="0"/>
    <s v="TBD - Henderson"/>
    <s v="Construction in 2023 "/>
    <s v="N"/>
    <n v="0"/>
  </r>
  <r>
    <x v="0"/>
    <s v="Operations"/>
    <s v="R.TBD"/>
    <s v="TBD"/>
    <s v="R.TBD"/>
    <s v="TBD"/>
    <s v="R.TBD"/>
    <s v="TBD"/>
    <s v="Duvall IP Reinforcement"/>
    <x v="1002"/>
    <x v="1"/>
    <s v="TBD"/>
    <s v="TBD"/>
    <x v="0"/>
    <s v="N/A"/>
    <s v="1CORP20000"/>
    <x v="0"/>
    <s v="2CORP90000"/>
    <x v="0"/>
    <s v="3CORP96500"/>
    <x v="91"/>
    <s v="1DRIV12000"/>
    <s v="Reliability - Gas"/>
    <s v="2DRIV12500"/>
    <s v="Serve Growing Gas Load"/>
    <n v="0"/>
    <n v="0"/>
    <n v="0"/>
    <n v="0"/>
    <n v="0"/>
    <n v="0"/>
    <n v="3675000"/>
    <n v="-3675000"/>
    <n v="0"/>
    <n v="0"/>
    <n v="0"/>
    <n v="0"/>
    <n v="0"/>
    <n v="0"/>
    <n v="0"/>
    <n v="0"/>
    <n v="0"/>
    <n v="0"/>
    <n v="-3675000"/>
    <s v="Bamba"/>
    <s v="2017 data needs to be filled in "/>
    <s v="N"/>
    <n v="0"/>
  </r>
  <r>
    <x v="0"/>
    <s v="Operations"/>
    <s v="R.TBD"/>
    <s v="TBD"/>
    <s v="R.TBD"/>
    <s v="TBD"/>
    <s v="R.TBD"/>
    <s v="TBD"/>
    <s v="Mukilteo 6&quot; IP Reinforcement"/>
    <x v="1003"/>
    <x v="1"/>
    <s v="TBD"/>
    <s v="TBD"/>
    <x v="0"/>
    <s v="N/A"/>
    <s v="1CORP20000"/>
    <x v="0"/>
    <s v="2CORP90000"/>
    <x v="0"/>
    <s v="3CORP96500"/>
    <x v="91"/>
    <s v="1DRIV12000"/>
    <s v="Reliability - Gas"/>
    <s v="2DRIV12500"/>
    <s v="Serve Growing Gas Load"/>
    <n v="0"/>
    <n v="0"/>
    <n v="0"/>
    <n v="0"/>
    <n v="0"/>
    <n v="0"/>
    <n v="0"/>
    <n v="0"/>
    <n v="0"/>
    <n v="1128600"/>
    <n v="-1128600"/>
    <n v="0"/>
    <n v="0"/>
    <n v="0"/>
    <n v="0"/>
    <n v="0"/>
    <n v="0"/>
    <n v="0"/>
    <n v="-1128600"/>
    <s v="TBD - Henderson"/>
    <s v=" CAK - moved from 2018 to 2019 to return total spend of WBS to orignial level"/>
    <s v="N"/>
    <n v="0"/>
  </r>
  <r>
    <x v="0"/>
    <s v="Operations"/>
    <s v="R.TBD"/>
    <s v="TBD"/>
    <s v="R.TBD"/>
    <s v="TBD"/>
    <s v="R.TBD"/>
    <s v="TBD"/>
    <s v="Black Diamond 8&quot; IP Reinforcement Phase 1"/>
    <x v="1004"/>
    <x v="1"/>
    <s v="TBD"/>
    <s v="TBD"/>
    <x v="0"/>
    <s v="N/A"/>
    <s v="1CORP20000"/>
    <x v="0"/>
    <s v="2CORP90000"/>
    <x v="0"/>
    <s v="3CORP96500"/>
    <x v="91"/>
    <s v="1DRIV12000"/>
    <s v="Reliability - Gas"/>
    <s v="2DRIV12500"/>
    <s v="Serve Growing Gas Load"/>
    <n v="0"/>
    <n v="0"/>
    <n v="0"/>
    <n v="0"/>
    <n v="0"/>
    <n v="0"/>
    <n v="1134000"/>
    <n v="-1134000"/>
    <n v="0"/>
    <n v="0"/>
    <n v="0"/>
    <n v="0"/>
    <n v="0"/>
    <n v="0"/>
    <n v="0"/>
    <n v="0"/>
    <n v="0"/>
    <n v="0"/>
    <n v="-1134000"/>
    <s v="TBD - Henderson"/>
    <s v="Oakpointe "/>
    <s v="N"/>
    <n v="0"/>
  </r>
  <r>
    <x v="0"/>
    <s v="Operations"/>
    <s v="R.TBD"/>
    <s v="TBD"/>
    <s v="R.TBD"/>
    <s v="TBD"/>
    <s v="R.TBD"/>
    <s v="TBD"/>
    <s v="Edgewood 108th Ave E 6&quot; IP Reinforcement"/>
    <x v="1005"/>
    <x v="1"/>
    <s v="TBD"/>
    <s v="TBD"/>
    <x v="0"/>
    <s v="N/A"/>
    <s v="1CORP20000"/>
    <x v="0"/>
    <s v="2CORP90000"/>
    <x v="0"/>
    <s v="3CORP96500"/>
    <x v="91"/>
    <s v="1DRIV12000"/>
    <s v="Reliability - Gas"/>
    <s v="2DRIV12500"/>
    <s v="Serve Growing Gas Load"/>
    <n v="0"/>
    <n v="0"/>
    <n v="0"/>
    <n v="0"/>
    <n v="0"/>
    <n v="0"/>
    <n v="1426000"/>
    <n v="-1426000"/>
    <n v="0"/>
    <n v="0"/>
    <n v="0"/>
    <n v="0"/>
    <n v="0"/>
    <n v="0"/>
    <n v="0"/>
    <n v="0"/>
    <n v="0"/>
    <n v="0"/>
    <n v="-1426000"/>
    <s v="TBD - Henderson"/>
    <s v=" "/>
    <s v="N"/>
    <n v="0"/>
  </r>
  <r>
    <x v="0"/>
    <s v="Operations"/>
    <s v="R.TBD"/>
    <s v="TBD"/>
    <s v="R.TBD"/>
    <s v="TBD"/>
    <s v="R.TBD"/>
    <s v="TBD"/>
    <s v="Renton East Hill FHP Phase 1"/>
    <x v="1006"/>
    <x v="1"/>
    <s v="TBD"/>
    <s v="TBD"/>
    <x v="0"/>
    <s v="N/A"/>
    <s v="1CORP20000"/>
    <x v="0"/>
    <s v="2CORP90000"/>
    <x v="0"/>
    <s v="3CORP96500"/>
    <x v="91"/>
    <s v="1DRIV12000"/>
    <s v="Reliability - Gas"/>
    <s v="2DRIV12500"/>
    <s v="Serve Growing Gas Load"/>
    <n v="0"/>
    <n v="0"/>
    <n v="0"/>
    <n v="0"/>
    <n v="0"/>
    <n v="0"/>
    <n v="0"/>
    <n v="0"/>
    <n v="0"/>
    <n v="0"/>
    <n v="0"/>
    <n v="0"/>
    <n v="20000"/>
    <n v="-20000"/>
    <n v="0"/>
    <n v="3000000"/>
    <n v="-3000000"/>
    <n v="0"/>
    <n v="-3020000"/>
    <s v="TBD - Henderson"/>
    <s v="Future HP installed as IP; may be under PI work "/>
    <s v="N"/>
    <n v="0"/>
  </r>
  <r>
    <x v="0"/>
    <s v="Operations"/>
    <s v="R.TBD"/>
    <s v="TBD"/>
    <s v="R.TBD"/>
    <s v="TBD"/>
    <s v="R.TBD"/>
    <s v="TBD"/>
    <s v="Everett DR 436 Rebuild"/>
    <x v="1007"/>
    <x v="1"/>
    <s v="TBD"/>
    <s v="TBD"/>
    <x v="0"/>
    <s v="N/A"/>
    <s v="1CORP20000"/>
    <x v="0"/>
    <s v="2CORP90000"/>
    <x v="0"/>
    <s v="3CORP96000"/>
    <x v="67"/>
    <s v="1DRIV11000"/>
    <s v="Reliability - Electric"/>
    <s v="2DRIV11600"/>
    <s v="Serve Growing Electric Load"/>
    <n v="0"/>
    <n v="0"/>
    <n v="0"/>
    <n v="0"/>
    <n v="0"/>
    <n v="0"/>
    <n v="0"/>
    <n v="0"/>
    <n v="0"/>
    <n v="0"/>
    <n v="0"/>
    <n v="0"/>
    <n v="0"/>
    <n v="0"/>
    <n v="0"/>
    <n v="50000"/>
    <n v="-50000"/>
    <n v="1000000"/>
    <n v="-50000"/>
    <s v="TBD - Henderson"/>
    <s v=" CAK - moved this out to land in 2022"/>
    <s v="N"/>
    <n v="0"/>
  </r>
  <r>
    <x v="0"/>
    <s v="Operations"/>
    <s v="R.TBD"/>
    <s v="TBD"/>
    <s v="R.TBD"/>
    <s v="TBD"/>
    <s v="R.TBD"/>
    <s v="TBD"/>
    <s v="Black Diamond 8&quot; IP Reinforcement Phase 2A"/>
    <x v="1008"/>
    <x v="1"/>
    <s v="TBD"/>
    <s v="TBD"/>
    <x v="0"/>
    <s v="N/A"/>
    <s v="1CORP20000"/>
    <x v="0"/>
    <s v="2CORP90000"/>
    <x v="0"/>
    <s v="3CORP96500"/>
    <x v="91"/>
    <s v="1DRIV12000"/>
    <s v="Reliability - Gas"/>
    <s v="2DRIV12500"/>
    <s v="Serve Growing Gas Load"/>
    <n v="0"/>
    <n v="0"/>
    <n v="0"/>
    <n v="0"/>
    <n v="0"/>
    <n v="0"/>
    <n v="20000"/>
    <n v="-20000"/>
    <n v="0"/>
    <n v="1188000"/>
    <n v="-1188000"/>
    <n v="0"/>
    <n v="0"/>
    <n v="0"/>
    <n v="0"/>
    <n v="0"/>
    <n v="0"/>
    <n v="0"/>
    <n v="-1208000"/>
    <s v="TBD - Henderson"/>
    <s v="Oakpointe "/>
    <s v="N"/>
    <n v="0"/>
  </r>
  <r>
    <x v="0"/>
    <s v="Operations"/>
    <s v="R.TBD"/>
    <s v="TBD"/>
    <s v="R.TBD"/>
    <s v="TBD"/>
    <s v="R.TBD"/>
    <s v="TBD"/>
    <s v="Black Diamond 8&quot; IP Reinforcement Phase 3"/>
    <x v="1009"/>
    <x v="1"/>
    <s v="TBD"/>
    <s v="TBD"/>
    <x v="0"/>
    <s v="N/A"/>
    <s v="1CORP20000"/>
    <x v="0"/>
    <s v="2CORP90000"/>
    <x v="0"/>
    <s v="3CORP96500"/>
    <x v="91"/>
    <s v="1DRIV12000"/>
    <s v="Reliability - Gas"/>
    <s v="2DRIV12500"/>
    <s v="Serve Growing Gas Load"/>
    <n v="0"/>
    <n v="0"/>
    <n v="0"/>
    <n v="0"/>
    <n v="0"/>
    <n v="0"/>
    <n v="0"/>
    <n v="0"/>
    <n v="0"/>
    <n v="20000"/>
    <n v="-20000"/>
    <n v="0"/>
    <n v="1202850"/>
    <n v="-1202850"/>
    <n v="0"/>
    <n v="0"/>
    <n v="0"/>
    <n v="0"/>
    <n v="-1222850"/>
    <s v="TBD - Henderson"/>
    <s v="Oakpointe "/>
    <s v="N"/>
    <n v="0"/>
  </r>
  <r>
    <x v="0"/>
    <s v="Operations"/>
    <s v="R.TBD"/>
    <s v="TBD"/>
    <s v="R.TBD"/>
    <s v="TBD"/>
    <s v="R.TBD"/>
    <s v="TBD"/>
    <s v="Spanaway 8&quot; IP Reinforcement"/>
    <x v="1010"/>
    <x v="1"/>
    <s v="TBD"/>
    <s v="TBD"/>
    <x v="0"/>
    <s v="N/A"/>
    <s v="1CORP20000"/>
    <x v="0"/>
    <s v="2CORP90000"/>
    <x v="0"/>
    <s v="3CORP96500"/>
    <x v="91"/>
    <s v="1DRIV12000"/>
    <s v="Reliability - Gas"/>
    <s v="2DRIV12500"/>
    <s v="Serve Growing Gas Load"/>
    <n v="0"/>
    <n v="0"/>
    <n v="0"/>
    <n v="0"/>
    <n v="0"/>
    <n v="0"/>
    <n v="0"/>
    <n v="0"/>
    <n v="0"/>
    <n v="20000"/>
    <n v="-20000"/>
    <n v="0"/>
    <n v="1247400"/>
    <n v="-1247400"/>
    <n v="0"/>
    <n v="0"/>
    <n v="0"/>
    <n v="0"/>
    <n v="-1267400"/>
    <s v="TBD - Henderson"/>
    <s v=" "/>
    <s v="N"/>
    <n v="0"/>
  </r>
  <r>
    <x v="0"/>
    <s v="Operations"/>
    <s v="R.TBD"/>
    <s v="TBD"/>
    <s v="R.TBD"/>
    <s v="TBD"/>
    <s v="R.TBD"/>
    <s v="TBD"/>
    <s v="Edgewood Chrisella Rd 8&quot; IP Reinforcement"/>
    <x v="1011"/>
    <x v="1"/>
    <s v="TBD"/>
    <s v="TBD"/>
    <x v="0"/>
    <s v="N/A"/>
    <s v="1CORP20000"/>
    <x v="0"/>
    <s v="2CORP90000"/>
    <x v="0"/>
    <s v="3CORP96500"/>
    <x v="91"/>
    <s v="1DRIV12000"/>
    <s v="Reliability - Gas"/>
    <s v="2DRIV12500"/>
    <s v="Serve Growing Gas Load"/>
    <n v="0"/>
    <n v="0"/>
    <n v="0"/>
    <n v="0"/>
    <n v="0"/>
    <n v="0"/>
    <n v="0"/>
    <n v="0"/>
    <n v="0"/>
    <n v="20000"/>
    <n v="-20000"/>
    <n v="0"/>
    <n v="1065250"/>
    <n v="-1065250"/>
    <n v="0"/>
    <n v="0"/>
    <n v="0"/>
    <n v="0"/>
    <n v="-1085250"/>
    <s v="TBD - Henderson"/>
    <s v=" "/>
    <s v="N"/>
    <n v="0"/>
  </r>
  <r>
    <x v="0"/>
    <s v="Operations"/>
    <s v="R.TBD"/>
    <s v="TBD"/>
    <s v="R.TBD"/>
    <s v="TBD"/>
    <s v="R.TBD"/>
    <s v="TBD"/>
    <s v="Puyallup 122nd Ave E 8&quot; IP Reinforcement"/>
    <x v="1012"/>
    <x v="1"/>
    <s v="TBD"/>
    <s v="TBD"/>
    <x v="0"/>
    <s v="N/A"/>
    <s v="1CORP20000"/>
    <x v="0"/>
    <s v="2CORP90000"/>
    <x v="0"/>
    <s v="3CORP96500"/>
    <x v="91"/>
    <s v="1DRIV12000"/>
    <s v="Reliability - Gas"/>
    <s v="2DRIV12500"/>
    <s v="Serve Growing Gas Load"/>
    <n v="0"/>
    <n v="0"/>
    <n v="0"/>
    <n v="0"/>
    <n v="0"/>
    <n v="0"/>
    <n v="0"/>
    <n v="0"/>
    <n v="0"/>
    <n v="0"/>
    <n v="0"/>
    <n v="0"/>
    <n v="20000"/>
    <n v="-20000"/>
    <n v="0"/>
    <n v="1188000"/>
    <n v="-1188000"/>
    <n v="0"/>
    <n v="-1208000"/>
    <s v="TBD - Henderson"/>
    <s v=" "/>
    <s v="N"/>
    <n v="0"/>
  </r>
  <r>
    <x v="0"/>
    <s v="Operations"/>
    <s v="R.TBD"/>
    <s v="TBD"/>
    <s v="R.TBD"/>
    <s v="TBD"/>
    <s v="R.TBD"/>
    <s v="TBD"/>
    <s v="Dupont Constitution Dr 8&quot; IP Reinforcement"/>
    <x v="1013"/>
    <x v="1"/>
    <s v="TBD"/>
    <s v="TBD"/>
    <x v="0"/>
    <s v="N/A"/>
    <s v="1CORP20000"/>
    <x v="0"/>
    <s v="2CORP90000"/>
    <x v="0"/>
    <s v="3CORP96500"/>
    <x v="91"/>
    <s v="1DRIV12000"/>
    <s v="Reliability - Gas"/>
    <s v="2DRIV12500"/>
    <s v="Serve Growing Gas Load"/>
    <n v="0"/>
    <n v="0"/>
    <n v="0"/>
    <n v="0"/>
    <n v="0"/>
    <n v="0"/>
    <n v="0"/>
    <n v="0"/>
    <n v="0"/>
    <n v="0"/>
    <n v="0"/>
    <n v="0"/>
    <n v="20000"/>
    <n v="-20000"/>
    <n v="0"/>
    <n v="1098900"/>
    <n v="-1098900"/>
    <n v="0"/>
    <n v="-1118900"/>
    <s v="TBD - Henderson"/>
    <s v=" "/>
    <s v="N"/>
    <n v="0"/>
  </r>
  <r>
    <x v="0"/>
    <s v="Operations"/>
    <s v="R.TBD"/>
    <s v="TBD"/>
    <s v="R.TBD"/>
    <s v="TBD"/>
    <s v="R.TBD"/>
    <s v="TBD"/>
    <s v="Mill Creek 6&quot; IP Reinforcement"/>
    <x v="1014"/>
    <x v="1"/>
    <s v="TBD"/>
    <s v="TBD"/>
    <x v="0"/>
    <s v="N/A"/>
    <s v="1CORP20000"/>
    <x v="0"/>
    <s v="2CORP90000"/>
    <x v="0"/>
    <s v="3CORP96500"/>
    <x v="91"/>
    <s v="1DRIV12000"/>
    <s v="Reliability - Gas"/>
    <s v="2DRIV12500"/>
    <s v="Serve Growing Gas Load"/>
    <n v="0"/>
    <n v="0"/>
    <n v="0"/>
    <n v="0"/>
    <n v="0"/>
    <n v="0"/>
    <n v="0"/>
    <n v="0"/>
    <n v="0"/>
    <n v="0"/>
    <n v="0"/>
    <n v="0"/>
    <n v="0"/>
    <n v="0"/>
    <n v="0"/>
    <n v="20000"/>
    <n v="-20000"/>
    <n v="1425600"/>
    <n v="-20000"/>
    <s v="TBD - Henderson"/>
    <s v=" "/>
    <s v="N"/>
    <n v="0"/>
  </r>
  <r>
    <x v="0"/>
    <s v="Operations"/>
    <s v="R.TBD"/>
    <s v="TBD"/>
    <s v="R.TBD"/>
    <s v="TBD"/>
    <s v="R.TBD"/>
    <s v="TBD"/>
    <s v="Placeholder-Maple Valley Kent Kangley Rd FHP"/>
    <x v="1015"/>
    <x v="1"/>
    <s v="TBD"/>
    <s v="TBD"/>
    <x v="0"/>
    <s v="N/A"/>
    <s v="1CORP20000"/>
    <x v="0"/>
    <s v="2CORP90000"/>
    <x v="0"/>
    <s v="3CORP93500"/>
    <x v="89"/>
    <s v="1DRIV12000"/>
    <s v="Reliability - Gas"/>
    <s v="2DRIV12500"/>
    <s v="Serve Growing Gas Load"/>
    <n v="0"/>
    <n v="0"/>
    <n v="0"/>
    <n v="0"/>
    <n v="0"/>
    <n v="0"/>
    <n v="0"/>
    <n v="0"/>
    <n v="0"/>
    <n v="0"/>
    <n v="0"/>
    <n v="0"/>
    <n v="0"/>
    <n v="0"/>
    <n v="0"/>
    <n v="20000"/>
    <n v="-20000"/>
    <n v="3000000"/>
    <n v="-20000"/>
    <s v="TBD - Henderson"/>
    <s v=" "/>
    <s v="N"/>
    <n v="0"/>
  </r>
  <r>
    <x v="0"/>
    <s v="Operations"/>
    <s v="R.TBD"/>
    <s v="TBD"/>
    <s v="R.TBD"/>
    <s v="TBD"/>
    <s v="R.TBD"/>
    <s v="TBD"/>
    <s v="OPSO Station Remediation"/>
    <x v="1016"/>
    <x v="1"/>
    <s v="TBD"/>
    <s v="TBD"/>
    <x v="0"/>
    <s v="N/A"/>
    <s v="1CORP20000"/>
    <x v="0"/>
    <s v="2CORP90000"/>
    <x v="0"/>
    <s v="3CORP96000"/>
    <x v="67"/>
    <s v="1DRIV11000"/>
    <s v="Reliability - Electric"/>
    <s v="2DRIV11600"/>
    <s v="Serve Growing Electric Load"/>
    <n v="0"/>
    <n v="0"/>
    <n v="0"/>
    <n v="0"/>
    <n v="0"/>
    <n v="0"/>
    <n v="500000"/>
    <n v="-500000"/>
    <n v="0"/>
    <n v="500000"/>
    <n v="-500000"/>
    <n v="0"/>
    <n v="500000"/>
    <n v="-500000"/>
    <n v="0"/>
    <n v="500000"/>
    <n v="-500000"/>
    <n v="500000"/>
    <n v="-2000000"/>
    <s v="TBD - Henderson"/>
    <s v=" "/>
    <s v="N"/>
    <n v="0"/>
  </r>
  <r>
    <x v="3"/>
    <s v="Energy Operations"/>
    <s v="K.TBD"/>
    <s v="TBD"/>
    <s v="K.TBD"/>
    <s v="TBD"/>
    <s v="K.TBD"/>
    <s v="TBD"/>
    <s v="Breakout - Replace Governor Air Compressor"/>
    <x v="1017"/>
    <x v="0"/>
    <s v="TBD"/>
    <s v="TBD"/>
    <x v="0"/>
    <s v="N/A"/>
    <m/>
    <x v="0"/>
    <m/>
    <x v="6"/>
    <m/>
    <x v="42"/>
    <m/>
    <m/>
    <m/>
    <m/>
    <n v="0"/>
    <n v="0"/>
    <m/>
    <n v="0"/>
    <n v="0"/>
    <n v="0"/>
    <n v="0"/>
    <n v="0"/>
    <n v="0"/>
    <n v="0"/>
    <n v="0"/>
    <n v="0"/>
    <n v="0"/>
    <n v="0"/>
    <n v="0"/>
    <n v="0"/>
    <n v="0"/>
    <n v="0"/>
    <n v="0"/>
    <m/>
    <s v="May go under existing WBS."/>
    <s v="N"/>
    <n v="0"/>
  </r>
  <r>
    <x v="3"/>
    <s v="Energy Operations"/>
    <s v="K.TBD"/>
    <s v="TBD"/>
    <s v="K.TBD"/>
    <s v="TBD"/>
    <s v="K.TBD"/>
    <s v="TBD"/>
    <s v="Breakout - Replace U3 Station Service Transformer - 750kva"/>
    <x v="1018"/>
    <x v="0"/>
    <s v="TBD"/>
    <s v="TBD"/>
    <x v="0"/>
    <s v="N/A"/>
    <m/>
    <x v="0"/>
    <m/>
    <x v="6"/>
    <m/>
    <x v="42"/>
    <m/>
    <m/>
    <m/>
    <m/>
    <n v="0"/>
    <n v="0"/>
    <m/>
    <n v="0"/>
    <n v="0"/>
    <n v="0"/>
    <n v="0"/>
    <n v="0"/>
    <n v="0"/>
    <n v="0"/>
    <n v="0"/>
    <n v="0"/>
    <n v="0"/>
    <n v="0"/>
    <n v="0"/>
    <n v="0"/>
    <n v="0"/>
    <n v="0"/>
    <n v="0"/>
    <m/>
    <s v="May go under existing WBS."/>
    <s v="N"/>
    <n v="0"/>
  </r>
  <r>
    <x v="3"/>
    <s v="Energy Operations"/>
    <s v="K.TBD"/>
    <s v="TBD"/>
    <s v="K.TBD"/>
    <s v="TBD"/>
    <s v="K.TBD"/>
    <s v="TBD"/>
    <s v="Breakout - 480V Transformer Replacement"/>
    <x v="1019"/>
    <x v="0"/>
    <s v="TBD"/>
    <s v="TBD"/>
    <x v="0"/>
    <s v="N/A"/>
    <m/>
    <x v="0"/>
    <m/>
    <x v="6"/>
    <m/>
    <x v="42"/>
    <m/>
    <m/>
    <m/>
    <m/>
    <n v="0"/>
    <n v="0"/>
    <m/>
    <n v="0"/>
    <n v="0"/>
    <n v="0"/>
    <n v="0"/>
    <n v="0"/>
    <n v="0"/>
    <n v="0"/>
    <n v="0"/>
    <n v="0"/>
    <n v="0"/>
    <n v="0"/>
    <n v="0"/>
    <n v="0"/>
    <n v="0"/>
    <n v="0"/>
    <n v="0"/>
    <m/>
    <s v="May go under existing WBS."/>
    <s v="N"/>
    <n v="0"/>
  </r>
  <r>
    <x v="3"/>
    <s v="Energy Operations"/>
    <s v="K.TBD"/>
    <s v="TBD"/>
    <s v="K.TBD"/>
    <s v="TBD"/>
    <s v="K.TBD"/>
    <s v="TBD"/>
    <s v="Breakout - Dam Monitoring Automation"/>
    <x v="1020"/>
    <x v="0"/>
    <s v="TBD"/>
    <s v="TBD"/>
    <x v="0"/>
    <s v="N/A"/>
    <m/>
    <x v="0"/>
    <m/>
    <x v="6"/>
    <m/>
    <x v="42"/>
    <m/>
    <m/>
    <m/>
    <m/>
    <n v="0"/>
    <n v="0"/>
    <m/>
    <n v="0"/>
    <n v="0"/>
    <n v="0"/>
    <n v="0"/>
    <n v="0"/>
    <n v="0"/>
    <n v="0"/>
    <n v="0"/>
    <n v="0"/>
    <n v="0"/>
    <n v="0"/>
    <n v="0"/>
    <n v="0"/>
    <n v="0"/>
    <n v="0"/>
    <n v="0"/>
    <m/>
    <s v="May go under existing WBS."/>
    <s v="N"/>
    <n v="0"/>
  </r>
  <r>
    <x v="3"/>
    <s v="Energy Operations"/>
    <s v="K.TBD"/>
    <s v="TBD"/>
    <s v="K.TBD"/>
    <s v="TBD"/>
    <s v="K.TBD"/>
    <s v="TBD"/>
    <s v="Breakout - Flexi Float Barge System purchase"/>
    <x v="1021"/>
    <x v="0"/>
    <s v="TBD"/>
    <s v="TBD"/>
    <x v="0"/>
    <s v="N/A"/>
    <m/>
    <x v="0"/>
    <m/>
    <x v="6"/>
    <m/>
    <x v="42"/>
    <m/>
    <m/>
    <m/>
    <m/>
    <n v="0"/>
    <n v="0"/>
    <m/>
    <n v="0"/>
    <n v="0"/>
    <n v="0"/>
    <n v="0"/>
    <n v="0"/>
    <n v="0"/>
    <n v="0"/>
    <n v="0"/>
    <n v="0"/>
    <n v="0"/>
    <n v="0"/>
    <n v="0"/>
    <n v="0"/>
    <n v="0"/>
    <n v="0"/>
    <n v="0"/>
    <m/>
    <s v="May go under existing WBS."/>
    <s v="N"/>
    <n v="0"/>
  </r>
  <r>
    <x v="3"/>
    <s v="Energy Operations"/>
    <s v="K.10002"/>
    <s v="CAP-BAKER PROJECTS"/>
    <s v="K.10002.01"/>
    <s v="BAKER PROJECTS"/>
    <s v="K.10002.01.01"/>
    <s v="LOWER BAKER"/>
    <s v="K.10002.01.01.06"/>
    <x v="1022"/>
    <x v="1"/>
    <n v="5150"/>
    <s v="Matthew J Blanton"/>
    <x v="0"/>
    <s v="REL  SETC  //  EXEC"/>
    <s v="1CORP20000"/>
    <x v="0"/>
    <s v="2CORP70000"/>
    <x v="6"/>
    <s v="3CORP72000"/>
    <x v="42"/>
    <s v="1DRIV13000"/>
    <s v="Reliability - Generation"/>
    <s v="2DRIV13000"/>
    <s v="Reliability - Generation"/>
    <n v="0"/>
    <n v="0"/>
    <m/>
    <n v="0"/>
    <n v="0"/>
    <n v="0"/>
    <n v="3750000"/>
    <n v="-3750000"/>
    <n v="0"/>
    <n v="0"/>
    <n v="0"/>
    <n v="0"/>
    <n v="0"/>
    <n v="0"/>
    <n v="0"/>
    <n v="0"/>
    <n v="0"/>
    <n v="0"/>
    <n v="-3750000"/>
    <m/>
    <m/>
    <s v="N"/>
    <n v="0"/>
  </r>
  <r>
    <x v="3"/>
    <s v="Energy Operations"/>
    <s v="K.TBD"/>
    <s v="TBD"/>
    <s v="K.TBD"/>
    <s v="TBD"/>
    <s v="K.TBD"/>
    <s v="TBD"/>
    <s v="Breakout - Replace U3 duel compressor system "/>
    <x v="1023"/>
    <x v="0"/>
    <s v="TBD"/>
    <s v="TBD"/>
    <x v="0"/>
    <s v="N/A"/>
    <m/>
    <x v="0"/>
    <m/>
    <x v="6"/>
    <m/>
    <x v="42"/>
    <m/>
    <m/>
    <m/>
    <m/>
    <n v="0"/>
    <n v="0"/>
    <m/>
    <n v="0"/>
    <n v="0"/>
    <n v="0"/>
    <n v="0"/>
    <n v="0"/>
    <n v="0"/>
    <n v="0"/>
    <n v="0"/>
    <n v="0"/>
    <n v="0"/>
    <n v="0"/>
    <n v="0"/>
    <n v="0"/>
    <n v="0"/>
    <n v="0"/>
    <n v="0"/>
    <m/>
    <s v="May go under existing WBS."/>
    <s v="N"/>
    <n v="0"/>
  </r>
  <r>
    <x v="4"/>
    <s v="Customer Experience"/>
    <m/>
    <m/>
    <m/>
    <m/>
    <m/>
    <m/>
    <s v="Placeholder - INTOLIGHT LIGHTING Non-Consumption Operating Revenue"/>
    <x v="1024"/>
    <x v="0"/>
    <s v="TBD"/>
    <s v="TBD"/>
    <x v="0"/>
    <m/>
    <m/>
    <x v="1"/>
    <m/>
    <x v="2"/>
    <m/>
    <x v="111"/>
    <m/>
    <m/>
    <m/>
    <m/>
    <n v="0"/>
    <n v="0"/>
    <m/>
    <n v="0"/>
    <n v="0"/>
    <n v="0"/>
    <n v="-7490410"/>
    <n v="7490410"/>
    <n v="0"/>
    <n v="-7351365"/>
    <n v="7351365"/>
    <n v="0"/>
    <n v="-7241246"/>
    <n v="7241246"/>
    <n v="0"/>
    <n v="-7156435"/>
    <n v="7156435"/>
    <n v="-7093785"/>
    <n v="29239456"/>
    <m/>
    <n v="0"/>
    <s v="N"/>
    <n v="0"/>
  </r>
  <r>
    <x v="1"/>
    <s v="Corporate"/>
    <m/>
    <m/>
    <m/>
    <m/>
    <m/>
    <m/>
    <s v="TBD-Other facilities"/>
    <x v="1025"/>
    <x v="0"/>
    <m/>
    <m/>
    <x v="0"/>
    <m/>
    <m/>
    <x v="0"/>
    <m/>
    <x v="1"/>
    <m/>
    <x v="7"/>
    <m/>
    <m/>
    <m/>
    <m/>
    <n v="0"/>
    <n v="0"/>
    <m/>
    <n v="0"/>
    <n v="0"/>
    <n v="0"/>
    <n v="0"/>
    <n v="0"/>
    <n v="0"/>
    <n v="0"/>
    <n v="0"/>
    <n v="0"/>
    <n v="0"/>
    <n v="0"/>
    <n v="0"/>
    <n v="0"/>
    <n v="0"/>
    <n v="12600000"/>
    <n v="0"/>
    <m/>
    <s v="Updated hierarchy to break out Facilities Master Plan."/>
    <s v="N"/>
    <n v="0"/>
  </r>
  <r>
    <x v="2"/>
    <s v="IT"/>
    <m/>
    <m/>
    <m/>
    <m/>
    <m/>
    <m/>
    <s v="C4C Pilot Deployment"/>
    <x v="1026"/>
    <x v="1"/>
    <m/>
    <m/>
    <x v="0"/>
    <m/>
    <m/>
    <x v="0"/>
    <m/>
    <x v="8"/>
    <m/>
    <x v="38"/>
    <m/>
    <m/>
    <m/>
    <m/>
    <n v="0"/>
    <n v="0"/>
    <m/>
    <n v="0"/>
    <n v="0"/>
    <n v="0"/>
    <n v="250000"/>
    <n v="-250000"/>
    <n v="0"/>
    <n v="0"/>
    <n v="0"/>
    <n v="0"/>
    <n v="0"/>
    <n v="0"/>
    <n v="0"/>
    <n v="0"/>
    <n v="0"/>
    <n v="0"/>
    <n v="-250000"/>
    <m/>
    <s v="Changed Corp H3 from Future Non-Strategic Initiatives to Project Initiation Requests."/>
    <s v="N"/>
    <n v="0"/>
  </r>
  <r>
    <x v="2"/>
    <s v="IT"/>
    <m/>
    <m/>
    <m/>
    <m/>
    <m/>
    <m/>
    <s v="Cognos Replacement"/>
    <x v="1027"/>
    <x v="1"/>
    <m/>
    <m/>
    <x v="0"/>
    <m/>
    <m/>
    <x v="0"/>
    <m/>
    <x v="8"/>
    <m/>
    <x v="38"/>
    <m/>
    <m/>
    <m/>
    <m/>
    <n v="0"/>
    <n v="0"/>
    <m/>
    <n v="0"/>
    <n v="0"/>
    <n v="0"/>
    <n v="200000"/>
    <n v="-200000"/>
    <n v="0"/>
    <n v="1253000"/>
    <n v="-1253000"/>
    <n v="0"/>
    <n v="0"/>
    <n v="0"/>
    <n v="0"/>
    <n v="0"/>
    <n v="0"/>
    <n v="0"/>
    <n v="-1453000"/>
    <m/>
    <s v="Changed Corp H3 from Future Non-Strategic Initiatives to Project Initiation Requests."/>
    <s v="N"/>
    <n v="0"/>
  </r>
  <r>
    <x v="2"/>
    <s v="IT"/>
    <m/>
    <m/>
    <m/>
    <m/>
    <m/>
    <m/>
    <s v="Distribution Automation over AMI"/>
    <x v="1028"/>
    <x v="1"/>
    <m/>
    <m/>
    <x v="0"/>
    <m/>
    <m/>
    <x v="0"/>
    <m/>
    <x v="8"/>
    <m/>
    <x v="38"/>
    <m/>
    <m/>
    <m/>
    <m/>
    <n v="0"/>
    <n v="0"/>
    <m/>
    <n v="0"/>
    <n v="0"/>
    <n v="0"/>
    <n v="0"/>
    <n v="0"/>
    <n v="0"/>
    <n v="0"/>
    <n v="0"/>
    <n v="0"/>
    <n v="0"/>
    <n v="0"/>
    <n v="0"/>
    <n v="0"/>
    <n v="0"/>
    <n v="0"/>
    <n v="0"/>
    <m/>
    <s v="Changed Corp H3 from Future Non-Strategic Initiatives to Project Initiation Requests."/>
    <s v="N"/>
    <n v="0"/>
  </r>
  <r>
    <x v="2"/>
    <s v="IT"/>
    <m/>
    <m/>
    <m/>
    <m/>
    <m/>
    <m/>
    <s v="DMS"/>
    <x v="1029"/>
    <x v="1"/>
    <m/>
    <m/>
    <x v="0"/>
    <m/>
    <m/>
    <x v="0"/>
    <m/>
    <x v="8"/>
    <m/>
    <x v="38"/>
    <m/>
    <m/>
    <m/>
    <m/>
    <n v="0"/>
    <n v="0"/>
    <m/>
    <n v="0"/>
    <n v="0"/>
    <n v="0"/>
    <n v="750000"/>
    <n v="-750000"/>
    <n v="0"/>
    <n v="7007000"/>
    <n v="-7007000"/>
    <n v="0"/>
    <n v="5256000"/>
    <n v="-5256000"/>
    <n v="0"/>
    <n v="2000000"/>
    <n v="-2000000"/>
    <n v="0"/>
    <n v="-15013000"/>
    <m/>
    <s v="Changed Corp H3 from Future Non-Strategic Initiatives to Project Initiation Requests."/>
    <s v="N"/>
    <n v="0"/>
  </r>
  <r>
    <x v="2"/>
    <s v="IT"/>
    <m/>
    <m/>
    <m/>
    <m/>
    <m/>
    <m/>
    <s v="Employee Electronic Platform"/>
    <x v="1030"/>
    <x v="1"/>
    <m/>
    <m/>
    <x v="0"/>
    <m/>
    <m/>
    <x v="0"/>
    <m/>
    <x v="8"/>
    <m/>
    <x v="38"/>
    <m/>
    <m/>
    <m/>
    <m/>
    <n v="0"/>
    <n v="0"/>
    <m/>
    <n v="0"/>
    <n v="0"/>
    <n v="0"/>
    <n v="150000"/>
    <n v="-150000"/>
    <n v="0"/>
    <n v="1350000"/>
    <n v="-1350000"/>
    <n v="0"/>
    <n v="0"/>
    <n v="0"/>
    <n v="0"/>
    <n v="0"/>
    <n v="0"/>
    <n v="0"/>
    <n v="-1500000"/>
    <m/>
    <s v="Changed Corp H3 from Future Non-Strategic Initiatives to Project Initiation Requests."/>
    <s v="N"/>
    <n v="0"/>
  </r>
  <r>
    <x v="2"/>
    <s v="IT"/>
    <m/>
    <m/>
    <m/>
    <m/>
    <m/>
    <m/>
    <s v="eProcurement Phase 2"/>
    <x v="1031"/>
    <x v="1"/>
    <m/>
    <m/>
    <x v="0"/>
    <m/>
    <m/>
    <x v="0"/>
    <m/>
    <x v="8"/>
    <m/>
    <x v="38"/>
    <m/>
    <m/>
    <m/>
    <m/>
    <n v="0"/>
    <n v="0"/>
    <m/>
    <n v="0"/>
    <n v="0"/>
    <n v="0"/>
    <n v="100000"/>
    <n v="-100000"/>
    <n v="0"/>
    <n v="1900000"/>
    <n v="-1900000"/>
    <n v="0"/>
    <n v="0"/>
    <n v="0"/>
    <n v="0"/>
    <n v="0"/>
    <n v="0"/>
    <n v="0"/>
    <n v="-2000000"/>
    <m/>
    <s v="added 6/16/2017"/>
    <s v="N"/>
    <n v="0"/>
  </r>
  <r>
    <x v="2"/>
    <s v="IT"/>
    <m/>
    <m/>
    <m/>
    <m/>
    <m/>
    <m/>
    <s v="Green Direct Billing Update"/>
    <x v="1032"/>
    <x v="1"/>
    <m/>
    <m/>
    <x v="0"/>
    <m/>
    <m/>
    <x v="0"/>
    <m/>
    <x v="8"/>
    <m/>
    <x v="38"/>
    <m/>
    <m/>
    <m/>
    <m/>
    <n v="0"/>
    <n v="0"/>
    <m/>
    <n v="0"/>
    <n v="0"/>
    <n v="0"/>
    <n v="177525"/>
    <n v="-177525"/>
    <n v="0"/>
    <n v="0"/>
    <n v="0"/>
    <n v="0"/>
    <n v="0"/>
    <n v="0"/>
    <n v="0"/>
    <n v="0"/>
    <n v="0"/>
    <n v="0"/>
    <n v="-177525"/>
    <m/>
    <s v="Changed Corp H3 from Future Non-Strategic Initiatives to Project Initiation Requests."/>
    <s v="N"/>
    <n v="0"/>
  </r>
  <r>
    <x v="2"/>
    <s v="IT"/>
    <m/>
    <m/>
    <m/>
    <m/>
    <m/>
    <m/>
    <s v="Enterprise Data Archiving"/>
    <x v="1033"/>
    <x v="1"/>
    <m/>
    <m/>
    <x v="0"/>
    <m/>
    <m/>
    <x v="0"/>
    <m/>
    <x v="8"/>
    <m/>
    <x v="38"/>
    <m/>
    <m/>
    <m/>
    <m/>
    <n v="0"/>
    <n v="0"/>
    <m/>
    <n v="0"/>
    <n v="0"/>
    <n v="0"/>
    <n v="100000"/>
    <n v="-100000"/>
    <n v="0"/>
    <n v="1563000"/>
    <n v="-1563000"/>
    <n v="0"/>
    <n v="0"/>
    <n v="0"/>
    <n v="0"/>
    <n v="0"/>
    <n v="0"/>
    <n v="0"/>
    <n v="-1663000"/>
    <m/>
    <s v="Changed Corp H3 from Future Non-Strategic Initiatives to Project Initiation Requests."/>
    <s v="N"/>
    <n v="0"/>
  </r>
  <r>
    <x v="2"/>
    <s v="IT"/>
    <m/>
    <m/>
    <m/>
    <m/>
    <m/>
    <m/>
    <s v="Leasing Standard Software Implementation (LSSI)"/>
    <x v="1034"/>
    <x v="1"/>
    <m/>
    <m/>
    <x v="0"/>
    <m/>
    <m/>
    <x v="0"/>
    <m/>
    <x v="8"/>
    <m/>
    <x v="38"/>
    <m/>
    <m/>
    <m/>
    <m/>
    <n v="0"/>
    <n v="0"/>
    <m/>
    <n v="0"/>
    <n v="0"/>
    <n v="0"/>
    <n v="938000"/>
    <n v="-938000"/>
    <n v="0"/>
    <n v="0"/>
    <n v="0"/>
    <n v="0"/>
    <n v="0"/>
    <n v="0"/>
    <n v="0"/>
    <n v="0"/>
    <n v="0"/>
    <n v="0"/>
    <n v="-938000"/>
    <m/>
    <s v="Changed Corp H3 from Future Non-Strategic Initiatives to Project Initiation Requests."/>
    <s v="N"/>
    <n v="0"/>
  </r>
  <r>
    <x v="2"/>
    <s v="IT"/>
    <m/>
    <m/>
    <m/>
    <m/>
    <m/>
    <m/>
    <s v="OSISoft PI Historian"/>
    <x v="1035"/>
    <x v="1"/>
    <m/>
    <m/>
    <x v="0"/>
    <m/>
    <m/>
    <x v="0"/>
    <m/>
    <x v="8"/>
    <m/>
    <x v="38"/>
    <m/>
    <m/>
    <m/>
    <m/>
    <n v="0"/>
    <n v="0"/>
    <m/>
    <n v="0"/>
    <n v="0"/>
    <n v="0"/>
    <n v="250000"/>
    <n v="-250000"/>
    <n v="0"/>
    <n v="750000"/>
    <n v="-750000"/>
    <n v="0"/>
    <n v="500000"/>
    <n v="-500000"/>
    <n v="0"/>
    <n v="0"/>
    <n v="0"/>
    <n v="0"/>
    <n v="-1500000"/>
    <m/>
    <s v="Changed Corp H3 from Future Non-Strategic Initiatives to Project Initiation Requests."/>
    <s v="N"/>
    <n v="0"/>
  </r>
  <r>
    <x v="2"/>
    <s v="IT"/>
    <m/>
    <m/>
    <m/>
    <m/>
    <m/>
    <m/>
    <s v="PowerPlan Upgrade"/>
    <x v="1036"/>
    <x v="1"/>
    <m/>
    <m/>
    <x v="0"/>
    <m/>
    <m/>
    <x v="0"/>
    <m/>
    <x v="8"/>
    <m/>
    <x v="38"/>
    <m/>
    <m/>
    <m/>
    <m/>
    <n v="0"/>
    <n v="0"/>
    <m/>
    <n v="0"/>
    <n v="0"/>
    <n v="0"/>
    <n v="1063000"/>
    <n v="-1063000"/>
    <n v="0"/>
    <n v="0"/>
    <n v="0"/>
    <n v="0"/>
    <n v="0"/>
    <n v="0"/>
    <n v="0"/>
    <n v="0"/>
    <n v="0"/>
    <n v="0"/>
    <n v="-1063000"/>
    <m/>
    <s v="Changed Corp H3 from Future Non-Strategic Initiatives to Project Initiation Requests."/>
    <s v="N"/>
    <n v="0"/>
  </r>
  <r>
    <x v="2"/>
    <s v="IT"/>
    <m/>
    <m/>
    <m/>
    <m/>
    <m/>
    <m/>
    <s v="PowerSim Replacement"/>
    <x v="1037"/>
    <x v="1"/>
    <m/>
    <m/>
    <x v="0"/>
    <m/>
    <m/>
    <x v="0"/>
    <m/>
    <x v="8"/>
    <m/>
    <x v="38"/>
    <m/>
    <m/>
    <m/>
    <m/>
    <n v="0"/>
    <n v="0"/>
    <m/>
    <n v="0"/>
    <n v="0"/>
    <n v="0"/>
    <n v="100000"/>
    <n v="-100000"/>
    <n v="0"/>
    <n v="683000"/>
    <n v="-683000"/>
    <n v="0"/>
    <n v="0"/>
    <n v="0"/>
    <n v="0"/>
    <n v="0"/>
    <n v="0"/>
    <n v="0"/>
    <n v="-783000"/>
    <m/>
    <s v="Changed Corp H3 from Future Non-Strategic Initiatives to Project Initiation Requests."/>
    <s v="N"/>
    <n v="0"/>
  </r>
  <r>
    <x v="2"/>
    <s v="IT"/>
    <m/>
    <m/>
    <m/>
    <m/>
    <m/>
    <m/>
    <s v="Project Portfolio Management Software Implementation"/>
    <x v="1038"/>
    <x v="1"/>
    <m/>
    <m/>
    <x v="0"/>
    <m/>
    <m/>
    <x v="0"/>
    <m/>
    <x v="8"/>
    <m/>
    <x v="38"/>
    <m/>
    <m/>
    <m/>
    <m/>
    <n v="0"/>
    <n v="0"/>
    <m/>
    <n v="0"/>
    <n v="0"/>
    <n v="0"/>
    <n v="100000"/>
    <n v="-100000"/>
    <n v="0"/>
    <n v="1553000"/>
    <n v="-1553000"/>
    <n v="0"/>
    <n v="0"/>
    <n v="0"/>
    <n v="0"/>
    <n v="0"/>
    <n v="0"/>
    <n v="0"/>
    <n v="-1653000"/>
    <m/>
    <s v="Changed Corp H3 from Future Non-Strategic Initiatives to Project Initiation Requests."/>
    <s v="N"/>
    <n v="0"/>
  </r>
  <r>
    <x v="2"/>
    <s v="IT"/>
    <m/>
    <m/>
    <m/>
    <m/>
    <m/>
    <m/>
    <s v="Proposal for Wireless Spectrum"/>
    <x v="1039"/>
    <x v="1"/>
    <m/>
    <m/>
    <x v="0"/>
    <m/>
    <m/>
    <x v="0"/>
    <m/>
    <x v="8"/>
    <m/>
    <x v="38"/>
    <m/>
    <m/>
    <m/>
    <m/>
    <n v="0"/>
    <n v="0"/>
    <m/>
    <n v="0"/>
    <n v="0"/>
    <n v="0"/>
    <n v="9958000"/>
    <n v="-9958000"/>
    <n v="0"/>
    <n v="1439000"/>
    <n v="-1439000"/>
    <n v="0"/>
    <n v="689062.5"/>
    <n v="-689062.5"/>
    <n v="0"/>
    <n v="689062.5"/>
    <n v="-689062.5"/>
    <n v="0"/>
    <n v="-12775125"/>
    <m/>
    <s v="Changed Corp H3 from Future Non-Strategic Initiatives to Project Initiation Requests."/>
    <s v="N"/>
    <n v="0"/>
  </r>
  <r>
    <x v="2"/>
    <s v="IT"/>
    <m/>
    <m/>
    <m/>
    <m/>
    <m/>
    <m/>
    <s v="UI Enhancements"/>
    <x v="1040"/>
    <x v="1"/>
    <m/>
    <m/>
    <x v="0"/>
    <m/>
    <m/>
    <x v="0"/>
    <m/>
    <x v="8"/>
    <m/>
    <x v="38"/>
    <m/>
    <m/>
    <m/>
    <m/>
    <n v="0"/>
    <n v="0"/>
    <m/>
    <n v="0"/>
    <n v="0"/>
    <n v="0"/>
    <n v="250000"/>
    <n v="-250000"/>
    <n v="0"/>
    <n v="0"/>
    <n v="0"/>
    <n v="0"/>
    <n v="0"/>
    <n v="0"/>
    <n v="0"/>
    <n v="0"/>
    <n v="0"/>
    <n v="0"/>
    <n v="-250000"/>
    <m/>
    <s v="Changed Corp H3 from Future Non-Strategic Initiatives to Project Initiation Requests."/>
    <s v="N"/>
    <n v="0"/>
  </r>
  <r>
    <x v="2"/>
    <s v="IT"/>
    <m/>
    <m/>
    <m/>
    <m/>
    <m/>
    <m/>
    <s v="EMS Upgrade"/>
    <x v="1041"/>
    <x v="1"/>
    <m/>
    <m/>
    <x v="0"/>
    <m/>
    <m/>
    <x v="0"/>
    <m/>
    <x v="8"/>
    <m/>
    <x v="38"/>
    <m/>
    <m/>
    <m/>
    <m/>
    <n v="0"/>
    <n v="0"/>
    <m/>
    <n v="0"/>
    <n v="0"/>
    <n v="0"/>
    <n v="9500000"/>
    <n v="-9500000"/>
    <n v="0"/>
    <n v="500000"/>
    <n v="-500000"/>
    <n v="0"/>
    <n v="0"/>
    <n v="0"/>
    <n v="0"/>
    <n v="0"/>
    <n v="0"/>
    <n v="0"/>
    <n v="-10000000"/>
    <m/>
    <s v="Changed Corp H3 from Future Non-Strategic Initiatives to Project Initiation Requests."/>
    <s v="N"/>
    <n v="0"/>
  </r>
  <r>
    <x v="2"/>
    <s v="IT"/>
    <s v="F.10015"/>
    <s v="CAP-OPERATIONAL APPLICATIONS"/>
    <s v="F.10015.06"/>
    <s v="SAP"/>
    <s v="F.10015.06.14"/>
    <s v="SAP CHARM"/>
    <s v="F.10015.06.14.01"/>
    <x v="1042"/>
    <x v="0"/>
    <m/>
    <m/>
    <x v="0"/>
    <m/>
    <m/>
    <x v="0"/>
    <m/>
    <x v="8"/>
    <m/>
    <x v="39"/>
    <m/>
    <m/>
    <m/>
    <m/>
    <n v="0"/>
    <n v="0"/>
    <m/>
    <n v="399791.67"/>
    <n v="-399791.67"/>
    <n v="0"/>
    <n v="0"/>
    <n v="0"/>
    <n v="0"/>
    <n v="0"/>
    <n v="0"/>
    <n v="0"/>
    <n v="0"/>
    <n v="0"/>
    <n v="0"/>
    <n v="0"/>
    <n v="0"/>
    <n v="0"/>
    <n v="-399791.67"/>
    <m/>
    <m/>
    <s v="N"/>
    <n v="0"/>
  </r>
  <r>
    <x v="2"/>
    <s v="IT"/>
    <s v="F.10017"/>
    <s v="CAP-OPERATIONAL INFRASTRUCTURE"/>
    <s v="F.10017.13"/>
    <s v="VOICE"/>
    <s v="F.10017.13.03"/>
    <s v="Access Center Technology Refresh"/>
    <s v="F.10017.13.03.02"/>
    <x v="1043"/>
    <x v="0"/>
    <m/>
    <m/>
    <x v="0"/>
    <m/>
    <m/>
    <x v="0"/>
    <m/>
    <x v="8"/>
    <m/>
    <x v="39"/>
    <m/>
    <m/>
    <m/>
    <m/>
    <n v="0"/>
    <n v="0"/>
    <m/>
    <n v="79940.040000000008"/>
    <n v="-79940.040000000008"/>
    <n v="0"/>
    <n v="0"/>
    <n v="0"/>
    <n v="0"/>
    <n v="0"/>
    <n v="0"/>
    <n v="0"/>
    <n v="0"/>
    <n v="0"/>
    <n v="0"/>
    <n v="0"/>
    <n v="0"/>
    <n v="0"/>
    <n v="-79940.040000000008"/>
    <m/>
    <s v="Why was this WBS created?"/>
    <s v="N"/>
    <n v="0"/>
  </r>
  <r>
    <x v="3"/>
    <s v="Energy Operations"/>
    <s v="K.TBD"/>
    <s v="TBD"/>
    <s v="K.TBD"/>
    <s v="TBD"/>
    <s v="K.TBD"/>
    <s v="TBD"/>
    <s v="K.10012.01.04.02"/>
    <x v="1044"/>
    <x v="0"/>
    <s v="TBD"/>
    <s v="TBD"/>
    <x v="0"/>
    <s v="N/A"/>
    <m/>
    <x v="1"/>
    <m/>
    <x v="10"/>
    <m/>
    <x v="56"/>
    <m/>
    <m/>
    <m/>
    <m/>
    <n v="0"/>
    <n v="0"/>
    <m/>
    <n v="77579.06"/>
    <n v="-77579.06"/>
    <n v="0"/>
    <n v="0"/>
    <n v="0"/>
    <n v="0"/>
    <n v="0"/>
    <n v="0"/>
    <n v="0"/>
    <n v="0"/>
    <n v="0"/>
    <n v="0"/>
    <n v="0"/>
    <n v="0"/>
    <n v="0"/>
    <n v="-77579.06"/>
    <m/>
    <s v="Why was this WBS created?"/>
    <s v="Y"/>
    <n v="0"/>
  </r>
  <r>
    <x v="3"/>
    <s v="Energy Operations"/>
    <s v="K.TBD"/>
    <s v="TBD"/>
    <s v="K.TBD"/>
    <s v="TBD"/>
    <s v="K.TBD"/>
    <s v="FREDONIA"/>
    <s v="K.10034.01.01.01"/>
    <x v="1045"/>
    <x v="0"/>
    <s v="TBD"/>
    <s v="TBD"/>
    <x v="0"/>
    <s v="N/A"/>
    <m/>
    <x v="0"/>
    <m/>
    <x v="6"/>
    <m/>
    <x v="17"/>
    <m/>
    <m/>
    <m/>
    <m/>
    <n v="0"/>
    <n v="0"/>
    <m/>
    <n v="1132047"/>
    <n v="-1132047"/>
    <n v="0"/>
    <n v="0"/>
    <n v="0"/>
    <n v="0"/>
    <n v="0"/>
    <n v="0"/>
    <n v="0"/>
    <n v="0"/>
    <n v="0"/>
    <n v="0"/>
    <n v="0"/>
    <n v="0"/>
    <n v="0"/>
    <n v="-1132047"/>
    <m/>
    <s v="New Simple Cycle WBS."/>
    <s v="N"/>
    <n v="0"/>
  </r>
  <r>
    <x v="3"/>
    <s v="Energy Operations"/>
    <s v="K.10034"/>
    <s v="CAP-GENERATION SIMPLE CYCLE"/>
    <s v="K.10034.01"/>
    <s v="SIMPLE CYCLE GEN"/>
    <s v="K.10034.01.01"/>
    <s v="FREDONIA"/>
    <s v="K.10034.01.01.02"/>
    <x v="1046"/>
    <x v="0"/>
    <s v="TBD"/>
    <s v="TBD"/>
    <x v="0"/>
    <s v="N/A"/>
    <m/>
    <x v="0"/>
    <m/>
    <x v="6"/>
    <m/>
    <x v="17"/>
    <m/>
    <m/>
    <m/>
    <m/>
    <n v="0"/>
    <n v="0"/>
    <m/>
    <n v="21704.43"/>
    <n v="-21704.43"/>
    <n v="0"/>
    <n v="0"/>
    <n v="0"/>
    <n v="0"/>
    <n v="0"/>
    <n v="0"/>
    <n v="0"/>
    <n v="0"/>
    <n v="0"/>
    <n v="0"/>
    <n v="0"/>
    <n v="0"/>
    <n v="0"/>
    <n v="-21704.43"/>
    <m/>
    <s v="Added WBS 8-9-17"/>
    <s v="N"/>
    <n v="0"/>
  </r>
  <r>
    <x v="3"/>
    <s v="Energy Operations"/>
    <s v="K.TBD"/>
    <s v="TBD"/>
    <s v="K.TBD"/>
    <s v="TBD"/>
    <s v="K.TBD"/>
    <s v="TBD"/>
    <s v="K.10034.01.02.01"/>
    <x v="1047"/>
    <x v="0"/>
    <s v="TBD"/>
    <s v="TBD"/>
    <x v="0"/>
    <s v="N/A"/>
    <m/>
    <x v="0"/>
    <m/>
    <x v="6"/>
    <m/>
    <x v="52"/>
    <m/>
    <m/>
    <m/>
    <m/>
    <n v="0"/>
    <n v="0"/>
    <m/>
    <n v="0"/>
    <n v="0"/>
    <n v="0"/>
    <n v="0"/>
    <n v="0"/>
    <n v="0"/>
    <n v="0"/>
    <n v="0"/>
    <n v="0"/>
    <n v="0"/>
    <n v="0"/>
    <n v="0"/>
    <n v="0"/>
    <n v="0"/>
    <n v="0"/>
    <n v="0"/>
    <m/>
    <s v="New Simple Cycle WBS."/>
    <s v="N"/>
    <n v="0"/>
  </r>
  <r>
    <x v="3"/>
    <s v="Energy Operations"/>
    <s v="K.TBD"/>
    <s v="TBD"/>
    <s v="K.TBD"/>
    <s v="TBD"/>
    <s v="K.TBD"/>
    <s v="TBD"/>
    <s v="K.10034.01.02.02"/>
    <x v="1048"/>
    <x v="0"/>
    <s v="TBD"/>
    <s v="TBD"/>
    <x v="0"/>
    <s v="N/A"/>
    <m/>
    <x v="0"/>
    <m/>
    <x v="6"/>
    <m/>
    <x v="52"/>
    <m/>
    <m/>
    <m/>
    <m/>
    <n v="0"/>
    <n v="0"/>
    <m/>
    <n v="0"/>
    <n v="0"/>
    <n v="0"/>
    <n v="0"/>
    <n v="0"/>
    <n v="0"/>
    <n v="0"/>
    <n v="0"/>
    <n v="0"/>
    <n v="0"/>
    <n v="0"/>
    <n v="0"/>
    <n v="0"/>
    <n v="0"/>
    <n v="0"/>
    <n v="0"/>
    <m/>
    <s v="New Simple Cycle WBS."/>
    <s v="N"/>
    <n v="0"/>
  </r>
  <r>
    <x v="3"/>
    <s v="Energy Operations"/>
    <s v="K.TBD"/>
    <s v="TBD"/>
    <s v="K.TBD"/>
    <s v="TBD"/>
    <s v="K.TBD"/>
    <s v="TBD"/>
    <s v="K.10034.01.02.03"/>
    <x v="1049"/>
    <x v="0"/>
    <s v="TBD"/>
    <s v="TBD"/>
    <x v="0"/>
    <s v="N/A"/>
    <m/>
    <x v="0"/>
    <m/>
    <x v="6"/>
    <m/>
    <x v="52"/>
    <m/>
    <m/>
    <m/>
    <m/>
    <n v="0"/>
    <n v="0"/>
    <m/>
    <n v="787827.36900000006"/>
    <n v="-787827.36900000006"/>
    <n v="0"/>
    <n v="0"/>
    <n v="0"/>
    <n v="0"/>
    <n v="0"/>
    <n v="0"/>
    <n v="0"/>
    <n v="0"/>
    <n v="0"/>
    <n v="0"/>
    <n v="0"/>
    <n v="0"/>
    <n v="0"/>
    <n v="-787827.36900000006"/>
    <m/>
    <s v="New Simple Cycle WBS."/>
    <s v="N"/>
    <n v="0"/>
  </r>
  <r>
    <x v="3"/>
    <s v="Energy Operations"/>
    <s v="K.10034"/>
    <s v="CAP-GENERATION SIMPLE CYCLE"/>
    <s v="K.10034.01"/>
    <s v="SIMPLE CYCLE GEN"/>
    <s v="K.10034.01.02"/>
    <s v="FREDRICKSON"/>
    <s v="K.10034.01.02.04"/>
    <x v="1050"/>
    <x v="0"/>
    <s v="TBD"/>
    <s v="TBD"/>
    <x v="0"/>
    <s v="N/A"/>
    <m/>
    <x v="0"/>
    <m/>
    <x v="6"/>
    <m/>
    <x v="52"/>
    <m/>
    <m/>
    <m/>
    <m/>
    <n v="0"/>
    <n v="0"/>
    <m/>
    <n v="28080.15"/>
    <n v="-28080.15"/>
    <n v="0"/>
    <n v="0"/>
    <n v="0"/>
    <n v="0"/>
    <n v="0"/>
    <n v="0"/>
    <n v="0"/>
    <n v="0"/>
    <n v="0"/>
    <n v="0"/>
    <n v="0"/>
    <n v="0"/>
    <n v="0"/>
    <n v="-28080.15"/>
    <m/>
    <s v="Added WBS 8-9-17"/>
    <s v="N"/>
    <n v="0"/>
  </r>
  <r>
    <x v="3"/>
    <s v="Energy Operations"/>
    <s v="K.TBD"/>
    <s v="TBD"/>
    <s v="K.TBD"/>
    <s v="TBD"/>
    <s v="K.TBD"/>
    <s v="TBD"/>
    <s v="K.10034.01.03.01"/>
    <x v="1051"/>
    <x v="0"/>
    <s v="TBD"/>
    <s v="TBD"/>
    <x v="0"/>
    <s v="N/A"/>
    <m/>
    <x v="0"/>
    <m/>
    <x v="6"/>
    <m/>
    <x v="65"/>
    <m/>
    <m/>
    <m/>
    <m/>
    <n v="0"/>
    <n v="0"/>
    <m/>
    <n v="0"/>
    <n v="0"/>
    <n v="0"/>
    <n v="75000"/>
    <n v="-75000"/>
    <n v="0"/>
    <n v="0"/>
    <n v="0"/>
    <n v="0"/>
    <n v="0"/>
    <n v="0"/>
    <n v="0"/>
    <n v="0"/>
    <n v="0"/>
    <n v="0"/>
    <n v="-75000"/>
    <m/>
    <s v="New Simple Cycle WBS."/>
    <s v="N"/>
    <n v="0"/>
  </r>
  <r>
    <x v="3"/>
    <s v="Energy Operations"/>
    <s v="K.10034"/>
    <s v="CAP-GENERATION SIMPLE CYCLE"/>
    <s v="K.10034.01"/>
    <s v="SIMPLE CYCLE GEN"/>
    <s v="K.10034.01.03"/>
    <s v="WHITEHORN"/>
    <s v="K.10034.01.03.02"/>
    <x v="1052"/>
    <x v="0"/>
    <s v="TBD"/>
    <s v="TBD"/>
    <x v="0"/>
    <s v="N/A"/>
    <m/>
    <x v="0"/>
    <m/>
    <x v="6"/>
    <m/>
    <x v="65"/>
    <m/>
    <m/>
    <m/>
    <m/>
    <n v="0"/>
    <n v="0"/>
    <m/>
    <n v="18994.400000000001"/>
    <n v="-18994.400000000001"/>
    <n v="0"/>
    <n v="0"/>
    <n v="0"/>
    <n v="0"/>
    <n v="0"/>
    <n v="0"/>
    <n v="0"/>
    <n v="0"/>
    <n v="0"/>
    <n v="0"/>
    <n v="0"/>
    <n v="0"/>
    <n v="0"/>
    <n v="-18994.400000000001"/>
    <m/>
    <s v="Added WBS 8-9-17"/>
    <s v="N"/>
    <n v="0"/>
  </r>
  <r>
    <x v="0"/>
    <s v="Operations"/>
    <s v="R.10008"/>
    <s v="CAP-ELECTRIC RELOCATIONS/CONVERSIONS"/>
    <s v="R.10008.03"/>
    <s v="PI-DRIVEN ELEC RELOCATIONS/CONVERSIONS"/>
    <s v="R.10008.03.01"/>
    <s v="PI-DRIVEN ELEC RELOCATIONS/CONVERSIONS"/>
    <s v="R.10008.03.01.13"/>
    <x v="1053"/>
    <x v="0"/>
    <m/>
    <m/>
    <x v="0"/>
    <m/>
    <m/>
    <x v="0"/>
    <m/>
    <x v="0"/>
    <m/>
    <x v="70"/>
    <m/>
    <m/>
    <m/>
    <m/>
    <n v="0"/>
    <n v="0"/>
    <m/>
    <n v="176.67"/>
    <n v="-176.67"/>
    <n v="0"/>
    <n v="0"/>
    <n v="0"/>
    <n v="0"/>
    <n v="0"/>
    <n v="0"/>
    <n v="0"/>
    <n v="0"/>
    <n v="0"/>
    <n v="0"/>
    <n v="0"/>
    <n v="0"/>
    <n v="0"/>
    <n v="-176.67"/>
    <m/>
    <m/>
    <s v="N"/>
    <n v="0"/>
  </r>
  <r>
    <x v="3"/>
    <s v="Energy Operations"/>
    <s v="K.TBD"/>
    <s v="TBD"/>
    <s v="K.10033"/>
    <s v="TBD"/>
    <s v="K.TBD"/>
    <s v="TBD"/>
    <s v="K.10033.01.01.01"/>
    <x v="1054"/>
    <x v="1"/>
    <s v="TBD"/>
    <s v="TBD"/>
    <x v="0"/>
    <s v="N/A"/>
    <m/>
    <x v="0"/>
    <m/>
    <x v="6"/>
    <m/>
    <x v="60"/>
    <m/>
    <s v="Compliance"/>
    <m/>
    <s v="Compliance"/>
    <n v="0"/>
    <n v="0"/>
    <m/>
    <n v="4065.13"/>
    <n v="-4065.13"/>
    <n v="0"/>
    <n v="0"/>
    <n v="0"/>
    <n v="0"/>
    <n v="0"/>
    <n v="0"/>
    <n v="0"/>
    <n v="0"/>
    <n v="0"/>
    <n v="0"/>
    <n v="0"/>
    <n v="0"/>
    <n v="0"/>
    <n v="-4065.13"/>
    <m/>
    <s v="See email from Tom Flynn."/>
    <s v="N"/>
    <n v="0"/>
  </r>
  <r>
    <x v="2"/>
    <s v="IT"/>
    <s v="F.10007"/>
    <s v="CAP-FUTURE PROJECT FUNDING CSA"/>
    <s v="F.10007.02"/>
    <s v="IT Operational Projects"/>
    <s v="F.10007.02.01"/>
    <s v="IT Operational Projects"/>
    <s v="F.10007.02.01.02"/>
    <x v="1055"/>
    <x v="0"/>
    <m/>
    <m/>
    <x v="0"/>
    <m/>
    <m/>
    <x v="0"/>
    <m/>
    <x v="8"/>
    <m/>
    <x v="39"/>
    <m/>
    <m/>
    <m/>
    <m/>
    <n v="0"/>
    <n v="0"/>
    <m/>
    <n v="2219330"/>
    <n v="-2219330"/>
    <n v="0"/>
    <n v="0"/>
    <n v="0"/>
    <n v="0"/>
    <n v="0"/>
    <n v="0"/>
    <n v="0"/>
    <n v="0"/>
    <n v="0"/>
    <n v="0"/>
    <n v="0"/>
    <n v="0"/>
    <n v="0"/>
    <n v="-2219330"/>
    <m/>
    <m/>
    <s v="N"/>
    <n v="0"/>
  </r>
  <r>
    <x v="3"/>
    <s v="Energy Operations"/>
    <s v="K.TBD"/>
    <s v="TBD"/>
    <s v="K.TBD"/>
    <s v="BAKER PROJECTS"/>
    <s v="K.TBD"/>
    <s v="LOWER BAKER"/>
    <s v="Construct Equipment Storage Bldg"/>
    <x v="1056"/>
    <x v="1"/>
    <s v="TBD"/>
    <s v="TBD"/>
    <x v="0"/>
    <s v="N/A"/>
    <s v="1CORP20000"/>
    <x v="0"/>
    <s v="2CORP70000"/>
    <x v="6"/>
    <s v="3CORP72000"/>
    <x v="42"/>
    <m/>
    <m/>
    <m/>
    <m/>
    <n v="0"/>
    <n v="0"/>
    <m/>
    <n v="0"/>
    <n v="0"/>
    <n v="0"/>
    <n v="0"/>
    <n v="0"/>
    <n v="0"/>
    <n v="3171900"/>
    <n v="-3171900"/>
    <n v="0"/>
    <n v="0"/>
    <n v="0"/>
    <n v="0"/>
    <n v="0"/>
    <n v="0"/>
    <n v="0"/>
    <n v="-3171900"/>
    <m/>
    <m/>
    <s v="N"/>
    <n v="0"/>
  </r>
  <r>
    <x v="3"/>
    <s v="Energy Operations"/>
    <s v="K.TBD"/>
    <s v="TBD"/>
    <s v="K.TBD"/>
    <s v="BAKER PROJECTS"/>
    <s v="K.TBD"/>
    <s v="UPPER BAKER"/>
    <s v="UB Hatchery Expansion"/>
    <x v="1057"/>
    <x v="1"/>
    <s v="TBD"/>
    <s v="TBD"/>
    <x v="0"/>
    <s v="N/A"/>
    <s v="1CORP20000"/>
    <x v="0"/>
    <s v="2CORP70000"/>
    <x v="6"/>
    <s v="3CORP72500"/>
    <x v="43"/>
    <m/>
    <m/>
    <m/>
    <m/>
    <n v="0"/>
    <n v="0"/>
    <m/>
    <n v="0"/>
    <n v="0"/>
    <n v="0"/>
    <n v="0"/>
    <n v="0"/>
    <n v="0"/>
    <n v="0"/>
    <n v="0"/>
    <n v="0"/>
    <n v="0"/>
    <n v="0"/>
    <n v="0"/>
    <n v="4000000"/>
    <n v="-4000000"/>
    <n v="0"/>
    <n v="-4000000"/>
    <m/>
    <m/>
    <s v="N"/>
    <n v="0"/>
  </r>
  <r>
    <x v="3"/>
    <s v="Energy Operations"/>
    <s v="K.TBD"/>
    <s v="TBD"/>
    <s v="K.TBD"/>
    <s v="BAKER PROJECTS"/>
    <s v="K.TBD"/>
    <s v="UPPER BAKER"/>
    <s v="Upgrade to System 1 vibration monitoring."/>
    <x v="1058"/>
    <x v="1"/>
    <s v="TBD"/>
    <s v="TBD"/>
    <x v="0"/>
    <s v="N/A"/>
    <s v="1CORP20000"/>
    <x v="0"/>
    <s v="2CORP70000"/>
    <x v="6"/>
    <s v="3CORP72500"/>
    <x v="43"/>
    <m/>
    <m/>
    <m/>
    <m/>
    <n v="0"/>
    <n v="0"/>
    <m/>
    <n v="0"/>
    <n v="0"/>
    <n v="0"/>
    <n v="0"/>
    <n v="0"/>
    <n v="0"/>
    <n v="0"/>
    <n v="0"/>
    <n v="0"/>
    <n v="0"/>
    <n v="0"/>
    <n v="0"/>
    <n v="250000"/>
    <n v="-250000"/>
    <n v="0"/>
    <n v="-250000"/>
    <m/>
    <m/>
    <s v="N"/>
    <n v="0"/>
  </r>
  <r>
    <x v="3"/>
    <s v="Energy Operations"/>
    <s v="K.TBD"/>
    <s v="TBD"/>
    <s v="K.TBD"/>
    <s v="BAKER PROJECTS"/>
    <s v="K.TBD"/>
    <s v="UPPER BAKER"/>
    <s v="Replace FSC Guide Net"/>
    <x v="1059"/>
    <x v="1"/>
    <s v="TBD"/>
    <s v="TBD"/>
    <x v="0"/>
    <s v="N/A"/>
    <s v="1CORP20000"/>
    <x v="0"/>
    <s v="2CORP70000"/>
    <x v="6"/>
    <s v="3CORP72500"/>
    <x v="43"/>
    <m/>
    <m/>
    <m/>
    <m/>
    <n v="0"/>
    <n v="0"/>
    <m/>
    <n v="0"/>
    <n v="0"/>
    <n v="0"/>
    <n v="0"/>
    <n v="0"/>
    <n v="0"/>
    <n v="0"/>
    <n v="0"/>
    <n v="0"/>
    <n v="4200000"/>
    <n v="-4200000"/>
    <n v="0"/>
    <n v="0"/>
    <n v="0"/>
    <n v="0"/>
    <n v="-4200000"/>
    <m/>
    <m/>
    <s v="N"/>
    <n v="0"/>
  </r>
  <r>
    <x v="3"/>
    <s v="Energy Operations"/>
    <s v="K.TBD"/>
    <s v="TBD"/>
    <s v="K.TBD"/>
    <s v="BAKER PROJECTS"/>
    <s v="K.TBD"/>
    <s v="UPPER BAKER"/>
    <s v="Construct new shop and vehicle storage facilities"/>
    <x v="1060"/>
    <x v="1"/>
    <s v="TBD"/>
    <s v="TBD"/>
    <x v="0"/>
    <s v="N/A"/>
    <s v="1CORP20000"/>
    <x v="0"/>
    <s v="2CORP70000"/>
    <x v="6"/>
    <s v="3CORP72500"/>
    <x v="43"/>
    <m/>
    <m/>
    <m/>
    <m/>
    <n v="0"/>
    <n v="0"/>
    <m/>
    <n v="0"/>
    <n v="0"/>
    <n v="0"/>
    <n v="0"/>
    <n v="0"/>
    <n v="0"/>
    <n v="0"/>
    <n v="0"/>
    <n v="0"/>
    <n v="0"/>
    <n v="0"/>
    <n v="0"/>
    <n v="2400000"/>
    <n v="-2400000"/>
    <n v="0"/>
    <n v="-2400000"/>
    <m/>
    <m/>
    <s v="N"/>
    <n v="0"/>
  </r>
  <r>
    <x v="3"/>
    <s v="Energy Operations"/>
    <s v="K.TBD"/>
    <s v="TBD"/>
    <s v="K.TBD"/>
    <s v="Encogen Projects"/>
    <s v="K.TBD"/>
    <s v="Encogen"/>
    <s v="Unit 1 SCR Replacement"/>
    <x v="1061"/>
    <x v="1"/>
    <s v="TBD"/>
    <s v="TBD"/>
    <x v="0"/>
    <s v="N/A"/>
    <s v="1CORP20000"/>
    <x v="0"/>
    <s v="2CORP70000"/>
    <x v="6"/>
    <s v="3CORP74000"/>
    <x v="49"/>
    <m/>
    <m/>
    <m/>
    <m/>
    <n v="0"/>
    <n v="0"/>
    <m/>
    <n v="0"/>
    <n v="0"/>
    <n v="0"/>
    <n v="1600000"/>
    <n v="-1600000"/>
    <n v="0"/>
    <n v="0"/>
    <n v="0"/>
    <n v="0"/>
    <n v="0"/>
    <n v="0"/>
    <n v="0"/>
    <n v="0"/>
    <n v="0"/>
    <n v="0"/>
    <n v="-1600000"/>
    <m/>
    <m/>
    <s v="N"/>
    <n v="0"/>
  </r>
  <r>
    <x v="3"/>
    <s v="Energy Operations"/>
    <s v="K.TBD"/>
    <s v="TBD"/>
    <s v="K.TBD"/>
    <s v="Encogen Projects"/>
    <s v="K.TBD"/>
    <s v="Encogen"/>
    <s v="Unit 2 SCR Replacement"/>
    <x v="1062"/>
    <x v="1"/>
    <s v="TBD"/>
    <s v="TBD"/>
    <x v="0"/>
    <s v="N/A"/>
    <s v="1CORP20000"/>
    <x v="0"/>
    <s v="2CORP70000"/>
    <x v="6"/>
    <s v="3CORP74000"/>
    <x v="49"/>
    <m/>
    <m/>
    <m/>
    <m/>
    <n v="0"/>
    <n v="0"/>
    <m/>
    <n v="0"/>
    <n v="0"/>
    <n v="0"/>
    <n v="1600000"/>
    <n v="-1600000"/>
    <n v="0"/>
    <n v="0"/>
    <n v="0"/>
    <n v="0"/>
    <n v="0"/>
    <n v="0"/>
    <n v="0"/>
    <n v="0"/>
    <n v="0"/>
    <n v="0"/>
    <n v="-1600000"/>
    <m/>
    <m/>
    <s v="N"/>
    <n v="0"/>
  </r>
  <r>
    <x v="3"/>
    <s v="Energy Operations"/>
    <s v="K.TBD"/>
    <s v="TBD"/>
    <s v="K.TBD"/>
    <s v="Encogen Projects"/>
    <s v="K.TBD"/>
    <s v="Encogen"/>
    <s v="Unit 3 SCR Replacement"/>
    <x v="1063"/>
    <x v="1"/>
    <s v="TBD"/>
    <s v="TBD"/>
    <x v="0"/>
    <s v="N/A"/>
    <s v="1CORP20000"/>
    <x v="0"/>
    <s v="2CORP70000"/>
    <x v="6"/>
    <s v="3CORP74000"/>
    <x v="49"/>
    <m/>
    <m/>
    <m/>
    <m/>
    <n v="0"/>
    <n v="0"/>
    <m/>
    <n v="0"/>
    <n v="0"/>
    <n v="0"/>
    <n v="1600000"/>
    <n v="-1600000"/>
    <n v="0"/>
    <n v="0"/>
    <n v="0"/>
    <n v="0"/>
    <n v="0"/>
    <n v="0"/>
    <n v="0"/>
    <n v="0"/>
    <n v="0"/>
    <n v="0"/>
    <n v="-1600000"/>
    <m/>
    <m/>
    <s v="N"/>
    <n v="0"/>
  </r>
  <r>
    <x v="3"/>
    <s v="Energy Operations"/>
    <s v="K.TBD"/>
    <s v="TBD"/>
    <s v="K.TBD"/>
    <s v="Encogen Projects"/>
    <s v="K.TBD"/>
    <s v="Encogen"/>
    <s v="Pre-action foam system on STG"/>
    <x v="1064"/>
    <x v="1"/>
    <s v="TBD"/>
    <s v="TBD"/>
    <x v="0"/>
    <s v="N/A"/>
    <s v="1CORP20000"/>
    <x v="0"/>
    <s v="2CORP70000"/>
    <x v="6"/>
    <s v="3CORP74000"/>
    <x v="49"/>
    <m/>
    <m/>
    <m/>
    <m/>
    <n v="0"/>
    <n v="0"/>
    <m/>
    <n v="0"/>
    <n v="0"/>
    <n v="0"/>
    <n v="0"/>
    <n v="0"/>
    <n v="0"/>
    <n v="425000"/>
    <n v="-425000"/>
    <n v="0"/>
    <n v="0"/>
    <n v="0"/>
    <n v="0"/>
    <n v="0"/>
    <n v="0"/>
    <n v="0"/>
    <n v="-425000"/>
    <m/>
    <m/>
    <s v="N"/>
    <n v="0"/>
  </r>
  <r>
    <x v="3"/>
    <s v="Energy Operations"/>
    <s v="K.TBD"/>
    <s v="TBD"/>
    <s v="K.TBD"/>
    <s v="Encogen Projects"/>
    <s v="K.TBD"/>
    <s v="Encogen"/>
    <s v="Sample Panels"/>
    <x v="1065"/>
    <x v="1"/>
    <s v="TBD"/>
    <s v="TBD"/>
    <x v="0"/>
    <s v="N/A"/>
    <s v="1CORP20000"/>
    <x v="0"/>
    <s v="2CORP70000"/>
    <x v="6"/>
    <s v="3CORP74000"/>
    <x v="49"/>
    <m/>
    <m/>
    <m/>
    <m/>
    <n v="0"/>
    <n v="0"/>
    <m/>
    <n v="0"/>
    <n v="0"/>
    <n v="0"/>
    <n v="0"/>
    <n v="0"/>
    <n v="0"/>
    <n v="0"/>
    <n v="0"/>
    <n v="0"/>
    <n v="90000"/>
    <n v="-90000"/>
    <n v="0"/>
    <n v="0"/>
    <n v="0"/>
    <n v="0"/>
    <n v="-90000"/>
    <m/>
    <m/>
    <s v="N"/>
    <n v="0"/>
  </r>
  <r>
    <x v="3"/>
    <s v="Energy Operations"/>
    <s v="K.TBD"/>
    <s v="TBD"/>
    <s v="K.TBD"/>
    <s v="Encogen Projects"/>
    <s v="K.TBD"/>
    <s v="Encogen"/>
    <s v="Rebuild B Gas Compressor"/>
    <x v="1066"/>
    <x v="1"/>
    <s v="TBD"/>
    <s v="TBD"/>
    <x v="0"/>
    <s v="N/A"/>
    <s v="1CORP20000"/>
    <x v="0"/>
    <s v="2CORP70000"/>
    <x v="6"/>
    <s v="3CORP74000"/>
    <x v="49"/>
    <m/>
    <m/>
    <m/>
    <m/>
    <n v="0"/>
    <n v="0"/>
    <m/>
    <n v="0"/>
    <n v="0"/>
    <n v="0"/>
    <n v="0"/>
    <n v="0"/>
    <n v="0"/>
    <n v="0"/>
    <n v="0"/>
    <n v="0"/>
    <n v="0"/>
    <n v="0"/>
    <n v="0"/>
    <n v="170000"/>
    <n v="-170000"/>
    <n v="0"/>
    <n v="-170000"/>
    <m/>
    <m/>
    <s v="N"/>
    <n v="0"/>
  </r>
  <r>
    <x v="3"/>
    <s v="Energy Operations"/>
    <s v="K.TBD"/>
    <s v="TBD"/>
    <s v="K.TBD"/>
    <s v="Ferndale Projects"/>
    <s v="K.TBD"/>
    <s v="Ferndale"/>
    <s v="Repl/Upgrades HMI"/>
    <x v="1067"/>
    <x v="1"/>
    <s v="TBD"/>
    <s v="TBD"/>
    <x v="0"/>
    <s v="N/A"/>
    <s v="1CORP20000"/>
    <x v="0"/>
    <s v="2CORP70000"/>
    <x v="6"/>
    <s v="3CORP74500"/>
    <x v="50"/>
    <m/>
    <m/>
    <m/>
    <m/>
    <n v="0"/>
    <n v="0"/>
    <m/>
    <n v="0"/>
    <n v="0"/>
    <n v="0"/>
    <n v="200000"/>
    <n v="-200000"/>
    <n v="0"/>
    <n v="0"/>
    <n v="0"/>
    <n v="0"/>
    <n v="0"/>
    <n v="0"/>
    <n v="0"/>
    <n v="0"/>
    <n v="0"/>
    <n v="0"/>
    <n v="-200000"/>
    <m/>
    <m/>
    <s v="N"/>
    <n v="0"/>
  </r>
  <r>
    <x v="3"/>
    <s v="Energy Operations"/>
    <s v="K.TBD"/>
    <s v="TBD"/>
    <s v="K.TBD"/>
    <s v="FREDDY 1 OPERATIONAL"/>
    <s v="K.TBD"/>
    <s v="FREDDY 1"/>
    <s v="Install Security System"/>
    <x v="1068"/>
    <x v="1"/>
    <s v="TBD"/>
    <s v="TBD"/>
    <x v="0"/>
    <s v="N/A"/>
    <s v="1CORP20000"/>
    <x v="0"/>
    <s v="2CORP70000"/>
    <x v="6"/>
    <s v="3CORP75000"/>
    <x v="51"/>
    <m/>
    <m/>
    <m/>
    <m/>
    <n v="0"/>
    <n v="0"/>
    <m/>
    <n v="0"/>
    <n v="0"/>
    <n v="0"/>
    <n v="100000"/>
    <n v="-100000"/>
    <n v="0"/>
    <n v="0"/>
    <n v="0"/>
    <n v="0"/>
    <n v="0"/>
    <n v="0"/>
    <n v="0"/>
    <n v="0"/>
    <n v="0"/>
    <n v="0"/>
    <n v="-100000"/>
    <m/>
    <m/>
    <s v="N"/>
    <n v="0"/>
  </r>
  <r>
    <x v="3"/>
    <s v="Energy Operations"/>
    <s v="K.TBD"/>
    <s v="TBD"/>
    <s v="K.TBD"/>
    <s v="TBD"/>
    <s v="K.TBD"/>
    <s v="FREDONIA"/>
    <s v="Repl Exhaust Syst w/Stainless Steel"/>
    <x v="1069"/>
    <x v="1"/>
    <s v="TBD"/>
    <s v="TBD"/>
    <x v="0"/>
    <s v="N/A"/>
    <m/>
    <x v="0"/>
    <m/>
    <x v="6"/>
    <m/>
    <x v="17"/>
    <m/>
    <m/>
    <m/>
    <m/>
    <n v="0"/>
    <n v="0"/>
    <m/>
    <n v="0"/>
    <n v="0"/>
    <n v="0"/>
    <n v="1900000"/>
    <n v="-1900000"/>
    <n v="0"/>
    <n v="0"/>
    <n v="0"/>
    <n v="0"/>
    <n v="0"/>
    <n v="0"/>
    <n v="0"/>
    <n v="0"/>
    <n v="0"/>
    <n v="0"/>
    <n v="-1900000"/>
    <m/>
    <m/>
    <s v="N"/>
    <n v="0"/>
  </r>
  <r>
    <x v="3"/>
    <s v="Energy Operations"/>
    <s v="K.TBD"/>
    <s v="TBD"/>
    <s v="K.TBD"/>
    <s v="TBD"/>
    <s v="K.TBD"/>
    <s v="FREDONIA"/>
    <s v="Repl SCR Core Unitss #3 &amp;#4"/>
    <x v="1070"/>
    <x v="1"/>
    <s v="TBD"/>
    <s v="TBD"/>
    <x v="0"/>
    <s v="N/A"/>
    <m/>
    <x v="0"/>
    <m/>
    <x v="6"/>
    <m/>
    <x v="17"/>
    <m/>
    <m/>
    <m/>
    <m/>
    <n v="0"/>
    <n v="0"/>
    <m/>
    <n v="0"/>
    <n v="0"/>
    <n v="0"/>
    <n v="1192849"/>
    <n v="-1192849"/>
    <n v="0"/>
    <n v="0"/>
    <n v="0"/>
    <n v="0"/>
    <n v="0"/>
    <n v="0"/>
    <n v="0"/>
    <n v="0"/>
    <n v="0"/>
    <n v="0"/>
    <n v="-1192849"/>
    <m/>
    <m/>
    <s v="N"/>
    <n v="0"/>
  </r>
  <r>
    <x v="3"/>
    <s v="Energy Operations"/>
    <s v="K.TBD"/>
    <s v="TBD"/>
    <s v="K.TBD"/>
    <s v="TBD"/>
    <s v="K.TBD"/>
    <s v="FREDONIA"/>
    <s v="Repl Exciter Voltage Regulator/Relay Protection"/>
    <x v="1071"/>
    <x v="1"/>
    <s v="TBD"/>
    <s v="TBD"/>
    <x v="0"/>
    <s v="N/A"/>
    <m/>
    <x v="0"/>
    <m/>
    <x v="6"/>
    <m/>
    <x v="17"/>
    <m/>
    <m/>
    <m/>
    <m/>
    <n v="0"/>
    <n v="0"/>
    <m/>
    <n v="0"/>
    <n v="0"/>
    <n v="0"/>
    <n v="700000"/>
    <n v="-700000"/>
    <n v="0"/>
    <n v="0"/>
    <n v="0"/>
    <n v="0"/>
    <n v="0"/>
    <n v="0"/>
    <n v="0"/>
    <n v="0"/>
    <n v="0"/>
    <n v="0"/>
    <n v="-700000"/>
    <m/>
    <m/>
    <s v="N"/>
    <n v="0"/>
  </r>
  <r>
    <x v="3"/>
    <s v="Energy Operations"/>
    <s v="K.TBD"/>
    <s v="TBD"/>
    <s v="K.TBD"/>
    <s v="TBD"/>
    <s v="K.TBD"/>
    <s v="FREDONIA"/>
    <s v="Repl &amp; 3&amp;4 Pratt Control System"/>
    <x v="1072"/>
    <x v="1"/>
    <s v="TBD"/>
    <s v="TBD"/>
    <x v="0"/>
    <s v="N/A"/>
    <m/>
    <x v="0"/>
    <m/>
    <x v="6"/>
    <m/>
    <x v="17"/>
    <m/>
    <m/>
    <m/>
    <m/>
    <n v="0"/>
    <n v="0"/>
    <m/>
    <n v="0"/>
    <n v="0"/>
    <n v="0"/>
    <n v="0"/>
    <n v="0"/>
    <n v="0"/>
    <n v="0"/>
    <n v="0"/>
    <n v="0"/>
    <n v="500000"/>
    <n v="-500000"/>
    <n v="0"/>
    <n v="0"/>
    <n v="0"/>
    <n v="0"/>
    <n v="-500000"/>
    <m/>
    <m/>
    <s v="N"/>
    <n v="0"/>
  </r>
  <r>
    <x v="3"/>
    <s v="Energy Operations"/>
    <s v="K.TBD"/>
    <s v="TBD"/>
    <s v="K.TBD"/>
    <s v="GOLDENDALE PROJECTS"/>
    <s v="K.TBD"/>
    <s v="GOLDENDALE"/>
    <s v="Replace SCR"/>
    <x v="1073"/>
    <x v="1"/>
    <s v="TBD"/>
    <s v="TBD"/>
    <x v="0"/>
    <s v="N/A"/>
    <s v="1CORP20000"/>
    <x v="0"/>
    <s v="2CORP70000"/>
    <x v="6"/>
    <s v="3CORP76500"/>
    <x v="57"/>
    <m/>
    <m/>
    <m/>
    <m/>
    <n v="0"/>
    <n v="0"/>
    <m/>
    <n v="0"/>
    <n v="0"/>
    <n v="0"/>
    <n v="1680000"/>
    <n v="-1680000"/>
    <n v="0"/>
    <n v="0"/>
    <n v="0"/>
    <n v="0"/>
    <n v="1331275"/>
    <n v="-1331275"/>
    <n v="0"/>
    <n v="0"/>
    <n v="0"/>
    <n v="0"/>
    <n v="-3011275"/>
    <m/>
    <m/>
    <s v="N"/>
    <n v="0"/>
  </r>
  <r>
    <x v="3"/>
    <s v="Energy Operations"/>
    <s v="K.TBD"/>
    <s v="TBD"/>
    <s v="K.TBD"/>
    <s v="GOLDENDALE PROJECTS"/>
    <s v="K.TBD"/>
    <s v="GOLDENDALE"/>
    <s v="Install gas side air attemperation in the HRSG"/>
    <x v="1074"/>
    <x v="1"/>
    <s v="TBD"/>
    <s v="TBD"/>
    <x v="0"/>
    <s v="N/A"/>
    <s v="1CORP20000"/>
    <x v="0"/>
    <s v="2CORP70000"/>
    <x v="6"/>
    <s v="3CORP76500"/>
    <x v="57"/>
    <m/>
    <m/>
    <m/>
    <m/>
    <n v="0"/>
    <n v="0"/>
    <m/>
    <n v="0"/>
    <n v="0"/>
    <n v="0"/>
    <n v="0"/>
    <n v="0"/>
    <n v="0"/>
    <n v="1053113"/>
    <n v="-1053113"/>
    <n v="0"/>
    <n v="0"/>
    <n v="0"/>
    <n v="0"/>
    <n v="0"/>
    <n v="0"/>
    <n v="0"/>
    <n v="-1053113"/>
    <m/>
    <m/>
    <s v="N"/>
    <n v="0"/>
  </r>
  <r>
    <x v="3"/>
    <s v="Energy Operations"/>
    <s v="K.TBD"/>
    <s v="TBD"/>
    <s v="K.TBD"/>
    <s v="GOLDENDALE PROJECTS"/>
    <s v="K.TBD"/>
    <s v="GOLDENDALE"/>
    <s v="CTG Exciter Control System Upgrade"/>
    <x v="1075"/>
    <x v="1"/>
    <s v="TBD"/>
    <s v="TBD"/>
    <x v="0"/>
    <s v="N/A"/>
    <s v="1CORP20000"/>
    <x v="0"/>
    <s v="2CORP70000"/>
    <x v="6"/>
    <s v="3CORP76500"/>
    <x v="57"/>
    <m/>
    <m/>
    <m/>
    <m/>
    <n v="0"/>
    <n v="0"/>
    <m/>
    <n v="0"/>
    <n v="0"/>
    <n v="0"/>
    <n v="0"/>
    <n v="0"/>
    <n v="0"/>
    <n v="0"/>
    <n v="0"/>
    <n v="0"/>
    <n v="1130000"/>
    <n v="-1130000"/>
    <n v="0"/>
    <n v="0"/>
    <n v="0"/>
    <n v="0"/>
    <n v="-1130000"/>
    <m/>
    <m/>
    <s v="N"/>
    <n v="0"/>
  </r>
  <r>
    <x v="3"/>
    <s v="Energy Operations"/>
    <s v="K.TBD"/>
    <s v="TBD"/>
    <s v="K.TBD"/>
    <s v="GOLDENDALE PROJECTS"/>
    <s v="K.TBD"/>
    <s v="GOLDENDALE"/>
    <s v="Misc Cap"/>
    <x v="1076"/>
    <x v="1"/>
    <s v="TBD"/>
    <s v="TBD"/>
    <x v="0"/>
    <s v="N/A"/>
    <s v="1CORP20000"/>
    <x v="0"/>
    <s v="2CORP70000"/>
    <x v="6"/>
    <s v="3CORP76500"/>
    <x v="57"/>
    <m/>
    <m/>
    <m/>
    <m/>
    <n v="0"/>
    <n v="0"/>
    <m/>
    <n v="0"/>
    <n v="0"/>
    <n v="0"/>
    <n v="31000"/>
    <n v="-31000"/>
    <n v="0"/>
    <n v="117737"/>
    <n v="-117737"/>
    <n v="0"/>
    <n v="0"/>
    <n v="0"/>
    <n v="0"/>
    <n v="0"/>
    <n v="0"/>
    <n v="0"/>
    <n v="-148737"/>
    <m/>
    <m/>
    <s v="N"/>
    <n v="0"/>
  </r>
  <r>
    <x v="3"/>
    <s v="Energy Operations"/>
    <s v="K.TBD"/>
    <s v="TBD"/>
    <s v="K.TBD"/>
    <s v="GOLDENDALE PROJECTS"/>
    <s v="K.TBD"/>
    <s v="GOLDENDALE"/>
    <s v="Replace Digital Generator Portection Relay"/>
    <x v="1077"/>
    <x v="1"/>
    <s v="TBD"/>
    <s v="TBD"/>
    <x v="0"/>
    <s v="N/A"/>
    <s v="1CORP20000"/>
    <x v="0"/>
    <s v="2CORP70000"/>
    <x v="6"/>
    <s v="3CORP76500"/>
    <x v="57"/>
    <m/>
    <m/>
    <m/>
    <m/>
    <n v="0"/>
    <n v="0"/>
    <m/>
    <n v="0"/>
    <n v="0"/>
    <n v="0"/>
    <n v="300000"/>
    <n v="-300000"/>
    <n v="0"/>
    <n v="0"/>
    <n v="0"/>
    <n v="0"/>
    <n v="0"/>
    <n v="0"/>
    <n v="0"/>
    <n v="0"/>
    <n v="0"/>
    <n v="0"/>
    <n v="-300000"/>
    <m/>
    <m/>
    <s v="N"/>
    <n v="0"/>
  </r>
  <r>
    <x v="3"/>
    <s v="Energy Operations"/>
    <s v="K.TBD"/>
    <s v="TBD"/>
    <s v="K.TBD"/>
    <s v="GOLDENDALE PROJECTS"/>
    <s v="K.TBD"/>
    <s v="GOLDENDALE"/>
    <s v="Replace  Condensate Pump #1"/>
    <x v="1078"/>
    <x v="1"/>
    <s v="TBD"/>
    <s v="TBD"/>
    <x v="0"/>
    <s v="N/A"/>
    <s v="1CORP20000"/>
    <x v="0"/>
    <s v="2CORP70000"/>
    <x v="6"/>
    <s v="3CORP76500"/>
    <x v="57"/>
    <m/>
    <m/>
    <m/>
    <m/>
    <n v="0"/>
    <n v="0"/>
    <m/>
    <n v="0"/>
    <n v="0"/>
    <n v="0"/>
    <n v="200000"/>
    <n v="-200000"/>
    <n v="0"/>
    <n v="0"/>
    <n v="0"/>
    <n v="0"/>
    <n v="0"/>
    <n v="0"/>
    <n v="0"/>
    <n v="0"/>
    <n v="0"/>
    <n v="0"/>
    <n v="-200000"/>
    <m/>
    <m/>
    <s v="N"/>
    <n v="0"/>
  </r>
  <r>
    <x v="3"/>
    <s v="Energy Operations"/>
    <s v="K.TBD"/>
    <s v="TBD"/>
    <s v="K.TBD"/>
    <s v="GOLDENDALE PROJECTS"/>
    <s v="K.TBD"/>
    <s v="GOLDENDALE"/>
    <s v="Replace SAC Vessels"/>
    <x v="1079"/>
    <x v="1"/>
    <s v="TBD"/>
    <s v="TBD"/>
    <x v="0"/>
    <s v="N/A"/>
    <s v="1CORP20000"/>
    <x v="0"/>
    <s v="2CORP70000"/>
    <x v="6"/>
    <s v="3CORP76500"/>
    <x v="57"/>
    <m/>
    <m/>
    <m/>
    <m/>
    <n v="0"/>
    <n v="0"/>
    <m/>
    <n v="0"/>
    <n v="0"/>
    <n v="0"/>
    <n v="200000"/>
    <n v="-200000"/>
    <n v="0"/>
    <n v="0"/>
    <n v="0"/>
    <n v="0"/>
    <n v="0"/>
    <n v="0"/>
    <n v="0"/>
    <n v="0"/>
    <n v="0"/>
    <n v="0"/>
    <n v="-200000"/>
    <m/>
    <m/>
    <s v="N"/>
    <n v="0"/>
  </r>
  <r>
    <x v="3"/>
    <s v="Energy Operations"/>
    <s v="K.TBD"/>
    <s v="TBD"/>
    <s v="K.TBD"/>
    <s v="GOLDENDALE PROJECTS"/>
    <s v="K.TBD"/>
    <s v="GOLDENDALE"/>
    <s v="Install new CT air inlet filters"/>
    <x v="1080"/>
    <x v="1"/>
    <s v="TBD"/>
    <s v="TBD"/>
    <x v="0"/>
    <s v="N/A"/>
    <s v="1CORP20000"/>
    <x v="0"/>
    <s v="2CORP70000"/>
    <x v="6"/>
    <s v="3CORP76500"/>
    <x v="57"/>
    <m/>
    <m/>
    <m/>
    <m/>
    <n v="0"/>
    <n v="0"/>
    <m/>
    <n v="0"/>
    <n v="0"/>
    <n v="0"/>
    <n v="0"/>
    <n v="0"/>
    <n v="0"/>
    <n v="320000"/>
    <n v="-320000"/>
    <n v="0"/>
    <n v="0"/>
    <n v="0"/>
    <n v="0"/>
    <n v="0"/>
    <n v="0"/>
    <n v="0"/>
    <n v="-320000"/>
    <m/>
    <m/>
    <s v="N"/>
    <n v="0"/>
  </r>
  <r>
    <x v="3"/>
    <s v="Energy Operations"/>
    <s v="K.TBD"/>
    <s v="TBD"/>
    <s v="K.TBD"/>
    <s v="GOLDENDALE PROJECTS"/>
    <s v="K.TBD"/>
    <s v="GOLDENDALE"/>
    <s v="Install New Air-Cooled Condenser System"/>
    <x v="1081"/>
    <x v="1"/>
    <s v="TBD"/>
    <s v="TBD"/>
    <x v="0"/>
    <s v="N/A"/>
    <s v="1CORP20000"/>
    <x v="0"/>
    <s v="2CORP70000"/>
    <x v="6"/>
    <s v="3CORP76500"/>
    <x v="57"/>
    <m/>
    <m/>
    <m/>
    <m/>
    <n v="0"/>
    <n v="0"/>
    <m/>
    <n v="0"/>
    <n v="0"/>
    <n v="0"/>
    <n v="0"/>
    <n v="0"/>
    <n v="0"/>
    <n v="290000"/>
    <n v="-290000"/>
    <n v="0"/>
    <n v="0"/>
    <n v="0"/>
    <n v="0"/>
    <n v="0"/>
    <n v="0"/>
    <n v="0"/>
    <n v="-290000"/>
    <m/>
    <m/>
    <s v="N"/>
    <n v="0"/>
  </r>
  <r>
    <x v="3"/>
    <s v="Energy Operations"/>
    <s v="K.TBD"/>
    <s v="TBD"/>
    <s v="K.TBD"/>
    <s v="GOLDENDALE PROJECTS"/>
    <s v="K.TBD"/>
    <s v="GOLDENDALE"/>
    <s v="Replace Station Batteries"/>
    <x v="1082"/>
    <x v="1"/>
    <s v="TBD"/>
    <s v="TBD"/>
    <x v="0"/>
    <s v="N/A"/>
    <s v="1CORP20000"/>
    <x v="0"/>
    <s v="2CORP70000"/>
    <x v="6"/>
    <s v="3CORP76500"/>
    <x v="57"/>
    <m/>
    <m/>
    <m/>
    <m/>
    <n v="0"/>
    <n v="0"/>
    <m/>
    <n v="0"/>
    <n v="0"/>
    <n v="0"/>
    <n v="0"/>
    <n v="0"/>
    <n v="0"/>
    <n v="134400"/>
    <n v="-134400"/>
    <n v="0"/>
    <n v="0"/>
    <n v="0"/>
    <n v="0"/>
    <n v="0"/>
    <n v="0"/>
    <n v="0"/>
    <n v="-134400"/>
    <m/>
    <m/>
    <s v="N"/>
    <n v="0"/>
  </r>
  <r>
    <x v="3"/>
    <s v="Energy Operations"/>
    <s v="K.TBD"/>
    <s v="TBD"/>
    <s v="K.TBD"/>
    <s v="GOLDENDALE PROJECTS"/>
    <s v="K.TBD"/>
    <s v="GOLDENDALE"/>
    <s v="Replace BFP Automatic Recirculation Valve"/>
    <x v="1083"/>
    <x v="1"/>
    <s v="TBD"/>
    <s v="TBD"/>
    <x v="0"/>
    <s v="N/A"/>
    <s v="1CORP20000"/>
    <x v="0"/>
    <s v="2CORP70000"/>
    <x v="6"/>
    <s v="3CORP76500"/>
    <x v="57"/>
    <m/>
    <m/>
    <m/>
    <m/>
    <n v="0"/>
    <n v="0"/>
    <m/>
    <n v="0"/>
    <n v="0"/>
    <n v="0"/>
    <n v="140000"/>
    <n v="-140000"/>
    <n v="0"/>
    <n v="0"/>
    <n v="0"/>
    <n v="0"/>
    <n v="0"/>
    <n v="0"/>
    <n v="0"/>
    <n v="0"/>
    <n v="0"/>
    <n v="0"/>
    <n v="-140000"/>
    <m/>
    <m/>
    <s v="N"/>
    <n v="0"/>
  </r>
  <r>
    <x v="3"/>
    <s v="Energy Operations"/>
    <s v="K.TBD"/>
    <s v="TBD"/>
    <s v="K.TBD"/>
    <s v="TBD"/>
    <s v="K.TBD"/>
    <s v="TBD"/>
    <s v="Hot Gas Path Capex"/>
    <x v="1084"/>
    <x v="1"/>
    <s v="TBD"/>
    <s v="TBD"/>
    <x v="0"/>
    <s v="N/A"/>
    <s v="1CORP20000"/>
    <x v="0"/>
    <s v="2CORP70000"/>
    <x v="6"/>
    <s v="3CORP78000"/>
    <x v="61"/>
    <m/>
    <m/>
    <m/>
    <m/>
    <n v="0"/>
    <n v="0"/>
    <m/>
    <n v="0"/>
    <n v="0"/>
    <n v="0"/>
    <n v="0"/>
    <n v="0"/>
    <n v="0"/>
    <n v="0"/>
    <n v="0"/>
    <n v="0"/>
    <n v="0"/>
    <n v="0"/>
    <n v="0"/>
    <n v="0"/>
    <n v="0"/>
    <n v="0"/>
    <n v="0"/>
    <m/>
    <m/>
    <s v="N"/>
    <n v="0"/>
  </r>
  <r>
    <x v="3"/>
    <s v="Energy Operations"/>
    <s v="K.TBD"/>
    <s v="TBD"/>
    <s v="K.TBD"/>
    <s v="TBD"/>
    <s v="K.TBD"/>
    <s v="TBD"/>
    <s v="ABB Symphony &amp; HMI Upgrades (BOP Controls?)"/>
    <x v="1085"/>
    <x v="1"/>
    <s v="TBD"/>
    <s v="TBD"/>
    <x v="0"/>
    <s v="N/A"/>
    <s v="1CORP20000"/>
    <x v="0"/>
    <s v="2CORP70000"/>
    <x v="6"/>
    <s v="3CORP78000"/>
    <x v="61"/>
    <m/>
    <m/>
    <m/>
    <m/>
    <n v="0"/>
    <n v="0"/>
    <m/>
    <n v="0"/>
    <n v="0"/>
    <n v="0"/>
    <n v="158429"/>
    <n v="-158429"/>
    <n v="0"/>
    <n v="0"/>
    <n v="0"/>
    <n v="0"/>
    <n v="0"/>
    <n v="0"/>
    <n v="0"/>
    <n v="0"/>
    <n v="0"/>
    <n v="0"/>
    <n v="-158429"/>
    <m/>
    <m/>
    <s v="N"/>
    <n v="0"/>
  </r>
  <r>
    <x v="3"/>
    <s v="Energy Operations"/>
    <s v="K.TBD"/>
    <s v="TBD"/>
    <s v="K.TBD"/>
    <s v="TBD"/>
    <s v="K.TBD"/>
    <s v="TBD"/>
    <s v="CT/ST GSU's &amp; Aux Trasfomrer DGA Monitor Installations"/>
    <x v="1086"/>
    <x v="1"/>
    <s v="TBD"/>
    <s v="TBD"/>
    <x v="0"/>
    <s v="N/A"/>
    <s v="1CORP20000"/>
    <x v="0"/>
    <s v="2CORP70000"/>
    <x v="6"/>
    <s v="3CORP78000"/>
    <x v="61"/>
    <m/>
    <m/>
    <m/>
    <m/>
    <n v="0"/>
    <n v="0"/>
    <m/>
    <n v="0"/>
    <n v="0"/>
    <n v="0"/>
    <n v="199946"/>
    <n v="-199946"/>
    <n v="0"/>
    <n v="0"/>
    <n v="0"/>
    <n v="0"/>
    <n v="0"/>
    <n v="0"/>
    <n v="0"/>
    <n v="0"/>
    <n v="0"/>
    <n v="0"/>
    <n v="-199946"/>
    <m/>
    <m/>
    <s v="N"/>
    <n v="0"/>
  </r>
  <r>
    <x v="3"/>
    <s v="Energy Operations"/>
    <s v="K.TBD"/>
    <s v="TBD"/>
    <s v="K.TBD"/>
    <s v="TBD"/>
    <s v="K.TBD"/>
    <s v="TBD"/>
    <s v="Repl SCR/ CO Media"/>
    <x v="1087"/>
    <x v="1"/>
    <s v="TBD"/>
    <s v="TBD"/>
    <x v="0"/>
    <s v="N/A"/>
    <s v="1CORP20000"/>
    <x v="0"/>
    <s v="2CORP70000"/>
    <x v="6"/>
    <s v="3CORP78000"/>
    <x v="61"/>
    <m/>
    <m/>
    <m/>
    <m/>
    <n v="0"/>
    <n v="0"/>
    <m/>
    <n v="0"/>
    <n v="0"/>
    <n v="0"/>
    <n v="0"/>
    <n v="0"/>
    <n v="0"/>
    <n v="0"/>
    <n v="0"/>
    <n v="0"/>
    <n v="847500"/>
    <n v="-847500"/>
    <n v="0"/>
    <n v="862500"/>
    <n v="-862500"/>
    <n v="0"/>
    <n v="-1710000"/>
    <m/>
    <m/>
    <s v="N"/>
    <n v="0"/>
  </r>
  <r>
    <x v="3"/>
    <s v="Energy Operations"/>
    <s v="K.TBD"/>
    <s v="TBD"/>
    <s v="K.TBD"/>
    <s v="TBD"/>
    <s v="K.TBD"/>
    <s v="TBD"/>
    <s v="Repl Cooling Tower Fill"/>
    <x v="1088"/>
    <x v="1"/>
    <s v="TBD"/>
    <s v="TBD"/>
    <x v="0"/>
    <s v="N/A"/>
    <s v="1CORP20000"/>
    <x v="0"/>
    <s v="2CORP70000"/>
    <x v="6"/>
    <s v="3CORP78000"/>
    <x v="61"/>
    <m/>
    <m/>
    <m/>
    <m/>
    <n v="0"/>
    <n v="0"/>
    <m/>
    <n v="0"/>
    <n v="0"/>
    <n v="0"/>
    <n v="0"/>
    <n v="0"/>
    <n v="0"/>
    <n v="0"/>
    <n v="0"/>
    <n v="0"/>
    <n v="400000"/>
    <n v="-400000"/>
    <n v="0"/>
    <n v="0"/>
    <n v="0"/>
    <n v="0"/>
    <n v="-400000"/>
    <m/>
    <m/>
    <s v="N"/>
    <n v="0"/>
  </r>
  <r>
    <x v="3"/>
    <s v="Energy Operations"/>
    <s v="K.TBD"/>
    <s v="TBD"/>
    <s v="K.TBD"/>
    <s v="TBD"/>
    <s v="K.TBD"/>
    <s v="TBD"/>
    <s v="install Tie to Cowlitz PUD for Aux Power"/>
    <x v="1089"/>
    <x v="1"/>
    <s v="TBD"/>
    <s v="TBD"/>
    <x v="0"/>
    <s v="N/A"/>
    <s v="1CORP20000"/>
    <x v="0"/>
    <s v="2CORP70000"/>
    <x v="6"/>
    <s v="3CORP78000"/>
    <x v="61"/>
    <m/>
    <m/>
    <m/>
    <m/>
    <n v="0"/>
    <n v="0"/>
    <m/>
    <n v="0"/>
    <n v="0"/>
    <n v="0"/>
    <n v="0"/>
    <n v="0"/>
    <n v="0"/>
    <n v="0"/>
    <n v="0"/>
    <n v="0"/>
    <n v="100000"/>
    <n v="-100000"/>
    <n v="0"/>
    <n v="0"/>
    <n v="0"/>
    <n v="0"/>
    <n v="-100000"/>
    <m/>
    <m/>
    <s v="N"/>
    <n v="0"/>
  </r>
  <r>
    <x v="3"/>
    <s v="Energy Operations"/>
    <s v="K.TBD"/>
    <s v="TBD"/>
    <s v="K.TBD"/>
    <s v="SUMAS PROJECTS"/>
    <s v="K.TBD"/>
    <s v="SUMAS"/>
    <s v="Blowdown Line from LP Economizer"/>
    <x v="1090"/>
    <x v="1"/>
    <s v="TBD"/>
    <s v="TBD"/>
    <x v="0"/>
    <s v="N/A"/>
    <s v="1CORP20000"/>
    <x v="0"/>
    <s v="2CORP70000"/>
    <x v="6"/>
    <s v="3CORP79000"/>
    <x v="63"/>
    <m/>
    <m/>
    <m/>
    <m/>
    <n v="0"/>
    <n v="0"/>
    <m/>
    <n v="0"/>
    <n v="0"/>
    <n v="0"/>
    <n v="0"/>
    <n v="0"/>
    <n v="0"/>
    <n v="65000"/>
    <n v="-65000"/>
    <n v="0"/>
    <n v="0"/>
    <n v="0"/>
    <n v="0"/>
    <n v="0"/>
    <n v="0"/>
    <n v="0"/>
    <n v="-65000"/>
    <m/>
    <m/>
    <s v="N"/>
    <n v="0"/>
  </r>
  <r>
    <x v="1"/>
    <s v="Corporate"/>
    <s v="C.TBD"/>
    <s v="TBD"/>
    <s v="C.TBD"/>
    <s v="TBD"/>
    <s v="C.TBD"/>
    <s v="TBD"/>
    <s v="Fleet Low Carbon Conversions"/>
    <x v="1091"/>
    <x v="1"/>
    <s v="TBD"/>
    <s v="TBD"/>
    <x v="0"/>
    <s v="N/A"/>
    <s v="1CORP10000"/>
    <x v="1"/>
    <m/>
    <x v="3"/>
    <s v="3CORP52000"/>
    <x v="113"/>
    <s v="1DRIV50000"/>
    <s v="New Initiatives"/>
    <s v="2DRIV50000"/>
    <s v="New Initiatives"/>
    <n v="0"/>
    <n v="0"/>
    <n v="0"/>
    <n v="0"/>
    <n v="0"/>
    <n v="0"/>
    <n v="480000"/>
    <n v="-480000"/>
    <n v="0"/>
    <n v="480000"/>
    <n v="-480000"/>
    <n v="0"/>
    <n v="480000"/>
    <n v="-480000"/>
    <n v="0"/>
    <n v="480000"/>
    <n v="-480000"/>
    <n v="480000"/>
    <n v="-1920000"/>
    <m/>
    <s v="added 9/13/2017"/>
    <m/>
    <m/>
  </r>
  <r>
    <x v="0"/>
    <s v="Operations"/>
    <s v="R.TBD"/>
    <s v="TBD"/>
    <s v="R.TBD"/>
    <s v="TBD"/>
    <s v="R.TBD"/>
    <s v="TBD"/>
    <s v="Conservation Voltage Reduction (CVR)"/>
    <x v="1092"/>
    <x v="1"/>
    <s v="TBD"/>
    <s v="TBD"/>
    <x v="0"/>
    <s v="N/A"/>
    <s v="1CORP10000"/>
    <x v="1"/>
    <m/>
    <x v="3"/>
    <s v="3CORP52000"/>
    <x v="114"/>
    <s v="1DRIV50000"/>
    <s v="New Initiatives"/>
    <s v="2DRIV50000"/>
    <s v="New Initiatives"/>
    <n v="0"/>
    <n v="0"/>
    <n v="0"/>
    <n v="0"/>
    <n v="0"/>
    <n v="0"/>
    <n v="996000"/>
    <n v="-996000"/>
    <n v="0"/>
    <n v="996000"/>
    <n v="-996000"/>
    <n v="0"/>
    <n v="996000"/>
    <n v="-996000"/>
    <n v="0"/>
    <n v="996000"/>
    <n v="-996000"/>
    <n v="996000"/>
    <n v="-3984000"/>
    <m/>
    <s v="added 9/13/2017"/>
    <m/>
    <m/>
  </r>
  <r>
    <x v="5"/>
    <m/>
    <m/>
    <m/>
    <m/>
    <m/>
    <m/>
    <m/>
    <m/>
    <x v="1093"/>
    <x v="2"/>
    <m/>
    <m/>
    <x v="4"/>
    <m/>
    <m/>
    <x v="2"/>
    <m/>
    <x v="15"/>
    <m/>
    <x v="115"/>
    <m/>
    <m/>
    <m/>
    <m/>
    <m/>
    <m/>
    <m/>
    <m/>
    <m/>
    <m/>
    <m/>
    <m/>
    <m/>
    <m/>
    <m/>
    <m/>
    <m/>
    <m/>
    <m/>
    <m/>
    <m/>
    <m/>
    <m/>
    <m/>
    <m/>
    <m/>
    <n v="0"/>
  </r>
  <r>
    <x v="1"/>
    <s v="Corporate"/>
    <s v="C.TBD"/>
    <s v="TBD"/>
    <s v="C.TBD"/>
    <s v="TBD"/>
    <s v="C.TBD"/>
    <s v="TBD"/>
    <s v="Placeholder - Management Reserve (Corp)"/>
    <x v="1094"/>
    <x v="0"/>
    <m/>
    <m/>
    <x v="0"/>
    <m/>
    <m/>
    <x v="1"/>
    <m/>
    <x v="16"/>
    <m/>
    <x v="116"/>
    <m/>
    <m/>
    <m/>
    <m/>
    <m/>
    <m/>
    <m/>
    <n v="0"/>
    <n v="0"/>
    <m/>
    <n v="791953.70709999988"/>
    <n v="-791953.70709999988"/>
    <m/>
    <n v="538166.04696999991"/>
    <n v="-538166.04696999991"/>
    <m/>
    <n v="206592.33369"/>
    <n v="-206592.33369"/>
    <m/>
    <n v="322595.27229999995"/>
    <n v="-322595.27229999995"/>
    <n v="136280.41407999999"/>
    <n v="-1859307.3600599999"/>
    <m/>
    <m/>
    <m/>
    <n v="-28280.414079999988"/>
  </r>
  <r>
    <x v="2"/>
    <s v="IT"/>
    <s v="F.TBD"/>
    <s v="TBD"/>
    <s v="F.TBD"/>
    <s v="TBD"/>
    <s v="F.TBD"/>
    <s v="TBD"/>
    <s v="Placeholder - Management Reserve (IT)"/>
    <x v="1095"/>
    <x v="0"/>
    <m/>
    <m/>
    <x v="0"/>
    <m/>
    <m/>
    <x v="1"/>
    <m/>
    <x v="16"/>
    <m/>
    <x v="116"/>
    <m/>
    <m/>
    <m/>
    <m/>
    <m/>
    <m/>
    <m/>
    <n v="0"/>
    <n v="0"/>
    <m/>
    <n v="309700"/>
    <n v="-309700"/>
    <m/>
    <n v="37490"/>
    <n v="-37490"/>
    <m/>
    <n v="0"/>
    <n v="0"/>
    <m/>
    <n v="0"/>
    <n v="0"/>
    <n v="0"/>
    <n v="-347190"/>
    <m/>
    <m/>
    <m/>
    <n v="0"/>
  </r>
  <r>
    <x v="3"/>
    <s v="Energy Operations"/>
    <s v="K.TBD"/>
    <s v="TBD"/>
    <s v="K.TBD"/>
    <s v="TBD"/>
    <s v="K.TBD"/>
    <s v="TBD"/>
    <s v="Placeholder - Management Reserve (En Ops)"/>
    <x v="1096"/>
    <x v="0"/>
    <m/>
    <m/>
    <x v="0"/>
    <m/>
    <m/>
    <x v="1"/>
    <m/>
    <x v="16"/>
    <m/>
    <x v="116"/>
    <m/>
    <m/>
    <m/>
    <m/>
    <m/>
    <m/>
    <m/>
    <n v="0"/>
    <n v="0"/>
    <m/>
    <n v="2997050.7471999996"/>
    <n v="-2997050.7471999996"/>
    <m/>
    <n v="1039121.3848319177"/>
    <n v="-1039121.3848319177"/>
    <m/>
    <n v="518117.22789999994"/>
    <n v="-518117.22789999994"/>
    <m/>
    <n v="99482.257799999992"/>
    <n v="-99482.257799999992"/>
    <n v="0"/>
    <n v="-4653771.6177319176"/>
    <m/>
    <m/>
    <m/>
    <n v="0"/>
  </r>
  <r>
    <x v="0"/>
    <s v="Operations"/>
    <s v="R.TBD"/>
    <s v="TBD"/>
    <s v="R.TBD"/>
    <s v="TBD"/>
    <s v="R.TBD"/>
    <s v="TBD"/>
    <s v="Placeholder - Management Reserve (Ops)"/>
    <x v="1097"/>
    <x v="0"/>
    <m/>
    <m/>
    <x v="0"/>
    <m/>
    <m/>
    <x v="1"/>
    <m/>
    <x v="16"/>
    <m/>
    <x v="116"/>
    <m/>
    <m/>
    <m/>
    <m/>
    <m/>
    <m/>
    <m/>
    <n v="0"/>
    <n v="0"/>
    <m/>
    <n v="5929604.780164605"/>
    <n v="-5929604.780164605"/>
    <m/>
    <n v="5356674.0530388346"/>
    <n v="-5356674.0530388346"/>
    <m/>
    <n v="4402960.2958262311"/>
    <n v="-4402960.2958262311"/>
    <m/>
    <n v="4505897.0715835644"/>
    <n v="-4505897.0715835644"/>
    <n v="4819162.2757223956"/>
    <n v="-20195136.200613238"/>
    <m/>
    <m/>
    <m/>
    <n v="1074000.2711762497"/>
  </r>
  <r>
    <x v="4"/>
    <s v="Customer Experience"/>
    <s v="X.TBD"/>
    <s v="TBD"/>
    <s v="X.TBD"/>
    <s v="TBD"/>
    <s v="X.TBD"/>
    <s v="TBD"/>
    <s v="Placeholder - Management Reserve (CET)"/>
    <x v="1098"/>
    <x v="0"/>
    <m/>
    <m/>
    <x v="0"/>
    <m/>
    <m/>
    <x v="1"/>
    <m/>
    <x v="16"/>
    <m/>
    <x v="116"/>
    <m/>
    <m/>
    <m/>
    <m/>
    <m/>
    <m/>
    <m/>
    <n v="0"/>
    <n v="0"/>
    <m/>
    <n v="110461.97039999999"/>
    <n v="-110461.97039999999"/>
    <m/>
    <n v="120636.87049999999"/>
    <n v="-120636.87049999999"/>
    <m/>
    <n v="131168.6102"/>
    <n v="-131168.6102"/>
    <m/>
    <n v="142210.06719999999"/>
    <n v="-142210.06719999999"/>
    <n v="153868.34879999998"/>
    <n v="-504477.5183"/>
    <m/>
    <m/>
    <m/>
    <n v="34927.171200000012"/>
  </r>
  <r>
    <x v="5"/>
    <m/>
    <m/>
    <m/>
    <m/>
    <m/>
    <m/>
    <m/>
    <m/>
    <x v="1093"/>
    <x v="2"/>
    <m/>
    <m/>
    <x v="4"/>
    <m/>
    <m/>
    <x v="2"/>
    <m/>
    <x v="15"/>
    <m/>
    <x v="115"/>
    <m/>
    <m/>
    <m/>
    <m/>
    <m/>
    <m/>
    <m/>
    <m/>
    <m/>
    <m/>
    <m/>
    <m/>
    <m/>
    <m/>
    <m/>
    <m/>
    <m/>
    <m/>
    <m/>
    <m/>
    <m/>
    <m/>
    <m/>
    <m/>
    <m/>
    <m/>
    <m/>
  </r>
  <r>
    <x v="6"/>
    <m/>
    <m/>
    <m/>
    <m/>
    <m/>
    <m/>
    <m/>
    <m/>
    <x v="1093"/>
    <x v="2"/>
    <m/>
    <m/>
    <x v="4"/>
    <m/>
    <m/>
    <x v="2"/>
    <m/>
    <x v="15"/>
    <m/>
    <x v="115"/>
    <m/>
    <m/>
    <m/>
    <m/>
    <n v="294096685"/>
    <n v="289462623"/>
    <n v="310530712.07000011"/>
    <n v="318093387.27463233"/>
    <n v="-28630764.274632402"/>
    <n v="232222908"/>
    <n v="218553858.14210513"/>
    <n v="13669049.857894899"/>
    <n v="111390529.21054709"/>
    <n v="109542024.13054709"/>
    <n v="1848505.079999994"/>
    <n v="77807196"/>
    <n v="81150920.299999997"/>
    <n v="-3343724.3000000007"/>
    <n v="78227871"/>
    <n v="84354055"/>
    <n v="-6126184"/>
    <n v="90319982.554000005"/>
    <n v="-22583117.636737503"/>
    <m/>
    <m/>
    <m/>
    <m/>
  </r>
  <r>
    <x v="7"/>
    <m/>
    <m/>
    <m/>
    <m/>
    <m/>
    <m/>
    <m/>
    <m/>
    <x v="1093"/>
    <x v="2"/>
    <m/>
    <m/>
    <x v="4"/>
    <m/>
    <m/>
    <x v="2"/>
    <m/>
    <x v="15"/>
    <m/>
    <x v="115"/>
    <m/>
    <m/>
    <m/>
    <m/>
    <n v="1092085597.1261683"/>
    <n v="1101375026"/>
    <n v="1131610558.3399987"/>
    <n v="1131940988.2538326"/>
    <n v="-30565962.253831666"/>
    <n v="972086259.33989668"/>
    <n v="1002131611.3808452"/>
    <n v="-30045352.040948503"/>
    <n v="809461946.60889888"/>
    <n v="836828045.99653172"/>
    <n v="-27366099.387632921"/>
    <n v="743917502.37247646"/>
    <n v="738518702.76688373"/>
    <n v="5398799.6055928227"/>
    <n v="695862039.73131394"/>
    <n v="736676277.60627329"/>
    <n v="-40814237.874959402"/>
    <n v="736959242.77503061"/>
    <n v="-123392851.9517796"/>
    <m/>
    <m/>
    <m/>
    <m/>
  </r>
  <r>
    <x v="8"/>
    <m/>
    <m/>
    <m/>
    <m/>
    <m/>
    <m/>
    <m/>
    <m/>
    <x v="1093"/>
    <x v="2"/>
    <m/>
    <m/>
    <x v="4"/>
    <m/>
    <m/>
    <x v="2"/>
    <m/>
    <x v="15"/>
    <m/>
    <x v="115"/>
    <m/>
    <m/>
    <m/>
    <m/>
    <n v="1092085597.126168"/>
    <n v="1092085597.126168"/>
    <m/>
    <n v="1135060988.25383"/>
    <m/>
    <n v="972086259.3398968"/>
    <m/>
    <m/>
    <n v="809461946.608899"/>
    <m/>
    <m/>
    <n v="743917502.3724761"/>
    <m/>
    <m/>
    <n v="695862039.73131418"/>
    <m/>
    <m/>
    <m/>
    <m/>
    <m/>
    <m/>
    <m/>
    <m/>
  </r>
  <r>
    <x v="9"/>
    <m/>
    <m/>
    <m/>
    <m/>
    <m/>
    <m/>
    <m/>
    <m/>
    <x v="1093"/>
    <x v="2"/>
    <m/>
    <m/>
    <x v="4"/>
    <m/>
    <m/>
    <x v="2"/>
    <m/>
    <x v="15"/>
    <m/>
    <x v="115"/>
    <m/>
    <m/>
    <m/>
    <m/>
    <n v="0"/>
    <n v="9289428.8738319874"/>
    <m/>
    <n v="-3119999.9999973774"/>
    <m/>
    <n v="0"/>
    <m/>
    <m/>
    <n v="0"/>
    <m/>
    <m/>
    <n v="0"/>
    <m/>
    <m/>
    <n v="0"/>
    <m/>
    <m/>
    <m/>
    <m/>
    <m/>
    <m/>
    <m/>
    <m/>
  </r>
  <r>
    <x v="5"/>
    <m/>
    <m/>
    <m/>
    <m/>
    <m/>
    <m/>
    <m/>
    <m/>
    <x v="1093"/>
    <x v="2"/>
    <m/>
    <m/>
    <x v="4"/>
    <m/>
    <m/>
    <x v="2"/>
    <m/>
    <x v="15"/>
    <m/>
    <x v="115"/>
    <m/>
    <m/>
    <m/>
    <m/>
    <m/>
    <n v="9289429"/>
    <m/>
    <m/>
    <m/>
    <m/>
    <m/>
    <m/>
    <m/>
    <m/>
    <m/>
    <m/>
    <m/>
    <m/>
    <m/>
    <m/>
    <m/>
    <m/>
    <m/>
    <m/>
    <m/>
    <m/>
    <m/>
  </r>
  <r>
    <x v="5"/>
    <m/>
    <m/>
    <m/>
    <m/>
    <m/>
    <m/>
    <m/>
    <m/>
    <x v="1093"/>
    <x v="2"/>
    <m/>
    <m/>
    <x v="4"/>
    <m/>
    <m/>
    <x v="2"/>
    <m/>
    <x v="15"/>
    <m/>
    <x v="115"/>
    <m/>
    <m/>
    <m/>
    <m/>
    <m/>
    <n v="-0.12616801261901855"/>
    <m/>
    <m/>
    <m/>
    <m/>
    <m/>
    <m/>
    <m/>
    <m/>
    <m/>
    <m/>
    <m/>
    <m/>
    <m/>
    <m/>
    <m/>
    <m/>
    <m/>
    <m/>
    <m/>
    <m/>
    <m/>
  </r>
  <r>
    <x v="5"/>
    <m/>
    <m/>
    <m/>
    <m/>
    <m/>
    <m/>
    <m/>
    <m/>
    <x v="1093"/>
    <x v="2"/>
    <m/>
    <m/>
    <x v="4"/>
    <m/>
    <m/>
    <x v="2"/>
    <m/>
    <x v="15"/>
    <m/>
    <x v="115"/>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count="1106">
  <r>
    <s v="R"/>
    <x v="0"/>
    <s v="C.00001"/>
    <s v="Project for Pre-Cap WBS"/>
    <s v="C.00001.01"/>
    <s v="Pre-Cap L1 WBS"/>
    <s v="C.00001.01.01"/>
    <s v="Pre-Cap L2 WBS"/>
    <s v="C.00001.01.01.01"/>
    <s v="Pre-Cap L3 WBS"/>
    <x v="0"/>
    <n v="1150"/>
    <s v="Dennis A Farrall"/>
    <s v="CA"/>
    <s v="REL  SETC  //  INIT"/>
    <x v="0"/>
    <x v="0"/>
    <s v="2CORP90000"/>
    <x v="0"/>
    <s v="3CORP93000"/>
    <x v="0"/>
    <s v="1DRIV11000"/>
    <x v="0"/>
    <s v="2DRIV11300"/>
    <x v="0"/>
    <n v="0"/>
    <n v="0"/>
    <n v="0"/>
    <n v="0"/>
    <n v="0"/>
    <n v="0"/>
    <n v="0"/>
    <n v="0"/>
    <n v="0"/>
    <n v="0"/>
    <n v="0"/>
    <n v="0"/>
    <n v="0"/>
    <n v="0"/>
    <n v="0"/>
    <n v="0"/>
    <n v="0"/>
    <n v="0"/>
    <n v="0"/>
    <n v="0"/>
    <s v=" "/>
    <s v="N"/>
    <n v="0"/>
    <n v="0"/>
    <n v="0"/>
    <n v="0"/>
    <n v="0"/>
    <n v="0"/>
  </r>
  <r>
    <s v="C"/>
    <x v="1"/>
    <s v="C.10001"/>
    <s v="CAP-AIRCRAFT"/>
    <s v="C.10001.01"/>
    <s v="AIRCRAFT"/>
    <s v="C.10001.01.01"/>
    <s v="AIRCRAFT"/>
    <s v="C.10001.01.01.01"/>
    <s v="AIRCRAFT CAPITAL UPGRADES"/>
    <x v="1"/>
    <n v="4520"/>
    <s v="Colin Davidson"/>
    <s v="CA"/>
    <s v="REL  SETC  //  NOPH"/>
    <x v="0"/>
    <x v="0"/>
    <s v="2CORP60000"/>
    <x v="1"/>
    <s v="3CORP64000"/>
    <x v="1"/>
    <s v="1DRIV63000"/>
    <x v="1"/>
    <s v="2DRIV63000"/>
    <x v="1"/>
    <n v="0"/>
    <n v="0"/>
    <n v="0"/>
    <n v="0"/>
    <n v="0"/>
    <n v="0"/>
    <n v="175000"/>
    <n v="-175000"/>
    <n v="0"/>
    <n v="0"/>
    <n v="0"/>
    <n v="0"/>
    <n v="0"/>
    <n v="0"/>
    <n v="0"/>
    <n v="0"/>
    <n v="0"/>
    <n v="0"/>
    <n v="-175000"/>
    <n v="0"/>
    <n v="0"/>
    <s v="N"/>
    <n v="0"/>
    <n v="0"/>
    <n v="0"/>
    <n v="0"/>
    <n v="0"/>
    <n v="0"/>
  </r>
  <r>
    <s v="C"/>
    <x v="1"/>
    <s v="C.10002"/>
    <s v="CAP-CORPORATE FACILITIES MASTER PLAN"/>
    <s v="C.10002.01"/>
    <s v="BELLINGHAM SERVICE CENTER"/>
    <s v="C.10002.01.01"/>
    <s v="RENOVATION"/>
    <s v="C.10002.01.01.01"/>
    <s v="ACQUISITION/RETIREMENT-BELLINGHAM"/>
    <x v="0"/>
    <n v="1266"/>
    <s v="Larry J Hurwitz"/>
    <s v="CA"/>
    <s v="REL  SETC  //  EXEC"/>
    <x v="1"/>
    <x v="1"/>
    <s v="2CORP60000"/>
    <x v="1"/>
    <s v="3CORP61000"/>
    <x v="2"/>
    <s v="1DRIV61000"/>
    <x v="2"/>
    <s v="2DRIV61000"/>
    <x v="2"/>
    <n v="0"/>
    <n v="0"/>
    <n v="-465019.62"/>
    <n v="76497.659999999683"/>
    <n v="-76497.659999999683"/>
    <n v="0"/>
    <n v="0"/>
    <n v="0"/>
    <n v="0"/>
    <n v="0"/>
    <n v="0"/>
    <n v="0"/>
    <n v="0"/>
    <n v="0"/>
    <n v="0"/>
    <n v="0"/>
    <n v="0"/>
    <n v="0"/>
    <n v="-76497.659999999683"/>
    <n v="0"/>
    <s v="Moved to Strategic Initiatives (per SPP)."/>
    <s v="Y"/>
    <n v="0"/>
    <n v="0"/>
    <n v="0"/>
    <n v="0"/>
    <n v="0"/>
    <n v="0"/>
  </r>
  <r>
    <s v="C"/>
    <x v="1"/>
    <s v="C.10002"/>
    <s v="CAP-CORPORATE FACILITIES MASTER PLAN"/>
    <s v="C.10002.01"/>
    <s v="BELLINGHAM SERVICE CENTER"/>
    <s v="C.10002.01.01"/>
    <s v="RENOVATION"/>
    <s v="C.10002.01.01.02"/>
    <s v="COMMISSIONING-BELLINGHAM"/>
    <x v="0"/>
    <n v="1266"/>
    <s v="Larry J Hurwitz"/>
    <s v="CA"/>
    <s v="REL  SETC  //  NOPH"/>
    <x v="1"/>
    <x v="1"/>
    <s v="2CORP60000"/>
    <x v="1"/>
    <s v="3CORP61000"/>
    <x v="2"/>
    <s v="1DRIV61000"/>
    <x v="2"/>
    <s v="2DRIV61000"/>
    <x v="2"/>
    <n v="0"/>
    <n v="0"/>
    <n v="0"/>
    <n v="0"/>
    <n v="0"/>
    <n v="0"/>
    <n v="0"/>
    <n v="0"/>
    <n v="0"/>
    <n v="0"/>
    <n v="0"/>
    <n v="0"/>
    <n v="0"/>
    <n v="0"/>
    <n v="0"/>
    <n v="0"/>
    <n v="0"/>
    <n v="0"/>
    <n v="0"/>
    <n v="0"/>
    <s v="Moved to Strategic Initiatives (per SPP)."/>
    <s v="Y"/>
    <n v="0"/>
    <n v="0"/>
    <n v="0"/>
    <n v="0"/>
    <n v="0"/>
    <n v="0"/>
  </r>
  <r>
    <s v="C"/>
    <x v="1"/>
    <s v="C.10002"/>
    <s v="CAP-CORPORATE FACILITIES MASTER PLAN"/>
    <s v="C.10002.01"/>
    <s v="BELLINGHAM SERVICE CENTER"/>
    <s v="C.10002.01.01"/>
    <s v="RENOVATION"/>
    <s v="C.10002.01.01.03"/>
    <s v="CONSTRUCTION-BELLINGHAM"/>
    <x v="0"/>
    <n v="1266"/>
    <s v="Larry J Hurwitz"/>
    <s v="CA"/>
    <s v="REL  SETC  //  EXEC"/>
    <x v="1"/>
    <x v="1"/>
    <s v="2CORP60000"/>
    <x v="1"/>
    <s v="3CORP61000"/>
    <x v="2"/>
    <s v="1DRIV61000"/>
    <x v="2"/>
    <s v="2DRIV61000"/>
    <x v="2"/>
    <n v="0"/>
    <n v="14000000"/>
    <n v="11551606.710000001"/>
    <n v="12264348.721970299"/>
    <n v="1735651.2780297007"/>
    <n v="0"/>
    <n v="0"/>
    <n v="0"/>
    <n v="0"/>
    <n v="0"/>
    <n v="0"/>
    <n v="0"/>
    <n v="0"/>
    <n v="0"/>
    <n v="0"/>
    <n v="0"/>
    <n v="0"/>
    <n v="0"/>
    <n v="1735651.2780297007"/>
    <n v="0"/>
    <s v="Moved to Strategic Initiatives (per SPP)."/>
    <s v="Y"/>
    <n v="0"/>
    <n v="0"/>
    <n v="0"/>
    <n v="0"/>
    <n v="0"/>
    <n v="0"/>
  </r>
  <r>
    <s v="C"/>
    <x v="1"/>
    <s v="C.10002"/>
    <s v="CAP-CORPORATE FACILITIES MASTER PLAN"/>
    <s v="C.10002.01"/>
    <s v="BELLINGHAM SERVICE CENTER"/>
    <s v="C.10002.01.01"/>
    <s v="RENOVATION"/>
    <s v="C.10002.01.01.04"/>
    <s v="DESIGN-BELLINGHAM"/>
    <x v="0"/>
    <n v="1266"/>
    <s v="Larry J Hurwitz"/>
    <s v="CA"/>
    <s v="REL  SETC  //  EXEC"/>
    <x v="1"/>
    <x v="1"/>
    <s v="2CORP60000"/>
    <x v="1"/>
    <s v="3CORP61000"/>
    <x v="2"/>
    <s v="1DRIV61000"/>
    <x v="2"/>
    <s v="2DRIV61000"/>
    <x v="2"/>
    <n v="0"/>
    <n v="0"/>
    <n v="0"/>
    <n v="0"/>
    <n v="0"/>
    <n v="0"/>
    <n v="0"/>
    <n v="0"/>
    <n v="0"/>
    <n v="0"/>
    <n v="0"/>
    <n v="0"/>
    <n v="0"/>
    <n v="0"/>
    <n v="0"/>
    <n v="0"/>
    <n v="0"/>
    <n v="0"/>
    <n v="0"/>
    <n v="0"/>
    <s v="Moved to Strategic Initiatives (per SPP)."/>
    <s v="Y"/>
    <n v="0"/>
    <n v="0"/>
    <n v="0"/>
    <n v="0"/>
    <n v="0"/>
    <n v="0"/>
  </r>
  <r>
    <s v="C"/>
    <x v="1"/>
    <s v="C.10002"/>
    <s v="CAP-CORPORATE FACILITIES MASTER PLAN"/>
    <s v="C.10002.01"/>
    <s v="BELLINGHAM SERVICE CENTER"/>
    <s v="C.10002.01.01"/>
    <s v="RENOVATION"/>
    <s v="C.10002.01.01.05"/>
    <s v="INITIATION-BELLINGHAM"/>
    <x v="0"/>
    <n v="1266"/>
    <s v="Larry J Hurwitz"/>
    <s v="CA"/>
    <s v="REL  SETC  //  EXEC"/>
    <x v="1"/>
    <x v="1"/>
    <s v="2CORP60000"/>
    <x v="1"/>
    <s v="3CORP61000"/>
    <x v="2"/>
    <s v="1DRIV61000"/>
    <x v="2"/>
    <s v="2DRIV61000"/>
    <x v="2"/>
    <n v="0"/>
    <n v="0"/>
    <n v="0"/>
    <n v="0"/>
    <n v="0"/>
    <n v="0"/>
    <n v="0"/>
    <n v="0"/>
    <n v="0"/>
    <n v="0"/>
    <n v="0"/>
    <n v="0"/>
    <n v="0"/>
    <n v="0"/>
    <n v="0"/>
    <n v="0"/>
    <n v="0"/>
    <n v="0"/>
    <n v="0"/>
    <n v="0"/>
    <s v="Moved to Strategic Initiatives (per SPP)."/>
    <s v="Y"/>
    <n v="0"/>
    <n v="0"/>
    <n v="0"/>
    <n v="0"/>
    <n v="0"/>
    <n v="0"/>
  </r>
  <r>
    <s v="C"/>
    <x v="1"/>
    <s v="C.10002"/>
    <s v="CAP-CORPORATE FACILITIES MASTER PLAN"/>
    <s v="C.10002.01"/>
    <s v="BELLINGHAM SERVICE CENTER"/>
    <s v="C.10002.01.01"/>
    <s v="RENOVATION"/>
    <s v="C.10002.01.01.06"/>
    <s v="RENOVATION EXPENSES-BELLINGHAM"/>
    <x v="0"/>
    <n v="1266"/>
    <s v="Larry J Hurwitz"/>
    <s v="CA"/>
    <s v="REL  SETC  //  EXEC"/>
    <x v="1"/>
    <x v="1"/>
    <s v="2CORP60000"/>
    <x v="1"/>
    <s v="3CORP61000"/>
    <x v="2"/>
    <s v="1DRIV61000"/>
    <x v="2"/>
    <s v="2DRIV61000"/>
    <x v="2"/>
    <n v="14000000"/>
    <n v="0"/>
    <n v="0"/>
    <n v="0"/>
    <n v="0"/>
    <n v="0"/>
    <n v="0"/>
    <n v="0"/>
    <n v="0"/>
    <n v="0"/>
    <n v="0"/>
    <n v="0"/>
    <n v="0"/>
    <n v="0"/>
    <n v="0"/>
    <n v="0"/>
    <n v="0"/>
    <n v="0"/>
    <n v="0"/>
    <n v="0"/>
    <s v="Moved to Strategic Initiatives (per SPP)."/>
    <s v="Y"/>
    <n v="0"/>
    <n v="0"/>
    <n v="0"/>
    <n v="0"/>
    <n v="0"/>
    <n v="0"/>
  </r>
  <r>
    <s v="C"/>
    <x v="1"/>
    <s v="C.10002"/>
    <s v="CAP-CORPORATE FACILITIES MASTER PLAN"/>
    <s v="C.10002.02"/>
    <s v="FACILITY RETIREMENT"/>
    <s v="C.10002.02.01"/>
    <s v="FACILITY RETIREMENT"/>
    <s v="C.10002.02.01.01"/>
    <s v="SHUFFLETON OFFICE RETIREMENT"/>
    <x v="1"/>
    <n v="1266"/>
    <s v="Larry J Hurwitz"/>
    <s v="CA"/>
    <s v="REL  SETC  //  EXEC"/>
    <x v="0"/>
    <x v="1"/>
    <s v="2CORP60000"/>
    <x v="1"/>
    <s v="3CORP60000"/>
    <x v="3"/>
    <s v="1DRIV80000"/>
    <x v="3"/>
    <s v="2DRIV80000"/>
    <x v="3"/>
    <n v="0"/>
    <n v="0"/>
    <n v="5226819.22"/>
    <n v="8543.4300000000076"/>
    <n v="-8543.4300000000076"/>
    <n v="0"/>
    <n v="23000000"/>
    <n v="-23000000"/>
    <n v="0"/>
    <n v="18500000"/>
    <n v="-18500000"/>
    <n v="0"/>
    <n v="0"/>
    <n v="0"/>
    <n v="0"/>
    <n v="0"/>
    <n v="0"/>
    <n v="0"/>
    <n v="-41508543.43"/>
    <n v="0"/>
    <s v="Updated hierarchy to break out Facilities Master Plan. Moved to Strategic"/>
    <s v="Y"/>
    <n v="0"/>
    <n v="23000000"/>
    <n v="18500000"/>
    <n v="0"/>
    <n v="0"/>
    <n v="0"/>
  </r>
  <r>
    <s v="C"/>
    <x v="1"/>
    <s v="C.10010"/>
    <s v="CAP-SHUFFLETON RELOCATION PROJECT"/>
    <s v="C.10010.01"/>
    <s v="SHUFFLETON"/>
    <s v="C.10010.01.01"/>
    <s v="SHUFFLETON"/>
    <s v="C.10010.01.01.01"/>
    <s v="SHUFFLETON OFFICE RETIREMENT"/>
    <x v="1"/>
    <n v="1266"/>
    <s v="Larry J Hurwitz"/>
    <s v="CA"/>
    <m/>
    <x v="0"/>
    <x v="1"/>
    <s v="2CORP60000"/>
    <x v="1"/>
    <s v="3CORP60000"/>
    <x v="3"/>
    <s v="1DRIV80000"/>
    <x v="3"/>
    <s v="2DRIV80000"/>
    <x v="3"/>
    <n v="0"/>
    <n v="0"/>
    <n v="0"/>
    <n v="197642.39"/>
    <n v="-197642.39"/>
    <n v="0"/>
    <n v="0"/>
    <n v="0"/>
    <n v="0"/>
    <n v="0"/>
    <n v="0"/>
    <n v="0"/>
    <n v="0"/>
    <n v="0"/>
    <n v="0"/>
    <n v="0"/>
    <n v="0"/>
    <n v="0"/>
    <n v="-197642.39"/>
    <n v="0"/>
    <s v="new WBS added 9/5/2017"/>
    <s v="Y"/>
    <n v="0"/>
    <n v="0"/>
    <n v="0"/>
    <n v="0"/>
    <n v="0"/>
    <n v="0"/>
  </r>
  <r>
    <s v="C"/>
    <x v="1"/>
    <s v="C.10010"/>
    <s v="CAP-SHUFFLETON RELOCATION PROJECT"/>
    <s v="C.10010.02"/>
    <s v="KENT SERVICE CENTER"/>
    <s v="C.10010.02.01"/>
    <s v="KENT SERVICE CENTER"/>
    <s v="C.10010.02.01.01"/>
    <s v="SHUFFLETON RELOC-KENT SERVICE CENTER"/>
    <x v="1"/>
    <n v="1266"/>
    <s v="Larry J Hurwitz"/>
    <s v="CA"/>
    <m/>
    <x v="0"/>
    <x v="1"/>
    <s v="2CORP60000"/>
    <x v="1"/>
    <s v="3CORP60000"/>
    <x v="3"/>
    <s v="1DRIV80000"/>
    <x v="3"/>
    <s v="2DRIV80000"/>
    <x v="3"/>
    <n v="0"/>
    <n v="0"/>
    <n v="0"/>
    <n v="542512.30553100002"/>
    <n v="-542512.30553100002"/>
    <n v="0"/>
    <n v="0"/>
    <n v="0"/>
    <n v="0"/>
    <n v="0"/>
    <n v="0"/>
    <n v="0"/>
    <n v="0"/>
    <n v="0"/>
    <n v="0"/>
    <n v="0"/>
    <n v="0"/>
    <n v="0"/>
    <n v="-542512.30553100002"/>
    <n v="0"/>
    <s v="new WBS added 9/5/2017"/>
    <s v="Y"/>
    <n v="0"/>
    <n v="0"/>
    <n v="0"/>
    <n v="0"/>
    <n v="0"/>
    <n v="0"/>
  </r>
  <r>
    <s v="C"/>
    <x v="1"/>
    <s v="C.10010"/>
    <s v="CAP-SHUFFLETON RELOCATION PROJECT"/>
    <s v="C.10010.03"/>
    <s v="SOUTH KING COMPLEX"/>
    <s v="C.10010.03.01"/>
    <s v="SOUTH KING COMPLEX"/>
    <s v="C.10010.03.01.01"/>
    <s v="SHUFFLETON RELOCATION-SKC"/>
    <x v="1"/>
    <n v="1266"/>
    <s v="Larry J Hurwitz"/>
    <s v="CA"/>
    <m/>
    <x v="0"/>
    <x v="1"/>
    <s v="2CORP60000"/>
    <x v="1"/>
    <s v="3CORP60000"/>
    <x v="3"/>
    <s v="1DRIV80000"/>
    <x v="3"/>
    <s v="2DRIV80000"/>
    <x v="3"/>
    <n v="0"/>
    <n v="0"/>
    <n v="0"/>
    <n v="1089525.555531"/>
    <n v="-1089525.555531"/>
    <n v="0"/>
    <n v="0"/>
    <n v="0"/>
    <n v="0"/>
    <n v="0"/>
    <n v="0"/>
    <n v="0"/>
    <n v="0"/>
    <n v="0"/>
    <n v="0"/>
    <n v="0"/>
    <n v="0"/>
    <n v="0"/>
    <n v="-1089525.555531"/>
    <n v="0"/>
    <s v="new WBS added 9/5/2017"/>
    <s v="Y"/>
    <n v="0"/>
    <n v="0"/>
    <n v="0"/>
    <n v="0"/>
    <n v="0"/>
    <n v="0"/>
  </r>
  <r>
    <s v="C"/>
    <x v="1"/>
    <s v="C.10010"/>
    <s v="CAP-SHUFFLETON RELOCATION PROJECT"/>
    <s v="C.10010.04"/>
    <s v="O'BRIEN YARD"/>
    <s v="C.10010.04.01"/>
    <s v="O'BRIEN YARD"/>
    <s v="C.10010.04.01.01"/>
    <s v="YARD IMPROVEMENTS-O'BRIEN"/>
    <x v="1"/>
    <n v="1266"/>
    <s v="Larry J Hurwitz"/>
    <s v="CA"/>
    <m/>
    <x v="0"/>
    <x v="1"/>
    <s v="2CORP60000"/>
    <x v="1"/>
    <s v="3CORP60000"/>
    <x v="3"/>
    <s v="1DRIV80000"/>
    <x v="3"/>
    <s v="2DRIV80000"/>
    <x v="3"/>
    <n v="0"/>
    <n v="0"/>
    <n v="0"/>
    <n v="1640628.15"/>
    <n v="-1640628.15"/>
    <n v="0"/>
    <n v="0"/>
    <n v="0"/>
    <n v="0"/>
    <n v="0"/>
    <n v="0"/>
    <n v="0"/>
    <n v="0"/>
    <n v="0"/>
    <n v="0"/>
    <n v="0"/>
    <n v="0"/>
    <n v="0"/>
    <n v="-1640628.15"/>
    <n v="0"/>
    <s v="new WBS added 9/5/2017"/>
    <s v="Y"/>
    <n v="0"/>
    <n v="0"/>
    <n v="0"/>
    <n v="0"/>
    <n v="0"/>
    <n v="0"/>
  </r>
  <r>
    <s v="C"/>
    <x v="1"/>
    <s v="C.10010"/>
    <s v="CAP-SHUFFLETON RELOCATION PROJECT"/>
    <s v="C.10010.05"/>
    <s v="PUYALLUP SERVICE CENTER"/>
    <s v="C.10010.05.01"/>
    <s v="PUYALLUP SERVICE CENTER"/>
    <s v="C.10010.05.01.01"/>
    <s v="SHUFFLETON RELOC-PUYALLUP SERVICE CENTER"/>
    <x v="1"/>
    <n v="1266"/>
    <s v="Larry J Hurwitz"/>
    <s v="CA"/>
    <m/>
    <x v="0"/>
    <x v="1"/>
    <s v="2CORP60000"/>
    <x v="1"/>
    <s v="3CORP60000"/>
    <x v="3"/>
    <s v="1DRIV80000"/>
    <x v="3"/>
    <s v="2DRIV80000"/>
    <x v="3"/>
    <n v="0"/>
    <n v="0"/>
    <n v="0"/>
    <n v="1350969.375"/>
    <n v="-1350969.375"/>
    <n v="0"/>
    <n v="0"/>
    <n v="0"/>
    <n v="0"/>
    <n v="0"/>
    <n v="0"/>
    <n v="0"/>
    <n v="0"/>
    <n v="0"/>
    <n v="0"/>
    <n v="0"/>
    <n v="0"/>
    <n v="0"/>
    <n v="-1350969.375"/>
    <n v="0"/>
    <s v="new WBS added 9/5/2017"/>
    <s v="Y"/>
    <n v="0"/>
    <n v="0"/>
    <n v="0"/>
    <n v="0"/>
    <n v="0"/>
    <n v="0"/>
  </r>
  <r>
    <s v="C"/>
    <x v="1"/>
    <s v="C.10002"/>
    <s v="CAP-CORPORATE FACILITIES MASTER PLAN"/>
    <s v="C.10002.03"/>
    <s v="SOUTH KING COMPLEX"/>
    <s v="C.10002.03.01"/>
    <s v="RENOVATION"/>
    <s v="C.10002.03.01.01"/>
    <s v="ACQUISITION/RETIREMENT-SOUTH KING"/>
    <x v="0"/>
    <n v="1266"/>
    <s v="Larry J Hurwitz"/>
    <s v="CA"/>
    <s v="REL  SETC  //  DESG"/>
    <x v="0"/>
    <x v="1"/>
    <s v="2CORP60000"/>
    <x v="1"/>
    <s v="3CORP60000"/>
    <x v="4"/>
    <s v="1DRIV80000"/>
    <x v="3"/>
    <s v="2DRIV80000"/>
    <x v="3"/>
    <n v="0"/>
    <n v="0"/>
    <n v="3266174.71"/>
    <n v="-6125.6499999998696"/>
    <n v="6125.6499999998696"/>
    <n v="0"/>
    <n v="0"/>
    <n v="0"/>
    <n v="0"/>
    <n v="0"/>
    <n v="0"/>
    <n v="0"/>
    <n v="0"/>
    <n v="0"/>
    <n v="0"/>
    <n v="0"/>
    <n v="0"/>
    <n v="0"/>
    <n v="6125.6499999998696"/>
    <n v="0"/>
    <s v="Updated hierarchy to break out Facilities Master Plan.  Moved to Strategic."/>
    <s v="Y"/>
    <n v="0"/>
    <n v="0"/>
    <n v="0"/>
    <n v="0"/>
    <n v="0"/>
    <n v="0"/>
  </r>
  <r>
    <s v="C"/>
    <x v="1"/>
    <s v="C.10002"/>
    <s v="CAP-CORPORATE FACILITIES MASTER PLAN"/>
    <s v="C.10002.03"/>
    <s v="SOUTH KING COMPLEX"/>
    <s v="C.10002.03.01"/>
    <s v="RENOVATION"/>
    <s v="C.10002.03.01.02"/>
    <s v="Commissioning-South King"/>
    <x v="0"/>
    <n v="1266"/>
    <s v="Larry J Hurwitz"/>
    <s v="CA"/>
    <s v="REL  SETC  //  DESG"/>
    <x v="0"/>
    <x v="1"/>
    <s v="2CORP60000"/>
    <x v="1"/>
    <s v="3CORP60000"/>
    <x v="4"/>
    <s v="1DRIV80000"/>
    <x v="3"/>
    <s v="2DRIV80000"/>
    <x v="3"/>
    <n v="0"/>
    <n v="0"/>
    <n v="0"/>
    <n v="0"/>
    <n v="0"/>
    <n v="0"/>
    <n v="0"/>
    <n v="0"/>
    <n v="0"/>
    <n v="0"/>
    <n v="0"/>
    <n v="0"/>
    <n v="0"/>
    <n v="0"/>
    <n v="0"/>
    <n v="0"/>
    <n v="0"/>
    <n v="0"/>
    <n v="0"/>
    <n v="0"/>
    <s v="Updated hierarchy to break out Facilities Master Plan.  Moved to Strategic."/>
    <s v="Y"/>
    <n v="0"/>
    <n v="0"/>
    <n v="0"/>
    <n v="0"/>
    <n v="0"/>
    <n v="0"/>
  </r>
  <r>
    <s v="C"/>
    <x v="1"/>
    <s v="C.10002"/>
    <s v="CAP-CORPORATE FACILITIES MASTER PLAN"/>
    <s v="C.10002.03"/>
    <s v="SOUTH KING COMPLEX"/>
    <s v="C.10002.03.01"/>
    <s v="RENOVATION"/>
    <s v="C.10002.03.01.03"/>
    <s v="Renovation Expenses-South King"/>
    <x v="0"/>
    <n v="1266"/>
    <s v="Larry J Hurwitz"/>
    <s v="CA"/>
    <s v="REL  SETC  //  DESG"/>
    <x v="0"/>
    <x v="1"/>
    <s v="2CORP60000"/>
    <x v="1"/>
    <s v="3CORP60000"/>
    <x v="4"/>
    <s v="1DRIV80000"/>
    <x v="3"/>
    <s v="2DRIV80000"/>
    <x v="3"/>
    <n v="0"/>
    <n v="7715600"/>
    <n v="11733911.17"/>
    <n v="13982120.257577399"/>
    <n v="-6266520.2575773988"/>
    <n v="0"/>
    <n v="0"/>
    <n v="0"/>
    <n v="0"/>
    <n v="0"/>
    <n v="0"/>
    <n v="0"/>
    <n v="0"/>
    <n v="0"/>
    <n v="0"/>
    <n v="0"/>
    <n v="0"/>
    <n v="0"/>
    <n v="-6266520.2575773988"/>
    <n v="0"/>
    <s v="Updated hierarchy to break out Facilities Master Plan.  Moved to Strategic."/>
    <s v="Y"/>
    <n v="0"/>
    <n v="0"/>
    <n v="0"/>
    <n v="0"/>
    <n v="0"/>
    <n v="0"/>
  </r>
  <r>
    <s v="C"/>
    <x v="1"/>
    <s v="C.10002"/>
    <s v="CAP-CORPORATE FACILITIES MASTER PLAN"/>
    <s v="C.10002.03"/>
    <s v="SOUTH KING COMPLEX"/>
    <s v="C.10002.03.01"/>
    <s v="RENOVATION"/>
    <s v="C.10002.03.01.05"/>
    <s v="South King Complex - Parking Expansion"/>
    <x v="0"/>
    <n v="1266"/>
    <s v="Larry J Hurwitz"/>
    <s v="CA"/>
    <m/>
    <x v="0"/>
    <x v="1"/>
    <s v="2CORP60000"/>
    <x v="1"/>
    <s v="3CORP60000"/>
    <x v="4"/>
    <s v="1DRIV80000"/>
    <x v="3"/>
    <s v="2DRIV80000"/>
    <x v="3"/>
    <n v="0"/>
    <n v="0"/>
    <m/>
    <n v="2657413.2581775002"/>
    <n v="-2657413.2581775002"/>
    <n v="0"/>
    <n v="0"/>
    <n v="0"/>
    <n v="0"/>
    <n v="0"/>
    <n v="0"/>
    <n v="0"/>
    <n v="0"/>
    <n v="0"/>
    <n v="0"/>
    <n v="0"/>
    <n v="0"/>
    <n v="0"/>
    <n v="-2657413.2581775002"/>
    <n v="0"/>
    <s v="Added WBS 8-9-17"/>
    <s v="Y"/>
    <n v="0"/>
    <n v="0"/>
    <n v="0"/>
    <n v="0"/>
    <n v="0"/>
    <n v="0"/>
  </r>
  <r>
    <s v="C"/>
    <x v="1"/>
    <s v="C.10002"/>
    <s v="CAP-CORPORATE FACILITIES MASTER PLAN"/>
    <s v="C.10002.04"/>
    <s v="PSE Campus Consolidation"/>
    <s v="C.10002.04.01"/>
    <s v="PSE Campus Consolidation"/>
    <s v="C.10002.04.01.01"/>
    <s v="PSE Campus Consolidation Project"/>
    <x v="0"/>
    <n v="1266"/>
    <s v="Larry J Hurwitz"/>
    <s v="CA"/>
    <s v="REL  SETC  //  EXEC"/>
    <x v="0"/>
    <x v="1"/>
    <s v="2CORP60000"/>
    <x v="1"/>
    <s v="3CORP60000"/>
    <x v="5"/>
    <s v="1DRIV80000"/>
    <x v="3"/>
    <s v="2DRIV80000"/>
    <x v="3"/>
    <n v="8715600"/>
    <n v="1000000"/>
    <n v="314515.92"/>
    <n v="290671.35105860006"/>
    <n v="709328.6489414"/>
    <n v="6825000"/>
    <n v="10800000"/>
    <n v="-3975000"/>
    <n v="5325000"/>
    <n v="0"/>
    <n v="5325000"/>
    <n v="8125000"/>
    <n v="8125000"/>
    <n v="0"/>
    <n v="12600000"/>
    <n v="12600000"/>
    <n v="0"/>
    <n v="0"/>
    <n v="2059328.6489414"/>
    <n v="0"/>
    <s v="Updated hierarchy to break out Facilities Master Plan. Moved to Strategic"/>
    <s v="Y"/>
    <n v="0"/>
    <n v="4646153.846153846"/>
    <n v="0"/>
    <n v="0"/>
    <n v="0"/>
    <n v="0"/>
  </r>
  <r>
    <s v="C"/>
    <x v="1"/>
    <s v="C.10002"/>
    <s v="CAP-CORPORATE FACILITIES MASTER PLAN"/>
    <s v="C.10002.04"/>
    <s v="PSE Campus Consolidation"/>
    <s v="C.10002.04.01"/>
    <s v="PSE Campus Consolidation"/>
    <s v="C.10002.04.01.02"/>
    <s v="Workplace Mobility Proof of Concept"/>
    <x v="0"/>
    <n v="1266"/>
    <s v="Larry J Hurwitz"/>
    <s v="CA"/>
    <s v="REL  SETC  //  EXEC"/>
    <x v="0"/>
    <x v="1"/>
    <s v="2CORP60000"/>
    <x v="1"/>
    <s v="3CORP60000"/>
    <x v="6"/>
    <s v="1DRIV80000"/>
    <x v="3"/>
    <s v="2DRIV80000"/>
    <x v="3"/>
    <n v="3000000"/>
    <n v="3000000"/>
    <n v="246657.11"/>
    <n v="67479.287471999924"/>
    <n v="2932520.7125280001"/>
    <n v="3000000"/>
    <n v="3000000"/>
    <n v="0"/>
    <n v="3000000"/>
    <n v="3000000"/>
    <n v="0"/>
    <n v="3000000"/>
    <n v="3000000"/>
    <n v="0"/>
    <n v="3000000"/>
    <n v="3000000"/>
    <n v="0"/>
    <n v="3000000"/>
    <n v="2932520.7125280001"/>
    <n v="0"/>
    <s v="Updated hierarchy to break out Facilities Master Plan.  Moved to Strategic."/>
    <s v="Y"/>
    <n v="0"/>
    <n v="0"/>
    <n v="0"/>
    <n v="0"/>
    <n v="0"/>
    <n v="0"/>
  </r>
  <r>
    <s v="C"/>
    <x v="1"/>
    <s v="C.10002"/>
    <s v="CAP-CORPORATE FACILITIES MASTER PLAN"/>
    <s v="C.10002.04"/>
    <s v="PSE Campus Consolidation"/>
    <s v="C.10002.04.01"/>
    <s v="PSE Campus Consolidation"/>
    <s v="C.10002.04.01.03"/>
    <s v="PSE BUILDING RELOCATION"/>
    <x v="0"/>
    <n v="1266"/>
    <s v="Larry J Hurwitz"/>
    <s v="CA"/>
    <m/>
    <x v="0"/>
    <x v="1"/>
    <s v="2CORP60000"/>
    <x v="1"/>
    <s v="3CORP60000"/>
    <x v="5"/>
    <s v="1DRIV80000"/>
    <x v="3"/>
    <s v="2DRIV80000"/>
    <x v="3"/>
    <n v="0"/>
    <n v="0"/>
    <m/>
    <n v="2923992.2249999996"/>
    <n v="-2923992.2249999996"/>
    <n v="0"/>
    <n v="0"/>
    <n v="0"/>
    <n v="0"/>
    <n v="0"/>
    <n v="0"/>
    <n v="0"/>
    <n v="0"/>
    <n v="0"/>
    <n v="0"/>
    <n v="0"/>
    <n v="0"/>
    <n v="0"/>
    <n v="-2923992.2249999996"/>
    <n v="0"/>
    <s v="Added WBS 8-9-17"/>
    <s v="Y"/>
    <n v="0"/>
    <n v="0"/>
    <n v="0"/>
    <n v="0"/>
    <n v="0"/>
    <n v="0"/>
  </r>
  <r>
    <s v="C"/>
    <x v="1"/>
    <s v="C.10002"/>
    <s v="CAP-CORPORATE FACILITIES MASTER PLAN"/>
    <s v="C.10002.05"/>
    <s v="Whidbey Service Center"/>
    <s v="C.10002.05.02"/>
    <s v="Whidbey Service Center Ph1"/>
    <s v="C.10002.05.02.01"/>
    <s v="Whidbey Service Center Ph1"/>
    <x v="0"/>
    <n v="1266"/>
    <s v="Larry J Hurwitz"/>
    <s v="CA"/>
    <s v="CLSD SETC  //  INIT"/>
    <x v="0"/>
    <x v="0"/>
    <s v="2CORP60000"/>
    <x v="1"/>
    <s v="3CORP60000"/>
    <x v="7"/>
    <s v="1DRIV80000"/>
    <x v="3"/>
    <s v="2DRIV80000"/>
    <x v="3"/>
    <n v="0"/>
    <n v="0"/>
    <n v="0"/>
    <n v="0"/>
    <n v="0"/>
    <n v="0"/>
    <n v="0"/>
    <n v="0"/>
    <n v="0"/>
    <n v="0"/>
    <n v="0"/>
    <n v="0"/>
    <n v="0"/>
    <n v="0"/>
    <n v="0"/>
    <n v="0"/>
    <n v="0"/>
    <n v="0"/>
    <n v="0"/>
    <n v="0"/>
    <s v="Updated hierarchy to break out Facilities Master Plan."/>
    <s v="N"/>
    <n v="0"/>
    <n v="0"/>
    <n v="0"/>
    <n v="0"/>
    <n v="0"/>
    <n v="0"/>
  </r>
  <r>
    <s v="C"/>
    <x v="1"/>
    <s v="C.10002"/>
    <s v="CAP-CORPORATE FACILITIES MASTER PLAN"/>
    <s v="C.10002.06"/>
    <s v="Snoqualmie Technology Center"/>
    <s v="C.10002.06.01"/>
    <s v="Snoqualmie Technology Center"/>
    <s v="C.10002.06.01.01"/>
    <s v="Snoqualmie Technology Center"/>
    <x v="0"/>
    <n v="1266"/>
    <s v="Larry J Hurwitz"/>
    <s v="CA"/>
    <s v="REL  SETC  //  INIT"/>
    <x v="0"/>
    <x v="1"/>
    <s v="2CORP60000"/>
    <x v="1"/>
    <s v="3CORP60000"/>
    <x v="8"/>
    <s v="1DRIV80000"/>
    <x v="3"/>
    <s v="2DRIV80000"/>
    <x v="3"/>
    <n v="0"/>
    <n v="4000000"/>
    <n v="10574546.42"/>
    <n v="13189168.812564502"/>
    <n v="-9189168.8125645015"/>
    <n v="0"/>
    <n v="0"/>
    <n v="0"/>
    <n v="0"/>
    <n v="0"/>
    <n v="0"/>
    <n v="0"/>
    <n v="0"/>
    <n v="0"/>
    <n v="0"/>
    <n v="0"/>
    <n v="0"/>
    <n v="0"/>
    <n v="-9189168.8125645015"/>
    <n v="0"/>
    <s v="Updated hierarchy to break out Facilities Master Plan.  Moved to Strategic."/>
    <s v="Y"/>
    <n v="0"/>
    <n v="0"/>
    <n v="0"/>
    <n v="0"/>
    <n v="0"/>
    <n v="0"/>
  </r>
  <r>
    <s v="C"/>
    <x v="1"/>
    <s v="C.10002"/>
    <s v="CAP-CORPORATE FACILITIES MASTER PLAN"/>
    <s v="C.10002.07"/>
    <s v="Puyallup Land Acquisition"/>
    <s v="C.10002.07.01"/>
    <s v="Puyallup Land Acquisition"/>
    <s v="C.10002.07.01.01"/>
    <s v="Puyallup Land Acquisition"/>
    <x v="0"/>
    <n v="1266"/>
    <s v="Larry J Hurwitz"/>
    <s v="CA"/>
    <s v="REL  SETC  //  INIT"/>
    <x v="0"/>
    <x v="1"/>
    <s v="2CORP60000"/>
    <x v="1"/>
    <s v="3CORP60000"/>
    <x v="9"/>
    <s v="1DRIV80000"/>
    <x v="3"/>
    <s v="2DRIV80000"/>
    <x v="3"/>
    <n v="1400000"/>
    <n v="1400000"/>
    <n v="1057786.28"/>
    <n v="1480164.0105309999"/>
    <n v="-80164.010530999862"/>
    <n v="4600000"/>
    <n v="7800000"/>
    <n v="-3200000"/>
    <n v="14000000"/>
    <n v="10800000"/>
    <n v="3200000"/>
    <n v="0"/>
    <n v="0"/>
    <n v="0"/>
    <n v="0"/>
    <n v="0"/>
    <n v="0"/>
    <n v="0"/>
    <n v="-80164.010530999862"/>
    <n v="0"/>
    <s v="Updated hierarchy to break out Facilities Master Plan. Moved to Strategic"/>
    <s v="Y"/>
    <n v="0"/>
    <n v="3200000"/>
    <n v="-3200000"/>
    <n v="0"/>
    <n v="0"/>
    <n v="0"/>
  </r>
  <r>
    <s v="C"/>
    <x v="1"/>
    <s v="C.10003"/>
    <s v="CAP-FACILITY ASSET MANAGEMENT"/>
    <s v="C.10003.01"/>
    <s v="FACILITY ASSET MANAGEMENT"/>
    <s v="C.10003.01.01"/>
    <s v="FURNITURE AND FIXTURE STOCK"/>
    <s v="C.10003.01.01.01"/>
    <s v="FURNITURE AND FIXTURE INSTALLATION"/>
    <x v="0"/>
    <n v="1266"/>
    <s v="Larry J Hurwitz"/>
    <s v="CA"/>
    <s v="REL  SETC  //  EXEC"/>
    <x v="0"/>
    <x v="0"/>
    <s v="2CORP60000"/>
    <x v="1"/>
    <s v="3CORP62000"/>
    <x v="10"/>
    <s v="1DRIV62000"/>
    <x v="4"/>
    <s v="2DRIV62000"/>
    <x v="4"/>
    <n v="1545000"/>
    <n v="780000"/>
    <n v="773654.33"/>
    <n v="756601.93"/>
    <n v="23398.069999999949"/>
    <n v="1591350"/>
    <n v="1591350"/>
    <n v="0"/>
    <n v="1639090.5"/>
    <n v="1639090.5"/>
    <n v="0"/>
    <n v="1688263.2150000001"/>
    <n v="1688263.2150000001"/>
    <n v="0"/>
    <n v="1738911.1114500002"/>
    <n v="1738911.1114500002"/>
    <n v="0"/>
    <n v="1791078.4447935002"/>
    <n v="23398.069999999949"/>
    <n v="0"/>
    <n v="0"/>
    <s v="N"/>
    <n v="0"/>
    <n v="0"/>
    <n v="0"/>
    <n v="0"/>
    <n v="0"/>
    <n v="0"/>
  </r>
  <r>
    <s v="C"/>
    <x v="1"/>
    <s v="C.10003"/>
    <s v="CAP-FACILITY ASSET MANAGEMENT"/>
    <s v="C.10003.01"/>
    <s v="FACILITY ASSET MANAGEMENT"/>
    <s v="C.10003.01.02"/>
    <s v="PLANNED CAPITAL"/>
    <s v="C.10003.01.02.01"/>
    <s v="TRENDED CAPITAL PROJECT WORK"/>
    <x v="0"/>
    <n v="1266"/>
    <s v="Larry J Hurwitz"/>
    <s v="CA"/>
    <s v="REL  SETC  //  NOPH"/>
    <x v="0"/>
    <x v="0"/>
    <s v="2CORP60000"/>
    <x v="1"/>
    <s v="3CORP62000"/>
    <x v="10"/>
    <s v="1DRIV62000"/>
    <x v="4"/>
    <s v="2DRIV62000"/>
    <x v="4"/>
    <n v="0"/>
    <n v="0"/>
    <n v="0"/>
    <n v="0"/>
    <n v="0"/>
    <n v="0"/>
    <n v="0"/>
    <n v="0"/>
    <n v="0"/>
    <n v="0"/>
    <n v="0"/>
    <n v="0"/>
    <n v="0"/>
    <n v="0"/>
    <n v="0"/>
    <n v="0"/>
    <n v="0"/>
    <n v="0"/>
    <n v="0"/>
    <n v="0"/>
    <n v="0"/>
    <s v="N"/>
    <n v="0"/>
    <n v="0"/>
    <n v="0"/>
    <n v="0"/>
    <n v="0"/>
    <n v="0"/>
  </r>
  <r>
    <s v="C"/>
    <x v="1"/>
    <s v="C.10003"/>
    <s v="CAP-FACILITY ASSET MANAGEMENT"/>
    <s v="C.10003.01"/>
    <s v="FACILITY ASSET MANAGEMENT"/>
    <s v="C.10003.01.03"/>
    <s v="UNPLANNED CAPITAL"/>
    <s v="C.10003.01.03.01"/>
    <s v="UNPLANNED FACILITY IMPROVEMENTS"/>
    <x v="0"/>
    <n v="1266"/>
    <s v="Larry J Hurwitz"/>
    <s v="CA"/>
    <s v="REL  SETC  //  NOPH"/>
    <x v="0"/>
    <x v="0"/>
    <s v="2CORP60000"/>
    <x v="1"/>
    <s v="3CORP62000"/>
    <x v="10"/>
    <s v="1DRIV62000"/>
    <x v="4"/>
    <s v="2DRIV62000"/>
    <x v="4"/>
    <n v="0"/>
    <n v="365000"/>
    <n v="499634.54"/>
    <n v="754299.09871209983"/>
    <n v="-389299.09871209983"/>
    <n v="0"/>
    <n v="0"/>
    <n v="0"/>
    <n v="0"/>
    <n v="0"/>
    <n v="0"/>
    <n v="0"/>
    <n v="0"/>
    <n v="0"/>
    <n v="0"/>
    <n v="0"/>
    <n v="0"/>
    <n v="0"/>
    <n v="-389299.09871209983"/>
    <n v="0"/>
    <n v="0"/>
    <s v="N"/>
    <n v="0"/>
    <n v="0"/>
    <n v="0"/>
    <n v="0"/>
    <n v="0"/>
    <n v="0"/>
  </r>
  <r>
    <s v="C"/>
    <x v="1"/>
    <s v="C.10003"/>
    <s v="CAP-FACILITY ASSET MANAGEMENT"/>
    <s v="C.10003.01"/>
    <s v="FACILITY ASSET MANAGEMENT"/>
    <s v="C.10003.01.04"/>
    <s v="Misc HVAC Replacement"/>
    <s v="C.10003.01.04.01"/>
    <s v="Misc HVAC Replacement"/>
    <x v="0"/>
    <n v="1266"/>
    <s v="Larry J Hurwitz"/>
    <s v="CA"/>
    <s v="REL  SETC  //  EXEC"/>
    <x v="0"/>
    <x v="0"/>
    <s v="2CORP60000"/>
    <x v="1"/>
    <s v="3CORP62000"/>
    <x v="10"/>
    <s v="1DRIV62000"/>
    <x v="4"/>
    <s v="2DRIV62000"/>
    <x v="4"/>
    <n v="0"/>
    <n v="400000"/>
    <n v="397257.12"/>
    <n v="3039.6340799999994"/>
    <n v="396960.36592000001"/>
    <n v="0"/>
    <n v="0"/>
    <n v="0"/>
    <n v="0"/>
    <n v="0"/>
    <n v="0"/>
    <n v="0"/>
    <n v="0"/>
    <n v="0"/>
    <n v="0"/>
    <n v="0"/>
    <n v="0"/>
    <n v="0"/>
    <n v="396960.36592000001"/>
    <n v="0"/>
    <n v="0"/>
    <s v="N"/>
    <n v="0"/>
    <n v="0"/>
    <n v="0"/>
    <n v="0"/>
    <n v="0"/>
    <n v="0"/>
  </r>
  <r>
    <s v="C"/>
    <x v="1"/>
    <s v="C.10004"/>
    <s v="CAP-PCS SITE CONSTRUCTION"/>
    <s v="C.10004.01"/>
    <s v="PCS SITE CONSTRUCTION"/>
    <s v="C.10004.01.01"/>
    <s v="PCS SITE CONSTRUCTION"/>
    <s v="C.10004.01.01.01"/>
    <s v="OMRC_WIRELESS PCS CONSTRUCTION"/>
    <x v="0"/>
    <n v="4250"/>
    <s v="Beth I Rogers"/>
    <s v="OR"/>
    <s v="REL  SETC  //  EXEC"/>
    <x v="0"/>
    <x v="0"/>
    <s v="2CORP60000"/>
    <x v="1"/>
    <s v="3CORP63000"/>
    <x v="11"/>
    <s v="1DRIV71000"/>
    <x v="5"/>
    <s v="2DRIV71500"/>
    <x v="5"/>
    <n v="0"/>
    <n v="0"/>
    <n v="0"/>
    <n v="0"/>
    <n v="0"/>
    <n v="0"/>
    <n v="0"/>
    <n v="0"/>
    <n v="0"/>
    <n v="0"/>
    <n v="0"/>
    <n v="0"/>
    <n v="0"/>
    <n v="0"/>
    <n v="0"/>
    <n v="0"/>
    <n v="0"/>
    <n v="0"/>
    <n v="0"/>
    <n v="0"/>
    <n v="0"/>
    <s v="N"/>
    <n v="0"/>
    <n v="0"/>
    <n v="0"/>
    <n v="0"/>
    <n v="0"/>
    <n v="0"/>
  </r>
  <r>
    <s v="C"/>
    <x v="1"/>
    <s v="C.10004"/>
    <s v="CAP-PCS SITE CONSTRUCTION"/>
    <s v="C.10004.01"/>
    <s v="PCS SITE CONSTRUCTION"/>
    <s v="C.10004.01.01"/>
    <s v="PCS SITE CONSTRUCTION"/>
    <s v="C.10004.01.01.02"/>
    <s v="WIRELESS PCS CONSTRUCTION"/>
    <x v="0"/>
    <n v="4250"/>
    <s v="Beth I Rogers"/>
    <s v="CA"/>
    <s v="REL  SETC  //  EXEC"/>
    <x v="0"/>
    <x v="0"/>
    <s v="2CORP60000"/>
    <x v="1"/>
    <s v="3CORP63000"/>
    <x v="11"/>
    <s v="1DRIV71000"/>
    <x v="5"/>
    <s v="2DRIV71500"/>
    <x v="5"/>
    <n v="0"/>
    <n v="0"/>
    <n v="782206.81"/>
    <n v="695866.62520000036"/>
    <n v="-695866.62520000036"/>
    <n v="0"/>
    <n v="0"/>
    <n v="0"/>
    <n v="0"/>
    <n v="0"/>
    <n v="0"/>
    <n v="0"/>
    <n v="0"/>
    <n v="0"/>
    <n v="0"/>
    <n v="0"/>
    <n v="0"/>
    <n v="0"/>
    <n v="-695866.62520000036"/>
    <n v="0"/>
    <n v="0"/>
    <s v="N"/>
    <n v="0"/>
    <n v="0"/>
    <n v="0"/>
    <n v="0"/>
    <n v="0"/>
    <n v="0"/>
  </r>
  <r>
    <s v="C"/>
    <x v="1"/>
    <s v="C.10005"/>
    <s v="CAP-SECURITY SERVICES"/>
    <s v="C.10005.01"/>
    <s v="INSTALLATIONS"/>
    <s v="C.10005.01.01"/>
    <s v="COMMON"/>
    <s v="C.10005.01.01.01"/>
    <s v="SECURITY SYSTEM INSTALLATIONS-COMMON"/>
    <x v="0"/>
    <n v="1260"/>
    <s v="David H Foster"/>
    <s v="CA"/>
    <s v="REL  SETC  //  EXEC"/>
    <x v="0"/>
    <x v="0"/>
    <s v="2CORP60000"/>
    <x v="1"/>
    <s v="3CORP63000"/>
    <x v="11"/>
    <s v="1DRIV71000"/>
    <x v="5"/>
    <s v="2DRIV71500"/>
    <x v="5"/>
    <n v="0"/>
    <n v="0"/>
    <n v="235574.96"/>
    <n v="237137.53"/>
    <n v="-237137.53"/>
    <n v="0"/>
    <n v="0"/>
    <n v="0"/>
    <n v="0"/>
    <n v="0"/>
    <n v="0"/>
    <n v="0"/>
    <n v="0"/>
    <n v="0"/>
    <n v="0"/>
    <n v="0"/>
    <n v="0"/>
    <n v="0"/>
    <n v="-237137.53"/>
    <n v="0"/>
    <n v="0"/>
    <s v="N"/>
    <n v="0"/>
    <n v="0"/>
    <n v="0"/>
    <n v="0"/>
    <n v="0"/>
    <n v="0"/>
  </r>
  <r>
    <s v="C"/>
    <x v="1"/>
    <s v="C.10005"/>
    <s v="CAP-SECURITY SERVICES"/>
    <s v="C.10005.01"/>
    <s v="INSTALLATIONS"/>
    <s v="C.10005.01.02"/>
    <s v="ELECTRIC"/>
    <s v="C.10005.01.02.01"/>
    <s v="SECURITY SYSTEM INSTALLATIONS-ELECTRIC"/>
    <x v="0"/>
    <n v="1260"/>
    <s v="David H Foster"/>
    <s v="CA"/>
    <s v="REL  SETC  //  EXEC"/>
    <x v="0"/>
    <x v="0"/>
    <s v="2CORP60000"/>
    <x v="1"/>
    <s v="3CORP63000"/>
    <x v="11"/>
    <s v="1DRIV71000"/>
    <x v="5"/>
    <s v="2DRIV71500"/>
    <x v="5"/>
    <n v="2500000"/>
    <n v="2500000"/>
    <n v="2443684.9700000002"/>
    <n v="2462740.4040000001"/>
    <n v="37259.595999999903"/>
    <n v="1440000"/>
    <n v="1440000"/>
    <n v="0"/>
    <n v="1480000"/>
    <n v="1480000"/>
    <n v="0"/>
    <n v="1500000"/>
    <n v="1500000"/>
    <n v="0"/>
    <n v="1780000"/>
    <n v="1780000"/>
    <n v="0"/>
    <n v="1780000"/>
    <n v="37259.595999999903"/>
    <n v="0"/>
    <n v="0"/>
    <s v="N"/>
    <n v="0"/>
    <n v="0"/>
    <n v="0"/>
    <n v="0"/>
    <n v="0"/>
    <n v="0"/>
  </r>
  <r>
    <s v="C"/>
    <x v="1"/>
    <s v="C.10006"/>
    <s v="CAP-Fleet"/>
    <s v="C.10006.01"/>
    <s v="FLEET"/>
    <s v="C.10006.01.01"/>
    <s v="FLEET"/>
    <s v="C.10006.01.01.01"/>
    <s v="FLEET CAPITAL PURCHASE"/>
    <x v="0"/>
    <n v="4520"/>
    <s v="Colin Davidson"/>
    <s v="CA"/>
    <s v="REL  SETC  //  OPER"/>
    <x v="0"/>
    <x v="0"/>
    <s v="2CORP60000"/>
    <x v="1"/>
    <s v="3CORP64000"/>
    <x v="1"/>
    <s v="1DRIV63000"/>
    <x v="1"/>
    <s v="2DRIV63000"/>
    <x v="1"/>
    <n v="521000"/>
    <n v="521000"/>
    <n v="527537.52"/>
    <n v="417824.89"/>
    <n v="103175.10999999999"/>
    <n v="573000"/>
    <n v="573000"/>
    <n v="0"/>
    <n v="142000"/>
    <n v="142000"/>
    <n v="0"/>
    <n v="0"/>
    <n v="0"/>
    <n v="0"/>
    <n v="0"/>
    <n v="0"/>
    <n v="0"/>
    <n v="0"/>
    <n v="103175.10999999999"/>
    <n v="0"/>
    <n v="0"/>
    <s v="N"/>
    <n v="0"/>
    <n v="0"/>
    <n v="0"/>
    <n v="0"/>
    <n v="0"/>
    <n v="0"/>
  </r>
  <r>
    <s v="C"/>
    <x v="1"/>
    <s v="C.10007"/>
    <s v="NEW PRODUCT DEVELOPMENT"/>
    <s v="C.10007.01"/>
    <s v="ENERGY STORAGE PILOT"/>
    <s v="C.10007.01.01"/>
    <s v="ENERGY STORAGE PILOT"/>
    <s v="C.10007.01.01.01"/>
    <s v="CUSTOMER SITED ENERGY STORAGE PILOT"/>
    <x v="0"/>
    <n v="1436"/>
    <s v="Benjamin T Farrow"/>
    <s v="CA"/>
    <s v="CRTD SETC  //  INIT"/>
    <x v="2"/>
    <x v="1"/>
    <s v="2CORP30000"/>
    <x v="2"/>
    <s v="3CORP32000"/>
    <x v="12"/>
    <s v="1DRIV30000"/>
    <x v="6"/>
    <s v="2DRIV33000"/>
    <x v="6"/>
    <n v="1835224"/>
    <n v="1835224"/>
    <n v="2256038.31"/>
    <n v="1869891.5158559997"/>
    <n v="-34667.515855999663"/>
    <n v="0"/>
    <n v="0"/>
    <n v="0"/>
    <n v="0"/>
    <n v="0"/>
    <n v="0"/>
    <n v="0"/>
    <n v="0"/>
    <n v="0"/>
    <n v="0"/>
    <n v="0"/>
    <n v="0"/>
    <n v="0"/>
    <n v="-34667.515855999663"/>
    <n v="0"/>
    <n v="0"/>
    <s v="N"/>
    <n v="0"/>
    <n v="0"/>
    <n v="0"/>
    <n v="0"/>
    <n v="0"/>
    <n v="0"/>
  </r>
  <r>
    <s v="C"/>
    <x v="1"/>
    <s v="C.10007"/>
    <s v="NEW PRODUCT DEVELOPMENT"/>
    <s v="C.10007.02"/>
    <s v="VEHICLE CHARGING PROGRAM"/>
    <s v="C.10007.02.01"/>
    <s v="VEHICLE CHARGING PROGRAM"/>
    <s v="C.10007.02.01.01"/>
    <s v="VEHICLE CHARGING PROGRAM"/>
    <x v="0"/>
    <n v="1436"/>
    <s v="Benjamin T Farrow"/>
    <s v="CA"/>
    <s v="CRTD SETC  //  INIT"/>
    <x v="2"/>
    <x v="1"/>
    <m/>
    <x v="3"/>
    <s v="3CORP33000"/>
    <x v="13"/>
    <s v="1DRIV30000"/>
    <x v="6"/>
    <s v="2DRIV32000"/>
    <x v="7"/>
    <n v="2066400"/>
    <n v="2066400"/>
    <n v="2540222.59"/>
    <n v="294323.40000000002"/>
    <n v="1772076.6"/>
    <n v="1957200"/>
    <n v="3506117"/>
    <n v="-1548917"/>
    <n v="1957200"/>
    <n v="236321.89999999991"/>
    <n v="1720878.1"/>
    <n v="1957200"/>
    <n v="1069376.3"/>
    <n v="887823.7"/>
    <n v="1957200"/>
    <n v="3711121"/>
    <n v="-1753921"/>
    <n v="4880761.5999999996"/>
    <n v="1077940.4000000001"/>
    <n v="0"/>
    <s v="updated spread per Ryan Sherlock on 9/13/2017"/>
    <s v="N"/>
    <n v="-2480761.5999999996"/>
    <n v="-393883"/>
    <n v="-2163678.1"/>
    <n v="-1330623.7"/>
    <n v="1311121"/>
    <n v="2480761.5999999996"/>
  </r>
  <r>
    <s v="R"/>
    <x v="0"/>
    <s v="C.10008"/>
    <s v="CAP-SCRAP SALES"/>
    <s v="C.10008.01"/>
    <s v="SCRAP SALES"/>
    <s v="C.10008.01.01"/>
    <s v="SCRAP SALES"/>
    <s v="C.10008.01.01.01"/>
    <s v="SCRAP SALES - CREDIT TO RETIREMENT"/>
    <x v="0"/>
    <n v="4560"/>
    <s v="James A Pruchnic"/>
    <s v="CA"/>
    <s v="REL  SETC  //  INIT"/>
    <x v="0"/>
    <x v="0"/>
    <s v="2CORP90000"/>
    <x v="0"/>
    <s v="3CORP93000"/>
    <x v="0"/>
    <s v="1DRIV11000"/>
    <x v="0"/>
    <s v="2DRIV11400"/>
    <x v="8"/>
    <n v="0"/>
    <n v="0"/>
    <n v="233735"/>
    <n v="233735"/>
    <n v="-233735"/>
    <n v="0"/>
    <n v="0"/>
    <n v="0"/>
    <n v="0"/>
    <n v="0"/>
    <n v="0"/>
    <n v="0"/>
    <n v="0"/>
    <n v="0"/>
    <n v="0"/>
    <n v="0"/>
    <n v="0"/>
    <n v="0"/>
    <n v="-233735"/>
    <n v="0"/>
    <s v=" "/>
    <s v="N"/>
    <n v="0"/>
    <n v="0"/>
    <n v="0"/>
    <n v="0"/>
    <n v="0"/>
    <n v="0"/>
  </r>
  <r>
    <s v="R"/>
    <x v="0"/>
    <s v="C.10009"/>
    <s v="CAP-STORM RESPONSE"/>
    <s v="C.10009.01"/>
    <s v="ELECTRIC STORM REPAIR"/>
    <s v="C.10009.01.01"/>
    <s v="ELECTRIC STORM REPAIR"/>
    <s v="C.10009.01.01.01"/>
    <s v="STORM OH REPLACEMENT-DIST"/>
    <x v="0"/>
    <n v="9800"/>
    <s v="Alborada Mata-Cazares"/>
    <s v="CA"/>
    <s v="REL  SETC  //  INIT"/>
    <x v="0"/>
    <x v="0"/>
    <s v="2CORP90000"/>
    <x v="0"/>
    <s v="3CORP97000"/>
    <x v="14"/>
    <s v="1DRIV16000"/>
    <x v="7"/>
    <s v="2DRIV16300"/>
    <x v="9"/>
    <n v="0"/>
    <n v="0"/>
    <n v="562082.85"/>
    <n v="1405203.7199999997"/>
    <n v="-1405203.7199999997"/>
    <n v="0"/>
    <n v="0"/>
    <n v="0"/>
    <n v="0"/>
    <n v="0"/>
    <n v="0"/>
    <n v="0"/>
    <n v="0"/>
    <n v="0"/>
    <n v="0"/>
    <n v="0"/>
    <n v="0"/>
    <n v="0"/>
    <n v="-1405203.7199999997"/>
    <n v="0"/>
    <s v=" "/>
    <s v="N"/>
    <n v="0"/>
    <n v="0"/>
    <n v="0"/>
    <n v="0"/>
    <n v="0"/>
    <n v="0"/>
  </r>
  <r>
    <s v="R"/>
    <x v="0"/>
    <s v="C.10009"/>
    <s v="CAP-STORM RESPONSE"/>
    <s v="C.10009.01"/>
    <s v="ELECTRIC STORM REPAIR"/>
    <s v="C.10009.01.01"/>
    <s v="ELECTRIC STORM REPAIR"/>
    <s v="C.10009.01.01.02"/>
    <s v="STORM OH REPLACEMENT-TRANS"/>
    <x v="0"/>
    <n v="9800"/>
    <s v="Alborada Mata-Cazares"/>
    <s v="CA"/>
    <s v="REL  SETC  //  INIT"/>
    <x v="0"/>
    <x v="0"/>
    <s v="2CORP90000"/>
    <x v="0"/>
    <s v="3CORP97000"/>
    <x v="14"/>
    <s v="1DRIV16000"/>
    <x v="7"/>
    <s v="2DRIV16300"/>
    <x v="9"/>
    <n v="0"/>
    <n v="0"/>
    <n v="0"/>
    <n v="239706.15999999997"/>
    <n v="-239706.15999999997"/>
    <n v="0"/>
    <n v="0"/>
    <n v="0"/>
    <n v="0"/>
    <n v="0"/>
    <n v="0"/>
    <n v="0"/>
    <n v="0"/>
    <n v="0"/>
    <n v="0"/>
    <n v="0"/>
    <n v="0"/>
    <n v="0"/>
    <n v="-239706.15999999997"/>
    <n v="0"/>
    <s v=" "/>
    <s v="N"/>
    <n v="0"/>
    <n v="0"/>
    <n v="0"/>
    <n v="0"/>
    <n v="0"/>
    <n v="0"/>
  </r>
  <r>
    <s v="C"/>
    <x v="1"/>
    <s v="C.20001"/>
    <s v="CAP-ASSETS DISPOSAL COMPLIANCE"/>
    <s v="C.20001.01"/>
    <s v="TRANSFORMER RETIREMENT/DISPOSAL"/>
    <s v="C.20001.01.01"/>
    <s v="TRANSFORMER RETIREMENT/DISPOSAL"/>
    <s v="C.20001.01.01.01"/>
    <s v="TRANSFORMER RETIREMENT/DISPOSAL"/>
    <x v="0"/>
    <n v="4300"/>
    <s v="John K Rork Jr"/>
    <s v="CA"/>
    <s v="REL  SETC  //  EXEC"/>
    <x v="0"/>
    <x v="0"/>
    <s v="2CORP65000"/>
    <x v="4"/>
    <s v="3CORP66000"/>
    <x v="15"/>
    <s v="1DRIV72000"/>
    <x v="8"/>
    <s v="2DRIV72500"/>
    <x v="10"/>
    <n v="1534890"/>
    <n v="1227912"/>
    <n v="965762.84"/>
    <n v="1004707.2638192"/>
    <n v="223204.73618080001"/>
    <n v="1602765"/>
    <n v="1650847.95"/>
    <n v="-48082.949999999953"/>
    <n v="1673768"/>
    <n v="1723981.04"/>
    <n v="-50213.040000000037"/>
    <n v="1748048"/>
    <n v="1800489.44"/>
    <n v="-52441.439999999944"/>
    <n v="1800488"/>
    <n v="1854502.6400000001"/>
    <n v="-54014.64000000013"/>
    <n v="1910137.7192000002"/>
    <n v="18452.666180799948"/>
    <n v="0"/>
    <n v="0"/>
    <s v="N"/>
    <n v="0"/>
    <n v="0"/>
    <n v="0"/>
    <n v="0"/>
    <n v="0"/>
    <n v="0"/>
  </r>
  <r>
    <s v="C"/>
    <x v="1"/>
    <s v="C.20001"/>
    <s v="CAP-ASSETS DISPOSAL COMPLIANCE"/>
    <s v="C.20001.02"/>
    <s v="TREATED WOOD DISPOSAL"/>
    <s v="C.20001.02.01"/>
    <s v="TREATED WOOD DISPOSAL"/>
    <s v="C.20001.02.01.01"/>
    <s v="TREATED WOOD DISPOSAL"/>
    <x v="0"/>
    <n v="4300"/>
    <s v="John K Rork Jr"/>
    <s v="CA"/>
    <s v="REL  SETC  //  EXEC"/>
    <x v="0"/>
    <x v="0"/>
    <s v="2CORP65000"/>
    <x v="4"/>
    <s v="3CORP66000"/>
    <x v="15"/>
    <s v="1DRIV72000"/>
    <x v="8"/>
    <s v="2DRIV72500"/>
    <x v="10"/>
    <n v="0"/>
    <n v="306978"/>
    <n v="356468.43"/>
    <n v="405592.13637009996"/>
    <n v="-98614.136370099965"/>
    <n v="0"/>
    <n v="0"/>
    <n v="0"/>
    <n v="0"/>
    <n v="0"/>
    <n v="0"/>
    <n v="0"/>
    <n v="0"/>
    <n v="0"/>
    <n v="0"/>
    <n v="0"/>
    <n v="0"/>
    <n v="0"/>
    <n v="-98614.136370099965"/>
    <n v="0"/>
    <n v="0"/>
    <s v="N"/>
    <n v="0"/>
    <n v="0"/>
    <n v="0"/>
    <n v="0"/>
    <n v="0"/>
    <n v="0"/>
  </r>
  <r>
    <s v="C"/>
    <x v="1"/>
    <s v="C.20002"/>
    <s v="CAP-DRONE INITIATIVE"/>
    <s v="C.20002.01"/>
    <s v="DRONE INITIATIVE"/>
    <s v="C.20002.01.01"/>
    <s v="DRONE INITIATIVE"/>
    <s v="C.20002.01.01.01"/>
    <s v="DRONE PURCHASE"/>
    <x v="0"/>
    <n v="5318"/>
    <s v="Michael T Mullally"/>
    <s v="CA"/>
    <s v="REL  SETC  //  EXEC"/>
    <x v="2"/>
    <x v="1"/>
    <s v="2CORP50000"/>
    <x v="5"/>
    <s v="3CORP56000"/>
    <x v="16"/>
    <s v="1DRIV50000"/>
    <x v="9"/>
    <s v="2DRIV50000"/>
    <x v="11"/>
    <n v="0"/>
    <n v="0"/>
    <n v="0"/>
    <n v="0"/>
    <n v="0"/>
    <n v="0"/>
    <n v="0"/>
    <n v="0"/>
    <n v="0"/>
    <n v="0"/>
    <n v="0"/>
    <n v="0"/>
    <n v="0"/>
    <n v="0"/>
    <n v="0"/>
    <n v="0"/>
    <n v="0"/>
    <n v="0"/>
    <n v="0"/>
    <n v="0"/>
    <n v="0"/>
    <s v="N"/>
    <n v="0"/>
    <n v="0"/>
    <n v="0"/>
    <n v="0"/>
    <n v="0"/>
    <n v="0"/>
  </r>
  <r>
    <s v="C"/>
    <x v="1"/>
    <s v="C.20003"/>
    <s v="CAP-GAS FIRED PEAK GENERATION PLANT"/>
    <s v="C.20003.01"/>
    <s v="GAS FIRED PEAK GENERATION PLANT"/>
    <s v="C.20003.01.01"/>
    <s v="GAS FIRED PEAK GENERATION PLANT"/>
    <s v="C.20003.01.01.01"/>
    <s v="DEVELOPMENT ACTIVITIES-PEAK GEN"/>
    <x v="0"/>
    <n v="5318"/>
    <s v="Michael T Mullally"/>
    <s v="CA"/>
    <s v="REL  SETC  //  EXEC"/>
    <x v="0"/>
    <x v="0"/>
    <s v="2CORP70000"/>
    <x v="6"/>
    <s v="3CORP75500"/>
    <x v="17"/>
    <s v="1DRIV13000"/>
    <x v="10"/>
    <s v="2DRIV13000"/>
    <x v="12"/>
    <n v="0"/>
    <n v="0"/>
    <n v="296.20999999999998"/>
    <n v="296.20999999999998"/>
    <n v="-296.20999999999998"/>
    <n v="0"/>
    <n v="0"/>
    <n v="0"/>
    <n v="0"/>
    <n v="0"/>
    <n v="0"/>
    <n v="0"/>
    <n v="0"/>
    <n v="0"/>
    <n v="0"/>
    <n v="0"/>
    <n v="0"/>
    <n v="0"/>
    <n v="-296.20999999999998"/>
    <n v="0"/>
    <n v="0"/>
    <s v="N"/>
    <n v="0"/>
    <n v="0"/>
    <n v="0"/>
    <n v="0"/>
    <n v="0"/>
    <n v="0"/>
  </r>
  <r>
    <s v="C"/>
    <x v="1"/>
    <s v="C.20004"/>
    <s v="CAP-WILD HORSE ENERGY STORAGE PROJECT"/>
    <s v="C.20004.01"/>
    <s v="WILD HORSE ENERGY STORAGE PROJECT"/>
    <s v="C.20004.01.01"/>
    <s v="WILD HORSE ENERGY STORAGE PROJECT"/>
    <s v="C.20004.01.01.01"/>
    <s v="INSTALLATION-WLD"/>
    <x v="0"/>
    <n v="5327"/>
    <s v="Scott C Lichtenberg"/>
    <s v="CA"/>
    <s v="REL  SETC  //  EXEC"/>
    <x v="0"/>
    <x v="0"/>
    <s v="2CORP70000"/>
    <x v="6"/>
    <s v="3CORP79500"/>
    <x v="18"/>
    <s v="1DRIV13000"/>
    <x v="10"/>
    <s v="2DRIV13000"/>
    <x v="12"/>
    <n v="0"/>
    <n v="0"/>
    <n v="-449285.13"/>
    <n v="-449891.62"/>
    <n v="449891.62"/>
    <n v="0"/>
    <n v="0"/>
    <n v="0"/>
    <n v="0"/>
    <n v="0"/>
    <n v="0"/>
    <n v="0"/>
    <n v="0"/>
    <n v="0"/>
    <n v="0"/>
    <n v="0"/>
    <n v="0"/>
    <n v="0"/>
    <n v="449891.62"/>
    <n v="0"/>
    <n v="0"/>
    <s v="N"/>
    <n v="0"/>
    <n v="0"/>
    <n v="0"/>
    <n v="0"/>
    <n v="0"/>
    <n v="0"/>
  </r>
  <r>
    <s v="R"/>
    <x v="0"/>
    <s v="C.30001"/>
    <s v="CAP-NON-UTILITY PLANT"/>
    <s v="C.30001.01"/>
    <s v="NON-UTILITY PLANT"/>
    <s v="C.30001.01.01"/>
    <s v="NON-UTILITY PLANT"/>
    <s v="C.30001.01.01.01"/>
    <s v="C-RETIRED EASEMENT ON IMPAIRMENT ASSETS"/>
    <x v="0"/>
    <n v="1150"/>
    <s v="Dennis A Farrall"/>
    <s v="CA"/>
    <s v="REL  SETC  //  EXEC"/>
    <x v="0"/>
    <x v="0"/>
    <s v="2CORP90000"/>
    <x v="0"/>
    <s v="3CORP93000"/>
    <x v="0"/>
    <s v="1DRIV11000"/>
    <x v="0"/>
    <s v="2DRIV11400"/>
    <x v="8"/>
    <n v="0"/>
    <n v="0"/>
    <n v="0"/>
    <n v="0"/>
    <n v="0"/>
    <n v="0"/>
    <n v="0"/>
    <n v="0"/>
    <n v="0"/>
    <n v="0"/>
    <n v="0"/>
    <n v="0"/>
    <n v="0"/>
    <n v="0"/>
    <n v="0"/>
    <n v="0"/>
    <n v="0"/>
    <n v="0"/>
    <n v="0"/>
    <n v="0"/>
    <s v=" "/>
    <s v="N"/>
    <n v="0"/>
    <n v="0"/>
    <n v="0"/>
    <n v="0"/>
    <n v="0"/>
    <n v="0"/>
  </r>
  <r>
    <s v="R"/>
    <x v="0"/>
    <s v="C.30002"/>
    <s v="CAP-PRECAPITALIZED METERS &amp; TRANSFORMERS"/>
    <s v="C.30002.01"/>
    <s v="PRECAPITALIZED METERS AND TRANSFORMERS"/>
    <s v="C.30002.01.01"/>
    <s v="PRECAPITALIZED METERS AND TRANSFORMERS"/>
    <s v="C.30002.01.01.01"/>
    <s v="PRECAPITALIZED METERS AND TRANSFORMERS"/>
    <x v="0"/>
    <n v="1150"/>
    <s v="Dennis A Farrall"/>
    <s v="CA"/>
    <s v="REL  SETC  //  OPER"/>
    <x v="0"/>
    <x v="0"/>
    <s v="2CORP90000"/>
    <x v="0"/>
    <s v="3CORP93000"/>
    <x v="0"/>
    <s v="1DRIV11000"/>
    <x v="0"/>
    <s v="2DRIV11300"/>
    <x v="0"/>
    <n v="0"/>
    <n v="0"/>
    <n v="2910267.48"/>
    <n v="2366717.1199999996"/>
    <n v="-2366717.1199999996"/>
    <n v="0"/>
    <n v="0"/>
    <n v="0"/>
    <n v="0"/>
    <n v="0"/>
    <n v="0"/>
    <n v="0"/>
    <n v="0"/>
    <n v="0"/>
    <n v="0"/>
    <n v="0"/>
    <n v="0"/>
    <n v="0"/>
    <n v="-2366717.1199999996"/>
    <n v="0"/>
    <s v=" "/>
    <s v="N"/>
    <n v="0"/>
    <n v="0"/>
    <n v="0"/>
    <n v="0"/>
    <n v="0"/>
    <n v="0"/>
  </r>
  <r>
    <s v="C"/>
    <x v="1"/>
    <s v="C.30003"/>
    <s v="CAP-Jackson Prairie 2/3rd Shares Ownrshp"/>
    <s v="C.30003.01"/>
    <s v="JP 2/3RD SHARES"/>
    <s v="C.30003.01.01"/>
    <s v="JACKSON PRAIRIE"/>
    <s v="C.30003.01.01.01"/>
    <s v="NW PIPE/WWP OWNERSHIP SHARES-JP"/>
    <x v="0"/>
    <n v="1145"/>
    <s v="Alborada Mata-Cazares"/>
    <s v="CA"/>
    <s v="REL  SETC  //  OPER"/>
    <x v="0"/>
    <x v="0"/>
    <s v="2CORP70000"/>
    <x v="6"/>
    <s v="3CORP79900"/>
    <x v="19"/>
    <s v="1DRIV13000"/>
    <x v="10"/>
    <s v="2DRIV13000"/>
    <x v="12"/>
    <n v="0"/>
    <n v="0"/>
    <n v="0"/>
    <n v="0"/>
    <n v="0"/>
    <n v="0"/>
    <n v="0"/>
    <n v="0"/>
    <n v="0"/>
    <n v="0"/>
    <n v="0"/>
    <n v="0"/>
    <n v="0"/>
    <n v="0"/>
    <n v="0"/>
    <n v="0"/>
    <n v="0"/>
    <n v="0"/>
    <n v="0"/>
    <n v="0"/>
    <n v="0"/>
    <s v="N"/>
    <n v="0"/>
    <n v="0"/>
    <n v="0"/>
    <n v="0"/>
    <n v="0"/>
    <n v="0"/>
  </r>
  <r>
    <s v="C"/>
    <x v="1"/>
    <s v="C.99997"/>
    <s v="NONCAP PDEF - CEOL"/>
    <s v="C.99997.02"/>
    <s v="DF - CEO_LEGAL"/>
    <s v="C.99997.02.01"/>
    <s v="DF - CEO_LEGAL"/>
    <s v="C.99997.02.01.20"/>
    <s v="4300 - DOWNTOWNER PROPERT-GAS ENVIRONMT"/>
    <x v="0"/>
    <n v="4300"/>
    <s v="John K Rork Jr"/>
    <s v="DF"/>
    <s v="REL  SETC  //  NOPH"/>
    <x v="0"/>
    <x v="0"/>
    <s v="2CORP65000"/>
    <x v="4"/>
    <s v="3CORP67000"/>
    <x v="20"/>
    <s v="1DRIV72000"/>
    <x v="8"/>
    <s v="2DRIV72500"/>
    <x v="10"/>
    <n v="4830000"/>
    <n v="3864000"/>
    <n v="2911963.45"/>
    <n v="2124825.4900000002"/>
    <n v="1739174.5099999998"/>
    <n v="8745000"/>
    <n v="6495000"/>
    <n v="2250000"/>
    <n v="14960000"/>
    <n v="4722500"/>
    <n v="10237500"/>
    <n v="9277000"/>
    <n v="9572500"/>
    <n v="-295500"/>
    <n v="2550000"/>
    <n v="15912500"/>
    <n v="-13362500"/>
    <n v="8447500"/>
    <n v="568674.50999999978"/>
    <n v="0"/>
    <n v="0"/>
    <s v="N"/>
    <n v="0"/>
    <n v="0"/>
    <n v="0"/>
    <n v="0"/>
    <n v="0"/>
    <n v="0"/>
  </r>
  <r>
    <s v="C"/>
    <x v="1"/>
    <s v="C.99997"/>
    <s v="NONCAP PDEF - CEOL"/>
    <s v="C.99997.02"/>
    <s v="DF - CEO_LEGAL"/>
    <s v="C.99997.02.01"/>
    <s v="DF - CEO_LEGAL"/>
    <s v="C.99997.02.01.01"/>
    <s v="ENV REM - WHR/BUCKLEY PH I HEADWORKS"/>
    <x v="0"/>
    <n v="4300"/>
    <s v="John K Rork Jr"/>
    <s v="DF"/>
    <s v="REL  SETC  //  NOPH"/>
    <x v="0"/>
    <x v="0"/>
    <s v="2CORP65000"/>
    <x v="4"/>
    <s v="3CORP67000"/>
    <x v="20"/>
    <s v="1DRIV72000"/>
    <x v="8"/>
    <s v="2DRIV72500"/>
    <x v="10"/>
    <n v="0"/>
    <n v="966000"/>
    <n v="700912.13"/>
    <n v="2712822.73"/>
    <n v="-1746822.73"/>
    <n v="0"/>
    <n v="0"/>
    <n v="0"/>
    <n v="0"/>
    <n v="0"/>
    <n v="0"/>
    <n v="0"/>
    <n v="0"/>
    <n v="0"/>
    <n v="0"/>
    <n v="0"/>
    <n v="0"/>
    <n v="0"/>
    <n v="-1746822.73"/>
    <n v="0"/>
    <n v="0"/>
    <s v="N"/>
    <n v="0"/>
    <n v="0"/>
    <n v="0"/>
    <n v="0"/>
    <n v="0"/>
    <n v="0"/>
  </r>
  <r>
    <s v="C"/>
    <x v="1"/>
    <s v="C.99999"/>
    <s v="NONCAP PDEF - FIN"/>
    <s v="C.99999.07"/>
    <s v="OR - FINANCE"/>
    <s v="C.99999.07.20"/>
    <s v="OR - FINANCE"/>
    <s v="C.99999.07.20.02"/>
    <s v="OMRC_ANNUAL BUDGET PLANNING ONLY"/>
    <x v="0"/>
    <n v="3075"/>
    <s v="Julia Witt"/>
    <s v="OR"/>
    <s v="REL  SETC  //  NOPH"/>
    <x v="0"/>
    <x v="0"/>
    <s v="2CORP99900"/>
    <x v="7"/>
    <s v="3CORP99900"/>
    <x v="21"/>
    <s v="1DRIV99900"/>
    <x v="11"/>
    <s v="2DRIV99900"/>
    <x v="13"/>
    <n v="0"/>
    <n v="0"/>
    <n v="0"/>
    <n v="0"/>
    <n v="0"/>
    <n v="0"/>
    <n v="0"/>
    <n v="0"/>
    <n v="0"/>
    <n v="0"/>
    <n v="0"/>
    <n v="0"/>
    <n v="0"/>
    <n v="0"/>
    <n v="0"/>
    <n v="0"/>
    <n v="0"/>
    <n v="0"/>
    <n v="0"/>
    <n v="0"/>
    <n v="0"/>
    <s v="N"/>
    <n v="0"/>
    <n v="0"/>
    <n v="0"/>
    <n v="0"/>
    <n v="0"/>
    <n v="0"/>
  </r>
  <r>
    <s v="C"/>
    <x v="1"/>
    <s v="C.99999"/>
    <s v="NONCAP PDEF - FIN"/>
    <s v="C.99999.08"/>
    <s v="CA - FINANCE"/>
    <s v="C.99999.08.20"/>
    <s v="CA - FINANCE"/>
    <s v="C.99999.08.20.01"/>
    <s v="CAP_ANNUAL BUDGET PLANNING ONLY"/>
    <x v="0"/>
    <n v="3075"/>
    <s v="Julia Witt"/>
    <s v="CA"/>
    <s v="REL  SETC  //  NOPH"/>
    <x v="0"/>
    <x v="0"/>
    <s v="2CORP99900"/>
    <x v="7"/>
    <s v="3CORP99900"/>
    <x v="21"/>
    <s v="1DRIV99900"/>
    <x v="11"/>
    <s v="2DRIV99900"/>
    <x v="13"/>
    <n v="0"/>
    <n v="0"/>
    <n v="1707111.05"/>
    <n v="0"/>
    <n v="0"/>
    <n v="0"/>
    <n v="0"/>
    <n v="0"/>
    <n v="0"/>
    <n v="0"/>
    <n v="0"/>
    <n v="0"/>
    <n v="0"/>
    <n v="0"/>
    <n v="0"/>
    <n v="0"/>
    <n v="0"/>
    <n v="0"/>
    <n v="0"/>
    <n v="0"/>
    <n v="0"/>
    <s v="N"/>
    <n v="0"/>
    <n v="0"/>
    <n v="0"/>
    <n v="0"/>
    <n v="0"/>
    <n v="0"/>
  </r>
  <r>
    <s v="C"/>
    <x v="1"/>
    <s v="C.99999"/>
    <s v="NONCAP PDEF - FIN"/>
    <s v="C.99999.09"/>
    <s v="RV - FINANCE"/>
    <s v="C.99999.09.01"/>
    <s v="Placeholder WBS"/>
    <s v="C.99999.09.01.02"/>
    <s v="Placeholder - Capital WBS Order Closing"/>
    <x v="0"/>
    <n v="1150"/>
    <s v="Dennis A Farrall"/>
    <s v="CA"/>
    <s v="REL  LKD  SETC  //  EXEC"/>
    <x v="0"/>
    <x v="0"/>
    <s v="2CORP99900"/>
    <x v="7"/>
    <s v="3CORP99900"/>
    <x v="21"/>
    <s v="1DRIV99900"/>
    <x v="11"/>
    <s v="2DRIV99900"/>
    <x v="13"/>
    <n v="0"/>
    <n v="0"/>
    <n v="0"/>
    <n v="0"/>
    <n v="0"/>
    <n v="0"/>
    <n v="0"/>
    <n v="0"/>
    <n v="0"/>
    <n v="0"/>
    <n v="0"/>
    <n v="0"/>
    <n v="0"/>
    <n v="0"/>
    <n v="0"/>
    <n v="0"/>
    <n v="0"/>
    <n v="0"/>
    <n v="0"/>
    <n v="0"/>
    <n v="0"/>
    <s v="N"/>
    <n v="0"/>
    <n v="0"/>
    <n v="0"/>
    <n v="0"/>
    <n v="0"/>
    <n v="0"/>
  </r>
  <r>
    <s v="C"/>
    <x v="1"/>
    <s v="C.99999"/>
    <s v="NONCAP PDEF - FIN"/>
    <s v="C.99999.09"/>
    <s v="RV - FINANCE"/>
    <s v="C.99999.09.01"/>
    <s v="Placeholder WBS"/>
    <s v="C.99999.09.01.03"/>
    <s v="Placeholder - OMRC WBS Order Closing"/>
    <x v="0"/>
    <n v="1150"/>
    <s v="Dennis A Farrall"/>
    <s v="OR"/>
    <s v="REL  LKD  SETC  //  EXEC"/>
    <x v="0"/>
    <x v="0"/>
    <s v="2CORP99900"/>
    <x v="7"/>
    <s v="3CORP99900"/>
    <x v="21"/>
    <s v="1DRIV99900"/>
    <x v="11"/>
    <s v="2DRIV99900"/>
    <x v="13"/>
    <n v="0"/>
    <n v="0"/>
    <n v="0"/>
    <n v="0"/>
    <n v="0"/>
    <n v="0"/>
    <n v="0"/>
    <n v="0"/>
    <n v="0"/>
    <n v="0"/>
    <n v="0"/>
    <n v="0"/>
    <n v="0"/>
    <n v="0"/>
    <n v="0"/>
    <n v="0"/>
    <n v="0"/>
    <n v="0"/>
    <n v="0"/>
    <n v="0"/>
    <n v="0"/>
    <s v="N"/>
    <n v="0"/>
    <n v="0"/>
    <n v="0"/>
    <n v="0"/>
    <n v="0"/>
    <n v="0"/>
  </r>
  <r>
    <s v="F"/>
    <x v="2"/>
    <s v="F.10002"/>
    <s v="CAP-CSA APPLICATIONS"/>
    <s v="F.10002.01"/>
    <s v="ENERGY OPERATIONS"/>
    <s v="F.10002.01.01"/>
    <s v="OVERHEAD MAP SOLUTION"/>
    <s v="F.10002.01.01.01"/>
    <s v="OVERHEAD MAP SOLUTION"/>
    <x v="0"/>
    <n v="1205"/>
    <s v="Richard L Larson"/>
    <s v="CA"/>
    <s v="REL  SETC  //  CLOS"/>
    <x v="0"/>
    <x v="0"/>
    <s v="2CORP80000"/>
    <x v="8"/>
    <m/>
    <x v="22"/>
    <s v="1DRIV41000"/>
    <x v="12"/>
    <s v="2DRIV41000"/>
    <x v="14"/>
    <n v="0"/>
    <n v="0"/>
    <n v="-48465.87"/>
    <n v="-66519.180000000008"/>
    <n v="66519.180000000008"/>
    <n v="0"/>
    <n v="0"/>
    <n v="0"/>
    <n v="0"/>
    <n v="0"/>
    <n v="0"/>
    <n v="0"/>
    <n v="0"/>
    <n v="0"/>
    <n v="0"/>
    <n v="0"/>
    <n v="0"/>
    <n v="0"/>
    <n v="66519.180000000008"/>
    <n v="0"/>
    <s v="Changed Corp H3 from Future Non-Strategic Initiatives to Project Initiation Requests."/>
    <s v="N"/>
    <n v="0"/>
    <n v="0"/>
    <n v="0"/>
    <n v="0"/>
    <n v="0"/>
    <n v="0"/>
  </r>
  <r>
    <s v="F"/>
    <x v="2"/>
    <s v="F.10002"/>
    <s v="CAP-CSA APPLICATIONS"/>
    <s v="F.10002.01"/>
    <s v="ENERGY OPERATIONS"/>
    <s v="F.10002.01.02"/>
    <s v="OpenLink"/>
    <s v="F.10002.01.02.01"/>
    <s v="OpenLink"/>
    <x v="0"/>
    <n v="1205"/>
    <s v="Richard L Larson"/>
    <s v="CA"/>
    <s v="REL  SETC  //  EXEC"/>
    <x v="0"/>
    <x v="0"/>
    <s v="2CORP80000"/>
    <x v="8"/>
    <m/>
    <x v="23"/>
    <s v="1DRIV41000"/>
    <x v="12"/>
    <s v="2DRIV41000"/>
    <x v="14"/>
    <n v="0"/>
    <n v="0"/>
    <n v="0"/>
    <n v="0"/>
    <n v="0"/>
    <n v="0"/>
    <n v="0"/>
    <n v="0"/>
    <n v="0"/>
    <n v="0"/>
    <n v="0"/>
    <n v="0"/>
    <n v="0"/>
    <n v="0"/>
    <n v="0"/>
    <n v="0"/>
    <n v="0"/>
    <n v="0"/>
    <n v="0"/>
    <n v="0"/>
    <s v="Changed Corp H3 from Future Non-Strategic Initiatives to Project Initiation Requests."/>
    <s v="N"/>
    <n v="0"/>
    <n v="0"/>
    <n v="0"/>
    <n v="0"/>
    <n v="0"/>
    <n v="0"/>
  </r>
  <r>
    <s v="F"/>
    <x v="2"/>
    <s v="F.10002"/>
    <s v="CAP-CSA APPLICATIONS"/>
    <s v="F.10002.01"/>
    <s v="ENERGY OPERATIONS"/>
    <s v="F.10002.01.03"/>
    <s v="Enterprise Document Management"/>
    <s v="F.10002.01.03.01"/>
    <s v="Enterprise Document Management"/>
    <x v="0"/>
    <n v="1207"/>
    <s v="Obaid H Khan"/>
    <s v="CA"/>
    <s v="REL  SETC  //  INIT"/>
    <x v="0"/>
    <x v="0"/>
    <s v="2CORP80000"/>
    <x v="8"/>
    <s v="3CORP83000"/>
    <x v="24"/>
    <s v="1DRIV41000"/>
    <x v="12"/>
    <s v="2DRIV41000"/>
    <x v="14"/>
    <n v="2000000"/>
    <n v="2000000"/>
    <n v="1963031.85"/>
    <n v="1932594.7515199999"/>
    <n v="67405.248480000068"/>
    <n v="2424000"/>
    <n v="0"/>
    <n v="2424000"/>
    <n v="0"/>
    <n v="2500000"/>
    <n v="-2500000"/>
    <n v="0"/>
    <n v="0"/>
    <n v="0"/>
    <n v="0"/>
    <n v="0"/>
    <n v="0"/>
    <n v="0"/>
    <n v="-8594.7515199999325"/>
    <n v="0"/>
    <n v="0"/>
    <s v="N"/>
    <n v="0"/>
    <n v="-2500000"/>
    <n v="2500000"/>
    <n v="0"/>
    <n v="0"/>
    <n v="0"/>
  </r>
  <r>
    <s v="F"/>
    <x v="2"/>
    <s v="F.10002"/>
    <s v="CAP-CSA APPLICATIONS"/>
    <s v="F.10002.01"/>
    <s v="ENERGY OPERATIONS"/>
    <s v="F.10002.01.04"/>
    <s v="eProcurement Solution"/>
    <s v="F.10002.01.04.01"/>
    <s v="eProcurement Solution"/>
    <x v="0"/>
    <n v="1220"/>
    <s v="Timothy M Foley"/>
    <s v="CA"/>
    <s v="REL  SETC  //  INIT"/>
    <x v="1"/>
    <x v="1"/>
    <m/>
    <x v="5"/>
    <s v="3CORP83500"/>
    <x v="25"/>
    <s v="1DRIV41000"/>
    <x v="12"/>
    <s v="2DRIV41000"/>
    <x v="14"/>
    <n v="5073448"/>
    <n v="5073448"/>
    <n v="5812071.1399999997"/>
    <n v="4913110.1983711999"/>
    <n v="160337.80162880011"/>
    <n v="0"/>
    <n v="0"/>
    <n v="0"/>
    <n v="0"/>
    <n v="0"/>
    <n v="0"/>
    <n v="0"/>
    <n v="0"/>
    <n v="0"/>
    <n v="0"/>
    <n v="0"/>
    <n v="0"/>
    <n v="0"/>
    <n v="160337.80162880011"/>
    <n v="0"/>
    <s v="Moved to Strategic Initiatives (per SPP)."/>
    <s v="Y"/>
    <n v="0"/>
    <n v="0"/>
    <n v="0"/>
    <n v="0"/>
    <n v="0"/>
    <n v="0"/>
  </r>
  <r>
    <s v="F"/>
    <x v="2"/>
    <s v="F.10002"/>
    <s v="CAP-CSA APPLICATIONS"/>
    <s v="F.10002.01"/>
    <s v="ENERGY OPERATIONS"/>
    <s v="F.10002.01.05"/>
    <s v="GIS Conflation"/>
    <s v="F.10002.01.05.01"/>
    <s v="GIS Conflation"/>
    <x v="0"/>
    <n v="1205"/>
    <s v="Richard L Larson"/>
    <s v="CA"/>
    <s v="REL  SETC  //  INIT"/>
    <x v="0"/>
    <x v="0"/>
    <s v="2CORP80000"/>
    <x v="8"/>
    <m/>
    <x v="26"/>
    <s v="1DRIV41000"/>
    <x v="12"/>
    <s v="2DRIV41000"/>
    <x v="14"/>
    <n v="518780"/>
    <n v="518780"/>
    <n v="518009.79"/>
    <n v="515919.15200000006"/>
    <n v="2860.8479999999399"/>
    <n v="0"/>
    <n v="0"/>
    <n v="0"/>
    <n v="0"/>
    <n v="0"/>
    <n v="0"/>
    <n v="0"/>
    <n v="0"/>
    <n v="0"/>
    <n v="0"/>
    <n v="0"/>
    <n v="0"/>
    <n v="0"/>
    <n v="2860.8479999999399"/>
    <n v="0"/>
    <s v="Changed Corp H3 from Future Non-Strategic Initiatives to Project Initiation Requests."/>
    <s v="N"/>
    <n v="0"/>
    <n v="0"/>
    <n v="0"/>
    <n v="0"/>
    <n v="0"/>
    <n v="0"/>
  </r>
  <r>
    <s v="F"/>
    <x v="2"/>
    <s v="F.10002"/>
    <s v="CAP-CSA APPLICATIONS"/>
    <s v="F.10002.01"/>
    <s v="ENERGY OPERATIONS"/>
    <s v="F.10002.01.06"/>
    <s v="HR Technology Transformation"/>
    <s v="F.10002.01.06.01"/>
    <s v="HR Technology Transformation"/>
    <x v="0"/>
    <n v="1257"/>
    <s v="Amit Rastogi"/>
    <s v="CA"/>
    <s v="REL  SETC  //  INIT"/>
    <x v="0"/>
    <x v="0"/>
    <s v="2CORP80000"/>
    <x v="8"/>
    <s v="3CORP84000"/>
    <x v="27"/>
    <s v="1DRIV41000"/>
    <x v="12"/>
    <s v="2DRIV41000"/>
    <x v="14"/>
    <n v="750000"/>
    <n v="750000"/>
    <n v="750000.11"/>
    <n v="746256.26391999994"/>
    <n v="3743.7360800000606"/>
    <n v="3862632"/>
    <n v="5750000"/>
    <n v="-1887368"/>
    <n v="0"/>
    <n v="5750000"/>
    <n v="-5750000"/>
    <n v="0"/>
    <n v="0"/>
    <n v="0"/>
    <n v="0"/>
    <n v="0"/>
    <n v="0"/>
    <n v="0"/>
    <n v="-7633624.2639199998"/>
    <n v="0"/>
    <n v="0"/>
    <s v="N"/>
    <n v="0"/>
    <n v="-5750000"/>
    <n v="5750000"/>
    <n v="0"/>
    <n v="0"/>
    <n v="0"/>
  </r>
  <r>
    <s v="F"/>
    <x v="2"/>
    <s v="F.10002"/>
    <s v="CAP-CSA APPLICATIONS"/>
    <s v="F.10002.01"/>
    <s v="ENERGY OPERATIONS"/>
    <s v="F.10002.01.07"/>
    <s v="Inventory Management System"/>
    <s v="F.10002.01.07.01"/>
    <s v="Inventory Management System"/>
    <x v="0"/>
    <n v="1220"/>
    <s v="Timothy M Foley"/>
    <s v="CA"/>
    <s v="REL  SETC  //  INIT"/>
    <x v="0"/>
    <x v="1"/>
    <m/>
    <x v="5"/>
    <s v="3CORP84500"/>
    <x v="28"/>
    <s v="1DRIV41000"/>
    <x v="12"/>
    <s v="2DRIV41000"/>
    <x v="14"/>
    <n v="5028820"/>
    <n v="5028820"/>
    <n v="7702371.2300000004"/>
    <n v="7266528.8586399993"/>
    <n v="-2237708.8586399993"/>
    <n v="0"/>
    <n v="0"/>
    <n v="0"/>
    <n v="0"/>
    <n v="0"/>
    <n v="0"/>
    <n v="0"/>
    <n v="0"/>
    <n v="0"/>
    <n v="0"/>
    <n v="0"/>
    <n v="0"/>
    <n v="0"/>
    <n v="-2237708.8586399993"/>
    <n v="0"/>
    <s v="Moved to Strategic Initiatives (per SPP)."/>
    <s v="Y"/>
    <n v="0"/>
    <n v="0"/>
    <n v="0"/>
    <n v="0"/>
    <n v="0"/>
    <n v="0"/>
  </r>
  <r>
    <s v="F"/>
    <x v="2"/>
    <s v="F.10002"/>
    <s v="CAP-CSA APPLICATIONS"/>
    <s v="F.10002.01"/>
    <s v="ENERGY OPERATIONS"/>
    <s v="F.10002.01.08"/>
    <s v="PCI Post Analytics P&amp;L Analyzer"/>
    <s v="F.10002.01.08.01"/>
    <s v="PCI Post Analytics P&amp;L Analyzer"/>
    <x v="0"/>
    <n v="1216"/>
    <s v="Kalyana C Kakani"/>
    <s v="CA"/>
    <s v="REL  SETC  //  INIT"/>
    <x v="0"/>
    <x v="0"/>
    <s v="2CORP80000"/>
    <x v="8"/>
    <s v="3CORP85000"/>
    <x v="29"/>
    <s v="1DRIV41000"/>
    <x v="12"/>
    <s v="2DRIV41000"/>
    <x v="14"/>
    <n v="2471925"/>
    <n v="2471925"/>
    <n v="2471925"/>
    <n v="2429463.2942400002"/>
    <n v="42461.705759999808"/>
    <n v="0"/>
    <n v="500000"/>
    <n v="-500000"/>
    <n v="0"/>
    <n v="0"/>
    <n v="0"/>
    <n v="0"/>
    <n v="0"/>
    <n v="0"/>
    <n v="0"/>
    <n v="0"/>
    <n v="0"/>
    <n v="0"/>
    <n v="-457538.29424000019"/>
    <n v="0"/>
    <n v="0"/>
    <s v="N"/>
    <n v="0"/>
    <n v="0"/>
    <n v="0"/>
    <n v="0"/>
    <n v="0"/>
    <n v="0"/>
  </r>
  <r>
    <s v="F"/>
    <x v="2"/>
    <s v="F.10002"/>
    <s v="CAP-CSA APPLICATIONS"/>
    <s v="F.10002.01"/>
    <s v="ENERGY OPERATIONS"/>
    <s v="F.10002.01.09"/>
    <s v="Power Spring Installation"/>
    <s v="F.10002.01.09.01"/>
    <s v="Power Spring Installation"/>
    <x v="0"/>
    <n v="1207"/>
    <s v="Obaid H Khan"/>
    <s v="CA"/>
    <s v="REL  SETC  //  INIT"/>
    <x v="0"/>
    <x v="0"/>
    <s v="2CORP80000"/>
    <x v="8"/>
    <m/>
    <x v="30"/>
    <s v="1DRIV41000"/>
    <x v="12"/>
    <s v="2DRIV41000"/>
    <x v="14"/>
    <n v="210672"/>
    <n v="210672"/>
    <n v="276620.78000000003"/>
    <n v="231634.16039999999"/>
    <n v="-20962.160399999993"/>
    <n v="0"/>
    <n v="0"/>
    <n v="0"/>
    <n v="0"/>
    <n v="0"/>
    <n v="0"/>
    <n v="0"/>
    <n v="0"/>
    <n v="0"/>
    <n v="0"/>
    <n v="0"/>
    <n v="0"/>
    <n v="0"/>
    <n v="-20962.160399999993"/>
    <n v="0"/>
    <s v="Changed Corp H3 from Future Non-Strategic Initiatives to Project Initiation Requests."/>
    <s v="N"/>
    <n v="0"/>
    <n v="0"/>
    <n v="0"/>
    <n v="0"/>
    <n v="0"/>
    <n v="0"/>
  </r>
  <r>
    <s v="F"/>
    <x v="2"/>
    <s v="F.10002"/>
    <s v="CAP-CSA APPLICATIONS"/>
    <s v="F.10002.01"/>
    <s v="ENERGY OPERATIONS"/>
    <s v="F.10002.01.10"/>
    <s v="SPCC"/>
    <s v="F.10002.01.10.01"/>
    <s v="SPCC"/>
    <x v="0"/>
    <n v="1257"/>
    <s v="Amit Rastogi"/>
    <s v="CA"/>
    <s v="REL  SETC  //  INIT"/>
    <x v="0"/>
    <x v="0"/>
    <s v="2CORP80000"/>
    <x v="8"/>
    <m/>
    <x v="31"/>
    <s v="1DRIV41000"/>
    <x v="12"/>
    <s v="2DRIV41000"/>
    <x v="14"/>
    <n v="150358"/>
    <n v="150358"/>
    <n v="150358"/>
    <n v="150358"/>
    <n v="0"/>
    <n v="0"/>
    <n v="0"/>
    <n v="0"/>
    <n v="0"/>
    <n v="0"/>
    <n v="0"/>
    <n v="0"/>
    <n v="0"/>
    <n v="0"/>
    <n v="0"/>
    <n v="0"/>
    <n v="0"/>
    <n v="0"/>
    <n v="0"/>
    <n v="0"/>
    <s v="Changed Corp H3 from Future Non-Strategic Initiatives to Project Initiation Requests."/>
    <s v="N"/>
    <n v="0"/>
    <n v="0"/>
    <n v="0"/>
    <n v="0"/>
    <n v="0"/>
    <n v="0"/>
  </r>
  <r>
    <s v="F"/>
    <x v="2"/>
    <s v="F.10002"/>
    <s v="CAP-CSA APPLICATIONS"/>
    <s v="F.10002.01"/>
    <s v="ENERGY OPERATIONS"/>
    <s v="F.10002.01.11"/>
    <s v="Tax Jurisdiction Data Improvements"/>
    <s v="F.10002.01.11.01"/>
    <s v="Tax Jurisdiction Data Improvements"/>
    <x v="0"/>
    <n v="1257"/>
    <s v="Amit Rastogi"/>
    <s v="CA"/>
    <s v="REL  SETC  //  INIT"/>
    <x v="0"/>
    <x v="0"/>
    <s v="2CORP80000"/>
    <x v="8"/>
    <s v="3CORP86000"/>
    <x v="32"/>
    <s v="1DRIV41000"/>
    <x v="12"/>
    <s v="2DRIV41000"/>
    <x v="14"/>
    <n v="199500"/>
    <n v="199500"/>
    <n v="220672.97"/>
    <n v="252965.09000000003"/>
    <n v="-53465.090000000026"/>
    <n v="0"/>
    <n v="0"/>
    <n v="0"/>
    <n v="0"/>
    <n v="0"/>
    <n v="0"/>
    <n v="0"/>
    <n v="0"/>
    <n v="0"/>
    <n v="0"/>
    <n v="0"/>
    <n v="0"/>
    <n v="0"/>
    <n v="-53465.090000000026"/>
    <n v="0"/>
    <n v="0"/>
    <s v="N"/>
    <n v="0"/>
    <n v="0"/>
    <n v="0"/>
    <n v="0"/>
    <n v="0"/>
    <n v="0"/>
  </r>
  <r>
    <s v="F"/>
    <x v="2"/>
    <s v="F.10002"/>
    <s v="CAP-CSA APPLICATIONS"/>
    <s v="F.10002.01"/>
    <s v="ENERGY OPERATIONS"/>
    <s v="F.10002.01.12"/>
    <s v="Transmission Outage Management"/>
    <s v="F.10002.01.12.01"/>
    <s v="Transmission Outage Management"/>
    <x v="0"/>
    <n v="1216"/>
    <s v="Kalyana C Kakani"/>
    <s v="CA"/>
    <s v="REL  SETC  //  INIT"/>
    <x v="0"/>
    <x v="0"/>
    <s v="2CORP80000"/>
    <x v="8"/>
    <s v="3CORP86500"/>
    <x v="33"/>
    <s v="1DRIV41000"/>
    <x v="12"/>
    <s v="2DRIV41000"/>
    <x v="14"/>
    <n v="1479676"/>
    <n v="1479676"/>
    <n v="1479676"/>
    <n v="1477822.1259999999"/>
    <n v="1853.8740000000689"/>
    <n v="0"/>
    <n v="0"/>
    <n v="0"/>
    <n v="0"/>
    <n v="0"/>
    <n v="0"/>
    <n v="0"/>
    <n v="0"/>
    <n v="0"/>
    <n v="0"/>
    <n v="0"/>
    <n v="0"/>
    <n v="0"/>
    <n v="1853.8740000000689"/>
    <n v="0"/>
    <n v="0"/>
    <s v="N"/>
    <n v="0"/>
    <n v="0"/>
    <n v="0"/>
    <n v="0"/>
    <n v="0"/>
    <n v="0"/>
  </r>
  <r>
    <s v="F"/>
    <x v="2"/>
    <s v="F.10002"/>
    <s v="CAP-CSA APPLICATIONS"/>
    <s v="F.10002.01"/>
    <s v="ENERGY OPERATIONS"/>
    <s v="F.10002.01.13"/>
    <s v="Map Viewer Platform"/>
    <s v="F.10002.01.13.01"/>
    <s v="Map Viewer Platform"/>
    <x v="0"/>
    <n v="1205"/>
    <s v="Richard L Larson"/>
    <s v="CA"/>
    <s v="REL  SETC  //  EXEC"/>
    <x v="0"/>
    <x v="0"/>
    <s v="2CORP80000"/>
    <x v="8"/>
    <m/>
    <x v="34"/>
    <s v="1DRIV41000"/>
    <x v="12"/>
    <s v="2DRIV41000"/>
    <x v="14"/>
    <n v="0"/>
    <n v="0"/>
    <n v="-1579.43"/>
    <n v="16902.079999999998"/>
    <n v="-16902.079999999998"/>
    <n v="0"/>
    <n v="0"/>
    <n v="0"/>
    <n v="0"/>
    <n v="0"/>
    <n v="0"/>
    <n v="0"/>
    <n v="0"/>
    <n v="0"/>
    <n v="0"/>
    <n v="0"/>
    <n v="0"/>
    <n v="0"/>
    <n v="-16902.079999999998"/>
    <n v="0"/>
    <s v="Changed Corp H3 from Future Non-Strategic Initiatives to Project Initiation Requests."/>
    <s v="N"/>
    <n v="0"/>
    <n v="0"/>
    <n v="0"/>
    <n v="0"/>
    <n v="0"/>
    <n v="0"/>
  </r>
  <r>
    <s v="F"/>
    <x v="2"/>
    <s v="F.10003"/>
    <s v="CAP-CSA INFTRASTRURE"/>
    <s v="F.10003.01"/>
    <s v="Disaster Recovery Solutions"/>
    <s v="F.10003.01.01"/>
    <s v="DISASTER RECOVERY SOLUTIONS"/>
    <s v="F.10003.01.01.01"/>
    <s v="DISASTER RECOVERY SOLUTIONS"/>
    <x v="0"/>
    <n v="1213"/>
    <s v="Jason L Shamp"/>
    <s v="CA"/>
    <s v="REL  SETC  //  PLNG"/>
    <x v="0"/>
    <x v="0"/>
    <s v="2CORP80000"/>
    <x v="8"/>
    <s v="3CORP89000"/>
    <x v="35"/>
    <s v="1DRIV41000"/>
    <x v="12"/>
    <s v="2DRIV41200"/>
    <x v="15"/>
    <n v="0"/>
    <n v="0"/>
    <n v="19655.48"/>
    <n v="62990.97"/>
    <n v="-62990.97"/>
    <n v="0"/>
    <n v="0"/>
    <n v="0"/>
    <n v="0"/>
    <n v="0"/>
    <n v="0"/>
    <n v="0"/>
    <n v="0"/>
    <n v="0"/>
    <n v="0"/>
    <n v="0"/>
    <n v="0"/>
    <n v="0"/>
    <n v="-62990.97"/>
    <n v="0"/>
    <n v="0"/>
    <s v="N"/>
    <n v="0"/>
    <n v="0"/>
    <n v="0"/>
    <n v="0"/>
    <n v="0"/>
    <n v="0"/>
  </r>
  <r>
    <s v="F"/>
    <x v="2"/>
    <s v="F.10003"/>
    <s v="CAP-CSA INFTRASTRURE"/>
    <s v="F.10003.02"/>
    <s v="New Data Center"/>
    <s v="F.10003.02.01"/>
    <s v="Backup DC Design, Construct, Commission"/>
    <s v="F.10003.02.01.01"/>
    <s v="Backup DC Design, Construct, Commission"/>
    <x v="0"/>
    <n v="1239"/>
    <s v="Carolyn Danielson"/>
    <s v="CA"/>
    <s v="REL  SETC  //  EXEC"/>
    <x v="2"/>
    <x v="1"/>
    <s v="2CORP50000"/>
    <x v="5"/>
    <s v="3CORP58000"/>
    <x v="36"/>
    <s v="1DRIV41000"/>
    <x v="12"/>
    <s v="2DRIV41200"/>
    <x v="15"/>
    <n v="40000000"/>
    <n v="36000000"/>
    <n v="35964119.210000001"/>
    <n v="62760225.561783999"/>
    <n v="-26760225.561783999"/>
    <n v="11100000"/>
    <n v="7000000"/>
    <n v="4100000"/>
    <n v="5000000"/>
    <n v="2300000"/>
    <n v="2700000"/>
    <n v="0"/>
    <n v="0"/>
    <n v="0"/>
    <n v="0"/>
    <n v="0"/>
    <n v="0"/>
    <n v="0"/>
    <n v="-19960225.561783999"/>
    <n v="0"/>
    <n v="0"/>
    <s v="Y"/>
    <n v="0"/>
    <n v="120000"/>
    <n v="0"/>
    <n v="0"/>
    <n v="0"/>
    <n v="0"/>
  </r>
  <r>
    <s v="F"/>
    <x v="2"/>
    <s v="F.10006"/>
    <s v="CAP-FTIP"/>
    <s v="F.10006.01"/>
    <s v="FTIP-BPC"/>
    <s v="F.10006.01.01"/>
    <s v="FTIP-BPC"/>
    <s v="F.10006.01.01.01"/>
    <s v="FTIP-BPC Phase 1"/>
    <x v="0"/>
    <n v="1209"/>
    <s v="Brian Fellon"/>
    <s v="CA"/>
    <s v="REL  SETC  //  EXEC"/>
    <x v="2"/>
    <x v="1"/>
    <s v="2CORP40000"/>
    <x v="9"/>
    <s v="3CORP40000"/>
    <x v="37"/>
    <s v="1DRIV41000"/>
    <x v="12"/>
    <s v="2DRIV41100"/>
    <x v="16"/>
    <n v="4428544"/>
    <n v="2214272"/>
    <n v="1398125.48"/>
    <n v="1170581.8599999999"/>
    <n v="1043690.1400000001"/>
    <n v="0"/>
    <n v="0"/>
    <n v="0"/>
    <n v="0"/>
    <n v="0"/>
    <n v="0"/>
    <n v="0"/>
    <n v="0"/>
    <n v="0"/>
    <n v="0"/>
    <n v="0"/>
    <n v="0"/>
    <n v="0"/>
    <n v="1043690.1400000001"/>
    <n v="0"/>
    <n v="0"/>
    <s v="Y"/>
    <n v="0"/>
    <n v="0"/>
    <n v="0"/>
    <n v="0"/>
    <n v="0"/>
    <n v="0"/>
  </r>
  <r>
    <s v="F"/>
    <x v="2"/>
    <s v="F.10006"/>
    <s v="CAP-FTIP"/>
    <s v="F.10006.01"/>
    <s v="FTIP-BPC"/>
    <s v="F.10006.01.01"/>
    <s v="FTIP-BPC"/>
    <s v="F.10006.01.01.02"/>
    <s v="FTIP-PHASE 1"/>
    <x v="0"/>
    <n v="1209"/>
    <s v="Brian Fellon"/>
    <s v="CA"/>
    <s v="CLSD SETC  //  EXEC"/>
    <x v="2"/>
    <x v="1"/>
    <s v="2CORP40000"/>
    <x v="9"/>
    <s v="3CORP40000"/>
    <x v="37"/>
    <s v="1DRIV41000"/>
    <x v="12"/>
    <s v="2DRIV41100"/>
    <x v="16"/>
    <n v="0"/>
    <n v="0"/>
    <n v="0"/>
    <n v="0"/>
    <n v="0"/>
    <n v="0"/>
    <n v="0"/>
    <n v="0"/>
    <n v="0"/>
    <n v="0"/>
    <n v="0"/>
    <n v="0"/>
    <n v="0"/>
    <n v="0"/>
    <n v="0"/>
    <n v="0"/>
    <n v="0"/>
    <n v="0"/>
    <n v="0"/>
    <n v="0"/>
    <n v="0"/>
    <s v="Y"/>
    <n v="0"/>
    <n v="0"/>
    <n v="0"/>
    <n v="0"/>
    <n v="0"/>
    <n v="0"/>
  </r>
  <r>
    <s v="F"/>
    <x v="2"/>
    <s v="F.10006"/>
    <s v="CAP-FTIP"/>
    <s v="F.10006.01"/>
    <s v="FTIP-BPC"/>
    <s v="F.10006.01.01"/>
    <s v="FTIP-BPC"/>
    <s v="F.10006.01.01.03"/>
    <s v="FTIP Phase 2"/>
    <x v="0"/>
    <n v="1209"/>
    <s v="Brian Fellon"/>
    <s v="CA"/>
    <s v="CLSD SETC  //  INIT"/>
    <x v="2"/>
    <x v="1"/>
    <s v="2CORP40000"/>
    <x v="9"/>
    <s v="3CORP40000"/>
    <x v="37"/>
    <s v="1DRIV41000"/>
    <x v="12"/>
    <s v="2DRIV41100"/>
    <x v="16"/>
    <n v="26781515"/>
    <n v="23781515"/>
    <n v="315050.90000000002"/>
    <n v="28813.373391999998"/>
    <n v="23752701.626607999"/>
    <n v="3180304"/>
    <n v="12000000"/>
    <n v="-8819696"/>
    <n v="0"/>
    <n v="0"/>
    <n v="0"/>
    <n v="0"/>
    <n v="0"/>
    <n v="0"/>
    <n v="0"/>
    <n v="0"/>
    <n v="0"/>
    <n v="0"/>
    <n v="14933005.626607999"/>
    <n v="0"/>
    <n v="0"/>
    <s v="Y"/>
    <n v="0"/>
    <n v="8819696"/>
    <n v="0"/>
    <n v="0"/>
    <n v="0"/>
    <n v="0"/>
  </r>
  <r>
    <s v="F"/>
    <x v="2"/>
    <s v="F.10006"/>
    <s v="CAP-FTIP"/>
    <s v="F.10006.02"/>
    <s v="FTIP-ECC"/>
    <s v="F.10006.02.01"/>
    <s v="FTIP-ECC"/>
    <s v="F.10006.02.01.01"/>
    <s v="FTIP-ECC Phase 1"/>
    <x v="0"/>
    <n v="1209"/>
    <s v="Brian Fellon"/>
    <s v="CA"/>
    <s v="REL  SETC  //  EXEC"/>
    <x v="2"/>
    <x v="1"/>
    <s v="2CORP40000"/>
    <x v="9"/>
    <s v="3CORP40000"/>
    <x v="37"/>
    <s v="1DRIV41000"/>
    <x v="12"/>
    <s v="2DRIV41100"/>
    <x v="16"/>
    <n v="0"/>
    <n v="2214272"/>
    <n v="1200638.26"/>
    <n v="419657.16000000003"/>
    <n v="1794614.8399999999"/>
    <n v="0"/>
    <n v="0"/>
    <n v="0"/>
    <n v="0"/>
    <n v="0"/>
    <n v="0"/>
    <n v="0"/>
    <n v="0"/>
    <n v="0"/>
    <n v="0"/>
    <n v="0"/>
    <n v="0"/>
    <n v="0"/>
    <n v="1794614.8399999999"/>
    <n v="0"/>
    <n v="0"/>
    <s v="Y"/>
    <n v="0"/>
    <n v="0"/>
    <n v="0"/>
    <n v="0"/>
    <n v="0"/>
    <n v="0"/>
  </r>
  <r>
    <s v="F"/>
    <x v="2"/>
    <s v="F.10006"/>
    <s v="CAP-FTIP"/>
    <s v="F.10006.03"/>
    <s v="FTIP Phase 2"/>
    <s v="F.10006.03.01"/>
    <s v="FTIP Phase 2"/>
    <s v="F.10006.03.01.01"/>
    <s v="FTIP Phase 2"/>
    <x v="0"/>
    <n v="1209"/>
    <s v="Brian Fellon"/>
    <s v="CA"/>
    <s v="REL  SETC  //  INIT"/>
    <x v="2"/>
    <x v="1"/>
    <s v="2CORP40000"/>
    <x v="9"/>
    <s v="3CORP40000"/>
    <x v="37"/>
    <s v="1DRIV41000"/>
    <x v="12"/>
    <s v="2DRIV41100"/>
    <x v="16"/>
    <n v="0"/>
    <n v="0"/>
    <n v="23314469.469999999"/>
    <n v="19550320.369725302"/>
    <n v="-19550320.369725302"/>
    <n v="0"/>
    <n v="0"/>
    <n v="0"/>
    <n v="0"/>
    <n v="0"/>
    <n v="0"/>
    <n v="0"/>
    <n v="0"/>
    <n v="0"/>
    <n v="0"/>
    <n v="0"/>
    <n v="0"/>
    <n v="0"/>
    <n v="-19550320.369725302"/>
    <n v="0"/>
    <n v="0"/>
    <s v="Y"/>
    <n v="0"/>
    <n v="0"/>
    <n v="0"/>
    <n v="0"/>
    <n v="0"/>
    <n v="0"/>
  </r>
  <r>
    <s v="F"/>
    <x v="2"/>
    <s v="F.10007"/>
    <s v="CAP-FUTURE PROJECT FUNDING CSA"/>
    <s v="F.10007.01"/>
    <s v="FUTURE PROJECT FUNDING CSA"/>
    <s v="F.10007.01.01"/>
    <s v="FUTURE PROJECT FUNDING CSA"/>
    <s v="F.10007.01.01.01"/>
    <s v="FUTURE PROJECT FUNDING CSA"/>
    <x v="0"/>
    <n v="1080"/>
    <s v="Margaret Hopkins"/>
    <s v="CA"/>
    <s v="REL  SETC  //  NOPH"/>
    <x v="0"/>
    <x v="0"/>
    <s v="2CORP80000"/>
    <x v="8"/>
    <m/>
    <x v="38"/>
    <s v="1DRIV41000"/>
    <x v="12"/>
    <s v="2DRIV41000"/>
    <x v="14"/>
    <n v="0"/>
    <n v="0"/>
    <n v="0"/>
    <n v="0"/>
    <n v="0"/>
    <n v="11600000"/>
    <n v="0"/>
    <n v="11600000"/>
    <n v="12000000"/>
    <n v="0"/>
    <n v="12000000"/>
    <n v="17000000"/>
    <n v="10554937"/>
    <n v="6445063"/>
    <n v="17000000"/>
    <n v="16310937.5"/>
    <n v="689062.5"/>
    <n v="17000000"/>
    <n v="30734125.5"/>
    <n v="0"/>
    <s v="Changed Corp H3 from Future Non-Strategic Initiatives to Project Initiation Requests."/>
    <s v="N"/>
    <n v="0"/>
    <n v="-11600000"/>
    <n v="-4052287.5"/>
    <n v="-3755750.5"/>
    <n v="0"/>
    <n v="0"/>
  </r>
  <r>
    <s v="F"/>
    <x v="2"/>
    <s v="F.10007"/>
    <s v="CAP-FUTURE PROJECT FUNDING CSA"/>
    <s v="F.10007.02"/>
    <s v="IT Operational Projects"/>
    <s v="F.10007.02.01"/>
    <s v="IT Operational Projects"/>
    <s v="F.10007.02.01.01"/>
    <s v="IT Operational Projects"/>
    <x v="0"/>
    <n v="1080"/>
    <s v="Margaret Hopkins"/>
    <s v="CA"/>
    <s v="REL  SETC  //  INIT"/>
    <x v="0"/>
    <x v="0"/>
    <s v="2CORP80000"/>
    <x v="8"/>
    <s v="3CORP82000"/>
    <x v="39"/>
    <s v="1DRIV43000"/>
    <x v="13"/>
    <s v="2DRIV43100"/>
    <x v="17"/>
    <n v="0"/>
    <n v="1140530"/>
    <n v="9154630.4000000004"/>
    <n v="0"/>
    <n v="1140530"/>
    <n v="0"/>
    <n v="30100000"/>
    <n v="-30100000"/>
    <n v="0"/>
    <n v="30100000"/>
    <n v="-30100000"/>
    <n v="0"/>
    <n v="30100000"/>
    <n v="-30100000"/>
    <n v="0"/>
    <n v="30100000"/>
    <n v="-30100000"/>
    <n v="30100000"/>
    <n v="-119259470"/>
    <n v="0"/>
    <n v="0"/>
    <s v="N"/>
    <n v="0"/>
    <n v="0"/>
    <n v="0"/>
    <n v="0"/>
    <n v="0"/>
    <n v="0"/>
  </r>
  <r>
    <s v="F"/>
    <x v="2"/>
    <s v="F.10013"/>
    <s v="CAP-ISR"/>
    <s v="F.10013.02"/>
    <s v="ISR-CUSTOMER SOLUTIONS &amp; CORP AFFAIRS"/>
    <s v="F.10013.02.01"/>
    <s v="ISR-CUSTOMER SOLUTIONS &amp; CORP AFFAIRS"/>
    <s v="F.10013.02.01.01"/>
    <s v="ISR-Custmer Solutins &amp; Corp Affairs 2016"/>
    <x v="0"/>
    <n v="1207"/>
    <s v="Obaid H Khan"/>
    <s v="CA"/>
    <s v="REL  SETC  //  NOPH"/>
    <x v="0"/>
    <x v="0"/>
    <s v="2CORP80000"/>
    <x v="8"/>
    <s v="3CORP81000"/>
    <x v="40"/>
    <s v="1DRIV42000"/>
    <x v="14"/>
    <s v="2DRIV42200"/>
    <x v="18"/>
    <n v="0"/>
    <n v="0"/>
    <n v="10116.92"/>
    <n v="7070.8500000000022"/>
    <n v="-7070.8500000000022"/>
    <n v="0"/>
    <n v="0"/>
    <n v="0"/>
    <n v="0"/>
    <n v="0"/>
    <n v="0"/>
    <n v="0"/>
    <n v="0"/>
    <n v="0"/>
    <n v="0"/>
    <n v="0"/>
    <n v="0"/>
    <n v="0"/>
    <n v="-7070.8500000000022"/>
    <n v="0"/>
    <n v="0"/>
    <s v="N"/>
    <n v="0"/>
    <n v="0"/>
    <n v="0"/>
    <n v="0"/>
    <n v="0"/>
    <n v="0"/>
  </r>
  <r>
    <s v="F"/>
    <x v="2"/>
    <s v="F.10013"/>
    <s v="CAP-ISR"/>
    <s v="F.10013.02"/>
    <s v="ISR-CUSTOMER SOLUTIONS &amp; CORP AFFAIRS"/>
    <s v="F.10013.02.01"/>
    <s v="ISR-CUSTOMER SOLUTIONS &amp; CORP AFFAIRS"/>
    <s v="F.10013.02.01.02"/>
    <s v="ISR-Custmr Solutions &amp; Corp Affairs"/>
    <x v="0"/>
    <n v="1207"/>
    <s v="Obaid H Khan"/>
    <s v="CA"/>
    <s v="REL  SETC  //  INIT"/>
    <x v="0"/>
    <x v="0"/>
    <s v="2CORP80000"/>
    <x v="8"/>
    <s v="3CORP81000"/>
    <x v="40"/>
    <s v="1DRIV42000"/>
    <x v="14"/>
    <s v="2DRIV42200"/>
    <x v="18"/>
    <n v="0"/>
    <n v="500000"/>
    <n v="507113.2"/>
    <n v="497113.48679999996"/>
    <n v="2886.5132000000449"/>
    <n v="0"/>
    <n v="0"/>
    <n v="0"/>
    <n v="0"/>
    <n v="0"/>
    <n v="0"/>
    <n v="0"/>
    <n v="0"/>
    <n v="0"/>
    <n v="0"/>
    <n v="0"/>
    <n v="0"/>
    <n v="0"/>
    <n v="2886.5132000000449"/>
    <n v="0"/>
    <n v="0"/>
    <s v="N"/>
    <n v="0"/>
    <n v="0"/>
    <n v="0"/>
    <n v="0"/>
    <n v="0"/>
    <n v="0"/>
  </r>
  <r>
    <s v="F"/>
    <x v="2"/>
    <s v="F.10013"/>
    <s v="CAP-ISR"/>
    <s v="F.10013.03"/>
    <s v="ISR-ENERGY OPERATIONS"/>
    <s v="F.10013.03.01"/>
    <s v="ISR-ENERGY OPERATIONS"/>
    <s v="F.10013.03.01.01"/>
    <s v="ISR-Energy Operations 2016"/>
    <x v="0"/>
    <n v="1205"/>
    <s v="Richard L Larson"/>
    <s v="CA"/>
    <s v="REL  SETC  //  NOPH"/>
    <x v="0"/>
    <x v="0"/>
    <s v="2CORP80000"/>
    <x v="8"/>
    <s v="3CORP81000"/>
    <x v="40"/>
    <s v="1DRIV42000"/>
    <x v="14"/>
    <s v="2DRIV42300"/>
    <x v="19"/>
    <n v="0"/>
    <n v="0"/>
    <n v="-43180.43"/>
    <n v="-47000"/>
    <n v="47000"/>
    <n v="0"/>
    <n v="0"/>
    <n v="0"/>
    <n v="0"/>
    <n v="0"/>
    <n v="0"/>
    <n v="0"/>
    <n v="0"/>
    <n v="0"/>
    <n v="0"/>
    <n v="0"/>
    <n v="0"/>
    <n v="0"/>
    <n v="47000"/>
    <n v="0"/>
    <n v="0"/>
    <s v="N"/>
    <n v="0"/>
    <n v="0"/>
    <n v="0"/>
    <n v="0"/>
    <n v="0"/>
    <n v="0"/>
  </r>
  <r>
    <s v="F"/>
    <x v="2"/>
    <s v="F.10013"/>
    <s v="CAP-ISR"/>
    <s v="F.10013.03"/>
    <s v="ISR-ENERGY OPERATIONS"/>
    <s v="F.10013.03.01"/>
    <s v="ISR-ENERGY OPERATIONS"/>
    <s v="F.10013.03.01.02"/>
    <s v="ISR-Energy Operations"/>
    <x v="0"/>
    <n v="1205"/>
    <s v="Richard L Larson"/>
    <s v="CA"/>
    <s v="REL  SETC  //  NOPH"/>
    <x v="0"/>
    <x v="0"/>
    <s v="2CORP80000"/>
    <x v="8"/>
    <s v="3CORP81000"/>
    <x v="40"/>
    <s v="1DRIV42000"/>
    <x v="14"/>
    <s v="2DRIV42300"/>
    <x v="19"/>
    <n v="0"/>
    <n v="350000"/>
    <n v="347876.39"/>
    <n v="349595.17599999998"/>
    <n v="404.82400000002235"/>
    <n v="0"/>
    <n v="0"/>
    <n v="0"/>
    <n v="0"/>
    <n v="0"/>
    <n v="0"/>
    <n v="0"/>
    <n v="0"/>
    <n v="0"/>
    <n v="0"/>
    <n v="0"/>
    <n v="0"/>
    <n v="0"/>
    <n v="404.82400000002235"/>
    <n v="0"/>
    <n v="0"/>
    <s v="N"/>
    <n v="0"/>
    <n v="0"/>
    <n v="0"/>
    <n v="0"/>
    <n v="0"/>
    <n v="0"/>
  </r>
  <r>
    <s v="F"/>
    <x v="2"/>
    <s v="F.10013"/>
    <s v="CAP-ISR"/>
    <s v="F.10013.04"/>
    <s v="ISR-FINANCE"/>
    <s v="F.10013.04.01"/>
    <s v="ISR-FINANCE"/>
    <s v="F.10013.04.01.01"/>
    <s v="ISR-Finance 2016"/>
    <x v="0"/>
    <n v="1220"/>
    <s v="Timothy M Foley"/>
    <s v="CA"/>
    <s v="REL  SETC  //  NOPH"/>
    <x v="0"/>
    <x v="0"/>
    <s v="2CORP80000"/>
    <x v="8"/>
    <s v="3CORP81000"/>
    <x v="40"/>
    <s v="1DRIV42000"/>
    <x v="14"/>
    <s v="2DRIV42400"/>
    <x v="20"/>
    <n v="0"/>
    <n v="0"/>
    <n v="-0.67"/>
    <n v="-0.39999999999918145"/>
    <n v="0.39999999999918145"/>
    <n v="0"/>
    <n v="0"/>
    <n v="0"/>
    <n v="0"/>
    <n v="0"/>
    <n v="0"/>
    <n v="0"/>
    <n v="0"/>
    <n v="0"/>
    <n v="0"/>
    <n v="0"/>
    <n v="0"/>
    <n v="0"/>
    <n v="0.39999999999918145"/>
    <n v="0"/>
    <n v="0"/>
    <s v="N"/>
    <n v="0"/>
    <n v="0"/>
    <n v="0"/>
    <n v="0"/>
    <n v="0"/>
    <n v="0"/>
  </r>
  <r>
    <s v="F"/>
    <x v="2"/>
    <s v="F.10013"/>
    <s v="CAP-ISR"/>
    <s v="F.10013.04"/>
    <s v="ISR-FINANCE"/>
    <s v="F.10013.04.01"/>
    <s v="ISR-FINANCE"/>
    <s v="F.10013.04.01.02"/>
    <s v="ISR-Finance"/>
    <x v="0"/>
    <n v="1220"/>
    <s v="Timothy M Foley"/>
    <s v="CA"/>
    <s v="REL  SETC  //  NOPH"/>
    <x v="0"/>
    <x v="0"/>
    <s v="2CORP80000"/>
    <x v="8"/>
    <s v="3CORP81000"/>
    <x v="40"/>
    <s v="1DRIV42000"/>
    <x v="14"/>
    <s v="2DRIV42400"/>
    <x v="20"/>
    <n v="0"/>
    <n v="325000"/>
    <n v="324751.84000000003"/>
    <n v="329975.88760000002"/>
    <n v="-4975.8876000000164"/>
    <n v="0"/>
    <n v="0"/>
    <n v="0"/>
    <n v="0"/>
    <n v="0"/>
    <n v="0"/>
    <n v="0"/>
    <n v="0"/>
    <n v="0"/>
    <n v="0"/>
    <n v="0"/>
    <n v="0"/>
    <n v="0"/>
    <n v="-4975.8876000000164"/>
    <n v="0"/>
    <n v="0"/>
    <s v="N"/>
    <n v="0"/>
    <n v="0"/>
    <n v="0"/>
    <n v="0"/>
    <n v="0"/>
    <n v="0"/>
  </r>
  <r>
    <s v="F"/>
    <x v="2"/>
    <s v="F.10013"/>
    <s v="CAP-ISR"/>
    <s v="F.10013.05"/>
    <s v="ISR-HR AND ADMIN SERVICES"/>
    <s v="F.10013.05.01"/>
    <s v="ISR-HR AND ADMIN SERVICES"/>
    <s v="F.10013.05.01.01"/>
    <s v="ISR-HR and Admin Services 2016"/>
    <x v="0"/>
    <n v="1221"/>
    <s v="Sreenivasa S.K. Sunku"/>
    <s v="CA"/>
    <s v="REL  SETC  //  NOPH"/>
    <x v="0"/>
    <x v="0"/>
    <s v="2CORP80000"/>
    <x v="8"/>
    <s v="3CORP81000"/>
    <x v="40"/>
    <s v="1DRIV42000"/>
    <x v="14"/>
    <s v="2DRIV42100"/>
    <x v="21"/>
    <n v="0"/>
    <n v="0"/>
    <n v="17883.71"/>
    <n v="17883.71"/>
    <n v="-17883.71"/>
    <n v="0"/>
    <n v="0"/>
    <n v="0"/>
    <n v="0"/>
    <n v="0"/>
    <n v="0"/>
    <n v="0"/>
    <n v="0"/>
    <n v="0"/>
    <n v="0"/>
    <n v="0"/>
    <n v="0"/>
    <n v="0"/>
    <n v="-17883.71"/>
    <n v="0"/>
    <n v="0"/>
    <s v="N"/>
    <n v="0"/>
    <n v="0"/>
    <n v="0"/>
    <n v="0"/>
    <n v="0"/>
    <n v="0"/>
  </r>
  <r>
    <s v="F"/>
    <x v="2"/>
    <s v="F.10013"/>
    <s v="CAP-ISR"/>
    <s v="F.10013.05"/>
    <s v="ISR-HR AND ADMIN SERVICES"/>
    <s v="F.10013.05.01"/>
    <s v="ISR-HR AND ADMIN SERVICES"/>
    <s v="F.10013.05.01.02"/>
    <s v="ISR-HR and Admin Services"/>
    <x v="0"/>
    <n v="1221"/>
    <s v="Sreenivasa S.K. Sunku"/>
    <s v="CA"/>
    <s v="REL  SETC  //  NOPH"/>
    <x v="0"/>
    <x v="0"/>
    <s v="2CORP80000"/>
    <x v="8"/>
    <s v="3CORP81000"/>
    <x v="40"/>
    <s v="1DRIV42000"/>
    <x v="14"/>
    <s v="2DRIV42100"/>
    <x v="21"/>
    <n v="0"/>
    <n v="350000"/>
    <n v="319497.99"/>
    <n v="340251.57"/>
    <n v="9748.429999999993"/>
    <n v="0"/>
    <n v="0"/>
    <n v="0"/>
    <n v="0"/>
    <n v="0"/>
    <n v="0"/>
    <n v="0"/>
    <n v="0"/>
    <n v="0"/>
    <n v="0"/>
    <n v="0"/>
    <n v="0"/>
    <n v="0"/>
    <n v="9748.429999999993"/>
    <n v="0"/>
    <n v="0"/>
    <s v="N"/>
    <n v="0"/>
    <n v="0"/>
    <n v="0"/>
    <n v="0"/>
    <n v="0"/>
    <n v="0"/>
  </r>
  <r>
    <s v="F"/>
    <x v="2"/>
    <s v="F.10013"/>
    <s v="CAP-ISR"/>
    <s v="F.10013.06"/>
    <s v="ISR-IT"/>
    <s v="F.10013.06.01"/>
    <s v="ISR-IT"/>
    <s v="F.10013.06.01.01"/>
    <s v="ISR-IT 2016"/>
    <x v="0"/>
    <n v="1207"/>
    <s v="Obaid H Khan"/>
    <s v="CA"/>
    <s v="REL  SETC  //  NOPH"/>
    <x v="0"/>
    <x v="0"/>
    <s v="2CORP80000"/>
    <x v="8"/>
    <s v="3CORP81000"/>
    <x v="40"/>
    <s v="1DRIV42000"/>
    <x v="14"/>
    <s v="2DRIV42500"/>
    <x v="22"/>
    <n v="0"/>
    <n v="0"/>
    <n v="0"/>
    <n v="0"/>
    <n v="0"/>
    <n v="0"/>
    <n v="0"/>
    <n v="0"/>
    <n v="0"/>
    <n v="0"/>
    <n v="0"/>
    <n v="0"/>
    <n v="0"/>
    <n v="0"/>
    <n v="0"/>
    <n v="0"/>
    <n v="0"/>
    <n v="0"/>
    <n v="0"/>
    <n v="0"/>
    <n v="0"/>
    <s v="N"/>
    <n v="0"/>
    <n v="0"/>
    <n v="0"/>
    <n v="0"/>
    <n v="0"/>
    <n v="0"/>
  </r>
  <r>
    <s v="F"/>
    <x v="2"/>
    <s v="F.10013"/>
    <s v="CAP-ISR"/>
    <s v="F.10013.06"/>
    <s v="ISR-IT"/>
    <s v="F.10013.06.01"/>
    <s v="ISR-IT"/>
    <s v="F.10013.06.01.02"/>
    <s v="ISR-IT"/>
    <x v="0"/>
    <n v="1207"/>
    <s v="Obaid H Khan"/>
    <s v="CA"/>
    <s v="REL  SETC  //  NOPH"/>
    <x v="0"/>
    <x v="0"/>
    <s v="2CORP80000"/>
    <x v="8"/>
    <s v="3CORP81000"/>
    <x v="40"/>
    <s v="1DRIV42000"/>
    <x v="14"/>
    <s v="2DRIV42500"/>
    <x v="22"/>
    <n v="0"/>
    <n v="350000"/>
    <n v="349965.26"/>
    <n v="364698.75879999995"/>
    <n v="-14698.758799999952"/>
    <n v="0"/>
    <n v="0"/>
    <n v="0"/>
    <n v="0"/>
    <n v="0"/>
    <n v="0"/>
    <n v="0"/>
    <n v="0"/>
    <n v="0"/>
    <n v="0"/>
    <n v="0"/>
    <n v="0"/>
    <n v="0"/>
    <n v="-14698.758799999952"/>
    <n v="0"/>
    <n v="0"/>
    <s v="N"/>
    <n v="0"/>
    <n v="0"/>
    <n v="0"/>
    <n v="0"/>
    <n v="0"/>
    <n v="0"/>
  </r>
  <r>
    <s v="F"/>
    <x v="2"/>
    <s v="F.10013"/>
    <s v="CAP-ISR"/>
    <s v="F.10013.07"/>
    <s v="ISR-LEGAL AND COMPLIANCE"/>
    <s v="F.10013.07.01"/>
    <s v="ISR-LEGAL AND COMPLIANCE"/>
    <s v="F.10013.07.01.01"/>
    <s v="ISR-Legal and Compliance 2016"/>
    <x v="0"/>
    <n v="1221"/>
    <s v="Sreenivasa S.K. Sunku"/>
    <s v="CA"/>
    <s v="REL  SETC  //  NOPH"/>
    <x v="0"/>
    <x v="0"/>
    <s v="2CORP80000"/>
    <x v="8"/>
    <s v="3CORP81000"/>
    <x v="40"/>
    <s v="1DRIV42000"/>
    <x v="14"/>
    <s v="2DRIV42000"/>
    <x v="23"/>
    <n v="0"/>
    <n v="0"/>
    <n v="-564.79999999999995"/>
    <n v="-564.79999999999927"/>
    <n v="564.79999999999927"/>
    <n v="0"/>
    <n v="0"/>
    <n v="0"/>
    <n v="0"/>
    <n v="0"/>
    <n v="0"/>
    <n v="0"/>
    <n v="0"/>
    <n v="0"/>
    <n v="0"/>
    <n v="0"/>
    <n v="0"/>
    <n v="0"/>
    <n v="564.79999999999927"/>
    <n v="0"/>
    <n v="0"/>
    <s v="N"/>
    <n v="0"/>
    <n v="0"/>
    <n v="0"/>
    <n v="0"/>
    <n v="0"/>
    <n v="0"/>
  </r>
  <r>
    <s v="F"/>
    <x v="2"/>
    <s v="F.10013"/>
    <s v="CAP-ISR"/>
    <s v="F.10013.07"/>
    <s v="ISR-LEGAL AND COMPLIANCE"/>
    <s v="F.10013.07.01"/>
    <s v="ISR-LEGAL AND COMPLIANCE"/>
    <s v="F.10013.07.01.02"/>
    <s v="ISR-Legal and Compliance"/>
    <x v="0"/>
    <n v="1221"/>
    <s v="Sreenivasa S.K. Sunku"/>
    <s v="CA"/>
    <s v="REL  SETC  //  NOPH"/>
    <x v="0"/>
    <x v="0"/>
    <s v="2CORP80000"/>
    <x v="8"/>
    <s v="3CORP81000"/>
    <x v="40"/>
    <s v="1DRIV42000"/>
    <x v="14"/>
    <s v="2DRIV42000"/>
    <x v="23"/>
    <n v="0"/>
    <n v="325000"/>
    <n v="265316.8"/>
    <n v="324884.84999999998"/>
    <n v="115.15000000002328"/>
    <n v="0"/>
    <n v="0"/>
    <n v="0"/>
    <n v="0"/>
    <n v="0"/>
    <n v="0"/>
    <n v="0"/>
    <n v="0"/>
    <n v="0"/>
    <n v="0"/>
    <n v="0"/>
    <n v="0"/>
    <n v="0"/>
    <n v="115.15000000002328"/>
    <n v="0"/>
    <n v="0"/>
    <s v="N"/>
    <n v="0"/>
    <n v="0"/>
    <n v="0"/>
    <n v="0"/>
    <n v="0"/>
    <n v="0"/>
  </r>
  <r>
    <s v="F"/>
    <x v="2"/>
    <s v="F.10013"/>
    <s v="CAP-ISR"/>
    <s v="F.10013.08"/>
    <s v="ISR-OPERATIONS"/>
    <s v="F.10013.08.01"/>
    <s v="ISR-OPERATIONS"/>
    <s v="F.10013.08.01.01"/>
    <s v="ISR-Operations 2016"/>
    <x v="0"/>
    <n v="1205"/>
    <s v="Richard L Larson"/>
    <s v="CA"/>
    <s v="REL  SETC  //  NOPH"/>
    <x v="0"/>
    <x v="0"/>
    <s v="2CORP80000"/>
    <x v="8"/>
    <s v="3CORP81000"/>
    <x v="40"/>
    <s v="1DRIV42000"/>
    <x v="14"/>
    <s v="2DRIV42600"/>
    <x v="24"/>
    <n v="0"/>
    <n v="0"/>
    <n v="33234.370000000003"/>
    <n v="9784.9199999999946"/>
    <n v="-9784.9199999999946"/>
    <n v="0"/>
    <n v="0"/>
    <n v="0"/>
    <n v="0"/>
    <n v="0"/>
    <n v="0"/>
    <n v="0"/>
    <n v="0"/>
    <n v="0"/>
    <n v="0"/>
    <n v="0"/>
    <n v="0"/>
    <n v="0"/>
    <n v="-9784.9199999999946"/>
    <n v="0"/>
    <n v="0"/>
    <s v="N"/>
    <n v="0"/>
    <n v="0"/>
    <n v="0"/>
    <n v="0"/>
    <n v="0"/>
    <n v="0"/>
  </r>
  <r>
    <s v="F"/>
    <x v="2"/>
    <s v="F.10013"/>
    <s v="CAP-ISR"/>
    <s v="F.10013.08"/>
    <s v="ISR-OPERATIONS"/>
    <s v="F.10013.08.01"/>
    <s v="ISR-OPERATIONS"/>
    <s v="F.10013.08.01.02"/>
    <s v="ISR-Operations"/>
    <x v="0"/>
    <n v="1205"/>
    <s v="Richard L Larson"/>
    <s v="CA"/>
    <s v="REL  SETC  //  NOPH"/>
    <x v="0"/>
    <x v="0"/>
    <s v="2CORP80000"/>
    <x v="8"/>
    <s v="3CORP81000"/>
    <x v="40"/>
    <s v="1DRIV42000"/>
    <x v="14"/>
    <s v="2DRIV42600"/>
    <x v="24"/>
    <n v="3000000"/>
    <n v="800000"/>
    <n v="796834.38"/>
    <n v="789324.67999999993"/>
    <n v="10675.320000000065"/>
    <n v="3000000"/>
    <n v="3000000"/>
    <n v="0"/>
    <n v="3000000"/>
    <n v="3000000"/>
    <n v="0"/>
    <n v="3000000"/>
    <n v="3000000"/>
    <n v="0"/>
    <n v="3000000"/>
    <n v="3000000"/>
    <n v="0"/>
    <n v="3000000"/>
    <n v="10675.320000000065"/>
    <n v="0"/>
    <n v="0"/>
    <s v="N"/>
    <n v="0"/>
    <n v="-1500000"/>
    <n v="0"/>
    <n v="0"/>
    <n v="0"/>
    <n v="0"/>
  </r>
  <r>
    <s v="F"/>
    <x v="2"/>
    <s v="F.10014"/>
    <s v="CAP-IT TRANSITION WBS"/>
    <s v="F.10014.01"/>
    <s v="IT TRANSITION WBS"/>
    <s v="F.10014.01.01"/>
    <s v="IT TRANSITION WBS"/>
    <s v="F.10014.01.01.01"/>
    <s v="IT TRANSITION WBS"/>
    <x v="0"/>
    <n v="1203"/>
    <s v="Suzanne L Tamayo"/>
    <s v="CA"/>
    <s v="REL  SETC  //  INIT"/>
    <x v="0"/>
    <x v="0"/>
    <s v="2CORP80000"/>
    <x v="8"/>
    <s v="3CORP89500"/>
    <x v="38"/>
    <s v="1DRIV99900"/>
    <x v="11"/>
    <s v="2DRIV99900"/>
    <x v="13"/>
    <n v="0"/>
    <n v="0"/>
    <n v="64264.61"/>
    <n v="-4554.0599999999995"/>
    <n v="4554.0599999999995"/>
    <n v="0"/>
    <n v="0"/>
    <n v="0"/>
    <n v="0"/>
    <n v="0"/>
    <n v="0"/>
    <n v="0"/>
    <n v="0"/>
    <n v="0"/>
    <n v="0"/>
    <n v="0"/>
    <n v="0"/>
    <n v="0"/>
    <n v="4554.0599999999995"/>
    <n v="0"/>
    <s v="Changed Corp H3 from Future Non-Strategic Initiatives to Project Initiation Requests."/>
    <s v="N"/>
    <n v="0"/>
    <n v="0"/>
    <n v="0"/>
    <n v="0"/>
    <n v="0"/>
    <n v="0"/>
  </r>
  <r>
    <s v="F"/>
    <x v="2"/>
    <s v="F.10015"/>
    <s v="CAP-OPERATIONAL APPLICATIONS"/>
    <s v="F.10015.01"/>
    <s v="DATA"/>
    <s v="F.10015.01.01"/>
    <s v="DATABASE LICENSE GROWTH"/>
    <s v="F.10015.01.01.01"/>
    <s v="DATABASE LICENSE GROWTH"/>
    <x v="0"/>
    <n v="1221"/>
    <s v="Sreenivasa S.K. Sunku"/>
    <s v="CA"/>
    <s v="REL  SETC  //  INIT"/>
    <x v="0"/>
    <x v="0"/>
    <s v="2CORP80000"/>
    <x v="8"/>
    <s v="3CORP82000"/>
    <x v="39"/>
    <s v="1DRIV43000"/>
    <x v="13"/>
    <s v="2DRIV43200"/>
    <x v="25"/>
    <n v="0"/>
    <n v="399800"/>
    <n v="0"/>
    <n v="0"/>
    <n v="399800"/>
    <n v="0"/>
    <n v="0"/>
    <n v="0"/>
    <n v="0"/>
    <n v="0"/>
    <n v="0"/>
    <n v="0"/>
    <n v="0"/>
    <n v="0"/>
    <n v="0"/>
    <n v="0"/>
    <n v="0"/>
    <n v="0"/>
    <n v="399800"/>
    <n v="0"/>
    <n v="0"/>
    <s v="N"/>
    <n v="0"/>
    <n v="0"/>
    <n v="0"/>
    <n v="0"/>
    <n v="0"/>
    <n v="0"/>
  </r>
  <r>
    <s v="F"/>
    <x v="2"/>
    <s v="F.10015"/>
    <s v="CAP-OPERATIONAL APPLICATIONS"/>
    <s v="F.10015.01"/>
    <s v="DATA"/>
    <s v="F.10015.01.02"/>
    <s v="DATABASE UPGRADE"/>
    <s v="F.10015.01.02.01"/>
    <s v="DATABASE UPGRADE"/>
    <x v="0"/>
    <n v="1221"/>
    <s v="Sreenivasa S.K. Sunku"/>
    <s v="CA"/>
    <s v="REL  SETC  //  INIT"/>
    <x v="0"/>
    <x v="0"/>
    <s v="2CORP80000"/>
    <x v="8"/>
    <s v="3CORP82000"/>
    <x v="39"/>
    <s v="1DRIV43000"/>
    <x v="13"/>
    <s v="2DRIV43200"/>
    <x v="25"/>
    <n v="0"/>
    <n v="176000"/>
    <n v="176000"/>
    <n v="176000"/>
    <n v="0"/>
    <n v="0"/>
    <n v="0"/>
    <n v="0"/>
    <n v="0"/>
    <n v="0"/>
    <n v="0"/>
    <n v="0"/>
    <n v="0"/>
    <n v="0"/>
    <n v="0"/>
    <n v="0"/>
    <n v="0"/>
    <n v="0"/>
    <n v="0"/>
    <n v="0"/>
    <n v="0"/>
    <s v="N"/>
    <n v="0"/>
    <n v="0"/>
    <n v="0"/>
    <n v="0"/>
    <n v="0"/>
    <n v="0"/>
  </r>
  <r>
    <s v="F"/>
    <x v="2"/>
    <s v="F.10015"/>
    <s v="CAP-OPERATIONAL APPLICATIONS"/>
    <s v="F.10015.02"/>
    <s v="ENERGY OPERATIONS"/>
    <s v="F.10015.02.01"/>
    <s v="APPLICATION MONITORING"/>
    <s v="F.10015.02.01.01"/>
    <s v="Application Monitoring 2016"/>
    <x v="0"/>
    <n v="1205"/>
    <s v="Richard L Larson"/>
    <s v="CA"/>
    <s v="REL  SETC  //  CLOS"/>
    <x v="0"/>
    <x v="0"/>
    <s v="2CORP80000"/>
    <x v="8"/>
    <s v="3CORP82000"/>
    <x v="39"/>
    <s v="1DRIV43000"/>
    <x v="13"/>
    <s v="2DRIV43200"/>
    <x v="25"/>
    <n v="0"/>
    <n v="0"/>
    <n v="0"/>
    <n v="0"/>
    <n v="0"/>
    <n v="0"/>
    <n v="0"/>
    <n v="0"/>
    <n v="0"/>
    <n v="0"/>
    <n v="0"/>
    <n v="0"/>
    <n v="0"/>
    <n v="0"/>
    <n v="0"/>
    <n v="0"/>
    <n v="0"/>
    <n v="0"/>
    <n v="0"/>
    <n v="0"/>
    <n v="0"/>
    <s v="N"/>
    <n v="0"/>
    <n v="0"/>
    <n v="0"/>
    <n v="0"/>
    <n v="0"/>
    <n v="0"/>
  </r>
  <r>
    <s v="F"/>
    <x v="2"/>
    <s v="F.10015"/>
    <s v="CAP-OPERATIONAL APPLICATIONS"/>
    <s v="F.10015.02"/>
    <s v="ENERGY OPERATIONS"/>
    <s v="F.10015.02.01"/>
    <s v="APPLICATION MONITORING"/>
    <s v="F.10015.02.01.02"/>
    <s v="Application Monitoring"/>
    <x v="0"/>
    <n v="1205"/>
    <s v="Richard L Larson"/>
    <s v="CA"/>
    <s v="REL  SETC  //  INIT"/>
    <x v="0"/>
    <x v="0"/>
    <s v="2CORP80000"/>
    <x v="8"/>
    <s v="3CORP82000"/>
    <x v="39"/>
    <s v="1DRIV43000"/>
    <x v="13"/>
    <s v="2DRIV43200"/>
    <x v="25"/>
    <n v="0"/>
    <n v="500000"/>
    <n v="0"/>
    <n v="0"/>
    <n v="500000"/>
    <n v="0"/>
    <n v="0"/>
    <n v="0"/>
    <n v="0"/>
    <n v="0"/>
    <n v="0"/>
    <n v="0"/>
    <n v="0"/>
    <n v="0"/>
    <n v="0"/>
    <n v="0"/>
    <n v="0"/>
    <n v="0"/>
    <n v="500000"/>
    <n v="0"/>
    <n v="0"/>
    <s v="N"/>
    <n v="0"/>
    <n v="0"/>
    <n v="0"/>
    <n v="0"/>
    <n v="0"/>
    <n v="0"/>
  </r>
  <r>
    <s v="F"/>
    <x v="2"/>
    <s v="F.10015"/>
    <s v="CAP-OPERATIONAL APPLICATIONS"/>
    <s v="F.10015.02"/>
    <s v="ENERGY OPERATIONS"/>
    <s v="F.10015.02.02"/>
    <s v="ECS Point Growth"/>
    <s v="F.10015.02.02.01"/>
    <s v="ECS Point Growth"/>
    <x v="0"/>
    <n v="1205"/>
    <s v="Richard L Larson"/>
    <s v="CA"/>
    <s v="REL  SETC  //  INIT"/>
    <x v="0"/>
    <x v="0"/>
    <s v="2CORP80000"/>
    <x v="8"/>
    <s v="3CORP82000"/>
    <x v="39"/>
    <s v="1DRIV43000"/>
    <x v="13"/>
    <s v="2DRIV43200"/>
    <x v="25"/>
    <n v="0"/>
    <n v="100000"/>
    <n v="30000"/>
    <n v="30000"/>
    <n v="70000"/>
    <n v="0"/>
    <n v="0"/>
    <n v="0"/>
    <n v="0"/>
    <n v="0"/>
    <n v="0"/>
    <n v="0"/>
    <n v="0"/>
    <n v="0"/>
    <n v="0"/>
    <n v="0"/>
    <n v="0"/>
    <n v="0"/>
    <n v="70000"/>
    <n v="0"/>
    <n v="0"/>
    <s v="N"/>
    <n v="0"/>
    <n v="0"/>
    <n v="0"/>
    <n v="0"/>
    <n v="0"/>
    <n v="0"/>
  </r>
  <r>
    <s v="F"/>
    <x v="2"/>
    <s v="F.10015"/>
    <s v="CAP-OPERATIONAL APPLICATIONS"/>
    <s v="F.10015.02"/>
    <s v="ENERGY OPERATIONS"/>
    <s v="F.10015.02.03"/>
    <s v="EMS 3.X UPGRADE"/>
    <s v="F.10015.02.03.01"/>
    <s v="EMS 3.X UPGRADE"/>
    <x v="0"/>
    <n v="1205"/>
    <s v="Richard L Larson"/>
    <s v="CA"/>
    <s v="REL  SETC  //  INIT"/>
    <x v="0"/>
    <x v="0"/>
    <s v="2CORP80000"/>
    <x v="8"/>
    <s v="3CORP82000"/>
    <x v="39"/>
    <s v="1DRIV43000"/>
    <x v="13"/>
    <s v="2DRIV43200"/>
    <x v="25"/>
    <n v="0"/>
    <n v="1700000"/>
    <n v="1694505.01"/>
    <n v="1697144.5479999997"/>
    <n v="2855.4520000002813"/>
    <n v="0"/>
    <n v="0"/>
    <n v="0"/>
    <n v="0"/>
    <n v="0"/>
    <n v="0"/>
    <n v="0"/>
    <n v="0"/>
    <n v="0"/>
    <n v="0"/>
    <n v="0"/>
    <n v="0"/>
    <n v="0"/>
    <n v="2855.4520000002813"/>
    <n v="0"/>
    <n v="0"/>
    <s v="N"/>
    <n v="0"/>
    <n v="0"/>
    <n v="0"/>
    <n v="0"/>
    <n v="0"/>
    <n v="0"/>
  </r>
  <r>
    <s v="F"/>
    <x v="2"/>
    <s v="F.10015"/>
    <s v="CAP-OPERATIONAL APPLICATIONS"/>
    <s v="F.10015.02"/>
    <s v="ENERGY OPERATIONS"/>
    <s v="F.10015.02.04"/>
    <s v="EMS UPGRADE 2.5 RELEASE 2"/>
    <s v="F.10015.02.04.01"/>
    <s v="EMS UPGRADE 2.5 RELEASE 2"/>
    <x v="0"/>
    <n v="1205"/>
    <s v="Richard L Larson"/>
    <s v="CA"/>
    <s v="REL  SETC  //  INIT"/>
    <x v="0"/>
    <x v="0"/>
    <s v="2CORP80000"/>
    <x v="8"/>
    <s v="3CORP82000"/>
    <x v="39"/>
    <s v="1DRIV43000"/>
    <x v="13"/>
    <s v="2DRIV43200"/>
    <x v="25"/>
    <n v="0"/>
    <n v="0"/>
    <n v="0"/>
    <n v="0"/>
    <n v="0"/>
    <n v="0"/>
    <n v="0"/>
    <n v="0"/>
    <n v="0"/>
    <n v="0"/>
    <n v="0"/>
    <n v="0"/>
    <n v="0"/>
    <n v="0"/>
    <n v="0"/>
    <n v="0"/>
    <n v="0"/>
    <n v="0"/>
    <n v="0"/>
    <n v="0"/>
    <n v="0"/>
    <s v="N"/>
    <n v="0"/>
    <n v="0"/>
    <n v="0"/>
    <n v="0"/>
    <n v="0"/>
    <n v="0"/>
  </r>
  <r>
    <s v="F"/>
    <x v="2"/>
    <s v="F.10015"/>
    <s v="CAP-OPERATIONAL APPLICATIONS"/>
    <s v="F.10015.02"/>
    <s v="ENERGY OPERATIONS"/>
    <s v="F.10015.02.05"/>
    <s v="GAS CONTROL"/>
    <s v="F.10015.02.05.01"/>
    <s v="GAS CONTROL"/>
    <x v="0"/>
    <n v="1205"/>
    <s v="Richard L Larson"/>
    <s v="CA"/>
    <s v="REL  SETC  //  EXEC"/>
    <x v="0"/>
    <x v="0"/>
    <s v="2CORP80000"/>
    <x v="8"/>
    <s v="3CORP82000"/>
    <x v="39"/>
    <s v="1DRIV43000"/>
    <x v="13"/>
    <s v="2DRIV43200"/>
    <x v="25"/>
    <n v="0"/>
    <n v="322000"/>
    <n v="324026.42"/>
    <n v="328223.55"/>
    <n v="-6223.5499999999884"/>
    <n v="0"/>
    <n v="0"/>
    <n v="0"/>
    <n v="0"/>
    <n v="0"/>
    <n v="0"/>
    <n v="0"/>
    <n v="0"/>
    <n v="0"/>
    <n v="0"/>
    <n v="0"/>
    <n v="0"/>
    <n v="0"/>
    <n v="-6223.5499999999884"/>
    <n v="0"/>
    <n v="0"/>
    <s v="N"/>
    <n v="0"/>
    <n v="0"/>
    <n v="0"/>
    <n v="0"/>
    <n v="0"/>
    <n v="0"/>
  </r>
  <r>
    <s v="F"/>
    <x v="2"/>
    <s v="F.10015"/>
    <s v="CAP-OPERATIONAL APPLICATIONS"/>
    <s v="F.10015.02"/>
    <s v="ENERGY OPERATIONS"/>
    <s v="F.10015.02.07"/>
    <s v="OATI-WEBTRADER UPGRADE"/>
    <s v="F.10015.02.07.01"/>
    <s v="OATI-WEBTRADER UPGRADE"/>
    <x v="0"/>
    <n v="1205"/>
    <s v="Richard L Larson"/>
    <s v="CA"/>
    <s v="REL  SETC  //  INIT"/>
    <x v="0"/>
    <x v="0"/>
    <s v="2CORP80000"/>
    <x v="8"/>
    <s v="3CORP82000"/>
    <x v="39"/>
    <s v="1DRIV43000"/>
    <x v="13"/>
    <s v="2DRIV43200"/>
    <x v="25"/>
    <n v="0"/>
    <n v="250000"/>
    <n v="249866.06"/>
    <n v="248804.55951999998"/>
    <n v="1195.4404800000193"/>
    <n v="0"/>
    <n v="0"/>
    <n v="0"/>
    <n v="0"/>
    <n v="0"/>
    <n v="0"/>
    <n v="0"/>
    <n v="0"/>
    <n v="0"/>
    <n v="0"/>
    <n v="0"/>
    <n v="0"/>
    <n v="0"/>
    <n v="1195.4404800000193"/>
    <n v="0"/>
    <n v="0"/>
    <s v="N"/>
    <n v="0"/>
    <n v="0"/>
    <n v="0"/>
    <n v="0"/>
    <n v="0"/>
    <n v="0"/>
  </r>
  <r>
    <s v="F"/>
    <x v="2"/>
    <s v="F.10015"/>
    <s v="CAP-OPERATIONAL APPLICATIONS"/>
    <s v="F.10015.02"/>
    <s v="ENERGY OPERATIONS"/>
    <s v="F.10015.02.08"/>
    <s v="OMS"/>
    <s v="F.10015.02.08.01"/>
    <s v="OMS"/>
    <x v="0"/>
    <n v="1205"/>
    <s v="Richard L Larson"/>
    <s v="CA"/>
    <s v="REL  SETC  //  CLOS"/>
    <x v="0"/>
    <x v="0"/>
    <s v="2CORP80000"/>
    <x v="8"/>
    <s v="3CORP82000"/>
    <x v="39"/>
    <s v="1DRIV43000"/>
    <x v="13"/>
    <s v="2DRIV43200"/>
    <x v="25"/>
    <n v="0"/>
    <n v="0"/>
    <n v="786.89"/>
    <n v="1130.54"/>
    <n v="-1130.54"/>
    <n v="0"/>
    <n v="0"/>
    <n v="0"/>
    <n v="0"/>
    <n v="0"/>
    <n v="0"/>
    <n v="0"/>
    <n v="0"/>
    <n v="0"/>
    <n v="0"/>
    <n v="0"/>
    <n v="0"/>
    <n v="0"/>
    <n v="-1130.54"/>
    <n v="0"/>
    <n v="0"/>
    <s v="N"/>
    <n v="0"/>
    <n v="0"/>
    <n v="0"/>
    <n v="0"/>
    <n v="0"/>
    <n v="0"/>
  </r>
  <r>
    <s v="F"/>
    <x v="2"/>
    <s v="F.10015"/>
    <s v="CAP-OPERATIONAL APPLICATIONS"/>
    <s v="F.10015.02"/>
    <s v="ENERGY OPERATIONS"/>
    <s v="F.10015.02.09"/>
    <s v="OMS-ICCP UPGRADE"/>
    <s v="F.10015.02.09.01"/>
    <s v="OMS-ICCP UPGRADE"/>
    <x v="0"/>
    <n v="1205"/>
    <s v="Richard L Larson"/>
    <s v="CA"/>
    <s v="REL  SETC  //  INIT"/>
    <x v="0"/>
    <x v="0"/>
    <s v="2CORP80000"/>
    <x v="8"/>
    <s v="3CORP82000"/>
    <x v="39"/>
    <s v="1DRIV43000"/>
    <x v="13"/>
    <s v="2DRIV43200"/>
    <x v="25"/>
    <n v="0"/>
    <n v="150000"/>
    <n v="150000"/>
    <n v="150476.47"/>
    <n v="-476.47000000000116"/>
    <n v="0"/>
    <n v="0"/>
    <n v="0"/>
    <n v="0"/>
    <n v="0"/>
    <n v="0"/>
    <n v="0"/>
    <n v="0"/>
    <n v="0"/>
    <n v="0"/>
    <n v="0"/>
    <n v="0"/>
    <n v="0"/>
    <n v="-476.47000000000116"/>
    <n v="0"/>
    <n v="0"/>
    <s v="N"/>
    <n v="0"/>
    <n v="0"/>
    <n v="0"/>
    <n v="0"/>
    <n v="0"/>
    <n v="0"/>
  </r>
  <r>
    <s v="F"/>
    <x v="2"/>
    <s v="F.10015"/>
    <s v="CAP-OPERATIONAL APPLICATIONS"/>
    <s v="F.10015.02"/>
    <s v="ENERGY OPERATIONS"/>
    <s v="F.10015.02.10"/>
    <s v="OMS-TOA UPGRADE"/>
    <s v="F.10015.02.10.01"/>
    <s v="OMS-TOA UPGRADE"/>
    <x v="0"/>
    <n v="1205"/>
    <s v="Richard L Larson"/>
    <s v="CA"/>
    <s v="REL  SETC  //  INIT"/>
    <x v="0"/>
    <x v="0"/>
    <s v="2CORP80000"/>
    <x v="8"/>
    <s v="3CORP82000"/>
    <x v="39"/>
    <s v="1DRIV43000"/>
    <x v="13"/>
    <s v="2DRIV43200"/>
    <x v="25"/>
    <n v="0"/>
    <n v="500000"/>
    <n v="500000.49"/>
    <n v="498279.40299999999"/>
    <n v="1720.5970000000088"/>
    <n v="0"/>
    <n v="0"/>
    <n v="0"/>
    <n v="0"/>
    <n v="0"/>
    <n v="0"/>
    <n v="0"/>
    <n v="0"/>
    <n v="0"/>
    <n v="0"/>
    <n v="0"/>
    <n v="0"/>
    <n v="0"/>
    <n v="1720.5970000000088"/>
    <n v="0"/>
    <n v="0"/>
    <s v="N"/>
    <n v="0"/>
    <n v="0"/>
    <n v="0"/>
    <n v="0"/>
    <n v="0"/>
    <n v="0"/>
  </r>
  <r>
    <s v="F"/>
    <x v="2"/>
    <s v="F.10015"/>
    <s v="CAP-OPERATIONAL APPLICATIONS"/>
    <s v="F.10015.02"/>
    <s v="ENERGY OPERATIONS"/>
    <s v="F.10015.02.12"/>
    <s v="POWERSIMM UPGRADE"/>
    <s v="F.10015.02.12.01"/>
    <s v="POWERSIMM UPGRADE"/>
    <x v="0"/>
    <n v="1205"/>
    <s v="Richard L Larson"/>
    <s v="CA"/>
    <s v="REL  SETC  //  INIT"/>
    <x v="0"/>
    <x v="0"/>
    <s v="2CORP80000"/>
    <x v="8"/>
    <s v="3CORP82000"/>
    <x v="39"/>
    <s v="1DRIV43000"/>
    <x v="13"/>
    <s v="2DRIV43200"/>
    <x v="25"/>
    <n v="0"/>
    <n v="250000"/>
    <n v="250424.98"/>
    <n v="257686.73968"/>
    <n v="-7686.7396799999988"/>
    <n v="0"/>
    <n v="0"/>
    <n v="0"/>
    <n v="0"/>
    <n v="0"/>
    <n v="0"/>
    <n v="0"/>
    <n v="0"/>
    <n v="0"/>
    <n v="0"/>
    <n v="0"/>
    <n v="0"/>
    <n v="0"/>
    <n v="-7686.7396799999988"/>
    <n v="0"/>
    <n v="0"/>
    <s v="N"/>
    <n v="0"/>
    <n v="0"/>
    <n v="0"/>
    <n v="0"/>
    <n v="0"/>
    <n v="0"/>
  </r>
  <r>
    <s v="F"/>
    <x v="2"/>
    <s v="F.10015"/>
    <s v="CAP-OPERATIONAL APPLICATIONS"/>
    <s v="F.10015.02"/>
    <s v="ENERGY OPERATIONS"/>
    <s v="F.10015.02.13"/>
    <s v="Solar Choice Program"/>
    <s v="F.10015.02.13.01"/>
    <s v="Solar Choice Program"/>
    <x v="0"/>
    <n v="1205"/>
    <s v="Richard L Larson"/>
    <s v="CA"/>
    <s v="REL  SETC  //  INIT"/>
    <x v="0"/>
    <x v="0"/>
    <s v="2CORP80000"/>
    <x v="8"/>
    <s v="3CORP82000"/>
    <x v="39"/>
    <s v="1DRIV43000"/>
    <x v="13"/>
    <s v="2DRIV43200"/>
    <x v="25"/>
    <n v="0"/>
    <n v="0"/>
    <n v="304806.76"/>
    <n v="332320.56"/>
    <n v="-332320.56"/>
    <n v="0"/>
    <n v="0"/>
    <n v="0"/>
    <n v="0"/>
    <n v="0"/>
    <n v="0"/>
    <n v="0"/>
    <n v="0"/>
    <n v="0"/>
    <n v="0"/>
    <n v="0"/>
    <n v="0"/>
    <n v="0"/>
    <n v="-332320.56"/>
    <n v="0"/>
    <n v="0"/>
    <s v="N"/>
    <n v="0"/>
    <n v="0"/>
    <n v="0"/>
    <n v="0"/>
    <n v="0"/>
    <n v="0"/>
  </r>
  <r>
    <s v="F"/>
    <x v="2"/>
    <s v="F.10015"/>
    <s v="CAP-OPERATIONAL APPLICATIONS"/>
    <s v="F.10015.03"/>
    <s v="FINANCE"/>
    <s v="F.10015.03.01"/>
    <s v="PowerPlant Upgrade/Tax Repairs"/>
    <s v="F.10015.03.01.01"/>
    <s v="POWERPLANT UPGRADE/TAX REPAIRS"/>
    <x v="0"/>
    <n v="1207"/>
    <s v="Obaid H Khan"/>
    <s v="CA"/>
    <s v="REL  SETC  //  EXEC"/>
    <x v="0"/>
    <x v="0"/>
    <s v="2CORP80000"/>
    <x v="8"/>
    <s v="3CORP82000"/>
    <x v="39"/>
    <s v="1DRIV43000"/>
    <x v="13"/>
    <s v="2DRIV43200"/>
    <x v="25"/>
    <n v="0"/>
    <n v="0"/>
    <n v="0"/>
    <n v="0"/>
    <n v="0"/>
    <n v="0"/>
    <n v="0"/>
    <n v="0"/>
    <n v="0"/>
    <n v="0"/>
    <n v="0"/>
    <n v="0"/>
    <n v="0"/>
    <n v="0"/>
    <n v="0"/>
    <n v="0"/>
    <n v="0"/>
    <n v="0"/>
    <n v="0"/>
    <n v="0"/>
    <n v="0"/>
    <s v="N"/>
    <n v="0"/>
    <n v="0"/>
    <n v="0"/>
    <n v="0"/>
    <n v="0"/>
    <n v="0"/>
  </r>
  <r>
    <s v="F"/>
    <x v="2"/>
    <s v="F.10015"/>
    <s v="CAP-OPERATIONAL APPLICATIONS"/>
    <s v="F.10015.04"/>
    <s v="METER"/>
    <s v="F.10015.04.01"/>
    <s v="EIM"/>
    <s v="F.10015.04.01.01"/>
    <s v="EIM"/>
    <x v="0"/>
    <n v="1205"/>
    <s v="Richard L Larson"/>
    <s v="CA"/>
    <s v="REL  SETC  //  CLOS"/>
    <x v="0"/>
    <x v="0"/>
    <s v="2CORP80000"/>
    <x v="8"/>
    <s v="3CORP82000"/>
    <x v="39"/>
    <s v="1DRIV43000"/>
    <x v="13"/>
    <s v="2DRIV43200"/>
    <x v="25"/>
    <n v="0"/>
    <n v="0"/>
    <n v="-56777.23"/>
    <n v="-1169.2099999999991"/>
    <n v="1169.2099999999991"/>
    <n v="0"/>
    <n v="0"/>
    <n v="0"/>
    <n v="0"/>
    <n v="0"/>
    <n v="0"/>
    <n v="0"/>
    <n v="0"/>
    <n v="0"/>
    <n v="0"/>
    <n v="0"/>
    <n v="0"/>
    <n v="0"/>
    <n v="1169.2099999999991"/>
    <n v="0"/>
    <n v="0"/>
    <s v="N"/>
    <n v="0"/>
    <n v="0"/>
    <n v="0"/>
    <n v="0"/>
    <n v="0"/>
    <n v="0"/>
  </r>
  <r>
    <s v="F"/>
    <x v="2"/>
    <s v="F.10015"/>
    <s v="CAP-OPERATIONAL APPLICATIONS"/>
    <s v="F.10015.04"/>
    <s v="METER"/>
    <s v="F.10015.04.02"/>
    <s v="MDMS License Extension"/>
    <s v="F.10015.04.02.01"/>
    <s v="MDMS License Extension 2016"/>
    <x v="0"/>
    <n v="1205"/>
    <s v="Richard L Larson"/>
    <s v="CA"/>
    <s v="REL  SETC  //  INIT"/>
    <x v="0"/>
    <x v="0"/>
    <s v="2CORP80000"/>
    <x v="8"/>
    <s v="3CORP82000"/>
    <x v="39"/>
    <s v="1DRIV43000"/>
    <x v="13"/>
    <s v="2DRIV43200"/>
    <x v="25"/>
    <n v="0"/>
    <n v="0"/>
    <n v="0"/>
    <n v="0"/>
    <n v="0"/>
    <n v="0"/>
    <n v="0"/>
    <n v="0"/>
    <n v="0"/>
    <n v="0"/>
    <n v="0"/>
    <n v="0"/>
    <n v="0"/>
    <n v="0"/>
    <n v="0"/>
    <n v="0"/>
    <n v="0"/>
    <n v="0"/>
    <n v="0"/>
    <n v="0"/>
    <n v="0"/>
    <s v="N"/>
    <n v="0"/>
    <n v="0"/>
    <n v="0"/>
    <n v="0"/>
    <n v="0"/>
    <n v="0"/>
  </r>
  <r>
    <s v="F"/>
    <x v="2"/>
    <s v="F.10015"/>
    <s v="CAP-OPERATIONAL APPLICATIONS"/>
    <s v="F.10015.04"/>
    <s v="METER"/>
    <s v="F.10015.04.02"/>
    <s v="MDMS License Extension"/>
    <s v="F.10015.04.02.02"/>
    <s v="MDMS License Extension"/>
    <x v="0"/>
    <n v="1207"/>
    <s v="Obaid H Khan"/>
    <s v="CA"/>
    <s v="REL  SETC  //  INIT"/>
    <x v="0"/>
    <x v="0"/>
    <s v="2CORP80000"/>
    <x v="8"/>
    <s v="3CORP82000"/>
    <x v="39"/>
    <s v="1DRIV43000"/>
    <x v="13"/>
    <s v="2DRIV43200"/>
    <x v="25"/>
    <n v="0"/>
    <n v="30000"/>
    <n v="30000"/>
    <n v="0"/>
    <n v="30000"/>
    <n v="0"/>
    <n v="0"/>
    <n v="0"/>
    <n v="0"/>
    <n v="0"/>
    <n v="0"/>
    <n v="0"/>
    <n v="0"/>
    <n v="0"/>
    <n v="0"/>
    <n v="0"/>
    <n v="0"/>
    <n v="0"/>
    <n v="30000"/>
    <n v="0"/>
    <n v="0"/>
    <s v="N"/>
    <n v="0"/>
    <n v="0"/>
    <n v="0"/>
    <n v="0"/>
    <n v="0"/>
    <n v="0"/>
  </r>
  <r>
    <s v="F"/>
    <x v="2"/>
    <s v="F.10015"/>
    <s v="CAP-OPERATIONAL APPLICATIONS"/>
    <s v="F.10015.06"/>
    <s v="SAP"/>
    <s v="F.10015.06.01"/>
    <s v="HA/DR-Disaster Recovery Solutions"/>
    <s v="F.10015.06.01.01"/>
    <s v="HA/DR-DISASTER RECOVERY SOLUTIONS"/>
    <x v="0"/>
    <n v="1220"/>
    <s v="Timothy M Foley"/>
    <s v="CA"/>
    <s v="REL  SETC  //  CLOS"/>
    <x v="0"/>
    <x v="0"/>
    <s v="2CORP80000"/>
    <x v="8"/>
    <s v="3CORP82000"/>
    <x v="39"/>
    <s v="1DRIV43000"/>
    <x v="13"/>
    <s v="2DRIV43200"/>
    <x v="25"/>
    <n v="0"/>
    <n v="45000"/>
    <n v="58221.63"/>
    <n v="58221.63"/>
    <n v="-13221.629999999997"/>
    <n v="0"/>
    <n v="0"/>
    <n v="0"/>
    <n v="0"/>
    <n v="0"/>
    <n v="0"/>
    <n v="0"/>
    <n v="0"/>
    <n v="0"/>
    <n v="0"/>
    <n v="0"/>
    <n v="0"/>
    <n v="0"/>
    <n v="-13221.629999999997"/>
    <n v="0"/>
    <n v="0"/>
    <s v="N"/>
    <n v="0"/>
    <n v="0"/>
    <n v="0"/>
    <n v="0"/>
    <n v="0"/>
    <n v="0"/>
  </r>
  <r>
    <s v="F"/>
    <x v="2"/>
    <s v="F.10015"/>
    <s v="CAP-OPERATIONAL APPLICATIONS"/>
    <s v="F.10015.06"/>
    <s v="SAP"/>
    <s v="F.10015.06.02"/>
    <s v="HANA FOR ECC AND CRM"/>
    <s v="F.10015.06.02.01"/>
    <s v="HANA FOR ECC AND CRM"/>
    <x v="0"/>
    <n v="1220"/>
    <s v="Timothy M Foley"/>
    <s v="CA"/>
    <s v="REL  SETC  //  INIT"/>
    <x v="0"/>
    <x v="0"/>
    <s v="2CORP80000"/>
    <x v="8"/>
    <s v="3CORP82000"/>
    <x v="39"/>
    <s v="1DRIV43000"/>
    <x v="13"/>
    <s v="2DRIV43200"/>
    <x v="25"/>
    <n v="0"/>
    <n v="4008000"/>
    <n v="5390434.9400000004"/>
    <n v="3983137.1168000004"/>
    <n v="24862.883199999575"/>
    <n v="0"/>
    <n v="0"/>
    <n v="0"/>
    <n v="0"/>
    <n v="0"/>
    <n v="0"/>
    <n v="0"/>
    <n v="0"/>
    <n v="0"/>
    <n v="0"/>
    <n v="0"/>
    <n v="0"/>
    <n v="0"/>
    <n v="24862.883199999575"/>
    <n v="0"/>
    <n v="0"/>
    <s v="N"/>
    <n v="0"/>
    <n v="0"/>
    <n v="0"/>
    <n v="0"/>
    <n v="0"/>
    <n v="0"/>
  </r>
  <r>
    <s v="F"/>
    <x v="2"/>
    <s v="F.10015"/>
    <s v="CAP-OPERATIONAL APPLICATIONS"/>
    <s v="F.10015.06"/>
    <s v="SAP"/>
    <s v="F.10015.06.03"/>
    <s v="SAP DATA SERVICES AND DQM"/>
    <s v="F.10015.06.03.01"/>
    <s v="SAP DATA SERVICES AND DQM"/>
    <x v="0"/>
    <n v="1220"/>
    <s v="Timothy M Foley"/>
    <s v="CA"/>
    <s v="REL  SETC  //  INIT"/>
    <x v="0"/>
    <x v="0"/>
    <s v="2CORP80000"/>
    <x v="8"/>
    <s v="3CORP82000"/>
    <x v="39"/>
    <s v="1DRIV43000"/>
    <x v="13"/>
    <s v="2DRIV43200"/>
    <x v="25"/>
    <n v="0"/>
    <n v="0"/>
    <n v="0"/>
    <n v="0"/>
    <n v="0"/>
    <n v="0"/>
    <n v="0"/>
    <n v="0"/>
    <n v="0"/>
    <n v="0"/>
    <n v="0"/>
    <n v="0"/>
    <n v="0"/>
    <n v="0"/>
    <n v="0"/>
    <n v="0"/>
    <n v="0"/>
    <n v="0"/>
    <n v="0"/>
    <n v="0"/>
    <n v="0"/>
    <s v="N"/>
    <n v="0"/>
    <n v="0"/>
    <n v="0"/>
    <n v="0"/>
    <n v="0"/>
    <n v="0"/>
  </r>
  <r>
    <s v="F"/>
    <x v="2"/>
    <s v="F.10015"/>
    <s v="CAP-OPERATIONAL APPLICATIONS"/>
    <s v="F.10015.06"/>
    <s v="SAP"/>
    <s v="F.10015.06.04"/>
    <s v="SAP ECC AND CRM HANA MIGRATION"/>
    <s v="F.10015.06.04.01"/>
    <s v="SAP ECC AND CRM HANA MIGRATION"/>
    <x v="0"/>
    <n v="1220"/>
    <s v="Timothy M Foley"/>
    <s v="CA"/>
    <s v="REL  SETC  //  PLNG"/>
    <x v="0"/>
    <x v="0"/>
    <s v="2CORP80000"/>
    <x v="8"/>
    <s v="3CORP82000"/>
    <x v="39"/>
    <s v="1DRIV43000"/>
    <x v="13"/>
    <s v="2DRIV43200"/>
    <x v="25"/>
    <n v="0"/>
    <n v="0"/>
    <n v="-4508853.5199999996"/>
    <n v="69949.719999999972"/>
    <n v="-69949.719999999972"/>
    <n v="0"/>
    <n v="0"/>
    <n v="0"/>
    <n v="0"/>
    <n v="0"/>
    <n v="0"/>
    <n v="0"/>
    <n v="0"/>
    <n v="0"/>
    <n v="0"/>
    <n v="0"/>
    <n v="0"/>
    <n v="0"/>
    <n v="-69949.719999999972"/>
    <n v="0"/>
    <n v="0"/>
    <s v="N"/>
    <n v="0"/>
    <n v="0"/>
    <n v="0"/>
    <n v="0"/>
    <n v="0"/>
    <n v="0"/>
  </r>
  <r>
    <s v="F"/>
    <x v="2"/>
    <s v="F.10015"/>
    <s v="CAP-OPERATIONAL APPLICATIONS"/>
    <s v="F.10015.06"/>
    <s v="SAP"/>
    <s v="F.10015.06.05"/>
    <s v="SAP HR SUPPORT PACKS"/>
    <s v="F.10015.06.05.01"/>
    <s v="SAP HR Support Packs"/>
    <x v="0"/>
    <n v="1257"/>
    <s v="Amit Rastogi"/>
    <s v="CA"/>
    <s v="REL  SETC  //  INIT"/>
    <x v="0"/>
    <x v="0"/>
    <s v="2CORP80000"/>
    <x v="8"/>
    <s v="3CORP82000"/>
    <x v="39"/>
    <s v="1DRIV43000"/>
    <x v="13"/>
    <s v="2DRIV43200"/>
    <x v="25"/>
    <n v="0"/>
    <n v="150000"/>
    <n v="150000"/>
    <n v="150000"/>
    <n v="0"/>
    <n v="0"/>
    <n v="0"/>
    <n v="0"/>
    <n v="0"/>
    <n v="0"/>
    <n v="0"/>
    <n v="0"/>
    <n v="0"/>
    <n v="0"/>
    <n v="0"/>
    <n v="0"/>
    <n v="0"/>
    <n v="0"/>
    <n v="0"/>
    <n v="0"/>
    <n v="0"/>
    <s v="N"/>
    <n v="0"/>
    <n v="0"/>
    <n v="0"/>
    <n v="0"/>
    <n v="0"/>
    <n v="0"/>
  </r>
  <r>
    <s v="F"/>
    <x v="2"/>
    <s v="F.10015"/>
    <s v="CAP-OPERATIONAL APPLICATIONS"/>
    <s v="F.10015.06"/>
    <s v="SAP"/>
    <s v="F.10015.06.06"/>
    <s v="SAP HR UPGRADE &amp; ANNUAL LEGAL PACKS"/>
    <s v="F.10015.06.06.01"/>
    <s v="SAP HR Upgrade &amp; Annual Legal Packs 2016"/>
    <x v="0"/>
    <n v="1220"/>
    <s v="Timothy M Foley"/>
    <s v="CA"/>
    <s v="REL  SETC  //  NOPH"/>
    <x v="0"/>
    <x v="0"/>
    <s v="2CORP80000"/>
    <x v="8"/>
    <s v="3CORP82000"/>
    <x v="39"/>
    <s v="1DRIV43000"/>
    <x v="13"/>
    <s v="2DRIV43200"/>
    <x v="25"/>
    <n v="0"/>
    <n v="0"/>
    <n v="30646.44"/>
    <n v="30920.3"/>
    <n v="-30920.3"/>
    <n v="0"/>
    <n v="0"/>
    <n v="0"/>
    <n v="0"/>
    <n v="0"/>
    <n v="0"/>
    <n v="0"/>
    <n v="0"/>
    <n v="0"/>
    <n v="0"/>
    <n v="0"/>
    <n v="0"/>
    <n v="0"/>
    <n v="-30920.3"/>
    <n v="0"/>
    <n v="0"/>
    <s v="N"/>
    <n v="0"/>
    <n v="0"/>
    <n v="0"/>
    <n v="0"/>
    <n v="0"/>
    <n v="0"/>
  </r>
  <r>
    <s v="F"/>
    <x v="2"/>
    <s v="F.10015"/>
    <s v="CAP-OPERATIONAL APPLICATIONS"/>
    <s v="F.10015.06"/>
    <s v="SAP"/>
    <s v="F.10015.06.07"/>
    <s v="SAP PORTAL UPGRADE"/>
    <s v="F.10015.06.07.01"/>
    <s v="SAP PORTAL UPGRADE"/>
    <x v="0"/>
    <n v="1207"/>
    <s v="Obaid H Khan"/>
    <s v="CA"/>
    <s v="REL  SETC  //  INIT"/>
    <x v="0"/>
    <x v="0"/>
    <s v="2CORP80000"/>
    <x v="8"/>
    <s v="3CORP82000"/>
    <x v="39"/>
    <s v="1DRIV43000"/>
    <x v="13"/>
    <s v="2DRIV43200"/>
    <x v="25"/>
    <n v="0"/>
    <n v="425000"/>
    <n v="323324.90000000002"/>
    <n v="342968.21"/>
    <n v="82031.789999999979"/>
    <n v="0"/>
    <n v="0"/>
    <n v="0"/>
    <n v="0"/>
    <n v="0"/>
    <n v="0"/>
    <n v="0"/>
    <n v="0"/>
    <n v="0"/>
    <n v="0"/>
    <n v="0"/>
    <n v="0"/>
    <n v="0"/>
    <n v="82031.789999999979"/>
    <n v="0"/>
    <n v="0"/>
    <s v="N"/>
    <n v="0"/>
    <n v="0"/>
    <n v="0"/>
    <n v="0"/>
    <n v="0"/>
    <n v="0"/>
  </r>
  <r>
    <s v="F"/>
    <x v="2"/>
    <s v="F.10015"/>
    <s v="CAP-OPERATIONAL APPLICATIONS"/>
    <s v="F.10015.06"/>
    <s v="SAP"/>
    <s v="F.10015.06.08"/>
    <s v="SAP GRC (10.1)"/>
    <s v="F.10015.06.08.01"/>
    <s v="SAP GRC (10.1)"/>
    <x v="0"/>
    <n v="1220"/>
    <s v="Timothy M Foley"/>
    <s v="CA"/>
    <s v="REL  SETC  //  CLOS"/>
    <x v="0"/>
    <x v="0"/>
    <s v="2CORP80000"/>
    <x v="8"/>
    <s v="3CORP82000"/>
    <x v="39"/>
    <s v="1DRIV43000"/>
    <x v="13"/>
    <s v="2DRIV43200"/>
    <x v="25"/>
    <n v="0"/>
    <n v="0"/>
    <n v="12669.42"/>
    <n v="0"/>
    <n v="0"/>
    <n v="0"/>
    <n v="0"/>
    <n v="0"/>
    <n v="0"/>
    <n v="0"/>
    <n v="0"/>
    <n v="0"/>
    <n v="0"/>
    <n v="0"/>
    <n v="0"/>
    <n v="0"/>
    <n v="0"/>
    <n v="0"/>
    <n v="0"/>
    <n v="0"/>
    <n v="0"/>
    <s v="N"/>
    <n v="0"/>
    <n v="0"/>
    <n v="0"/>
    <n v="0"/>
    <n v="0"/>
    <n v="0"/>
  </r>
  <r>
    <s v="F"/>
    <x v="2"/>
    <s v="F.10015"/>
    <s v="CAP-OPERATIONAL APPLICATIONS"/>
    <s v="F.10015.06"/>
    <s v="SAP"/>
    <s v="F.10015.06.09"/>
    <s v="SOLUTION MANAGER UPGRADE"/>
    <s v="F.10015.06.09.01"/>
    <s v="SOLUTION MANAGER UPGRADE"/>
    <x v="0"/>
    <n v="1220"/>
    <s v="Timothy M Foley"/>
    <s v="CA"/>
    <s v="REL  SETC  //  INIT"/>
    <x v="0"/>
    <x v="0"/>
    <s v="2CORP80000"/>
    <x v="8"/>
    <s v="3CORP82000"/>
    <x v="39"/>
    <s v="1DRIV43000"/>
    <x v="13"/>
    <s v="2DRIV43200"/>
    <x v="25"/>
    <n v="0"/>
    <n v="125000"/>
    <n v="125000"/>
    <n v="125000"/>
    <n v="0"/>
    <n v="0"/>
    <n v="0"/>
    <n v="0"/>
    <n v="0"/>
    <n v="0"/>
    <n v="0"/>
    <n v="0"/>
    <n v="0"/>
    <n v="0"/>
    <n v="0"/>
    <n v="0"/>
    <n v="0"/>
    <n v="0"/>
    <n v="0"/>
    <n v="0"/>
    <n v="0"/>
    <s v="N"/>
    <n v="0"/>
    <n v="0"/>
    <n v="0"/>
    <n v="0"/>
    <n v="0"/>
    <n v="0"/>
  </r>
  <r>
    <s v="F"/>
    <x v="2"/>
    <s v="F.10015"/>
    <s v="CAP-OPERATIONAL APPLICATIONS"/>
    <s v="F.10015.06"/>
    <s v="SAP"/>
    <s v="F.10015.06.10"/>
    <s v="UPGRADE SAP CENTRAL PROCESS SCHEDULER"/>
    <s v="F.10015.06.10.01"/>
    <s v="UPGRADE SAP CENTRAL PROCESS SCHEDULER"/>
    <x v="0"/>
    <n v="1220"/>
    <s v="Timothy M Foley"/>
    <s v="CA"/>
    <s v="REL  SETC  //  INIT"/>
    <x v="0"/>
    <x v="0"/>
    <s v="2CORP80000"/>
    <x v="8"/>
    <s v="3CORP82000"/>
    <x v="39"/>
    <s v="1DRIV43000"/>
    <x v="13"/>
    <s v="2DRIV43200"/>
    <x v="25"/>
    <n v="0"/>
    <n v="75000"/>
    <n v="12505.48"/>
    <n v="10890.48"/>
    <n v="64109.520000000004"/>
    <n v="0"/>
    <n v="0"/>
    <n v="0"/>
    <n v="0"/>
    <n v="0"/>
    <n v="0"/>
    <n v="0"/>
    <n v="0"/>
    <n v="0"/>
    <n v="0"/>
    <n v="0"/>
    <n v="0"/>
    <n v="0"/>
    <n v="64109.520000000004"/>
    <n v="0"/>
    <n v="0"/>
    <s v="N"/>
    <n v="0"/>
    <n v="0"/>
    <n v="0"/>
    <n v="0"/>
    <n v="0"/>
    <n v="0"/>
  </r>
  <r>
    <s v="F"/>
    <x v="2"/>
    <s v="F.10015"/>
    <s v="CAP-OPERATIONAL APPLICATIONS"/>
    <s v="F.10015.06"/>
    <s v="SAP"/>
    <s v="F.10015.06.11"/>
    <s v="UPGRADE SAP PI AND SLD AND EASYSOFT"/>
    <s v="F.10015.06.11.01"/>
    <s v="UPGRADE SAP PI AND SLD AND EASYSOFT"/>
    <x v="0"/>
    <n v="1220"/>
    <s v="Timothy M Foley"/>
    <s v="CA"/>
    <s v="REL  SETC  //  INIT"/>
    <x v="0"/>
    <x v="0"/>
    <s v="2CORP80000"/>
    <x v="8"/>
    <s v="3CORP82000"/>
    <x v="39"/>
    <s v="1DRIV43000"/>
    <x v="13"/>
    <s v="2DRIV43200"/>
    <x v="25"/>
    <n v="0"/>
    <n v="100000"/>
    <n v="100000"/>
    <n v="100000"/>
    <n v="0"/>
    <n v="0"/>
    <n v="0"/>
    <n v="0"/>
    <n v="0"/>
    <n v="0"/>
    <n v="0"/>
    <n v="0"/>
    <n v="0"/>
    <n v="0"/>
    <n v="0"/>
    <n v="0"/>
    <n v="0"/>
    <n v="0"/>
    <n v="0"/>
    <n v="0"/>
    <n v="0"/>
    <s v="N"/>
    <n v="0"/>
    <n v="0"/>
    <n v="0"/>
    <n v="0"/>
    <n v="0"/>
    <n v="0"/>
  </r>
  <r>
    <s v="F"/>
    <x v="2"/>
    <s v="F.10015"/>
    <s v="CAP-OPERATIONAL APPLICATIONS"/>
    <s v="F.10015.06"/>
    <s v="SAP"/>
    <s v="F.10015.06.12"/>
    <s v="HA/DR"/>
    <s v="F.10015.06.12.01"/>
    <s v="HA/DR"/>
    <x v="0"/>
    <n v="1239"/>
    <s v="Carolyn Danielson"/>
    <s v="CA"/>
    <s v="REL  SETC  //  INIT"/>
    <x v="0"/>
    <x v="0"/>
    <s v="2CORP80000"/>
    <x v="8"/>
    <s v="3CORP82000"/>
    <x v="39"/>
    <s v="1DRIV43000"/>
    <x v="13"/>
    <s v="2DRIV43200"/>
    <x v="25"/>
    <n v="0"/>
    <n v="0"/>
    <n v="-278591.83"/>
    <n v="-266230.44999999995"/>
    <n v="266230.44999999995"/>
    <n v="0"/>
    <n v="0"/>
    <n v="0"/>
    <n v="0"/>
    <n v="0"/>
    <n v="0"/>
    <n v="0"/>
    <n v="0"/>
    <n v="0"/>
    <n v="0"/>
    <n v="0"/>
    <n v="0"/>
    <n v="0"/>
    <n v="266230.44999999995"/>
    <n v="0"/>
    <n v="0"/>
    <s v="N"/>
    <n v="0"/>
    <n v="0"/>
    <n v="0"/>
    <n v="0"/>
    <n v="0"/>
    <n v="0"/>
  </r>
  <r>
    <s v="F"/>
    <x v="2"/>
    <s v="F.10015"/>
    <s v="CAP-OPERATIONAL APPLICATIONS"/>
    <s v="F.10015.06"/>
    <s v="SAP"/>
    <s v="F.10015.06.13"/>
    <s v="SAP BW/BOBJ/BWA Upgrades"/>
    <s v="F.10015.06.13.01"/>
    <s v="SAP BW/BOBJ/BWA Upgrades"/>
    <x v="0"/>
    <n v="1221"/>
    <s v="Sreenivasa S.K. Sunku"/>
    <s v="CA"/>
    <s v="REL  SETC  //  INIT"/>
    <x v="0"/>
    <x v="0"/>
    <s v="2CORP80000"/>
    <x v="8"/>
    <s v="3CORP82000"/>
    <x v="39"/>
    <s v="1DRIV43000"/>
    <x v="13"/>
    <s v="2DRIV43200"/>
    <x v="25"/>
    <n v="0"/>
    <n v="0"/>
    <n v="0"/>
    <n v="0"/>
    <n v="0"/>
    <n v="0"/>
    <n v="0"/>
    <n v="0"/>
    <n v="0"/>
    <n v="0"/>
    <n v="0"/>
    <n v="0"/>
    <n v="0"/>
    <n v="0"/>
    <n v="0"/>
    <n v="0"/>
    <n v="0"/>
    <n v="0"/>
    <n v="0"/>
    <n v="0"/>
    <n v="0"/>
    <s v="N"/>
    <n v="0"/>
    <n v="0"/>
    <n v="0"/>
    <n v="0"/>
    <n v="0"/>
    <n v="0"/>
  </r>
  <r>
    <s v="F"/>
    <x v="2"/>
    <s v="F.10015"/>
    <s v="CAP-OPERATIONAL APPLICATIONS"/>
    <s v="F.10015.08"/>
    <s v="WEB"/>
    <s v="F.10015.08.01"/>
    <s v="ASG UPGRADES"/>
    <s v="F.10015.08.01.01"/>
    <s v="ASG UPGRADES"/>
    <x v="0"/>
    <n v="1226"/>
    <s v="James W Weiss"/>
    <s v="CA"/>
    <s v="REL  SETC  //  INIT"/>
    <x v="0"/>
    <x v="0"/>
    <s v="2CORP80000"/>
    <x v="8"/>
    <s v="3CORP82000"/>
    <x v="39"/>
    <s v="1DRIV43000"/>
    <x v="13"/>
    <s v="2DRIV43200"/>
    <x v="25"/>
    <n v="0"/>
    <n v="150000"/>
    <n v="150000"/>
    <n v="0"/>
    <n v="150000"/>
    <n v="0"/>
    <n v="0"/>
    <n v="0"/>
    <n v="0"/>
    <n v="0"/>
    <n v="0"/>
    <n v="0"/>
    <n v="0"/>
    <n v="0"/>
    <n v="0"/>
    <n v="0"/>
    <n v="0"/>
    <n v="0"/>
    <n v="150000"/>
    <n v="0"/>
    <n v="0"/>
    <s v="N"/>
    <n v="0"/>
    <n v="0"/>
    <n v="0"/>
    <n v="0"/>
    <n v="0"/>
    <n v="0"/>
  </r>
  <r>
    <s v="F"/>
    <x v="2"/>
    <s v="F.10015"/>
    <s v="CAP-OPERATIONAL APPLICATIONS"/>
    <s v="F.10015.08"/>
    <s v="WEB"/>
    <s v="F.10015.08.02"/>
    <s v="BPM TECHN RATIONALIZATION"/>
    <s v="F.10015.08.02.01"/>
    <s v="BPM TECHN RATIONALIZATION"/>
    <x v="0"/>
    <n v="1207"/>
    <s v="Obaid H Khan"/>
    <s v="CA"/>
    <s v="REL  SETC  //  INIT"/>
    <x v="0"/>
    <x v="0"/>
    <s v="2CORP80000"/>
    <x v="8"/>
    <s v="3CORP82000"/>
    <x v="39"/>
    <s v="1DRIV43000"/>
    <x v="13"/>
    <s v="2DRIV43200"/>
    <x v="25"/>
    <n v="0"/>
    <n v="450000"/>
    <n v="450000"/>
    <n v="450000"/>
    <n v="0"/>
    <n v="0"/>
    <n v="0"/>
    <n v="0"/>
    <n v="0"/>
    <n v="0"/>
    <n v="0"/>
    <n v="0"/>
    <n v="0"/>
    <n v="0"/>
    <n v="0"/>
    <n v="0"/>
    <n v="0"/>
    <n v="0"/>
    <n v="0"/>
    <n v="0"/>
    <n v="0"/>
    <s v="N"/>
    <n v="0"/>
    <n v="0"/>
    <n v="0"/>
    <n v="0"/>
    <n v="0"/>
    <n v="0"/>
  </r>
  <r>
    <s v="F"/>
    <x v="2"/>
    <s v="F.10015"/>
    <s v="CAP-OPERATIONAL APPLICATIONS"/>
    <s v="F.10015.08"/>
    <s v="WEB"/>
    <s v="F.10015.08.03"/>
    <s v="IAM Enhancements"/>
    <s v="F.10015.08.03.01"/>
    <s v="IAM Enhancements 2016"/>
    <x v="0"/>
    <n v="1207"/>
    <s v="Obaid H Khan"/>
    <s v="CA"/>
    <s v="REL  SETC  //  CLOS"/>
    <x v="0"/>
    <x v="0"/>
    <s v="2CORP80000"/>
    <x v="8"/>
    <s v="3CORP82000"/>
    <x v="39"/>
    <s v="1DRIV43000"/>
    <x v="13"/>
    <s v="2DRIV43200"/>
    <x v="25"/>
    <n v="0"/>
    <n v="0"/>
    <n v="0"/>
    <n v="0"/>
    <n v="0"/>
    <n v="0"/>
    <n v="0"/>
    <n v="0"/>
    <n v="0"/>
    <n v="0"/>
    <n v="0"/>
    <n v="0"/>
    <n v="0"/>
    <n v="0"/>
    <n v="0"/>
    <n v="0"/>
    <n v="0"/>
    <n v="0"/>
    <n v="0"/>
    <n v="0"/>
    <n v="0"/>
    <s v="N"/>
    <n v="0"/>
    <n v="0"/>
    <n v="0"/>
    <n v="0"/>
    <n v="0"/>
    <n v="0"/>
  </r>
  <r>
    <s v="F"/>
    <x v="2"/>
    <s v="F.10015"/>
    <s v="CAP-OPERATIONAL APPLICATIONS"/>
    <s v="F.10015.08"/>
    <s v="WEB"/>
    <s v="F.10015.08.03"/>
    <s v="IAM Enhancements"/>
    <s v="F.10015.08.03.02"/>
    <s v="IAM Enhancements"/>
    <x v="0"/>
    <n v="1207"/>
    <s v="Obaid H Khan"/>
    <s v="CA"/>
    <s v="REL  SETC  //  INIT"/>
    <x v="0"/>
    <x v="0"/>
    <s v="2CORP80000"/>
    <x v="8"/>
    <s v="3CORP82000"/>
    <x v="39"/>
    <s v="1DRIV43000"/>
    <x v="13"/>
    <s v="2DRIV43200"/>
    <x v="25"/>
    <n v="0"/>
    <n v="850000"/>
    <n v="848709.57"/>
    <n v="841602.18151200004"/>
    <n v="8397.8184879999608"/>
    <n v="0"/>
    <n v="0"/>
    <n v="0"/>
    <n v="0"/>
    <n v="0"/>
    <n v="0"/>
    <n v="0"/>
    <n v="0"/>
    <n v="0"/>
    <n v="0"/>
    <n v="0"/>
    <n v="0"/>
    <n v="0"/>
    <n v="8397.8184879999608"/>
    <n v="0"/>
    <n v="0"/>
    <s v="N"/>
    <n v="0"/>
    <n v="0"/>
    <n v="0"/>
    <n v="0"/>
    <n v="0"/>
    <n v="0"/>
  </r>
  <r>
    <s v="F"/>
    <x v="2"/>
    <s v="F.10015"/>
    <s v="CAP-OPERATIONAL APPLICATIONS"/>
    <s v="F.10015.08"/>
    <s v="WEB"/>
    <s v="F.10015.08.06"/>
    <s v="MV90 DR ENHANCEMENT"/>
    <s v="F.10015.08.06.01"/>
    <s v="MV90 DR ENHANCEMENT"/>
    <x v="0"/>
    <n v="1207"/>
    <s v="Obaid H Khan"/>
    <s v="CA"/>
    <s v="REL  SETC  //  INIT"/>
    <x v="0"/>
    <x v="0"/>
    <s v="2CORP80000"/>
    <x v="8"/>
    <s v="3CORP82000"/>
    <x v="39"/>
    <s v="1DRIV43000"/>
    <x v="13"/>
    <s v="2DRIV43200"/>
    <x v="25"/>
    <n v="0"/>
    <n v="217000"/>
    <n v="217000"/>
    <n v="901.90000000000009"/>
    <n v="216098.1"/>
    <n v="0"/>
    <n v="0"/>
    <n v="0"/>
    <n v="0"/>
    <n v="0"/>
    <n v="0"/>
    <n v="0"/>
    <n v="0"/>
    <n v="0"/>
    <n v="0"/>
    <n v="0"/>
    <n v="0"/>
    <n v="0"/>
    <n v="216098.1"/>
    <n v="0"/>
    <n v="0"/>
    <s v="N"/>
    <n v="0"/>
    <n v="0"/>
    <n v="0"/>
    <n v="0"/>
    <n v="0"/>
    <n v="0"/>
  </r>
  <r>
    <s v="F"/>
    <x v="2"/>
    <s v="F.10015"/>
    <s v="CAP-OPERATIONAL APPLICATIONS"/>
    <s v="F.10015.08"/>
    <s v="WEB"/>
    <s v="F.10015.08.07"/>
    <s v="MV90 UPGRADE"/>
    <s v="F.10015.08.07.01"/>
    <s v="MV90 UPGRADE"/>
    <x v="0"/>
    <n v="1207"/>
    <s v="Obaid H Khan"/>
    <s v="CA"/>
    <s v="REL  SETC  //  INIT"/>
    <x v="0"/>
    <x v="0"/>
    <s v="2CORP80000"/>
    <x v="8"/>
    <s v="3CORP82000"/>
    <x v="39"/>
    <s v="1DRIV43000"/>
    <x v="13"/>
    <s v="2DRIV43200"/>
    <x v="25"/>
    <n v="0"/>
    <n v="0"/>
    <n v="0"/>
    <n v="0"/>
    <n v="0"/>
    <n v="0"/>
    <n v="0"/>
    <n v="0"/>
    <n v="0"/>
    <n v="0"/>
    <n v="0"/>
    <n v="0"/>
    <n v="0"/>
    <n v="0"/>
    <n v="0"/>
    <n v="0"/>
    <n v="0"/>
    <n v="0"/>
    <n v="0"/>
    <n v="0"/>
    <n v="0"/>
    <s v="N"/>
    <n v="0"/>
    <n v="0"/>
    <n v="0"/>
    <n v="0"/>
    <n v="0"/>
    <n v="0"/>
  </r>
  <r>
    <s v="F"/>
    <x v="2"/>
    <s v="F.10015"/>
    <s v="CAP-OPERATIONAL APPLICATIONS"/>
    <s v="F.10015.08"/>
    <s v="WEB"/>
    <s v="F.10015.08.08"/>
    <s v="PROJECTWISE TECH REFRESH"/>
    <s v="F.10015.08.08.01"/>
    <s v="PROJECTWISE TECH REFRESH"/>
    <x v="0"/>
    <n v="1207"/>
    <s v="Obaid H Khan"/>
    <s v="CA"/>
    <s v="REL  SETC  //  INIT"/>
    <x v="0"/>
    <x v="0"/>
    <s v="2CORP80000"/>
    <x v="8"/>
    <s v="3CORP82000"/>
    <x v="39"/>
    <s v="1DRIV43000"/>
    <x v="13"/>
    <s v="2DRIV43200"/>
    <x v="25"/>
    <n v="0"/>
    <n v="150000"/>
    <n v="150000"/>
    <n v="150000"/>
    <n v="0"/>
    <n v="0"/>
    <n v="0"/>
    <n v="0"/>
    <n v="0"/>
    <n v="0"/>
    <n v="0"/>
    <n v="0"/>
    <n v="0"/>
    <n v="0"/>
    <n v="0"/>
    <n v="0"/>
    <n v="0"/>
    <n v="0"/>
    <n v="0"/>
    <n v="0"/>
    <n v="0"/>
    <s v="N"/>
    <n v="0"/>
    <n v="0"/>
    <n v="0"/>
    <n v="0"/>
    <n v="0"/>
    <n v="0"/>
  </r>
  <r>
    <s v="F"/>
    <x v="2"/>
    <s v="F.10015"/>
    <s v="CAP-OPERATIONAL APPLICATIONS"/>
    <s v="F.10015.08"/>
    <s v="WEB"/>
    <s v="F.10015.08.09"/>
    <s v="PSE.COM"/>
    <s v="F.10015.08.09.01"/>
    <s v="AUTOMATION-PSE.COM"/>
    <x v="0"/>
    <n v="1207"/>
    <s v="Obaid H Khan"/>
    <s v="CA"/>
    <s v="REL  SETC  //  EXEC"/>
    <x v="0"/>
    <x v="0"/>
    <s v="2CORP80000"/>
    <x v="8"/>
    <s v="3CORP82000"/>
    <x v="39"/>
    <s v="1DRIV43000"/>
    <x v="13"/>
    <s v="2DRIV43200"/>
    <x v="25"/>
    <n v="0"/>
    <n v="0"/>
    <n v="-23145"/>
    <n v="-19120"/>
    <n v="19120"/>
    <n v="0"/>
    <n v="0"/>
    <n v="0"/>
    <n v="0"/>
    <n v="0"/>
    <n v="0"/>
    <n v="0"/>
    <n v="0"/>
    <n v="0"/>
    <n v="0"/>
    <n v="0"/>
    <n v="0"/>
    <n v="0"/>
    <n v="19120"/>
    <n v="0"/>
    <n v="0"/>
    <s v="N"/>
    <n v="0"/>
    <n v="0"/>
    <n v="0"/>
    <n v="0"/>
    <n v="0"/>
    <n v="0"/>
  </r>
  <r>
    <s v="F"/>
    <x v="2"/>
    <s v="F.10015"/>
    <s v="CAP-OPERATIONAL APPLICATIONS"/>
    <s v="F.10015.08"/>
    <s v="WEB"/>
    <s v="F.10015.08.09"/>
    <s v="PSE.COM"/>
    <s v="F.10015.08.09.02"/>
    <s v="PSE.com"/>
    <x v="0"/>
    <n v="1207"/>
    <s v="Obaid H Khan"/>
    <s v="CA"/>
    <s v="REL  SETC  //  INIT"/>
    <x v="0"/>
    <x v="0"/>
    <s v="2CORP80000"/>
    <x v="8"/>
    <s v="3CORP82000"/>
    <x v="39"/>
    <s v="1DRIV43000"/>
    <x v="13"/>
    <s v="2DRIV43200"/>
    <x v="25"/>
    <n v="0"/>
    <n v="0"/>
    <n v="-58833.39"/>
    <n v="-58833.39"/>
    <n v="58833.39"/>
    <n v="0"/>
    <n v="0"/>
    <n v="0"/>
    <n v="0"/>
    <n v="0"/>
    <n v="0"/>
    <n v="0"/>
    <n v="0"/>
    <n v="0"/>
    <n v="0"/>
    <n v="0"/>
    <n v="0"/>
    <n v="0"/>
    <n v="58833.39"/>
    <n v="0"/>
    <n v="0"/>
    <s v="N"/>
    <n v="0"/>
    <n v="0"/>
    <n v="0"/>
    <n v="0"/>
    <n v="0"/>
    <n v="0"/>
  </r>
  <r>
    <s v="F"/>
    <x v="2"/>
    <s v="F.10015"/>
    <s v="CAP-OPERATIONAL APPLICATIONS"/>
    <s v="F.10015.08"/>
    <s v="WEB"/>
    <s v="F.10015.08.10"/>
    <s v="PSEWEB SHAREPOINT UPGRADE"/>
    <s v="F.10015.08.10.01"/>
    <s v="PSEWEB SHAREPOINT UPGRADE"/>
    <x v="0"/>
    <n v="1207"/>
    <s v="Obaid H Khan"/>
    <s v="CA"/>
    <s v="REL  SETC  //  INIT"/>
    <x v="0"/>
    <x v="0"/>
    <s v="2CORP80000"/>
    <x v="8"/>
    <s v="3CORP82000"/>
    <x v="39"/>
    <s v="1DRIV43000"/>
    <x v="13"/>
    <s v="2DRIV43200"/>
    <x v="25"/>
    <n v="0"/>
    <n v="500000"/>
    <n v="0"/>
    <n v="0"/>
    <n v="500000"/>
    <n v="0"/>
    <n v="0"/>
    <n v="0"/>
    <n v="0"/>
    <n v="0"/>
    <n v="0"/>
    <n v="0"/>
    <n v="0"/>
    <n v="0"/>
    <n v="0"/>
    <n v="0"/>
    <n v="0"/>
    <n v="0"/>
    <n v="500000"/>
    <n v="0"/>
    <n v="0"/>
    <s v="N"/>
    <n v="0"/>
    <n v="0"/>
    <n v="0"/>
    <n v="0"/>
    <n v="0"/>
    <n v="0"/>
  </r>
  <r>
    <s v="F"/>
    <x v="2"/>
    <s v="F.10015"/>
    <s v="CAP-OPERATIONAL APPLICATIONS"/>
    <s v="F.10015.08"/>
    <s v="WEB"/>
    <s v="F.10015.08.11"/>
    <s v="Service Now Enhancement Program"/>
    <s v="F.10015.08.11.01"/>
    <s v="Service Now Enhancement Program 2016"/>
    <x v="0"/>
    <n v="1207"/>
    <s v="Obaid H Khan"/>
    <s v="CA"/>
    <s v="REL  SETC  //  INIT"/>
    <x v="0"/>
    <x v="0"/>
    <s v="2CORP80000"/>
    <x v="8"/>
    <s v="3CORP82000"/>
    <x v="39"/>
    <s v="1DRIV43000"/>
    <x v="13"/>
    <s v="2DRIV43200"/>
    <x v="25"/>
    <n v="0"/>
    <n v="0"/>
    <n v="-2091712.75"/>
    <n v="-6229.1999999999625"/>
    <n v="6229.1999999999625"/>
    <n v="0"/>
    <n v="0"/>
    <n v="0"/>
    <n v="0"/>
    <n v="0"/>
    <n v="0"/>
    <n v="0"/>
    <n v="0"/>
    <n v="0"/>
    <n v="0"/>
    <n v="0"/>
    <n v="0"/>
    <n v="0"/>
    <n v="6229.1999999999625"/>
    <n v="0"/>
    <n v="0"/>
    <s v="N"/>
    <n v="0"/>
    <n v="0"/>
    <n v="0"/>
    <n v="0"/>
    <n v="0"/>
    <n v="0"/>
  </r>
  <r>
    <s v="F"/>
    <x v="2"/>
    <s v="F.10015"/>
    <s v="CAP-OPERATIONAL APPLICATIONS"/>
    <s v="F.10015.08"/>
    <s v="WEB"/>
    <s v="F.10015.08.11"/>
    <s v="Service Now Enhancement Program"/>
    <s v="F.10015.08.11.02"/>
    <s v="Service Now Enhancement Program"/>
    <x v="0"/>
    <n v="1207"/>
    <s v="Obaid H Khan"/>
    <s v="CA"/>
    <s v="REL  SETC  //  INIT"/>
    <x v="0"/>
    <x v="0"/>
    <s v="2CORP80000"/>
    <x v="8"/>
    <s v="3CORP82000"/>
    <x v="39"/>
    <s v="1DRIV43000"/>
    <x v="13"/>
    <s v="2DRIV43200"/>
    <x v="25"/>
    <n v="0"/>
    <n v="750000"/>
    <n v="749868.19"/>
    <n v="1027742.6613999999"/>
    <n v="-277742.66139999987"/>
    <n v="0"/>
    <n v="0"/>
    <n v="0"/>
    <n v="0"/>
    <n v="0"/>
    <n v="0"/>
    <n v="0"/>
    <n v="0"/>
    <n v="0"/>
    <n v="0"/>
    <n v="0"/>
    <n v="0"/>
    <n v="0"/>
    <n v="-277742.66139999987"/>
    <n v="0"/>
    <n v="0"/>
    <s v="N"/>
    <n v="0"/>
    <n v="0"/>
    <n v="0"/>
    <n v="0"/>
    <n v="0"/>
    <n v="0"/>
  </r>
  <r>
    <s v="F"/>
    <x v="2"/>
    <s v="F.10015"/>
    <s v="CAP-OPERATIONAL APPLICATIONS"/>
    <s v="F.10015.08"/>
    <s v="WEB"/>
    <s v="F.10015.08.12"/>
    <s v="Windows 2003"/>
    <s v="F.10015.08.12.01"/>
    <s v="Windows 2003"/>
    <x v="0"/>
    <n v="1213"/>
    <s v="Jason L Shamp"/>
    <s v="CA"/>
    <s v="REL  SETC  //  INIT"/>
    <x v="0"/>
    <x v="0"/>
    <s v="2CORP80000"/>
    <x v="8"/>
    <s v="3CORP82000"/>
    <x v="39"/>
    <s v="1DRIV43000"/>
    <x v="13"/>
    <s v="2DRIV43200"/>
    <x v="25"/>
    <n v="0"/>
    <n v="0"/>
    <n v="0"/>
    <n v="0"/>
    <n v="0"/>
    <n v="0"/>
    <n v="0"/>
    <n v="0"/>
    <n v="0"/>
    <n v="0"/>
    <n v="0"/>
    <n v="0"/>
    <n v="0"/>
    <n v="0"/>
    <n v="0"/>
    <n v="0"/>
    <n v="0"/>
    <n v="0"/>
    <n v="0"/>
    <n v="0"/>
    <n v="0"/>
    <s v="N"/>
    <n v="0"/>
    <n v="0"/>
    <n v="0"/>
    <n v="0"/>
    <n v="0"/>
    <n v="0"/>
  </r>
  <r>
    <s v="F"/>
    <x v="2"/>
    <s v="F.10017"/>
    <s v="CAP-OPERATIONAL INFRASTRUCTURE"/>
    <s v="F.10017.02"/>
    <s v="DATA CENTER"/>
    <s v="F.10017.02.01"/>
    <s v="ANNUAL COMM ROOM REFRESH"/>
    <s v="F.10017.02.01.01"/>
    <s v="Annual Comm Room Refresh 2016"/>
    <x v="0"/>
    <n v="1213"/>
    <s v="Jason L Shamp"/>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2"/>
    <s v="DATA CENTER"/>
    <s v="F.10017.02.01"/>
    <s v="ANNUAL COMM ROOM REFRESH"/>
    <s v="F.10017.02.01.02"/>
    <s v="Annual Comm Room Refresh"/>
    <x v="0"/>
    <n v="1239"/>
    <s v="Carolyn Danielson"/>
    <s v="CA"/>
    <s v="REL  SETC  //  INIT"/>
    <x v="0"/>
    <x v="0"/>
    <s v="2CORP80000"/>
    <x v="8"/>
    <s v="3CORP82000"/>
    <x v="39"/>
    <s v="1DRIV43000"/>
    <x v="13"/>
    <s v="2DRIV43300"/>
    <x v="26"/>
    <n v="0"/>
    <n v="300000"/>
    <n v="0"/>
    <n v="0"/>
    <n v="300000"/>
    <n v="0"/>
    <n v="0"/>
    <n v="0"/>
    <n v="0"/>
    <n v="0"/>
    <n v="0"/>
    <n v="0"/>
    <n v="0"/>
    <n v="0"/>
    <n v="0"/>
    <n v="0"/>
    <n v="0"/>
    <n v="0"/>
    <n v="300000"/>
    <n v="0"/>
    <n v="0"/>
    <s v="N"/>
    <n v="0"/>
    <n v="0"/>
    <n v="0"/>
    <n v="0"/>
    <n v="0"/>
    <n v="0"/>
  </r>
  <r>
    <s v="F"/>
    <x v="2"/>
    <s v="F.10017"/>
    <s v="CAP-OPERATIONAL INFRASTRUCTURE"/>
    <s v="F.10017.02"/>
    <s v="DATA CENTER"/>
    <s v="F.10017.02.02"/>
    <s v="ANNUAL DATA CENTER REFRESH AND GROWTH"/>
    <s v="F.10017.02.02.01"/>
    <s v="Annual Data Center Refresh &amp; Growth 2016"/>
    <x v="0"/>
    <n v="1213"/>
    <s v="Jason L Shamp"/>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2"/>
    <s v="DATA CENTER"/>
    <s v="F.10017.02.02"/>
    <s v="ANNUAL DATA CENTER REFRESH AND GROWTH"/>
    <s v="F.10017.02.02.02"/>
    <s v="Annual Data Center Refresh and Growth"/>
    <x v="0"/>
    <n v="1239"/>
    <s v="Carolyn Danielson"/>
    <s v="CA"/>
    <s v="REL  SETC  //  INIT"/>
    <x v="0"/>
    <x v="0"/>
    <s v="2CORP80000"/>
    <x v="8"/>
    <s v="3CORP82000"/>
    <x v="39"/>
    <s v="1DRIV43000"/>
    <x v="13"/>
    <s v="2DRIV43300"/>
    <x v="26"/>
    <n v="0"/>
    <n v="425000"/>
    <n v="724976.89"/>
    <n v="7416082.1399999997"/>
    <n v="-6991082.1399999997"/>
    <n v="0"/>
    <n v="0"/>
    <n v="0"/>
    <n v="0"/>
    <n v="0"/>
    <n v="0"/>
    <n v="0"/>
    <n v="0"/>
    <n v="0"/>
    <n v="0"/>
    <n v="0"/>
    <n v="0"/>
    <n v="0"/>
    <n v="-6991082.1399999997"/>
    <n v="0"/>
    <n v="0"/>
    <s v="N"/>
    <n v="0"/>
    <n v="0"/>
    <n v="0"/>
    <n v="0"/>
    <n v="0"/>
    <n v="0"/>
  </r>
  <r>
    <s v="F"/>
    <x v="2"/>
    <s v="F.10017"/>
    <s v="CAP-OPERATIONAL INFRASTRUCTURE"/>
    <s v="F.10017.02"/>
    <s v="DATA CENTER"/>
    <s v="F.10017.02.03"/>
    <s v="DR FOR BW"/>
    <s v="F.10017.02.03.01"/>
    <s v="DR FOR BW"/>
    <x v="0"/>
    <n v="1221"/>
    <s v="Sreenivasa S.K. Sunku"/>
    <s v="CA"/>
    <s v="REL  SETC  //  INIT"/>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3"/>
    <s v="DESKTOP"/>
    <s v="F.10017.03.01"/>
    <s v="PC/TB Refresh"/>
    <s v="F.10017.03.01.01"/>
    <s v="PC/TB Refresh"/>
    <x v="0"/>
    <n v="1252"/>
    <s v="Jeremy Norris"/>
    <s v="CA"/>
    <s v="REL  SETC  //  INIT"/>
    <x v="0"/>
    <x v="0"/>
    <s v="2CORP80000"/>
    <x v="8"/>
    <s v="3CORP82000"/>
    <x v="39"/>
    <s v="1DRIV43000"/>
    <x v="13"/>
    <s v="2DRIV43300"/>
    <x v="26"/>
    <n v="0"/>
    <n v="1364000"/>
    <n v="364000"/>
    <n v="374092.33999999997"/>
    <n v="989907.66"/>
    <n v="0"/>
    <n v="0"/>
    <n v="0"/>
    <n v="0"/>
    <n v="0"/>
    <n v="0"/>
    <n v="0"/>
    <n v="0"/>
    <n v="0"/>
    <n v="0"/>
    <n v="0"/>
    <n v="0"/>
    <n v="0"/>
    <n v="989907.66"/>
    <n v="0"/>
    <n v="0"/>
    <s v="N"/>
    <n v="0"/>
    <n v="0"/>
    <n v="0"/>
    <n v="0"/>
    <n v="0"/>
    <n v="0"/>
  </r>
  <r>
    <s v="F"/>
    <x v="2"/>
    <s v="F.10017"/>
    <s v="CAP-OPERATIONAL INFRASTRUCTURE"/>
    <s v="F.10017.03"/>
    <s v="DESKTOP"/>
    <s v="F.10017.03.02"/>
    <s v="Annual PSE Growth"/>
    <s v="F.10017.03.02.01"/>
    <s v="Annual PSE Growth"/>
    <x v="0"/>
    <n v="1252"/>
    <s v="Jeremy Norris"/>
    <s v="CA"/>
    <s v="REL  SETC  //  INIT"/>
    <x v="0"/>
    <x v="0"/>
    <s v="2CORP80000"/>
    <x v="8"/>
    <s v="3CORP82000"/>
    <x v="39"/>
    <s v="1DRIV43000"/>
    <x v="13"/>
    <s v="2DRIV43300"/>
    <x v="26"/>
    <n v="0"/>
    <n v="136400"/>
    <n v="122760"/>
    <n v="136400"/>
    <n v="0"/>
    <n v="0"/>
    <n v="0"/>
    <n v="0"/>
    <n v="0"/>
    <n v="0"/>
    <n v="0"/>
    <n v="0"/>
    <n v="0"/>
    <n v="0"/>
    <n v="0"/>
    <n v="0"/>
    <n v="0"/>
    <n v="0"/>
    <n v="0"/>
    <n v="0"/>
    <n v="0"/>
    <s v="N"/>
    <n v="0"/>
    <n v="0"/>
    <n v="0"/>
    <n v="0"/>
    <n v="0"/>
    <n v="0"/>
  </r>
  <r>
    <s v="F"/>
    <x v="2"/>
    <s v="F.10017"/>
    <s v="CAP-OPERATIONAL INFRASTRUCTURE"/>
    <s v="F.10017.03"/>
    <s v="DESKTOP"/>
    <s v="F.10017.03.03"/>
    <s v="ANNUAL END USER BREAK/FIX(REFRESH)"/>
    <s v="F.10017.03.03.01"/>
    <s v="Annual End User Break/Fix(Refresh) 2016"/>
    <x v="0"/>
    <n v="1214"/>
    <s v="Lindsay Yonce"/>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3"/>
    <s v="DESKTOP"/>
    <s v="F.10017.03.04"/>
    <s v="ANNUAL END USER GROWTH"/>
    <s v="F.10017.03.04.01"/>
    <s v="Annual End User Growth 2016"/>
    <x v="0"/>
    <n v="1214"/>
    <s v="Lindsay Yonce"/>
    <s v="CA"/>
    <s v="REL  SETC  //  NOPH"/>
    <x v="0"/>
    <x v="0"/>
    <s v="2CORP80000"/>
    <x v="8"/>
    <s v="3CORP82000"/>
    <x v="39"/>
    <s v="1DRIV43000"/>
    <x v="13"/>
    <s v="2DRIV43000"/>
    <x v="27"/>
    <n v="0"/>
    <n v="0"/>
    <n v="0"/>
    <n v="-6586.24"/>
    <n v="6586.24"/>
    <n v="0"/>
    <n v="0"/>
    <n v="0"/>
    <n v="0"/>
    <n v="0"/>
    <n v="0"/>
    <n v="0"/>
    <n v="0"/>
    <n v="0"/>
    <n v="0"/>
    <n v="0"/>
    <n v="0"/>
    <n v="0"/>
    <n v="6586.24"/>
    <n v="0"/>
    <n v="0"/>
    <s v="N"/>
    <n v="0"/>
    <n v="0"/>
    <n v="0"/>
    <n v="0"/>
    <n v="0"/>
    <n v="0"/>
  </r>
  <r>
    <s v="F"/>
    <x v="2"/>
    <s v="F.10017"/>
    <s v="CAP-OPERATIONAL INFRASTRUCTURE"/>
    <s v="F.10017.03"/>
    <s v="DESKTOP"/>
    <s v="F.10017.03.05"/>
    <s v="ANNUAL END USER PC REFRESH"/>
    <s v="F.10017.03.05.01"/>
    <s v="Annual End User PC Refresh 2016"/>
    <x v="0"/>
    <n v="1214"/>
    <s v="Lindsay Yonce"/>
    <s v="CA"/>
    <s v="REL  SETC  //  NOPH"/>
    <x v="0"/>
    <x v="0"/>
    <s v="2CORP80000"/>
    <x v="8"/>
    <s v="3CORP82000"/>
    <x v="39"/>
    <s v="1DRIV43000"/>
    <x v="13"/>
    <s v="2DRIV43300"/>
    <x v="26"/>
    <n v="0"/>
    <n v="0"/>
    <n v="-1880200.69"/>
    <n v="1537158.6375500001"/>
    <n v="-1537158.6375500001"/>
    <n v="0"/>
    <n v="0"/>
    <n v="0"/>
    <n v="0"/>
    <n v="0"/>
    <n v="0"/>
    <n v="0"/>
    <n v="0"/>
    <n v="0"/>
    <n v="0"/>
    <n v="0"/>
    <n v="0"/>
    <n v="0"/>
    <n v="-1537158.6375500001"/>
    <n v="0"/>
    <n v="0"/>
    <s v="N"/>
    <n v="0"/>
    <n v="0"/>
    <n v="0"/>
    <n v="0"/>
    <n v="0"/>
    <n v="0"/>
  </r>
  <r>
    <s v="F"/>
    <x v="2"/>
    <s v="F.10017"/>
    <s v="CAP-OPERATIONAL INFRASTRUCTURE"/>
    <s v="F.10017.03"/>
    <s v="DESKTOP"/>
    <s v="F.10017.03.06"/>
    <s v="ANNUAL END USER STRATEGY REFRESH"/>
    <s v="F.10017.03.06.01"/>
    <s v="Annual End User Strategy Refresh 2016"/>
    <x v="0"/>
    <n v="1214"/>
    <s v="Lindsay Yonce"/>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3"/>
    <s v="DESKTOP"/>
    <s v="F.10017.03.07"/>
    <s v="ANNUAL TOUGHBOOK REFRESH"/>
    <s v="F.10017.03.07.01"/>
    <s v="Annual Toughbook Refresh 2016"/>
    <x v="0"/>
    <n v="1214"/>
    <s v="Lindsay Yonce"/>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5"/>
    <s v="IT INFRASTRUCTURE"/>
    <s v="F.10017.05.02"/>
    <s v="RADIO LEGAL OBLIGATIONS"/>
    <s v="F.10017.05.02.01"/>
    <s v="RADIO LEGAL OBLIGATIONS"/>
    <x v="0"/>
    <n v="1215"/>
    <s v="Jason R Weber"/>
    <s v="CA"/>
    <s v="REL  SETC  //  INIT"/>
    <x v="0"/>
    <x v="0"/>
    <s v="2CORP80000"/>
    <x v="8"/>
    <s v="3CORP82000"/>
    <x v="39"/>
    <s v="1DRIV43000"/>
    <x v="13"/>
    <s v="2DRIV43300"/>
    <x v="26"/>
    <n v="0"/>
    <n v="200000"/>
    <n v="924980.86"/>
    <n v="914663.23400000017"/>
    <n v="-714663.23400000017"/>
    <n v="0"/>
    <n v="0"/>
    <n v="0"/>
    <n v="0"/>
    <n v="0"/>
    <n v="0"/>
    <n v="0"/>
    <n v="0"/>
    <n v="0"/>
    <n v="0"/>
    <n v="0"/>
    <n v="0"/>
    <n v="0"/>
    <n v="-714663.23400000017"/>
    <n v="0"/>
    <n v="0"/>
    <s v="N"/>
    <n v="0"/>
    <n v="0"/>
    <n v="0"/>
    <n v="0"/>
    <n v="0"/>
    <n v="0"/>
  </r>
  <r>
    <s v="F"/>
    <x v="2"/>
    <s v="F.10017"/>
    <s v="CAP-OPERATIONAL INFRASTRUCTURE"/>
    <s v="F.10017.05"/>
    <s v="IT INFRASTRUCTURE"/>
    <s v="F.10017.05.03"/>
    <s v="Annual MS Enterprise Agreement Grwth"/>
    <s v="F.10017.05.03.01"/>
    <s v="Annual MS Enterprise Agrmn't Grwth 2016"/>
    <x v="0"/>
    <n v="1214"/>
    <s v="Lindsay Yonce"/>
    <s v="CA"/>
    <s v="REL  SETC  //  INIT"/>
    <x v="0"/>
    <x v="0"/>
    <s v="2CORP80000"/>
    <x v="8"/>
    <s v="3CORP82000"/>
    <x v="39"/>
    <s v="1DRIV43000"/>
    <x v="13"/>
    <s v="2DRIV43000"/>
    <x v="27"/>
    <n v="0"/>
    <n v="0"/>
    <n v="-312521.15999999997"/>
    <n v="10182.690000000002"/>
    <n v="-10182.690000000002"/>
    <n v="0"/>
    <n v="0"/>
    <n v="0"/>
    <n v="0"/>
    <n v="0"/>
    <n v="0"/>
    <n v="0"/>
    <n v="0"/>
    <n v="0"/>
    <n v="0"/>
    <n v="0"/>
    <n v="0"/>
    <n v="0"/>
    <n v="-10182.690000000002"/>
    <n v="0"/>
    <n v="0"/>
    <s v="N"/>
    <n v="0"/>
    <n v="0"/>
    <n v="0"/>
    <n v="0"/>
    <n v="0"/>
    <n v="0"/>
  </r>
  <r>
    <s v="F"/>
    <x v="2"/>
    <s v="F.10017"/>
    <s v="CAP-OPERATIONAL INFRASTRUCTURE"/>
    <s v="F.10017.05"/>
    <s v="IT INFRASTRUCTURE"/>
    <s v="F.10017.05.03"/>
    <s v="Annual MS Enterprise Agreement Grwth"/>
    <s v="F.10017.05.03.02"/>
    <s v="Annual MS Enterprise Agreement Growth"/>
    <x v="0"/>
    <n v="1238"/>
    <s v="Jason Wilcox"/>
    <s v="CA"/>
    <s v="REL  SETC  //  INIT"/>
    <x v="0"/>
    <x v="0"/>
    <s v="2CORP80000"/>
    <x v="8"/>
    <s v="3CORP82000"/>
    <x v="39"/>
    <s v="1DRIV43000"/>
    <x v="13"/>
    <s v="2DRIV43000"/>
    <x v="27"/>
    <n v="0"/>
    <n v="250000"/>
    <n v="250000"/>
    <n v="249999.9999999"/>
    <n v="1.0000076144933701E-7"/>
    <n v="0"/>
    <n v="0"/>
    <n v="0"/>
    <n v="0"/>
    <n v="0"/>
    <n v="0"/>
    <n v="0"/>
    <n v="0"/>
    <n v="0"/>
    <n v="0"/>
    <n v="0"/>
    <n v="0"/>
    <n v="0"/>
    <n v="1.0000076144933701E-7"/>
    <n v="0"/>
    <n v="0"/>
    <s v="N"/>
    <n v="0"/>
    <n v="0"/>
    <n v="0"/>
    <n v="0"/>
    <n v="0"/>
    <n v="0"/>
  </r>
  <r>
    <s v="F"/>
    <x v="2"/>
    <s v="F.10017"/>
    <s v="CAP-OPERATIONAL INFRASTRUCTURE"/>
    <s v="F.10017.06"/>
    <s v="OPERATIONS"/>
    <s v="F.10017.06.01"/>
    <s v="DATA ANALYTICS"/>
    <s v="F.10017.06.01.01"/>
    <s v="DATA ANALYTICS"/>
    <x v="0"/>
    <n v="1220"/>
    <s v="Timothy M Foley"/>
    <s v="CA"/>
    <s v="REL  SETC  //  EXEC"/>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6"/>
    <s v="OPERATIONS"/>
    <s v="F.10017.06.02"/>
    <s v="DISASTER RECOVERY SOLUTIONS"/>
    <s v="F.10017.06.02.01"/>
    <s v="DISASTER RECOVERY SOLUTIONS-OPS"/>
    <x v="0"/>
    <n v="1211"/>
    <s v="William (Jeff) Neumann"/>
    <s v="CA"/>
    <s v="REL  SETC  //  EXEC"/>
    <x v="0"/>
    <x v="0"/>
    <s v="2CORP80000"/>
    <x v="8"/>
    <s v="3CORP82000"/>
    <x v="39"/>
    <s v="1DRIV43000"/>
    <x v="13"/>
    <s v="2DRIV43300"/>
    <x v="26"/>
    <n v="0"/>
    <n v="0"/>
    <n v="1643.16"/>
    <n v="1643.16"/>
    <n v="-1643.16"/>
    <n v="0"/>
    <n v="0"/>
    <n v="0"/>
    <n v="0"/>
    <n v="0"/>
    <n v="0"/>
    <n v="0"/>
    <n v="0"/>
    <n v="0"/>
    <n v="0"/>
    <n v="0"/>
    <n v="0"/>
    <n v="0"/>
    <n v="-1643.16"/>
    <n v="0"/>
    <n v="0"/>
    <s v="N"/>
    <n v="0"/>
    <n v="0"/>
    <n v="0"/>
    <n v="0"/>
    <n v="0"/>
    <n v="0"/>
  </r>
  <r>
    <s v="F"/>
    <x v="2"/>
    <s v="F.10017"/>
    <s v="CAP-OPERATIONAL INFRASTRUCTURE"/>
    <s v="F.10017.06"/>
    <s v="OPERATIONS"/>
    <s v="F.10017.06.03"/>
    <s v="JABBER"/>
    <s v="F.10017.06.03.01"/>
    <s v="JABBER"/>
    <x v="0"/>
    <n v="1214"/>
    <s v="Lindsay Yonce"/>
    <s v="CA"/>
    <s v="REL  SETC  //  EXEC"/>
    <x v="0"/>
    <x v="0"/>
    <s v="2CORP80000"/>
    <x v="8"/>
    <s v="3CORP82000"/>
    <x v="39"/>
    <s v="1DRIV43000"/>
    <x v="13"/>
    <s v="2DRIV43300"/>
    <x v="26"/>
    <n v="0"/>
    <n v="0"/>
    <n v="3617.94"/>
    <n v="3703.48"/>
    <n v="-3703.48"/>
    <n v="0"/>
    <n v="0"/>
    <n v="0"/>
    <n v="0"/>
    <n v="0"/>
    <n v="0"/>
    <n v="0"/>
    <n v="0"/>
    <n v="0"/>
    <n v="0"/>
    <n v="0"/>
    <n v="0"/>
    <n v="0"/>
    <n v="-3703.48"/>
    <n v="0"/>
    <n v="0"/>
    <s v="N"/>
    <n v="0"/>
    <n v="0"/>
    <n v="0"/>
    <n v="0"/>
    <n v="0"/>
    <n v="0"/>
  </r>
  <r>
    <s v="F"/>
    <x v="2"/>
    <s v="F.10017"/>
    <s v="CAP-OPERATIONAL INFRASTRUCTURE"/>
    <s v="F.10017.06"/>
    <s v="OPERATIONS"/>
    <s v="F.10017.06.04"/>
    <s v="SCCM MIGRATION"/>
    <s v="F.10017.06.04.01"/>
    <s v="SCCM Migration 2016"/>
    <x v="0"/>
    <n v="1214"/>
    <s v="Lindsay Yonce"/>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8"/>
    <s v="SCADA"/>
    <s v="F.10017.08.01"/>
    <s v="ANNUAL SCADA GROWTH"/>
    <s v="F.10017.08.01.01"/>
    <s v="Annual SCADA Growth 2016"/>
    <x v="0"/>
    <n v="1215"/>
    <s v="Jason R Weber"/>
    <s v="CA"/>
    <s v="REL  SETC  //  NOPH"/>
    <x v="0"/>
    <x v="0"/>
    <s v="2CORP80000"/>
    <x v="8"/>
    <s v="3CORP82000"/>
    <x v="39"/>
    <s v="1DRIV43000"/>
    <x v="13"/>
    <s v="2DRIV43000"/>
    <x v="27"/>
    <n v="0"/>
    <n v="0"/>
    <n v="23623.39"/>
    <n v="53544.39"/>
    <n v="-53544.39"/>
    <n v="0"/>
    <n v="0"/>
    <n v="0"/>
    <n v="0"/>
    <n v="0"/>
    <n v="0"/>
    <n v="0"/>
    <n v="0"/>
    <n v="0"/>
    <n v="0"/>
    <n v="0"/>
    <n v="0"/>
    <n v="0"/>
    <n v="-53544.39"/>
    <n v="0"/>
    <n v="0"/>
    <s v="N"/>
    <n v="0"/>
    <n v="0"/>
    <n v="0"/>
    <n v="0"/>
    <n v="0"/>
    <n v="0"/>
  </r>
  <r>
    <s v="F"/>
    <x v="2"/>
    <s v="F.10017"/>
    <s v="CAP-OPERATIONAL INFRASTRUCTURE"/>
    <s v="F.10017.08"/>
    <s v="SCADA"/>
    <s v="F.10017.08.02"/>
    <s v="ANNUAL SCADA REFRESH"/>
    <s v="F.10017.08.02.01"/>
    <s v="Annual SCADA Refresh"/>
    <x v="0"/>
    <n v="1243"/>
    <s v="Ronald J Tornquist"/>
    <s v="CA"/>
    <s v="REL  SETC  //  INIT"/>
    <x v="0"/>
    <x v="0"/>
    <s v="2CORP80000"/>
    <x v="8"/>
    <s v="3CORP82000"/>
    <x v="39"/>
    <s v="1DRIV43000"/>
    <x v="13"/>
    <s v="2DRIV43300"/>
    <x v="26"/>
    <n v="0"/>
    <n v="220000"/>
    <n v="220335.79"/>
    <n v="232028.24129999999"/>
    <n v="-12028.241299999994"/>
    <n v="0"/>
    <n v="0"/>
    <n v="0"/>
    <n v="0"/>
    <n v="0"/>
    <n v="0"/>
    <n v="0"/>
    <n v="0"/>
    <n v="0"/>
    <n v="0"/>
    <n v="0"/>
    <n v="0"/>
    <n v="0"/>
    <n v="-12028.241299999994"/>
    <n v="0"/>
    <n v="0"/>
    <s v="N"/>
    <n v="0"/>
    <n v="0"/>
    <n v="0"/>
    <n v="0"/>
    <n v="0"/>
    <n v="0"/>
  </r>
  <r>
    <s v="F"/>
    <x v="2"/>
    <s v="F.10017"/>
    <s v="CAP-OPERATIONAL INFRASTRUCTURE"/>
    <s v="F.10017.08"/>
    <s v="SCADA"/>
    <s v="F.10017.08.03"/>
    <s v="ENHANCED SUBSTATION COMMUNICATIONS"/>
    <s v="F.10017.08.03.01"/>
    <s v="ENHANCED SUBSTATION COMMUNICATIONS"/>
    <x v="0"/>
    <n v="1243"/>
    <s v="Ronald J Tornquist"/>
    <s v="CA"/>
    <s v="REL  SETC  //  INIT"/>
    <x v="0"/>
    <x v="0"/>
    <s v="2CORP80000"/>
    <x v="8"/>
    <s v="3CORP82000"/>
    <x v="39"/>
    <s v="1DRIV43000"/>
    <x v="13"/>
    <s v="2DRIV43300"/>
    <x v="26"/>
    <n v="0"/>
    <n v="3900000"/>
    <n v="3897455.37"/>
    <n v="3893440.4844199996"/>
    <n v="6559.5155800003558"/>
    <n v="0"/>
    <n v="0"/>
    <n v="0"/>
    <n v="0"/>
    <n v="0"/>
    <n v="0"/>
    <n v="0"/>
    <n v="0"/>
    <n v="0"/>
    <n v="0"/>
    <n v="0"/>
    <n v="0"/>
    <n v="0"/>
    <n v="6559.5155800003558"/>
    <n v="0"/>
    <n v="0"/>
    <s v="N"/>
    <n v="0"/>
    <n v="0"/>
    <n v="0"/>
    <n v="0"/>
    <n v="0"/>
    <n v="0"/>
  </r>
  <r>
    <s v="F"/>
    <x v="2"/>
    <s v="F.10017"/>
    <s v="CAP-OPERATIONAL INFRASTRUCTURE"/>
    <s v="F.10017.08"/>
    <s v="SCADA"/>
    <s v="F.10017.08.04"/>
    <s v="GAS SCADA RELIABILITY"/>
    <s v="F.10017.08.04.01"/>
    <s v="GAS SCADA RELIABILITY"/>
    <x v="0"/>
    <n v="1243"/>
    <s v="Ronald J Tornquist"/>
    <s v="CA"/>
    <s v="REL  SETC  //  INIT"/>
    <x v="0"/>
    <x v="0"/>
    <s v="2CORP80000"/>
    <x v="8"/>
    <s v="3CORP82000"/>
    <x v="39"/>
    <s v="1DRIV43000"/>
    <x v="13"/>
    <s v="2DRIV43300"/>
    <x v="26"/>
    <n v="0"/>
    <n v="50000"/>
    <n v="16931.39"/>
    <n v="17494.36"/>
    <n v="32505.64"/>
    <n v="0"/>
    <n v="0"/>
    <n v="0"/>
    <n v="0"/>
    <n v="0"/>
    <n v="0"/>
    <n v="0"/>
    <n v="0"/>
    <n v="0"/>
    <n v="0"/>
    <n v="0"/>
    <n v="0"/>
    <n v="0"/>
    <n v="32505.64"/>
    <n v="0"/>
    <n v="0"/>
    <s v="N"/>
    <n v="0"/>
    <n v="0"/>
    <n v="0"/>
    <n v="0"/>
    <n v="0"/>
    <n v="0"/>
  </r>
  <r>
    <s v="F"/>
    <x v="2"/>
    <s v="F.10017"/>
    <s v="CAP-OPERATIONAL INFRASTRUCTURE"/>
    <s v="F.10017.08"/>
    <s v="SCADA"/>
    <s v="F.10017.08.05"/>
    <s v="Enhanced Substation"/>
    <s v="F.10017.08.05.01"/>
    <s v="ENHANCED SUBSTATION"/>
    <x v="0"/>
    <n v="1215"/>
    <s v="Jason R Weber"/>
    <s v="CA"/>
    <s v="REL  SETC  //  EXEC"/>
    <x v="0"/>
    <x v="0"/>
    <s v="2CORP80000"/>
    <x v="8"/>
    <s v="3CORP82000"/>
    <x v="39"/>
    <s v="1DRIV43000"/>
    <x v="13"/>
    <s v="2DRIV43300"/>
    <x v="26"/>
    <n v="0"/>
    <n v="0"/>
    <n v="25937.18"/>
    <n v="34023.2111"/>
    <n v="-34023.2111"/>
    <n v="0"/>
    <n v="0"/>
    <n v="0"/>
    <n v="0"/>
    <n v="0"/>
    <n v="0"/>
    <n v="0"/>
    <n v="0"/>
    <n v="0"/>
    <n v="0"/>
    <n v="0"/>
    <n v="0"/>
    <n v="0"/>
    <n v="-34023.2111"/>
    <n v="0"/>
    <n v="0"/>
    <s v="N"/>
    <n v="0"/>
    <n v="0"/>
    <n v="0"/>
    <n v="0"/>
    <n v="0"/>
    <n v="0"/>
  </r>
  <r>
    <s v="F"/>
    <x v="2"/>
    <s v="F.10017"/>
    <s v="CAP-OPERATIONAL INFRASTRUCTURE"/>
    <s v="F.10017.08"/>
    <s v="SCADA"/>
    <s v="F.10017.08.06"/>
    <s v="SCADA Growth Point Licensing"/>
    <s v="F.10017.08.06.01"/>
    <s v="SCADA Growth Point Licensing"/>
    <x v="0"/>
    <n v="1215"/>
    <s v="Jason R Weber"/>
    <s v="CA"/>
    <s v="REL  SETC  //  INIT"/>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9"/>
    <s v="SECURITY INFRASTRUCTURE"/>
    <s v="F.10017.09.01"/>
    <s v="ANNUAL SECURITY INFRA TECH REFRESH"/>
    <s v="F.10017.09.01.01"/>
    <s v="Annual Security Infra Tech Refresh 2016"/>
    <x v="0"/>
    <n v="1210"/>
    <s v="Gerald (Jerry) E VanCorbach"/>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9"/>
    <s v="SECURITY INFRASTRUCTURE"/>
    <s v="F.10017.09.02"/>
    <s v="EMAIL SECURITY GATEWAY REFRESH"/>
    <s v="F.10017.09.02.01"/>
    <s v="EMAIL SECURITY GATEWAY REFRESH"/>
    <x v="0"/>
    <n v="1213"/>
    <s v="Jason L Shamp"/>
    <s v="CA"/>
    <s v="REL  SETC  //  INIT"/>
    <x v="0"/>
    <x v="0"/>
    <s v="2CORP80000"/>
    <x v="8"/>
    <s v="3CORP82000"/>
    <x v="39"/>
    <s v="1DRIV43000"/>
    <x v="13"/>
    <s v="2DRIV43300"/>
    <x v="26"/>
    <n v="0"/>
    <n v="250000"/>
    <n v="253429.06"/>
    <n v="276043.89788799995"/>
    <n v="-26043.897887999949"/>
    <n v="0"/>
    <n v="0"/>
    <n v="0"/>
    <n v="0"/>
    <n v="0"/>
    <n v="0"/>
    <n v="0"/>
    <n v="0"/>
    <n v="0"/>
    <n v="0"/>
    <n v="0"/>
    <n v="0"/>
    <n v="0"/>
    <n v="-26043.897887999949"/>
    <n v="0"/>
    <n v="0"/>
    <s v="N"/>
    <n v="0"/>
    <n v="0"/>
    <n v="0"/>
    <n v="0"/>
    <n v="0"/>
    <n v="0"/>
  </r>
  <r>
    <s v="F"/>
    <x v="2"/>
    <s v="F.10017"/>
    <s v="CAP-OPERATIONAL INFRASTRUCTURE"/>
    <s v="F.10017.09"/>
    <s v="SECURITY INFRASTRUCTURE"/>
    <s v="F.10017.09.03"/>
    <s v="FIREWALL UPGRADE"/>
    <s v="F.10017.09.03.01"/>
    <s v="NERC"/>
    <x v="0"/>
    <n v="1210"/>
    <s v="Gerald (Jerry) E VanCorbach"/>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9"/>
    <s v="SECURITY INFRASTRUCTURE"/>
    <s v="F.10017.09.04"/>
    <s v="OPERATIONS FIREWALL REFRESH"/>
    <s v="F.10017.09.04.01"/>
    <s v="OPERATIONS FIREWALL REFRESH"/>
    <x v="0"/>
    <n v="1210"/>
    <s v="Gerald (Jerry) E VanCorbach"/>
    <s v="CA"/>
    <s v="REL  SETC  //  INIT"/>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09"/>
    <s v="SECURITY INFRASTRUCTURE"/>
    <s v="F.10017.09.05"/>
    <s v="SECURITY SYSTEM LICENSE GROWTH"/>
    <s v="F.10017.09.05.01"/>
    <s v="SECURITY SYSTEM LICENSE GROWTH"/>
    <x v="0"/>
    <n v="1235"/>
    <s v="William W Lidster"/>
    <s v="CA"/>
    <s v="REL  SETC  //  INIT"/>
    <x v="0"/>
    <x v="0"/>
    <s v="2CORP80000"/>
    <x v="8"/>
    <s v="3CORP82000"/>
    <x v="39"/>
    <s v="1DRIV43000"/>
    <x v="13"/>
    <s v="2DRIV43000"/>
    <x v="27"/>
    <n v="0"/>
    <n v="100000"/>
    <n v="100000"/>
    <n v="100000"/>
    <n v="0"/>
    <n v="0"/>
    <n v="0"/>
    <n v="0"/>
    <n v="0"/>
    <n v="0"/>
    <n v="0"/>
    <n v="0"/>
    <n v="0"/>
    <n v="0"/>
    <n v="0"/>
    <n v="0"/>
    <n v="0"/>
    <n v="0"/>
    <n v="0"/>
    <n v="0"/>
    <n v="0"/>
    <s v="N"/>
    <n v="0"/>
    <n v="0"/>
    <n v="0"/>
    <n v="0"/>
    <n v="0"/>
    <n v="0"/>
  </r>
  <r>
    <s v="F"/>
    <x v="2"/>
    <s v="F.10017"/>
    <s v="CAP-OPERATIONAL INFRASTRUCTURE"/>
    <s v="F.10017.09"/>
    <s v="SECURITY INFRASTRUCTURE"/>
    <s v="F.10017.09.06"/>
    <s v="ZONE REFRESH"/>
    <s v="F.10017.09.06.01"/>
    <s v="ZONE REFRESH"/>
    <x v="0"/>
    <n v="1210"/>
    <s v="Gerald (Jerry) E VanCorbach"/>
    <s v="CA"/>
    <s v="REL  SETC  //  NOPH"/>
    <x v="0"/>
    <x v="0"/>
    <s v="2CORP80000"/>
    <x v="8"/>
    <s v="3CORP82000"/>
    <x v="39"/>
    <s v="1DRIV43000"/>
    <x v="13"/>
    <s v="2DRIV43300"/>
    <x v="26"/>
    <n v="0"/>
    <n v="0"/>
    <n v="-8250"/>
    <n v="-8148.23"/>
    <n v="8148.23"/>
    <n v="0"/>
    <n v="0"/>
    <n v="0"/>
    <n v="0"/>
    <n v="0"/>
    <n v="0"/>
    <n v="0"/>
    <n v="0"/>
    <n v="0"/>
    <n v="0"/>
    <n v="0"/>
    <n v="0"/>
    <n v="0"/>
    <n v="8148.23"/>
    <n v="0"/>
    <n v="0"/>
    <s v="N"/>
    <n v="0"/>
    <n v="0"/>
    <n v="0"/>
    <n v="0"/>
    <n v="0"/>
    <n v="0"/>
  </r>
  <r>
    <s v="F"/>
    <x v="2"/>
    <s v="F.10017"/>
    <s v="CAP-OPERATIONAL INFRASTRUCTURE"/>
    <s v="F.10017.10"/>
    <s v="SERVER"/>
    <s v="F.10017.10.03"/>
    <s v="ANNUAL SERVER VIRTUALIZATION GROWTH"/>
    <s v="F.10017.10.03.01"/>
    <s v="Annual Server Virtualization Growth 2016"/>
    <x v="0"/>
    <n v="1213"/>
    <s v="Jason L Shamp"/>
    <s v="CA"/>
    <s v="REL  SETC  //  NOPH"/>
    <x v="0"/>
    <x v="0"/>
    <s v="2CORP80000"/>
    <x v="8"/>
    <s v="3CORP82000"/>
    <x v="39"/>
    <s v="1DRIV43000"/>
    <x v="13"/>
    <s v="2DRIV43000"/>
    <x v="27"/>
    <n v="0"/>
    <n v="0"/>
    <n v="0"/>
    <n v="0"/>
    <n v="0"/>
    <n v="0"/>
    <n v="0"/>
    <n v="0"/>
    <n v="0"/>
    <n v="0"/>
    <n v="0"/>
    <n v="0"/>
    <n v="0"/>
    <n v="0"/>
    <n v="0"/>
    <n v="0"/>
    <n v="0"/>
    <n v="0"/>
    <n v="0"/>
    <n v="0"/>
    <n v="0"/>
    <s v="N"/>
    <n v="0"/>
    <n v="0"/>
    <n v="0"/>
    <n v="0"/>
    <n v="0"/>
    <n v="0"/>
  </r>
  <r>
    <s v="F"/>
    <x v="2"/>
    <s v="F.10017"/>
    <s v="CAP-OPERATIONAL INFRASTRUCTURE"/>
    <s v="F.10017.10"/>
    <s v="SERVER"/>
    <s v="F.10017.10.03"/>
    <s v="ANNUAL SERVER VIRTUALIZATION GROWTH"/>
    <s v="F.10017.10.03.02"/>
    <s v="Annual Server Virtualization Growth"/>
    <x v="0"/>
    <n v="1238"/>
    <s v="Jason Wilcox"/>
    <s v="CA"/>
    <s v="REL  SETC  //  INIT"/>
    <x v="0"/>
    <x v="0"/>
    <s v="2CORP80000"/>
    <x v="8"/>
    <s v="3CORP82000"/>
    <x v="39"/>
    <s v="1DRIV43000"/>
    <x v="13"/>
    <s v="2DRIV43000"/>
    <x v="27"/>
    <n v="0"/>
    <n v="200000"/>
    <n v="200000"/>
    <n v="200000"/>
    <n v="0"/>
    <n v="0"/>
    <n v="0"/>
    <n v="0"/>
    <n v="0"/>
    <n v="0"/>
    <n v="0"/>
    <n v="0"/>
    <n v="0"/>
    <n v="0"/>
    <n v="0"/>
    <n v="0"/>
    <n v="0"/>
    <n v="0"/>
    <n v="0"/>
    <n v="0"/>
    <n v="0"/>
    <s v="N"/>
    <n v="0"/>
    <n v="0"/>
    <n v="0"/>
    <n v="0"/>
    <n v="0"/>
    <n v="0"/>
  </r>
  <r>
    <s v="F"/>
    <x v="2"/>
    <s v="F.10017"/>
    <s v="CAP-OPERATIONAL INFRASTRUCTURE"/>
    <s v="F.10017.10"/>
    <s v="SERVER"/>
    <s v="F.10017.10.05"/>
    <s v="ANNUAL VIRTUAL DESKTOP GROWTH"/>
    <s v="F.10017.10.05.01"/>
    <s v="Annual Virtual Desktop Growth 2016"/>
    <x v="0"/>
    <n v="1213"/>
    <s v="Jason L Shamp"/>
    <s v="CA"/>
    <s v="REL  SETC  //  NOPH"/>
    <x v="0"/>
    <x v="0"/>
    <s v="2CORP80000"/>
    <x v="8"/>
    <s v="3CORP82000"/>
    <x v="39"/>
    <s v="1DRIV43000"/>
    <x v="13"/>
    <s v="2DRIV43000"/>
    <x v="27"/>
    <n v="0"/>
    <n v="0"/>
    <n v="0"/>
    <n v="0"/>
    <n v="0"/>
    <n v="0"/>
    <n v="0"/>
    <n v="0"/>
    <n v="0"/>
    <n v="0"/>
    <n v="0"/>
    <n v="0"/>
    <n v="0"/>
    <n v="0"/>
    <n v="0"/>
    <n v="0"/>
    <n v="0"/>
    <n v="0"/>
    <n v="0"/>
    <n v="0"/>
    <n v="0"/>
    <s v="N"/>
    <n v="0"/>
    <n v="0"/>
    <n v="0"/>
    <n v="0"/>
    <n v="0"/>
    <n v="0"/>
  </r>
  <r>
    <s v="F"/>
    <x v="2"/>
    <s v="F.10017"/>
    <s v="CAP-OPERATIONAL INFRASTRUCTURE"/>
    <s v="F.10017.10"/>
    <s v="SERVER"/>
    <s v="F.10017.10.06"/>
    <s v="ANNUAL WINDOWS SERVER REFRESH"/>
    <s v="F.10017.10.06.01"/>
    <s v="Annual Windows Server Refresh 2016"/>
    <x v="0"/>
    <n v="1213"/>
    <s v="Jason L Shamp"/>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10"/>
    <s v="SERVER"/>
    <s v="F.10017.10.06"/>
    <s v="ANNUAL WINDOWS SERVER REFRESH"/>
    <s v="F.10017.10.06.02"/>
    <s v="Annual Windows Server Refresh"/>
    <x v="0"/>
    <n v="1238"/>
    <s v="Jason Wilcox"/>
    <s v="CA"/>
    <s v="REL  SETC  //  INIT"/>
    <x v="0"/>
    <x v="0"/>
    <s v="2CORP80000"/>
    <x v="8"/>
    <s v="3CORP82000"/>
    <x v="39"/>
    <s v="1DRIV43000"/>
    <x v="13"/>
    <s v="2DRIV43300"/>
    <x v="26"/>
    <n v="0"/>
    <n v="600000"/>
    <n v="9018695.6199999992"/>
    <n v="200000"/>
    <n v="400000"/>
    <n v="0"/>
    <n v="0"/>
    <n v="0"/>
    <n v="0"/>
    <n v="0"/>
    <n v="0"/>
    <n v="0"/>
    <n v="0"/>
    <n v="0"/>
    <n v="0"/>
    <n v="0"/>
    <n v="0"/>
    <n v="0"/>
    <n v="400000"/>
    <n v="0"/>
    <n v="0"/>
    <s v="N"/>
    <n v="0"/>
    <n v="0"/>
    <n v="0"/>
    <n v="0"/>
    <n v="0"/>
    <n v="0"/>
  </r>
  <r>
    <s v="F"/>
    <x v="2"/>
    <s v="F.10017"/>
    <s v="CAP-OPERATIONAL INFRASTRUCTURE"/>
    <s v="F.10017.10"/>
    <s v="SERVER"/>
    <s v="F.10017.10.07"/>
    <s v="EXCHANGE UPGRADE"/>
    <s v="F.10017.10.07.01"/>
    <s v="EXCHANGE UPGRADE"/>
    <x v="0"/>
    <n v="1213"/>
    <s v="Jason L Shamp"/>
    <s v="CA"/>
    <s v="REL  SETC  //  INIT"/>
    <x v="0"/>
    <x v="0"/>
    <s v="2CORP80000"/>
    <x v="8"/>
    <s v="3CORP82000"/>
    <x v="39"/>
    <s v="1DRIV43000"/>
    <x v="13"/>
    <s v="2DRIV43300"/>
    <x v="26"/>
    <n v="0"/>
    <n v="300000"/>
    <n v="1353.61"/>
    <n v="9952.7800000000007"/>
    <n v="290047.21999999997"/>
    <n v="0"/>
    <n v="0"/>
    <n v="0"/>
    <n v="0"/>
    <n v="0"/>
    <n v="0"/>
    <n v="0"/>
    <n v="0"/>
    <n v="0"/>
    <n v="0"/>
    <n v="0"/>
    <n v="0"/>
    <n v="0"/>
    <n v="290047.21999999997"/>
    <n v="0"/>
    <n v="0"/>
    <s v="N"/>
    <n v="0"/>
    <n v="0"/>
    <n v="0"/>
    <n v="0"/>
    <n v="0"/>
    <n v="0"/>
  </r>
  <r>
    <s v="F"/>
    <x v="2"/>
    <s v="F.10017"/>
    <s v="CAP-OPERATIONAL INFRASTRUCTURE"/>
    <s v="F.10017.10"/>
    <s v="SERVER"/>
    <s v="F.10017.10.08"/>
    <s v="MOVE IT CENTRAL IN DR"/>
    <s v="F.10017.10.08.01"/>
    <s v="MOVE IT CENTRAL IN DR"/>
    <x v="0"/>
    <n v="1238"/>
    <s v="Jason Wilcox"/>
    <s v="CA"/>
    <s v="REL  SETC  //  INIT"/>
    <x v="0"/>
    <x v="0"/>
    <s v="2CORP80000"/>
    <x v="8"/>
    <s v="3CORP82000"/>
    <x v="39"/>
    <s v="1DRIV43000"/>
    <x v="13"/>
    <s v="2DRIV43300"/>
    <x v="26"/>
    <n v="0"/>
    <n v="20000"/>
    <n v="45245"/>
    <n v="20000"/>
    <n v="0"/>
    <n v="0"/>
    <n v="0"/>
    <n v="0"/>
    <n v="0"/>
    <n v="0"/>
    <n v="0"/>
    <n v="0"/>
    <n v="0"/>
    <n v="0"/>
    <n v="0"/>
    <n v="0"/>
    <n v="0"/>
    <n v="0"/>
    <n v="0"/>
    <n v="0"/>
    <n v="0"/>
    <s v="N"/>
    <n v="0"/>
    <n v="0"/>
    <n v="0"/>
    <n v="0"/>
    <n v="0"/>
    <n v="0"/>
  </r>
  <r>
    <s v="F"/>
    <x v="2"/>
    <s v="F.10017"/>
    <s v="CAP-OPERATIONAL INFRASTRUCTURE"/>
    <s v="F.10017.10"/>
    <s v="SERVER"/>
    <s v="F.10017.10.09"/>
    <s v="REFRESH OF REMOTE SITE INFRASTRUCTURE"/>
    <s v="F.10017.10.09.01"/>
    <s v="REFRESH OF REMOTE SITE INFRASTRUCTURE"/>
    <x v="0"/>
    <n v="1213"/>
    <s v="Jason L Shamp"/>
    <s v="CA"/>
    <s v="REL  SETC  //  INIT"/>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10"/>
    <s v="SERVER"/>
    <s v="F.10017.10.10"/>
    <s v="SCCM HARDWARE REFRESH"/>
    <s v="F.10017.10.10.01"/>
    <s v="SCCM Hardware Refresh"/>
    <x v="0"/>
    <n v="1213"/>
    <s v="Jason L Shamp"/>
    <s v="CA"/>
    <s v="REL  SETC  //  INIT"/>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10"/>
    <s v="SERVER"/>
    <s v="F.10017.10.11"/>
    <s v="SERVER UPGRADE"/>
    <s v="F.10017.10.11.01"/>
    <s v="ARC"/>
    <x v="0"/>
    <n v="1210"/>
    <s v="Gerald (Jerry) E VanCorbach"/>
    <s v="CA"/>
    <s v="REL  SETC  //  EXEC"/>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10"/>
    <s v="SERVER"/>
    <s v="F.10017.10.11"/>
    <s v="SERVER UPGRADE"/>
    <s v="F.10017.10.11.02"/>
    <s v="DNS PLATFORM"/>
    <x v="0"/>
    <n v="1210"/>
    <s v="Gerald (Jerry) E VanCorbach"/>
    <s v="CA"/>
    <s v="REL  SETC  //  CLOS"/>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10"/>
    <s v="SERVER"/>
    <s v="F.10017.10.12"/>
    <s v="PSE@Work-IT"/>
    <s v="F.10017.10.12.01"/>
    <s v="PSE@Work-IT"/>
    <x v="0"/>
    <n v="1213"/>
    <s v="Jason L Shamp"/>
    <s v="CA"/>
    <s v="REL  SETC  //  INIT"/>
    <x v="0"/>
    <x v="0"/>
    <s v="2CORP80000"/>
    <x v="8"/>
    <s v="3CORP82000"/>
    <x v="39"/>
    <s v="1DRIV43000"/>
    <x v="13"/>
    <s v="2DRIV43300"/>
    <x v="26"/>
    <n v="0"/>
    <n v="1000000"/>
    <n v="1122679.3700000001"/>
    <n v="1025006.704603"/>
    <n v="-25006.704602999962"/>
    <n v="0"/>
    <n v="0"/>
    <n v="0"/>
    <n v="0"/>
    <n v="0"/>
    <n v="0"/>
    <n v="0"/>
    <n v="0"/>
    <n v="0"/>
    <n v="0"/>
    <n v="0"/>
    <n v="0"/>
    <n v="0"/>
    <n v="-25006.704602999962"/>
    <n v="0"/>
    <n v="0"/>
    <s v="N"/>
    <n v="0"/>
    <n v="0"/>
    <n v="0"/>
    <n v="0"/>
    <n v="0"/>
    <n v="0"/>
  </r>
  <r>
    <s v="F"/>
    <x v="2"/>
    <s v="F.10017"/>
    <s v="CAP-OPERATIONAL INFRASTRUCTURE"/>
    <s v="F.10017.10"/>
    <s v="SERVER"/>
    <s v="F.10017.10.13"/>
    <s v="CLOUD INFRASTRUCTURE BUILD"/>
    <s v="F.10017.10.13.01"/>
    <s v="CLOUD INFRASTRUCTURE BUILD"/>
    <x v="0"/>
    <n v="1213"/>
    <s v="Jason L Shamp"/>
    <s v="CA"/>
    <s v="REL  SETC  //  INIT"/>
    <x v="0"/>
    <x v="0"/>
    <s v="2CORP80000"/>
    <x v="8"/>
    <s v="3CORP82000"/>
    <x v="39"/>
    <s v="1DRIV43000"/>
    <x v="13"/>
    <s v="2DRIV43300"/>
    <x v="26"/>
    <n v="0"/>
    <n v="500000"/>
    <n v="4399.9399999999996"/>
    <n v="883915.1491840001"/>
    <n v="-383915.1491840001"/>
    <n v="0"/>
    <n v="0"/>
    <n v="0"/>
    <n v="0"/>
    <n v="0"/>
    <n v="0"/>
    <n v="0"/>
    <n v="0"/>
    <n v="0"/>
    <n v="0"/>
    <n v="0"/>
    <n v="0"/>
    <n v="0"/>
    <n v="-383915.1491840001"/>
    <n v="0"/>
    <n v="0"/>
    <s v="N"/>
    <n v="0"/>
    <n v="0"/>
    <n v="0"/>
    <n v="0"/>
    <n v="0"/>
    <n v="0"/>
  </r>
  <r>
    <s v="F"/>
    <x v="2"/>
    <s v="F.10017"/>
    <s v="CAP-OPERATIONAL INFRASTRUCTURE"/>
    <s v="F.10017.11"/>
    <s v="STORAGE"/>
    <s v="F.10017.11.01"/>
    <s v="Annual Storage/Backup Growth &amp; Refresh"/>
    <s v="F.10017.11.01.01"/>
    <s v="Annual Storage/Bckup Grwth &amp; Refrsh 2016"/>
    <x v="0"/>
    <n v="1213"/>
    <s v="Jason L Shamp"/>
    <s v="CA"/>
    <s v="REL  SETC  //  NOPH"/>
    <x v="0"/>
    <x v="0"/>
    <s v="2CORP80000"/>
    <x v="8"/>
    <s v="3CORP82000"/>
    <x v="39"/>
    <s v="1DRIV43000"/>
    <x v="13"/>
    <s v="2DRIV43000"/>
    <x v="27"/>
    <n v="0"/>
    <n v="0"/>
    <n v="0"/>
    <n v="0"/>
    <n v="0"/>
    <n v="0"/>
    <n v="0"/>
    <n v="0"/>
    <n v="0"/>
    <n v="0"/>
    <n v="0"/>
    <n v="0"/>
    <n v="0"/>
    <n v="0"/>
    <n v="0"/>
    <n v="0"/>
    <n v="0"/>
    <n v="0"/>
    <n v="0"/>
    <n v="0"/>
    <n v="0"/>
    <s v="N"/>
    <n v="0"/>
    <n v="0"/>
    <n v="0"/>
    <n v="0"/>
    <n v="0"/>
    <n v="0"/>
  </r>
  <r>
    <s v="F"/>
    <x v="2"/>
    <s v="F.10017"/>
    <s v="CAP-OPERATIONAL INFRASTRUCTURE"/>
    <s v="F.10017.11"/>
    <s v="STORAGE"/>
    <s v="F.10017.11.01"/>
    <s v="Annual Storage/Backup Growth &amp; Refresh"/>
    <s v="F.10017.11.01.02"/>
    <s v="Annual Strge/Bckup Growth &amp; Refresh"/>
    <x v="0"/>
    <n v="1240"/>
    <s v="Todd W Ogilvie"/>
    <s v="CA"/>
    <s v="REL  SETC  //  INIT"/>
    <x v="0"/>
    <x v="0"/>
    <s v="2CORP80000"/>
    <x v="8"/>
    <s v="3CORP82000"/>
    <x v="39"/>
    <s v="1DRIV43000"/>
    <x v="13"/>
    <s v="2DRIV43300"/>
    <x v="26"/>
    <n v="30100000"/>
    <n v="2078270"/>
    <n v="1122770"/>
    <n v="842027.7"/>
    <n v="1236242.3"/>
    <n v="30100000"/>
    <n v="0"/>
    <n v="30100000"/>
    <n v="30100000"/>
    <n v="0"/>
    <n v="30100000"/>
    <n v="30100000"/>
    <n v="0"/>
    <n v="30100000"/>
    <n v="30100000"/>
    <n v="0"/>
    <n v="30100000"/>
    <n v="0"/>
    <n v="121636242.3"/>
    <n v="0"/>
    <n v="0"/>
    <s v="N"/>
    <n v="0"/>
    <n v="0"/>
    <n v="0"/>
    <n v="0"/>
    <n v="0"/>
    <n v="0"/>
  </r>
  <r>
    <s v="F"/>
    <x v="2"/>
    <s v="F.10017"/>
    <s v="CAP-OPERATIONAL INFRASTRUCTURE"/>
    <s v="F.10017.11"/>
    <s v="STORAGE"/>
    <s v="F.10017.11.02"/>
    <s v="Annual LUNIX AIX Refresh &amp; Growth"/>
    <s v="F.10017.11.02.01"/>
    <s v="Annual LUNIX AIX Refresh &amp; Growth 2016"/>
    <x v="0"/>
    <n v="1213"/>
    <s v="Jason L Shamp"/>
    <s v="CA"/>
    <s v="REL  SETC  //  NOPH"/>
    <x v="0"/>
    <x v="0"/>
    <s v="2CORP80000"/>
    <x v="8"/>
    <s v="3CORP82000"/>
    <x v="39"/>
    <s v="1DRIV43000"/>
    <x v="13"/>
    <s v="2DRIV43000"/>
    <x v="27"/>
    <n v="0"/>
    <n v="0"/>
    <n v="0"/>
    <n v="0"/>
    <n v="0"/>
    <n v="0"/>
    <n v="0"/>
    <n v="0"/>
    <n v="0"/>
    <n v="0"/>
    <n v="0"/>
    <n v="0"/>
    <n v="0"/>
    <n v="0"/>
    <n v="0"/>
    <n v="0"/>
    <n v="0"/>
    <n v="0"/>
    <n v="0"/>
    <n v="0"/>
    <n v="0"/>
    <s v="N"/>
    <n v="0"/>
    <n v="0"/>
    <n v="0"/>
    <n v="0"/>
    <n v="0"/>
    <n v="0"/>
  </r>
  <r>
    <s v="F"/>
    <x v="2"/>
    <s v="F.10017"/>
    <s v="CAP-OPERATIONAL INFRASTRUCTURE"/>
    <s v="F.10017.11"/>
    <s v="STORAGE"/>
    <s v="F.10017.11.02"/>
    <s v="Annual LUNIX AIX Refresh &amp; Growth"/>
    <s v="F.10017.11.02.02"/>
    <s v="Annual LUNIX AIX Refresh &amp; Growth"/>
    <x v="0"/>
    <n v="1240"/>
    <s v="Todd W Ogilvie"/>
    <s v="CA"/>
    <s v="REL  SETC  //  INIT"/>
    <x v="0"/>
    <x v="0"/>
    <s v="2CORP80000"/>
    <x v="8"/>
    <s v="3CORP82000"/>
    <x v="39"/>
    <s v="1DRIV43000"/>
    <x v="13"/>
    <s v="2DRIV43300"/>
    <x v="26"/>
    <n v="0"/>
    <n v="500000"/>
    <n v="499999.5"/>
    <n v="0"/>
    <n v="500000"/>
    <n v="0"/>
    <n v="0"/>
    <n v="0"/>
    <n v="0"/>
    <n v="0"/>
    <n v="0"/>
    <n v="0"/>
    <n v="0"/>
    <n v="0"/>
    <n v="0"/>
    <n v="0"/>
    <n v="0"/>
    <n v="0"/>
    <n v="500000"/>
    <n v="0"/>
    <n v="0"/>
    <s v="N"/>
    <n v="0"/>
    <n v="0"/>
    <n v="0"/>
    <n v="0"/>
    <n v="0"/>
    <n v="0"/>
  </r>
  <r>
    <s v="F"/>
    <x v="2"/>
    <s v="F.10017"/>
    <s v="CAP-OPERATIONAL INFRASTRUCTURE"/>
    <s v="F.10017.12"/>
    <s v="TELECOM"/>
    <s v="F.10017.12.01"/>
    <s v="ANNUAL FIBER REFRESH"/>
    <s v="F.10017.12.01.01"/>
    <s v="Annual Fiber Refresh"/>
    <x v="0"/>
    <n v="1244"/>
    <s v="Brad H Stevenson"/>
    <s v="CA"/>
    <s v="REL  SETC  //  INIT"/>
    <x v="0"/>
    <x v="0"/>
    <s v="2CORP80000"/>
    <x v="8"/>
    <s v="3CORP82000"/>
    <x v="39"/>
    <s v="1DRIV43000"/>
    <x v="13"/>
    <s v="2DRIV43300"/>
    <x v="26"/>
    <n v="0"/>
    <n v="525000"/>
    <n v="435225.52"/>
    <n v="450874.35699999984"/>
    <n v="74125.643000000156"/>
    <n v="0"/>
    <n v="0"/>
    <n v="0"/>
    <n v="0"/>
    <n v="0"/>
    <n v="0"/>
    <n v="0"/>
    <n v="0"/>
    <n v="0"/>
    <n v="0"/>
    <n v="0"/>
    <n v="0"/>
    <n v="0"/>
    <n v="74125.643000000156"/>
    <n v="0"/>
    <n v="0"/>
    <s v="N"/>
    <n v="0"/>
    <n v="0"/>
    <n v="0"/>
    <n v="0"/>
    <n v="0"/>
    <n v="0"/>
  </r>
  <r>
    <s v="F"/>
    <x v="2"/>
    <s v="F.10017"/>
    <s v="CAP-OPERATIONAL INFRASTRUCTURE"/>
    <s v="F.10017.12"/>
    <s v="TELECOM"/>
    <s v="F.10017.12.02"/>
    <s v="ANNUAL FIBER SMALL PROJECTS"/>
    <s v="F.10017.12.02.01"/>
    <s v="Annual Fiber Small Projects 2016"/>
    <x v="0"/>
    <n v="1215"/>
    <s v="Jason R Weber"/>
    <s v="CA"/>
    <s v="REL  SETC  //  NOPH"/>
    <x v="0"/>
    <x v="0"/>
    <s v="2CORP80000"/>
    <x v="8"/>
    <s v="3CORP82000"/>
    <x v="39"/>
    <s v="1DRIV43000"/>
    <x v="13"/>
    <s v="2DRIV43300"/>
    <x v="26"/>
    <n v="0"/>
    <n v="0"/>
    <n v="361306.56"/>
    <n v="-12516.54"/>
    <n v="12516.54"/>
    <n v="0"/>
    <n v="0"/>
    <n v="0"/>
    <n v="0"/>
    <n v="0"/>
    <n v="0"/>
    <n v="0"/>
    <n v="0"/>
    <n v="0"/>
    <n v="0"/>
    <n v="0"/>
    <n v="0"/>
    <n v="0"/>
    <n v="12516.54"/>
    <n v="0"/>
    <n v="0"/>
    <s v="N"/>
    <n v="0"/>
    <n v="0"/>
    <n v="0"/>
    <n v="0"/>
    <n v="0"/>
    <n v="0"/>
  </r>
  <r>
    <s v="F"/>
    <x v="2"/>
    <s v="F.10017"/>
    <s v="CAP-OPERATIONAL INFRASTRUCTURE"/>
    <s v="F.10017.12"/>
    <s v="TELECOM"/>
    <s v="F.10017.12.03"/>
    <s v="ANNUAL MICROWAVE RADIO REFRESH"/>
    <s v="F.10017.12.03.01"/>
    <s v="Annual Microwave Radio Refresh"/>
    <x v="0"/>
    <n v="1244"/>
    <s v="Brad H Stevenson"/>
    <s v="CA"/>
    <s v="REL  SETC  //  INIT"/>
    <x v="0"/>
    <x v="0"/>
    <s v="2CORP80000"/>
    <x v="8"/>
    <s v="3CORP82000"/>
    <x v="39"/>
    <s v="1DRIV43000"/>
    <x v="13"/>
    <s v="2DRIV43300"/>
    <x v="26"/>
    <n v="0"/>
    <n v="375000"/>
    <n v="319693.53999999998"/>
    <n v="315945.17070000008"/>
    <n v="59054.829299999925"/>
    <n v="0"/>
    <n v="0"/>
    <n v="0"/>
    <n v="0"/>
    <n v="0"/>
    <n v="0"/>
    <n v="0"/>
    <n v="0"/>
    <n v="0"/>
    <n v="0"/>
    <n v="0"/>
    <n v="0"/>
    <n v="0"/>
    <n v="59054.829299999925"/>
    <n v="0"/>
    <n v="0"/>
    <s v="N"/>
    <n v="0"/>
    <n v="0"/>
    <n v="0"/>
    <n v="0"/>
    <n v="0"/>
    <n v="0"/>
  </r>
  <r>
    <s v="F"/>
    <x v="2"/>
    <s v="F.10017"/>
    <s v="CAP-OPERATIONAL INFRASTRUCTURE"/>
    <s v="F.10017.12"/>
    <s v="TELECOM"/>
    <s v="F.10017.12.04"/>
    <s v="ANNUAL RADIO CAPACITY AND GROWTH"/>
    <s v="F.10017.12.04.01"/>
    <s v="Annual Radio Capacity and Growth 2016"/>
    <x v="0"/>
    <n v="1215"/>
    <s v="Jason R Weber"/>
    <s v="CA"/>
    <s v="REL  SETC  //  NOPH"/>
    <x v="0"/>
    <x v="0"/>
    <s v="2CORP80000"/>
    <x v="8"/>
    <s v="3CORP82000"/>
    <x v="39"/>
    <s v="1DRIV43000"/>
    <x v="13"/>
    <s v="2DRIV43300"/>
    <x v="26"/>
    <n v="0"/>
    <n v="0"/>
    <n v="5279.07"/>
    <n v="15330.315287499998"/>
    <n v="-15330.315287499998"/>
    <n v="0"/>
    <n v="0"/>
    <n v="0"/>
    <n v="0"/>
    <n v="0"/>
    <n v="0"/>
    <n v="0"/>
    <n v="0"/>
    <n v="0"/>
    <n v="0"/>
    <n v="0"/>
    <n v="0"/>
    <n v="0"/>
    <n v="-15330.315287499998"/>
    <n v="0"/>
    <n v="0"/>
    <s v="N"/>
    <n v="0"/>
    <n v="0"/>
    <n v="0"/>
    <n v="0"/>
    <n v="0"/>
    <n v="0"/>
  </r>
  <r>
    <s v="F"/>
    <x v="2"/>
    <s v="F.10017"/>
    <s v="CAP-OPERATIONAL INFRASTRUCTURE"/>
    <s v="F.10017.12"/>
    <s v="TELECOM"/>
    <s v="F.10017.12.05"/>
    <s v="ANNUAL RADIO REFRESH"/>
    <s v="F.10017.12.05.01"/>
    <s v="Annual Radio Refresh"/>
    <x v="0"/>
    <n v="1244"/>
    <s v="Brad H Stevenson"/>
    <s v="CA"/>
    <s v="REL  SETC  //  INIT"/>
    <x v="0"/>
    <x v="0"/>
    <s v="2CORP80000"/>
    <x v="8"/>
    <s v="3CORP82000"/>
    <x v="39"/>
    <s v="1DRIV43000"/>
    <x v="13"/>
    <s v="2DRIV43300"/>
    <x v="26"/>
    <n v="0"/>
    <n v="325000"/>
    <n v="225989.21"/>
    <n v="225573.94079999998"/>
    <n v="99426.059200000018"/>
    <n v="0"/>
    <n v="0"/>
    <n v="0"/>
    <n v="0"/>
    <n v="0"/>
    <n v="0"/>
    <n v="0"/>
    <n v="0"/>
    <n v="0"/>
    <n v="0"/>
    <n v="0"/>
    <n v="0"/>
    <n v="0"/>
    <n v="99426.059200000018"/>
    <n v="0"/>
    <n v="0"/>
    <s v="N"/>
    <n v="0"/>
    <n v="0"/>
    <n v="0"/>
    <n v="0"/>
    <n v="0"/>
    <n v="0"/>
  </r>
  <r>
    <s v="F"/>
    <x v="2"/>
    <s v="F.10017"/>
    <s v="CAP-OPERATIONAL INFRASTRUCTURE"/>
    <s v="F.10017.12"/>
    <s v="TELECOM"/>
    <s v="F.10017.12.06"/>
    <s v="ANNUAL TELECOM EQUIPMENT GROWTH"/>
    <s v="F.10017.12.06.01"/>
    <s v="Annual Telecom Equipment Growth 2016"/>
    <x v="0"/>
    <n v="1215"/>
    <s v="Jason R Weber"/>
    <s v="CA"/>
    <s v="REL  SETC  //  NOPH"/>
    <x v="0"/>
    <x v="0"/>
    <s v="2CORP80000"/>
    <x v="8"/>
    <s v="3CORP82000"/>
    <x v="39"/>
    <s v="1DRIV43000"/>
    <x v="13"/>
    <s v="2DRIV43300"/>
    <x v="26"/>
    <n v="0"/>
    <n v="0"/>
    <n v="41747.71"/>
    <n v="50475.63"/>
    <n v="-50475.63"/>
    <n v="0"/>
    <n v="0"/>
    <n v="0"/>
    <n v="0"/>
    <n v="0"/>
    <n v="0"/>
    <n v="0"/>
    <n v="0"/>
    <n v="0"/>
    <n v="0"/>
    <n v="0"/>
    <n v="0"/>
    <n v="0"/>
    <n v="-50475.63"/>
    <n v="0"/>
    <n v="0"/>
    <s v="N"/>
    <n v="0"/>
    <n v="0"/>
    <n v="0"/>
    <n v="0"/>
    <n v="0"/>
    <n v="0"/>
  </r>
  <r>
    <s v="F"/>
    <x v="2"/>
    <s v="F.10017"/>
    <s v="CAP-OPERATIONAL INFRASTRUCTURE"/>
    <s v="F.10017.12"/>
    <s v="TELECOM"/>
    <s v="F.10017.12.06"/>
    <s v="ANNUAL TELECOM EQUIPMENT GROWTH"/>
    <s v="F.10017.12.06.02"/>
    <s v="Annual Telecom Equipment Growth"/>
    <x v="0"/>
    <n v="1215"/>
    <s v="Jason R Weber"/>
    <s v="CA"/>
    <s v="REL  SETC  //  INIT"/>
    <x v="0"/>
    <x v="0"/>
    <s v="2CORP80000"/>
    <x v="8"/>
    <s v="3CORP82000"/>
    <x v="39"/>
    <s v="1DRIV43000"/>
    <x v="13"/>
    <s v="2DRIV43300"/>
    <x v="26"/>
    <n v="0"/>
    <n v="155000"/>
    <n v="132390.32999999999"/>
    <n v="69031.850000000006"/>
    <n v="85968.15"/>
    <n v="0"/>
    <n v="0"/>
    <n v="0"/>
    <n v="0"/>
    <n v="0"/>
    <n v="0"/>
    <n v="0"/>
    <n v="0"/>
    <n v="0"/>
    <n v="0"/>
    <n v="0"/>
    <n v="0"/>
    <n v="0"/>
    <n v="85968.15"/>
    <n v="0"/>
    <n v="0"/>
    <s v="N"/>
    <n v="0"/>
    <n v="0"/>
    <n v="0"/>
    <n v="0"/>
    <n v="0"/>
    <n v="0"/>
  </r>
  <r>
    <s v="F"/>
    <x v="2"/>
    <s v="F.10017"/>
    <s v="CAP-OPERATIONAL INFRASTRUCTURE"/>
    <s v="F.10017.12"/>
    <s v="TELECOM"/>
    <s v="F.10017.12.08"/>
    <s v="ANNUAL TELECOM NETWORK REFRESH &amp; GROWTH"/>
    <s v="F.10017.12.08.01"/>
    <s v="Annual Telecom Network Refrsh&amp;Grwth 2016"/>
    <x v="0"/>
    <n v="1215"/>
    <s v="Jason R Weber"/>
    <s v="CA"/>
    <s v="REL  SETC  //  NOPH"/>
    <x v="0"/>
    <x v="0"/>
    <s v="2CORP80000"/>
    <x v="8"/>
    <s v="3CORP82000"/>
    <x v="39"/>
    <s v="1DRIV43000"/>
    <x v="13"/>
    <s v="2DRIV43300"/>
    <x v="26"/>
    <n v="0"/>
    <n v="0"/>
    <n v="30698.62"/>
    <n v="104395.07170750003"/>
    <n v="-104395.07170750003"/>
    <n v="0"/>
    <n v="0"/>
    <n v="0"/>
    <n v="0"/>
    <n v="0"/>
    <n v="0"/>
    <n v="0"/>
    <n v="0"/>
    <n v="0"/>
    <n v="0"/>
    <n v="0"/>
    <n v="0"/>
    <n v="0"/>
    <n v="-104395.07170750003"/>
    <n v="0"/>
    <n v="0"/>
    <s v="N"/>
    <n v="0"/>
    <n v="0"/>
    <n v="0"/>
    <n v="0"/>
    <n v="0"/>
    <n v="0"/>
  </r>
  <r>
    <s v="F"/>
    <x v="2"/>
    <s v="F.10017"/>
    <s v="CAP-OPERATIONAL INFRASTRUCTURE"/>
    <s v="F.10017.12"/>
    <s v="TELECOM"/>
    <s v="F.10017.12.08"/>
    <s v="ANNUAL TELECOM NETWORK REFRESH &amp; GROWTH"/>
    <s v="F.10017.12.08.02"/>
    <s v="Annual Telecom Network Refrsh&amp;Grwth"/>
    <x v="0"/>
    <n v="1244"/>
    <s v="Brad H Stevenson"/>
    <s v="CA"/>
    <s v="REL  SETC  //  INIT"/>
    <x v="0"/>
    <x v="0"/>
    <s v="2CORP80000"/>
    <x v="8"/>
    <s v="3CORP82000"/>
    <x v="39"/>
    <s v="1DRIV43000"/>
    <x v="13"/>
    <s v="2DRIV43300"/>
    <x v="26"/>
    <n v="0"/>
    <n v="300000"/>
    <n v="255320.79"/>
    <n v="133965.24500000002"/>
    <n v="166034.75499999998"/>
    <n v="0"/>
    <n v="0"/>
    <n v="0"/>
    <n v="0"/>
    <n v="0"/>
    <n v="0"/>
    <n v="0"/>
    <n v="0"/>
    <n v="0"/>
    <n v="0"/>
    <n v="0"/>
    <n v="0"/>
    <n v="0"/>
    <n v="166034.75499999998"/>
    <n v="0"/>
    <n v="0"/>
    <s v="N"/>
    <n v="0"/>
    <n v="0"/>
    <n v="0"/>
    <n v="0"/>
    <n v="0"/>
    <n v="0"/>
  </r>
  <r>
    <s v="F"/>
    <x v="2"/>
    <s v="F.10017"/>
    <s v="CAP-OPERATIONAL INFRASTRUCTURE"/>
    <s v="F.10017.12"/>
    <s v="TELECOM"/>
    <s v="F.10017.12.09"/>
    <s v="ANNUAL TEST EQUIPMENT REFRESH"/>
    <s v="F.10017.12.09.01"/>
    <s v="Annual Test Equipment Refresh 2016"/>
    <x v="0"/>
    <n v="1215"/>
    <s v="Jason R Weber"/>
    <s v="CA"/>
    <s v="REL  SETC  //  NOPH"/>
    <x v="0"/>
    <x v="0"/>
    <s v="2CORP80000"/>
    <x v="8"/>
    <s v="3CORP82000"/>
    <x v="39"/>
    <s v="1DRIV43000"/>
    <x v="13"/>
    <s v="2DRIV43300"/>
    <x v="26"/>
    <n v="0"/>
    <n v="0"/>
    <n v="22116.93"/>
    <n v="34093.229999999996"/>
    <n v="-34093.229999999996"/>
    <n v="0"/>
    <n v="0"/>
    <n v="0"/>
    <n v="0"/>
    <n v="0"/>
    <n v="0"/>
    <n v="0"/>
    <n v="0"/>
    <n v="0"/>
    <n v="0"/>
    <n v="0"/>
    <n v="0"/>
    <n v="0"/>
    <n v="-34093.229999999996"/>
    <n v="0"/>
    <n v="0"/>
    <s v="N"/>
    <n v="0"/>
    <n v="0"/>
    <n v="0"/>
    <n v="0"/>
    <n v="0"/>
    <n v="0"/>
  </r>
  <r>
    <s v="F"/>
    <x v="2"/>
    <s v="F.10017"/>
    <s v="CAP-OPERATIONAL INFRASTRUCTURE"/>
    <s v="F.10017.12"/>
    <s v="TELECOM"/>
    <s v="F.10017.12.09"/>
    <s v="ANNUAL TEST EQUIPMENT REFRESH"/>
    <s v="F.10017.12.09.02"/>
    <s v="Annual Test Equipment Refresh"/>
    <x v="0"/>
    <n v="1215"/>
    <s v="Jason R Weber"/>
    <s v="CA"/>
    <s v="REL  SETC  //  INIT"/>
    <x v="0"/>
    <x v="0"/>
    <s v="2CORP80000"/>
    <x v="8"/>
    <s v="3CORP82000"/>
    <x v="39"/>
    <s v="1DRIV43000"/>
    <x v="13"/>
    <s v="2DRIV43300"/>
    <x v="26"/>
    <n v="0"/>
    <n v="100000"/>
    <n v="85293.46"/>
    <n v="51141.2"/>
    <n v="48858.8"/>
    <n v="0"/>
    <n v="0"/>
    <n v="0"/>
    <n v="0"/>
    <n v="0"/>
    <n v="0"/>
    <n v="0"/>
    <n v="0"/>
    <n v="0"/>
    <n v="0"/>
    <n v="0"/>
    <n v="0"/>
    <n v="0"/>
    <n v="48858.8"/>
    <n v="0"/>
    <n v="0"/>
    <s v="N"/>
    <n v="0"/>
    <n v="0"/>
    <n v="0"/>
    <n v="0"/>
    <n v="0"/>
    <n v="0"/>
  </r>
  <r>
    <s v="F"/>
    <x v="2"/>
    <s v="F.10017"/>
    <s v="CAP-OPERATIONAL INFRASTRUCTURE"/>
    <s v="F.10017.12"/>
    <s v="TELECOM"/>
    <s v="F.10017.12.10"/>
    <s v="BALDI TO WHITE RIVER MW UPGRADE"/>
    <s v="F.10017.12.10.01"/>
    <s v="BALDI TO WHITE RIVER MW UPGRADE"/>
    <x v="0"/>
    <n v="1215"/>
    <s v="Jason R Weber"/>
    <s v="CA"/>
    <s v="REL  SETC  //  EXEC"/>
    <x v="0"/>
    <x v="0"/>
    <s v="2CORP80000"/>
    <x v="8"/>
    <s v="3CORP82000"/>
    <x v="39"/>
    <s v="1DRIV43000"/>
    <x v="13"/>
    <s v="2DRIV43300"/>
    <x v="26"/>
    <n v="0"/>
    <n v="0"/>
    <n v="143.18"/>
    <n v="260.46000000000004"/>
    <n v="-260.46000000000004"/>
    <n v="0"/>
    <n v="0"/>
    <n v="0"/>
    <n v="0"/>
    <n v="0"/>
    <n v="0"/>
    <n v="0"/>
    <n v="0"/>
    <n v="0"/>
    <n v="0"/>
    <n v="0"/>
    <n v="0"/>
    <n v="0"/>
    <n v="-260.46000000000004"/>
    <n v="0"/>
    <n v="0"/>
    <s v="N"/>
    <n v="0"/>
    <n v="0"/>
    <n v="0"/>
    <n v="0"/>
    <n v="0"/>
    <n v="0"/>
  </r>
  <r>
    <s v="F"/>
    <x v="2"/>
    <s v="F.10017"/>
    <s v="CAP-OPERATIONAL INFRASTRUCTURE"/>
    <s v="F.10017.12"/>
    <s v="TELECOM"/>
    <s v="F.10017.12.11"/>
    <s v="CHANNEL BANK GROWTH AND REFRESH"/>
    <s v="F.10017.12.11.01"/>
    <s v="CHANNEL BANK GROWTH AND REFRESH"/>
    <x v="0"/>
    <n v="1244"/>
    <s v="Brad H Stevenson"/>
    <s v="CA"/>
    <s v="REL  SETC  //  INIT"/>
    <x v="0"/>
    <x v="0"/>
    <s v="2CORP80000"/>
    <x v="8"/>
    <s v="3CORP82000"/>
    <x v="39"/>
    <s v="1DRIV43000"/>
    <x v="13"/>
    <s v="2DRIV43300"/>
    <x v="26"/>
    <n v="0"/>
    <n v="400000"/>
    <n v="393620.51"/>
    <n v="389575.86785000004"/>
    <n v="10424.132149999961"/>
    <n v="0"/>
    <n v="0"/>
    <n v="0"/>
    <n v="0"/>
    <n v="0"/>
    <n v="0"/>
    <n v="0"/>
    <n v="0"/>
    <n v="0"/>
    <n v="0"/>
    <n v="0"/>
    <n v="0"/>
    <n v="0"/>
    <n v="10424.132149999961"/>
    <n v="0"/>
    <n v="0"/>
    <s v="N"/>
    <n v="0"/>
    <n v="0"/>
    <n v="0"/>
    <n v="0"/>
    <n v="0"/>
    <n v="0"/>
  </r>
  <r>
    <s v="F"/>
    <x v="2"/>
    <s v="F.10017"/>
    <s v="CAP-OPERATIONAL INFRASTRUCTURE"/>
    <s v="F.10017.12"/>
    <s v="TELECOM"/>
    <s v="F.10017.12.12"/>
    <s v="CISCO UPGRADE"/>
    <s v="F.10017.12.12.01"/>
    <s v="CISCO UPGRADE"/>
    <x v="0"/>
    <n v="1210"/>
    <s v="Gerald (Jerry) E VanCorbach"/>
    <s v="CA"/>
    <s v="REL  SETC  //  EXEC"/>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12"/>
    <s v="TELECOM"/>
    <s v="F.10017.12.13"/>
    <s v="Zetron Data Base"/>
    <s v="F.10017.12.13.01"/>
    <s v="ZETRON DATA BASE"/>
    <x v="0"/>
    <n v="1215"/>
    <s v="Jason R Weber"/>
    <s v="CA"/>
    <s v="REL  SETC  //  EXEC"/>
    <x v="0"/>
    <x v="0"/>
    <s v="2CORP80000"/>
    <x v="8"/>
    <s v="3CORP82000"/>
    <x v="39"/>
    <s v="1DRIV43000"/>
    <x v="13"/>
    <s v="2DRIV43300"/>
    <x v="26"/>
    <n v="0"/>
    <n v="0"/>
    <n v="1843.27"/>
    <n v="1901.91"/>
    <n v="-1901.91"/>
    <n v="0"/>
    <n v="0"/>
    <n v="0"/>
    <n v="0"/>
    <n v="0"/>
    <n v="0"/>
    <n v="0"/>
    <n v="0"/>
    <n v="0"/>
    <n v="0"/>
    <n v="0"/>
    <n v="0"/>
    <n v="0"/>
    <n v="-1901.91"/>
    <n v="0"/>
    <n v="0"/>
    <s v="N"/>
    <n v="0"/>
    <n v="0"/>
    <n v="0"/>
    <n v="0"/>
    <n v="0"/>
    <n v="0"/>
  </r>
  <r>
    <s v="F"/>
    <x v="2"/>
    <s v="F.10017"/>
    <s v="CAP-OPERATIONAL INFRASTRUCTURE"/>
    <s v="F.10017.12"/>
    <s v="TELECOM"/>
    <s v="F.10017.12.14"/>
    <s v="FIBER NETWORK UPGRADE"/>
    <s v="F.10017.12.14.01"/>
    <s v="FIBER NETWORK UPGRADE"/>
    <x v="0"/>
    <n v="1215"/>
    <s v="Jason R Weber"/>
    <s v="CA"/>
    <s v="REL  SETC  //  EXEC"/>
    <x v="0"/>
    <x v="0"/>
    <s v="2CORP80000"/>
    <x v="8"/>
    <s v="3CORP82000"/>
    <x v="39"/>
    <s v="1DRIV43000"/>
    <x v="13"/>
    <s v="2DRIV43300"/>
    <x v="26"/>
    <n v="0"/>
    <n v="0"/>
    <n v="3304.6"/>
    <n v="6364.0404624999974"/>
    <n v="-6364.0404624999974"/>
    <n v="0"/>
    <n v="0"/>
    <n v="0"/>
    <n v="0"/>
    <n v="0"/>
    <n v="0"/>
    <n v="0"/>
    <n v="0"/>
    <n v="0"/>
    <n v="0"/>
    <n v="0"/>
    <n v="0"/>
    <n v="0"/>
    <n v="-6364.0404624999974"/>
    <n v="0"/>
    <n v="0"/>
    <s v="N"/>
    <n v="0"/>
    <n v="0"/>
    <n v="0"/>
    <n v="0"/>
    <n v="0"/>
    <n v="0"/>
  </r>
  <r>
    <s v="F"/>
    <x v="2"/>
    <s v="F.10017"/>
    <s v="CAP-OPERATIONAL INFRASTRUCTURE"/>
    <s v="F.10017.12"/>
    <s v="TELECOM"/>
    <s v="F.10017.12.15"/>
    <s v="GAS CIRCUIT RELIABILITY ENHANCEMENT"/>
    <s v="F.10017.12.15.01"/>
    <s v="GAS CIRCUIT RELIABILITY ENHANCEMENT"/>
    <x v="0"/>
    <n v="1215"/>
    <s v="Jason R Weber"/>
    <s v="CA"/>
    <s v="REL  SETC  //  EXEC"/>
    <x v="0"/>
    <x v="0"/>
    <s v="2CORP80000"/>
    <x v="8"/>
    <s v="3CORP82000"/>
    <x v="39"/>
    <s v="1DRIV43000"/>
    <x v="13"/>
    <s v="2DRIV43300"/>
    <x v="26"/>
    <n v="0"/>
    <n v="0"/>
    <n v="9277.9699999999993"/>
    <n v="11204.26"/>
    <n v="-11204.26"/>
    <n v="0"/>
    <n v="0"/>
    <n v="0"/>
    <n v="0"/>
    <n v="0"/>
    <n v="0"/>
    <n v="0"/>
    <n v="0"/>
    <n v="0"/>
    <n v="0"/>
    <n v="0"/>
    <n v="0"/>
    <n v="0"/>
    <n v="-11204.26"/>
    <n v="0"/>
    <n v="0"/>
    <s v="N"/>
    <n v="0"/>
    <n v="0"/>
    <n v="0"/>
    <n v="0"/>
    <n v="0"/>
    <n v="0"/>
  </r>
  <r>
    <s v="F"/>
    <x v="2"/>
    <s v="F.10017"/>
    <s v="CAP-OPERATIONAL INFRASTRUCTURE"/>
    <s v="F.10017.12"/>
    <s v="TELECOM"/>
    <s v="F.10017.12.16"/>
    <s v="Appilcations"/>
    <s v="F.10017.12.16.01"/>
    <s v="APPLICATIONS"/>
    <x v="0"/>
    <n v="1213"/>
    <s v="Jason L Shamp"/>
    <s v="CA"/>
    <s v="REL  SETC  //  CLOS"/>
    <x v="0"/>
    <x v="0"/>
    <s v="2CORP80000"/>
    <x v="8"/>
    <s v="3CORP82000"/>
    <x v="39"/>
    <s v="1DRIV43000"/>
    <x v="13"/>
    <s v="2DRIV43300"/>
    <x v="26"/>
    <n v="0"/>
    <n v="0"/>
    <n v="-23992.14"/>
    <n v="-23992.14"/>
    <n v="23992.14"/>
    <n v="0"/>
    <n v="0"/>
    <n v="0"/>
    <n v="0"/>
    <n v="0"/>
    <n v="0"/>
    <n v="0"/>
    <n v="0"/>
    <n v="0"/>
    <n v="0"/>
    <n v="0"/>
    <n v="0"/>
    <n v="0"/>
    <n v="23992.14"/>
    <n v="0"/>
    <n v="0"/>
    <s v="N"/>
    <n v="0"/>
    <n v="0"/>
    <n v="0"/>
    <n v="0"/>
    <n v="0"/>
    <n v="0"/>
  </r>
  <r>
    <s v="F"/>
    <x v="2"/>
    <s v="F.10017"/>
    <s v="CAP-OPERATIONAL INFRASTRUCTURE"/>
    <s v="F.10017.12"/>
    <s v="TELECOM"/>
    <s v="F.10017.12.17"/>
    <s v="Bellevue Tower MAS"/>
    <s v="F.10017.12.17.01"/>
    <s v="Bellevue Tower MAS"/>
    <x v="0"/>
    <n v="1215"/>
    <s v="Jason R Weber"/>
    <s v="CA"/>
    <s v="REL  SETC  //  EXEC"/>
    <x v="0"/>
    <x v="0"/>
    <s v="2CORP80000"/>
    <x v="8"/>
    <s v="3CORP82000"/>
    <x v="39"/>
    <s v="1DRIV43000"/>
    <x v="13"/>
    <s v="2DRIV43300"/>
    <x v="26"/>
    <n v="0"/>
    <n v="40000"/>
    <n v="37776.35"/>
    <n v="65453.755799999984"/>
    <n v="-25453.755799999984"/>
    <n v="0"/>
    <n v="0"/>
    <n v="0"/>
    <n v="0"/>
    <n v="0"/>
    <n v="0"/>
    <n v="0"/>
    <n v="0"/>
    <n v="0"/>
    <n v="0"/>
    <n v="0"/>
    <n v="0"/>
    <n v="0"/>
    <n v="-25453.755799999984"/>
    <n v="0"/>
    <n v="0"/>
    <s v="N"/>
    <n v="0"/>
    <n v="0"/>
    <n v="0"/>
    <n v="0"/>
    <n v="0"/>
    <n v="0"/>
  </r>
  <r>
    <s v="F"/>
    <x v="2"/>
    <s v="F.10017"/>
    <s v="CAP-OPERATIONAL INFRASTRUCTURE"/>
    <s v="F.10017.12"/>
    <s v="TELECOM"/>
    <s v="F.10017.12.19"/>
    <s v="RADIO UPGRADE"/>
    <s v="F.10017.12.19.02"/>
    <s v="RADIO UPGRADE"/>
    <x v="0"/>
    <n v="1215"/>
    <s v="Jason R Weber"/>
    <s v="CA"/>
    <s v="REL  SETC  //  EXEC"/>
    <x v="0"/>
    <x v="0"/>
    <s v="2CORP80000"/>
    <x v="8"/>
    <s v="3CORP82000"/>
    <x v="39"/>
    <s v="1DRIV43000"/>
    <x v="13"/>
    <s v="2DRIV43300"/>
    <x v="26"/>
    <n v="0"/>
    <n v="0"/>
    <n v="13666.4"/>
    <n v="14461.025050000004"/>
    <n v="-14461.025050000004"/>
    <n v="0"/>
    <n v="0"/>
    <n v="0"/>
    <n v="0"/>
    <n v="0"/>
    <n v="0"/>
    <n v="0"/>
    <n v="0"/>
    <n v="0"/>
    <n v="0"/>
    <n v="0"/>
    <n v="0"/>
    <n v="0"/>
    <n v="-14461.025050000004"/>
    <n v="0"/>
    <n v="0"/>
    <s v="N"/>
    <n v="0"/>
    <n v="0"/>
    <n v="0"/>
    <n v="0"/>
    <n v="0"/>
    <n v="0"/>
  </r>
  <r>
    <s v="F"/>
    <x v="2"/>
    <s v="F.10017"/>
    <s v="CAP-OPERATIONAL INFRASTRUCTURE"/>
    <s v="F.10017.12"/>
    <s v="TELECOM"/>
    <s v="F.10017.12.20"/>
    <s v="RTU UPGRADE"/>
    <s v="F.10017.12.20.01"/>
    <s v="RTU UPGRADE"/>
    <x v="0"/>
    <n v="1215"/>
    <s v="Jason R Weber"/>
    <s v="CA"/>
    <s v="REL  SETC  //  EXEC"/>
    <x v="0"/>
    <x v="0"/>
    <s v="2CORP80000"/>
    <x v="8"/>
    <s v="3CORP82000"/>
    <x v="39"/>
    <s v="1DRIV43000"/>
    <x v="13"/>
    <s v="2DRIV43300"/>
    <x v="26"/>
    <n v="0"/>
    <n v="0"/>
    <n v="-7085.05"/>
    <n v="-6677.97"/>
    <n v="6677.97"/>
    <n v="0"/>
    <n v="0"/>
    <n v="0"/>
    <n v="0"/>
    <n v="0"/>
    <n v="0"/>
    <n v="0"/>
    <n v="0"/>
    <n v="0"/>
    <n v="0"/>
    <n v="0"/>
    <n v="0"/>
    <n v="0"/>
    <n v="6677.97"/>
    <n v="0"/>
    <n v="0"/>
    <s v="N"/>
    <n v="0"/>
    <n v="0"/>
    <n v="0"/>
    <n v="0"/>
    <n v="0"/>
    <n v="0"/>
  </r>
  <r>
    <s v="F"/>
    <x v="2"/>
    <s v="F.10017"/>
    <s v="CAP-OPERATIONAL INFRASTRUCTURE"/>
    <s v="F.10017.12"/>
    <s v="TELECOM"/>
    <s v="F.10017.12.21"/>
    <s v="Goldendale Microwave"/>
    <s v="F.10017.12.21.01"/>
    <s v="Goldendale Microwave"/>
    <x v="0"/>
    <n v="1215"/>
    <s v="Jason R Weber"/>
    <s v="CA"/>
    <s v="REL  SETC  //  NOPH"/>
    <x v="0"/>
    <x v="0"/>
    <s v="2CORP80000"/>
    <x v="8"/>
    <s v="3CORP89000"/>
    <x v="35"/>
    <s v="1DRIV43000"/>
    <x v="13"/>
    <s v="2DRIV43300"/>
    <x v="26"/>
    <n v="0"/>
    <n v="200000"/>
    <n v="214973.15"/>
    <n v="190103.46470349998"/>
    <n v="9896.5352965000202"/>
    <n v="0"/>
    <n v="0"/>
    <n v="0"/>
    <n v="0"/>
    <n v="0"/>
    <n v="0"/>
    <n v="0"/>
    <n v="0"/>
    <n v="0"/>
    <n v="0"/>
    <n v="0"/>
    <n v="0"/>
    <n v="0"/>
    <n v="9896.5352965000202"/>
    <n v="0"/>
    <n v="0"/>
    <s v="N"/>
    <n v="0"/>
    <n v="0"/>
    <n v="0"/>
    <n v="0"/>
    <n v="0"/>
    <n v="0"/>
  </r>
  <r>
    <s v="F"/>
    <x v="2"/>
    <s v="F.10017"/>
    <s v="CAP-OPERATIONAL INFRASTRUCTURE"/>
    <s v="F.10017.12"/>
    <s v="TELECOM"/>
    <s v="F.10017.12.22"/>
    <s v="Annual Network Refresh"/>
    <s v="F.10017.12.22.01"/>
    <s v="Annual Network Refresh 2016"/>
    <x v="0"/>
    <n v="1210"/>
    <s v="Gerald (Jerry) E VanCorbach"/>
    <s v="CA"/>
    <s v="REL  SETC  //  INIT"/>
    <x v="0"/>
    <x v="0"/>
    <s v="2CORP80000"/>
    <x v="8"/>
    <s v="3CORP82000"/>
    <x v="39"/>
    <s v="1DRIV43000"/>
    <x v="13"/>
    <s v="2DRIV43300"/>
    <x v="26"/>
    <n v="0"/>
    <n v="0"/>
    <n v="704.65"/>
    <n v="704.65"/>
    <n v="-704.65"/>
    <n v="0"/>
    <n v="0"/>
    <n v="0"/>
    <n v="0"/>
    <n v="0"/>
    <n v="0"/>
    <n v="0"/>
    <n v="0"/>
    <n v="0"/>
    <n v="0"/>
    <n v="0"/>
    <n v="0"/>
    <n v="0"/>
    <n v="-704.65"/>
    <n v="0"/>
    <n v="0"/>
    <s v="N"/>
    <n v="0"/>
    <n v="0"/>
    <n v="0"/>
    <n v="0"/>
    <n v="0"/>
    <n v="0"/>
  </r>
  <r>
    <s v="F"/>
    <x v="2"/>
    <s v="F.10017"/>
    <s v="CAP-OPERATIONAL INFRASTRUCTURE"/>
    <s v="F.10017.12"/>
    <s v="TELECOM"/>
    <s v="F.10017.12.22"/>
    <s v="Annual Network Refresh"/>
    <s v="F.10017.12.22.02"/>
    <s v="Annual Network Refresh"/>
    <x v="0"/>
    <n v="1236"/>
    <s v="William L Mendenhall"/>
    <s v="CA"/>
    <s v="REL  SETC  //  INIT"/>
    <x v="0"/>
    <x v="0"/>
    <s v="2CORP80000"/>
    <x v="8"/>
    <s v="3CORP82000"/>
    <x v="39"/>
    <s v="1DRIV43000"/>
    <x v="13"/>
    <s v="2DRIV43300"/>
    <x v="26"/>
    <n v="0"/>
    <n v="760000"/>
    <n v="531255.93000000005"/>
    <n v="530075.95450399991"/>
    <n v="229924.04549600009"/>
    <n v="0"/>
    <n v="0"/>
    <n v="0"/>
    <n v="0"/>
    <n v="0"/>
    <n v="0"/>
    <n v="0"/>
    <n v="0"/>
    <n v="0"/>
    <n v="0"/>
    <n v="0"/>
    <n v="0"/>
    <n v="0"/>
    <n v="229924.04549600009"/>
    <n v="0"/>
    <n v="0"/>
    <s v="N"/>
    <n v="0"/>
    <n v="0"/>
    <n v="0"/>
    <n v="0"/>
    <n v="0"/>
    <n v="0"/>
  </r>
  <r>
    <s v="F"/>
    <x v="2"/>
    <s v="F.10017"/>
    <s v="CAP-OPERATIONAL INFRASTRUCTURE"/>
    <s v="F.10017.12"/>
    <s v="TELECOM"/>
    <s v="F.10017.12.23"/>
    <s v="Annual Network Growth"/>
    <s v="F.10017.12.23.01"/>
    <s v="Annual Network Growth 2016"/>
    <x v="0"/>
    <n v="1210"/>
    <s v="Gerald (Jerry) E VanCorbach"/>
    <s v="CA"/>
    <s v="REL  SETC  //  INIT"/>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12"/>
    <s v="TELECOM"/>
    <s v="F.10017.12.23"/>
    <s v="Annual Network Growth"/>
    <s v="F.10017.12.23.02"/>
    <s v="Annual Network Growth"/>
    <x v="0"/>
    <n v="1236"/>
    <s v="William L Mendenhall"/>
    <s v="CA"/>
    <s v="REL  SETC  //  INIT"/>
    <x v="0"/>
    <x v="0"/>
    <s v="2CORP80000"/>
    <x v="8"/>
    <s v="3CORP82000"/>
    <x v="39"/>
    <s v="1DRIV43000"/>
    <x v="13"/>
    <s v="2DRIV43300"/>
    <x v="26"/>
    <n v="0"/>
    <n v="993000"/>
    <n v="282832.45"/>
    <n v="287279.82568799995"/>
    <n v="705720.17431200005"/>
    <n v="0"/>
    <n v="0"/>
    <n v="0"/>
    <n v="0"/>
    <n v="0"/>
    <n v="0"/>
    <n v="0"/>
    <n v="0"/>
    <n v="0"/>
    <n v="0"/>
    <n v="0"/>
    <n v="0"/>
    <n v="0"/>
    <n v="705720.17431200005"/>
    <n v="0"/>
    <n v="0"/>
    <s v="N"/>
    <n v="0"/>
    <n v="0"/>
    <n v="0"/>
    <n v="0"/>
    <n v="0"/>
    <n v="0"/>
  </r>
  <r>
    <s v="F"/>
    <x v="2"/>
    <s v="F.10017"/>
    <s v="CAP-OPERATIONAL INFRASTRUCTURE"/>
    <s v="F.10017.13"/>
    <s v="VOICE"/>
    <s v="F.10017.13.01"/>
    <s v="ANNUAL VOICE EQUIPMENT REFRESH"/>
    <s v="F.10017.13.01.01"/>
    <s v="Annual Voice Equipment Refresh 2016"/>
    <x v="0"/>
    <n v="1210"/>
    <s v="Gerald (Jerry) E VanCorbach"/>
    <s v="CA"/>
    <s v="REL  SETC  //  NOPH"/>
    <x v="0"/>
    <x v="0"/>
    <s v="2CORP80000"/>
    <x v="8"/>
    <s v="3CORP82000"/>
    <x v="39"/>
    <s v="1DRIV43000"/>
    <x v="13"/>
    <s v="2DRIV43300"/>
    <x v="26"/>
    <n v="0"/>
    <n v="0"/>
    <n v="0"/>
    <n v="0"/>
    <n v="0"/>
    <n v="0"/>
    <n v="0"/>
    <n v="0"/>
    <n v="0"/>
    <n v="0"/>
    <n v="0"/>
    <n v="0"/>
    <n v="0"/>
    <n v="0"/>
    <n v="0"/>
    <n v="0"/>
    <n v="0"/>
    <n v="0"/>
    <n v="0"/>
    <n v="0"/>
    <n v="0"/>
    <s v="N"/>
    <n v="0"/>
    <n v="0"/>
    <n v="0"/>
    <n v="0"/>
    <n v="0"/>
    <n v="0"/>
  </r>
  <r>
    <s v="F"/>
    <x v="2"/>
    <s v="F.10017"/>
    <s v="CAP-OPERATIONAL INFRASTRUCTURE"/>
    <s v="F.10017.13"/>
    <s v="VOICE"/>
    <s v="F.10017.13.01"/>
    <s v="ANNUAL VOICE EQUIPMENT REFRESH"/>
    <s v="F.10017.13.01.02"/>
    <s v="Annual Voice Equipment Refresh"/>
    <x v="0"/>
    <n v="1237"/>
    <s v="James V Burbidge"/>
    <s v="CA"/>
    <s v="REL  SETC  //  INIT"/>
    <x v="0"/>
    <x v="0"/>
    <s v="2CORP80000"/>
    <x v="8"/>
    <s v="3CORP82000"/>
    <x v="39"/>
    <s v="1DRIV43000"/>
    <x v="13"/>
    <s v="2DRIV43300"/>
    <x v="26"/>
    <n v="0"/>
    <n v="100000"/>
    <n v="50000"/>
    <n v="78346.05"/>
    <n v="21653.949999999997"/>
    <n v="0"/>
    <n v="0"/>
    <n v="0"/>
    <n v="0"/>
    <n v="0"/>
    <n v="0"/>
    <n v="0"/>
    <n v="0"/>
    <n v="0"/>
    <n v="0"/>
    <n v="0"/>
    <n v="0"/>
    <n v="0"/>
    <n v="21653.949999999997"/>
    <n v="0"/>
    <n v="0"/>
    <s v="N"/>
    <n v="0"/>
    <n v="0"/>
    <n v="0"/>
    <n v="0"/>
    <n v="0"/>
    <n v="0"/>
  </r>
  <r>
    <s v="F"/>
    <x v="2"/>
    <s v="F.10017"/>
    <s v="CAP-OPERATIONAL INFRASTRUCTURE"/>
    <s v="F.10017.13"/>
    <s v="VOICE"/>
    <s v="F.10017.13.02"/>
    <s v="ANNUAL VOIP DEPLOYMENT AND REFRESH"/>
    <s v="F.10017.13.02.01"/>
    <s v="Annual VOIP Deployment and Refresh 2016"/>
    <x v="0"/>
    <n v="1210"/>
    <s v="Gerald (Jerry) E VanCorbach"/>
    <s v="CA"/>
    <s v="REL  SETC  //  NOPH"/>
    <x v="0"/>
    <x v="0"/>
    <s v="2CORP80000"/>
    <x v="8"/>
    <s v="3CORP82000"/>
    <x v="39"/>
    <s v="1DRIV43000"/>
    <x v="13"/>
    <s v="2DRIV43300"/>
    <x v="26"/>
    <n v="0"/>
    <n v="0"/>
    <n v="5825.08"/>
    <n v="9885.7100000000009"/>
    <n v="-9885.7100000000009"/>
    <n v="0"/>
    <n v="0"/>
    <n v="0"/>
    <n v="0"/>
    <n v="0"/>
    <n v="0"/>
    <n v="0"/>
    <n v="0"/>
    <n v="0"/>
    <n v="0"/>
    <n v="0"/>
    <n v="0"/>
    <n v="0"/>
    <n v="-9885.7100000000009"/>
    <n v="0"/>
    <n v="0"/>
    <s v="N"/>
    <n v="0"/>
    <n v="0"/>
    <n v="0"/>
    <n v="0"/>
    <n v="0"/>
    <n v="0"/>
  </r>
  <r>
    <s v="F"/>
    <x v="2"/>
    <s v="F.10017"/>
    <s v="CAP-OPERATIONAL INFRASTRUCTURE"/>
    <s v="F.10017.13"/>
    <s v="VOICE"/>
    <s v="F.10017.13.02"/>
    <s v="ANNUAL VOIP DEPLOYMENT AND REFRESH"/>
    <s v="F.10017.13.02.02"/>
    <s v="Annual VOIP Deployment and Refresh"/>
    <x v="0"/>
    <n v="1210"/>
    <s v="Gerald (Jerry) E VanCorbach"/>
    <s v="CA"/>
    <s v="REL  SETC  //  INIT"/>
    <x v="0"/>
    <x v="0"/>
    <s v="2CORP80000"/>
    <x v="8"/>
    <s v="3CORP82000"/>
    <x v="39"/>
    <s v="1DRIV43000"/>
    <x v="13"/>
    <s v="2DRIV43300"/>
    <x v="26"/>
    <n v="0"/>
    <n v="800000"/>
    <n v="46156.02"/>
    <n v="2193.1770000000074"/>
    <n v="797806.82299999997"/>
    <n v="0"/>
    <n v="0"/>
    <n v="0"/>
    <n v="0"/>
    <n v="0"/>
    <n v="0"/>
    <n v="0"/>
    <n v="0"/>
    <n v="0"/>
    <n v="0"/>
    <n v="0"/>
    <n v="0"/>
    <n v="0"/>
    <n v="797806.82299999997"/>
    <n v="0"/>
    <n v="0"/>
    <s v="N"/>
    <n v="0"/>
    <n v="0"/>
    <n v="0"/>
    <n v="0"/>
    <n v="0"/>
    <n v="0"/>
  </r>
  <r>
    <s v="F"/>
    <x v="2"/>
    <s v="F.10017"/>
    <s v="CAP-OPERATIONAL INFRASTRUCTURE"/>
    <s v="F.10017.13"/>
    <s v="VOICE"/>
    <s v="F.10017.13.03"/>
    <s v="Access Center Technology Refresh"/>
    <s v="F.10017.13.03.01"/>
    <s v="Access Center Technology Refresh"/>
    <x v="0"/>
    <n v="1237"/>
    <s v="James V Burbidge"/>
    <s v="CA"/>
    <s v="REL  SETC  //  INIT"/>
    <x v="0"/>
    <x v="0"/>
    <s v="2CORP80000"/>
    <x v="8"/>
    <s v="3CORP82000"/>
    <x v="39"/>
    <s v="1DRIV43000"/>
    <x v="13"/>
    <s v="2DRIV43300"/>
    <x v="26"/>
    <n v="0"/>
    <n v="1000000"/>
    <n v="101477.13"/>
    <n v="68870.950000000012"/>
    <n v="931129.05"/>
    <n v="0"/>
    <n v="0"/>
    <n v="0"/>
    <n v="0"/>
    <n v="0"/>
    <n v="0"/>
    <n v="0"/>
    <n v="0"/>
    <n v="0"/>
    <n v="0"/>
    <n v="0"/>
    <n v="0"/>
    <n v="0"/>
    <n v="931129.05"/>
    <n v="0"/>
    <n v="0"/>
    <s v="N"/>
    <n v="0"/>
    <n v="0"/>
    <n v="0"/>
    <n v="0"/>
    <n v="0"/>
    <n v="0"/>
  </r>
  <r>
    <s v="F"/>
    <x v="2"/>
    <s v="F.10017"/>
    <s v="CAP-OPERATIONAL INFRASTRUCTURE"/>
    <s v="F.10017.14"/>
    <s v="WEB"/>
    <s v="F.10017.14.01"/>
    <s v="WINDOWS 2003"/>
    <s v="F.10017.14.01.01"/>
    <s v="WINDOWS 2003"/>
    <x v="0"/>
    <n v="1213"/>
    <s v="Jason L Shamp"/>
    <s v="CA"/>
    <s v="REL  SETC  //  CLOS"/>
    <x v="0"/>
    <x v="0"/>
    <s v="2CORP80000"/>
    <x v="8"/>
    <s v="3CORP82000"/>
    <x v="39"/>
    <s v="1DRIV43000"/>
    <x v="13"/>
    <s v="2DRIV43300"/>
    <x v="26"/>
    <n v="0"/>
    <n v="0"/>
    <n v="0"/>
    <n v="0"/>
    <n v="0"/>
    <n v="0"/>
    <n v="0"/>
    <n v="0"/>
    <n v="0"/>
    <n v="0"/>
    <n v="0"/>
    <n v="0"/>
    <n v="0"/>
    <n v="0"/>
    <n v="0"/>
    <n v="0"/>
    <n v="0"/>
    <n v="0"/>
    <n v="0"/>
    <n v="0"/>
    <n v="0"/>
    <s v="N"/>
    <n v="0"/>
    <n v="0"/>
    <n v="0"/>
    <n v="0"/>
    <n v="0"/>
    <n v="0"/>
  </r>
  <r>
    <s v="F"/>
    <x v="2"/>
    <s v="F.10018"/>
    <s v="CAP-OPERATIONAL IT"/>
    <s v="F.10018.01"/>
    <s v="ARCHITECTURE"/>
    <s v="F.10018.01.01"/>
    <s v="Enterprise Architecture Tool"/>
    <s v="F.10018.01.01.01"/>
    <s v="Enterprise Architecture Tool 2016"/>
    <x v="0"/>
    <n v="1223"/>
    <s v="Joseph Beer"/>
    <s v="CA"/>
    <s v="REL  SETC  //  DESG"/>
    <x v="0"/>
    <x v="0"/>
    <s v="2CORP80000"/>
    <x v="8"/>
    <s v="3CORP82000"/>
    <x v="39"/>
    <s v="1DRIV43000"/>
    <x v="13"/>
    <s v="2DRIV43300"/>
    <x v="26"/>
    <n v="0"/>
    <n v="0"/>
    <n v="0"/>
    <n v="12181.21"/>
    <n v="-12181.21"/>
    <n v="0"/>
    <n v="0"/>
    <n v="0"/>
    <n v="0"/>
    <n v="0"/>
    <n v="0"/>
    <n v="0"/>
    <n v="0"/>
    <n v="0"/>
    <n v="0"/>
    <n v="0"/>
    <n v="0"/>
    <n v="0"/>
    <n v="-12181.21"/>
    <n v="0"/>
    <n v="0"/>
    <s v="N"/>
    <n v="0"/>
    <n v="0"/>
    <n v="0"/>
    <n v="0"/>
    <n v="0"/>
    <n v="0"/>
  </r>
  <r>
    <s v="F"/>
    <x v="2"/>
    <s v="F.10018"/>
    <s v="CAP-OPERATIONAL IT"/>
    <s v="F.10018.01"/>
    <s v="ARCHITECTURE"/>
    <s v="F.10018.01.01"/>
    <s v="Enterprise Architecture Tool"/>
    <s v="F.10018.01.01.02"/>
    <s v="Enterprise Architecture Tool"/>
    <x v="0"/>
    <n v="1223"/>
    <s v="Joseph Beer"/>
    <s v="CA"/>
    <s v="REL  SETC  //  INIT"/>
    <x v="0"/>
    <x v="0"/>
    <s v="2CORP80000"/>
    <x v="8"/>
    <s v="3CORP82000"/>
    <x v="39"/>
    <s v="1DRIV43000"/>
    <x v="13"/>
    <s v="2DRIV43300"/>
    <x v="26"/>
    <n v="0"/>
    <n v="500000"/>
    <n v="11687.66"/>
    <n v="318.25"/>
    <n v="499681.75"/>
    <n v="0"/>
    <n v="0"/>
    <n v="0"/>
    <n v="0"/>
    <n v="0"/>
    <n v="0"/>
    <n v="0"/>
    <n v="0"/>
    <n v="0"/>
    <n v="0"/>
    <n v="0"/>
    <n v="0"/>
    <n v="0"/>
    <n v="499681.75"/>
    <n v="0"/>
    <n v="0"/>
    <s v="N"/>
    <n v="0"/>
    <n v="0"/>
    <n v="0"/>
    <n v="0"/>
    <n v="0"/>
    <n v="0"/>
  </r>
  <r>
    <s v="F"/>
    <x v="2"/>
    <s v="F.10018"/>
    <s v="CAP-OPERATIONAL IT"/>
    <s v="F.10018.04"/>
    <s v="SECURITY"/>
    <s v="F.10018.04.02"/>
    <s v="DATA ENCRYPTION"/>
    <s v="F.10018.04.02.01"/>
    <s v="DATA ENCRYPTION"/>
    <x v="0"/>
    <n v="1208"/>
    <s v="Eileen F Figone"/>
    <s v="CA"/>
    <s v="REL  SETC  //  CLOS"/>
    <x v="0"/>
    <x v="0"/>
    <s v="2CORP80000"/>
    <x v="8"/>
    <s v="3CORP82000"/>
    <x v="39"/>
    <s v="1DRIV43000"/>
    <x v="13"/>
    <s v="2DRIV43300"/>
    <x v="26"/>
    <n v="0"/>
    <n v="0"/>
    <n v="-1617.45"/>
    <n v="-1617.45"/>
    <n v="1617.45"/>
    <n v="0"/>
    <n v="0"/>
    <n v="0"/>
    <n v="0"/>
    <n v="0"/>
    <n v="0"/>
    <n v="0"/>
    <n v="0"/>
    <n v="0"/>
    <n v="0"/>
    <n v="0"/>
    <n v="0"/>
    <n v="0"/>
    <n v="1617.45"/>
    <n v="0"/>
    <n v="0"/>
    <s v="N"/>
    <n v="0"/>
    <n v="0"/>
    <n v="0"/>
    <n v="0"/>
    <n v="0"/>
    <n v="0"/>
  </r>
  <r>
    <s v="F"/>
    <x v="2"/>
    <s v="F.10018"/>
    <s v="CAP-OPERATIONAL IT"/>
    <s v="F.10018.04"/>
    <s v="SECURITY"/>
    <s v="F.10018.04.03"/>
    <s v="ONBOARDING OF THIRD PARTY VENDORS"/>
    <s v="F.10018.04.03.01"/>
    <s v="ONBOARDING OF THIRD PARTY VENDORS"/>
    <x v="0"/>
    <n v="1208"/>
    <s v="Eileen F Figone"/>
    <s v="CA"/>
    <s v="REL  SETC  //  CLOS"/>
    <x v="0"/>
    <x v="0"/>
    <s v="2CORP80000"/>
    <x v="8"/>
    <s v="3CORP82000"/>
    <x v="39"/>
    <s v="1DRIV43000"/>
    <x v="13"/>
    <s v="2DRIV43300"/>
    <x v="26"/>
    <n v="0"/>
    <n v="0"/>
    <n v="0"/>
    <n v="0"/>
    <n v="0"/>
    <n v="0"/>
    <n v="0"/>
    <n v="0"/>
    <n v="0"/>
    <n v="0"/>
    <n v="0"/>
    <n v="0"/>
    <n v="0"/>
    <n v="0"/>
    <n v="0"/>
    <n v="0"/>
    <n v="0"/>
    <n v="0"/>
    <n v="0"/>
    <n v="0"/>
    <n v="0"/>
    <s v="N"/>
    <n v="0"/>
    <n v="0"/>
    <n v="0"/>
    <n v="0"/>
    <n v="0"/>
    <n v="0"/>
  </r>
  <r>
    <s v="F"/>
    <x v="2"/>
    <s v="F.10018"/>
    <s v="CAP-OPERATIONAL IT"/>
    <s v="F.10018.04"/>
    <s v="SECURITY"/>
    <s v="F.10018.04.04"/>
    <s v="PRIVILEGED IDENTITY MANAGEMENT"/>
    <s v="F.10018.04.04.01"/>
    <s v="Privileged Identity Management"/>
    <x v="0"/>
    <n v="1208"/>
    <s v="Eileen F Figone"/>
    <s v="CA"/>
    <s v="REL  SETC  //  CLOS"/>
    <x v="0"/>
    <x v="0"/>
    <s v="2CORP80000"/>
    <x v="8"/>
    <s v="3CORP82000"/>
    <x v="39"/>
    <s v="1DRIV43000"/>
    <x v="13"/>
    <s v="2DRIV43300"/>
    <x v="26"/>
    <n v="0"/>
    <n v="0"/>
    <n v="818.49"/>
    <n v="818.49"/>
    <n v="-818.49"/>
    <n v="0"/>
    <n v="0"/>
    <n v="0"/>
    <n v="0"/>
    <n v="0"/>
    <n v="0"/>
    <n v="0"/>
    <n v="0"/>
    <n v="0"/>
    <n v="0"/>
    <n v="0"/>
    <n v="0"/>
    <n v="0"/>
    <n v="-818.49"/>
    <n v="0"/>
    <n v="0"/>
    <s v="N"/>
    <n v="0"/>
    <n v="0"/>
    <n v="0"/>
    <n v="0"/>
    <n v="0"/>
    <n v="0"/>
  </r>
  <r>
    <s v="F"/>
    <x v="2"/>
    <s v="F.10018"/>
    <s v="CAP-OPERATIONAL IT"/>
    <s v="F.10018.04"/>
    <s v="SECURITY"/>
    <s v="F.10018.04.05"/>
    <s v="RFP"/>
    <s v="F.10018.04.05.01"/>
    <s v="AUTOMATION-RFP"/>
    <x v="0"/>
    <n v="1208"/>
    <s v="Eileen F Figone"/>
    <s v="CA"/>
    <s v="REL  SETC  //  CLOS"/>
    <x v="0"/>
    <x v="0"/>
    <s v="2CORP80000"/>
    <x v="8"/>
    <s v="3CORP82000"/>
    <x v="39"/>
    <s v="1DRIV43000"/>
    <x v="13"/>
    <s v="2DRIV43300"/>
    <x v="26"/>
    <n v="0"/>
    <n v="0"/>
    <n v="0"/>
    <n v="0"/>
    <n v="0"/>
    <n v="0"/>
    <n v="0"/>
    <n v="0"/>
    <n v="0"/>
    <n v="0"/>
    <n v="0"/>
    <n v="0"/>
    <n v="0"/>
    <n v="0"/>
    <n v="0"/>
    <n v="0"/>
    <n v="0"/>
    <n v="0"/>
    <n v="0"/>
    <n v="0"/>
    <n v="0"/>
    <s v="N"/>
    <n v="0"/>
    <n v="0"/>
    <n v="0"/>
    <n v="0"/>
    <n v="0"/>
    <n v="0"/>
  </r>
  <r>
    <s v="F"/>
    <x v="2"/>
    <s v="F.10018"/>
    <s v="CAP-OPERATIONAL IT"/>
    <s v="F.10018.04"/>
    <s v="SECURITY"/>
    <s v="F.10018.04.06"/>
    <s v="SECURITY OPERATIONS CENTER"/>
    <s v="F.10018.04.06.01"/>
    <s v="SECURITY OPERATIONS CENTER"/>
    <x v="0"/>
    <n v="1208"/>
    <s v="Eileen F Figone"/>
    <s v="CA"/>
    <s v="REL  SETC  //  EXEC"/>
    <x v="0"/>
    <x v="0"/>
    <s v="2CORP80000"/>
    <x v="8"/>
    <s v="3CORP82000"/>
    <x v="39"/>
    <s v="1DRIV43000"/>
    <x v="13"/>
    <s v="2DRIV43300"/>
    <x v="26"/>
    <n v="0"/>
    <n v="0"/>
    <n v="29021.32"/>
    <n v="29021.32"/>
    <n v="-29021.32"/>
    <n v="0"/>
    <n v="0"/>
    <n v="0"/>
    <n v="0"/>
    <n v="0"/>
    <n v="0"/>
    <n v="0"/>
    <n v="0"/>
    <n v="0"/>
    <n v="0"/>
    <n v="0"/>
    <n v="0"/>
    <n v="0"/>
    <n v="-29021.32"/>
    <n v="0"/>
    <n v="0"/>
    <s v="N"/>
    <n v="0"/>
    <n v="0"/>
    <n v="0"/>
    <n v="0"/>
    <n v="0"/>
    <n v="0"/>
  </r>
  <r>
    <s v="F"/>
    <x v="2"/>
    <s v="F.10018"/>
    <s v="CAP-OPERATIONAL IT"/>
    <s v="F.10018.04"/>
    <s v="SECURITY"/>
    <s v="F.10018.04.07"/>
    <s v="SIEM"/>
    <s v="F.10018.04.07.01"/>
    <s v="SIEM"/>
    <x v="0"/>
    <n v="1208"/>
    <s v="Eileen F Figone"/>
    <s v="CA"/>
    <s v="REL  SETC  //  EXEC"/>
    <x v="0"/>
    <x v="0"/>
    <s v="2CORP80000"/>
    <x v="8"/>
    <s v="3CORP82000"/>
    <x v="39"/>
    <s v="1DRIV43000"/>
    <x v="13"/>
    <s v="2DRIV43300"/>
    <x v="26"/>
    <n v="0"/>
    <n v="0"/>
    <n v="6879.63"/>
    <n v="6879.63"/>
    <n v="-6879.63"/>
    <n v="0"/>
    <n v="0"/>
    <n v="0"/>
    <n v="0"/>
    <n v="0"/>
    <n v="0"/>
    <n v="0"/>
    <n v="0"/>
    <n v="0"/>
    <n v="0"/>
    <n v="0"/>
    <n v="0"/>
    <n v="0"/>
    <n v="-6879.63"/>
    <n v="0"/>
    <n v="0"/>
    <s v="N"/>
    <n v="0"/>
    <n v="0"/>
    <n v="0"/>
    <n v="0"/>
    <n v="0"/>
    <n v="0"/>
  </r>
  <r>
    <s v="F"/>
    <x v="2"/>
    <s v="F.10018"/>
    <s v="CAP-OPERATIONAL IT"/>
    <s v="F.10018.05"/>
    <s v="SERVER"/>
    <s v="F.10018.05.01"/>
    <s v="SERVER UPGRADE"/>
    <s v="F.10018.05.01.01"/>
    <s v="JUMP SERVER"/>
    <x v="0"/>
    <n v="1208"/>
    <s v="Eileen F Figone"/>
    <s v="CA"/>
    <s v="REL  SETC  //  CLOS"/>
    <x v="0"/>
    <x v="0"/>
    <s v="2CORP80000"/>
    <x v="8"/>
    <s v="3CORP82000"/>
    <x v="39"/>
    <s v="1DRIV43000"/>
    <x v="13"/>
    <s v="2DRIV43300"/>
    <x v="26"/>
    <n v="0"/>
    <n v="0"/>
    <n v="0"/>
    <n v="0"/>
    <n v="0"/>
    <n v="0"/>
    <n v="0"/>
    <n v="0"/>
    <n v="0"/>
    <n v="0"/>
    <n v="0"/>
    <n v="0"/>
    <n v="0"/>
    <n v="0"/>
    <n v="0"/>
    <n v="0"/>
    <n v="0"/>
    <n v="0"/>
    <n v="0"/>
    <n v="0"/>
    <n v="0"/>
    <s v="N"/>
    <n v="0"/>
    <n v="0"/>
    <n v="0"/>
    <n v="0"/>
    <n v="0"/>
    <n v="0"/>
  </r>
  <r>
    <s v="F"/>
    <x v="2"/>
    <s v="F.10018"/>
    <s v="CAP-OPERATIONAL IT"/>
    <s v="F.10018.06"/>
    <s v="WEB"/>
    <s v="F.10018.06.02"/>
    <s v="Service Now Enhancement Program"/>
    <s v="F.10018.06.02.01"/>
    <s v="Service Now Enhancement Program 2016"/>
    <x v="0"/>
    <n v="1207"/>
    <s v="Obaid H Khan"/>
    <s v="CA"/>
    <s v="REL  SETC  //  EXEC"/>
    <x v="0"/>
    <x v="0"/>
    <s v="2CORP80000"/>
    <x v="8"/>
    <s v="3CORP82000"/>
    <x v="39"/>
    <s v="1DRIV43000"/>
    <x v="13"/>
    <s v="2DRIV43300"/>
    <x v="26"/>
    <n v="0"/>
    <n v="0"/>
    <n v="0"/>
    <n v="0"/>
    <n v="0"/>
    <n v="0"/>
    <n v="0"/>
    <n v="0"/>
    <n v="0"/>
    <n v="0"/>
    <n v="0"/>
    <n v="0"/>
    <n v="0"/>
    <n v="0"/>
    <n v="0"/>
    <n v="0"/>
    <n v="0"/>
    <n v="0"/>
    <n v="0"/>
    <n v="0"/>
    <n v="0"/>
    <s v="N"/>
    <n v="0"/>
    <n v="0"/>
    <n v="0"/>
    <n v="0"/>
    <n v="0"/>
    <n v="0"/>
  </r>
  <r>
    <s v="F"/>
    <x v="2"/>
    <s v="F.10020"/>
    <s v="CAP-CSA SECURITY"/>
    <s v="F.10020.01"/>
    <s v="Security"/>
    <s v="F.10020.01.01"/>
    <s v="PHASE TWO EGRC BUILD-OUT"/>
    <s v="F.10020.01.01.01"/>
    <s v="PHASE TWO EGRC BUILD-OUT"/>
    <x v="0"/>
    <n v="1208"/>
    <s v="Eileen F Figone"/>
    <s v="CA"/>
    <s v="REL  SETC  //  INIT"/>
    <x v="0"/>
    <x v="0"/>
    <s v="2CORP80000"/>
    <x v="8"/>
    <s v="3CORP85500"/>
    <x v="41"/>
    <s v="1DRIV43000"/>
    <x v="13"/>
    <s v="2DRIV43300"/>
    <x v="26"/>
    <n v="2431476"/>
    <n v="2431476"/>
    <n v="2422708.46"/>
    <n v="2349741.9508799999"/>
    <n v="81734.049120000098"/>
    <n v="0"/>
    <n v="0"/>
    <n v="0"/>
    <n v="0"/>
    <n v="0"/>
    <n v="0"/>
    <n v="0"/>
    <n v="0"/>
    <n v="0"/>
    <n v="0"/>
    <n v="0"/>
    <n v="0"/>
    <n v="0"/>
    <n v="81734.049120000098"/>
    <n v="0"/>
    <n v="0"/>
    <s v="N"/>
    <n v="0"/>
    <n v="0"/>
    <n v="0"/>
    <n v="0"/>
    <n v="0"/>
    <n v="0"/>
  </r>
  <r>
    <s v="F"/>
    <x v="2"/>
    <s v="F.10025"/>
    <s v="CAP-Operational Security"/>
    <s v="F.10025.01"/>
    <s v="SECURITY"/>
    <s v="F.10025.01.01"/>
    <s v="3RD PARTY PATCHING TOOL"/>
    <s v="F.10025.01.01.01"/>
    <s v="3RD PARTY PATCHING TOOL"/>
    <x v="0"/>
    <n v="1208"/>
    <s v="Eileen F Figone"/>
    <s v="CA"/>
    <s v="REL  SETC  //  INIT"/>
    <x v="0"/>
    <x v="0"/>
    <s v="2CORP80000"/>
    <x v="8"/>
    <s v="3CORP82000"/>
    <x v="39"/>
    <s v="1DRIV43000"/>
    <x v="13"/>
    <s v="2DRIV43300"/>
    <x v="26"/>
    <n v="0"/>
    <n v="400000"/>
    <n v="23567.9"/>
    <n v="22646.769999999997"/>
    <n v="377353.23"/>
    <n v="0"/>
    <n v="0"/>
    <n v="0"/>
    <n v="0"/>
    <n v="0"/>
    <n v="0"/>
    <n v="0"/>
    <n v="0"/>
    <n v="0"/>
    <n v="0"/>
    <n v="0"/>
    <n v="0"/>
    <n v="0"/>
    <n v="377353.23"/>
    <n v="0"/>
    <n v="0"/>
    <s v="N"/>
    <n v="0"/>
    <n v="0"/>
    <n v="0"/>
    <n v="0"/>
    <n v="0"/>
    <n v="0"/>
  </r>
  <r>
    <s v="F"/>
    <x v="2"/>
    <s v="F.10025"/>
    <s v="CAP-Operational Security"/>
    <s v="F.10025.01"/>
    <s v="SECURITY"/>
    <s v="F.10025.01.02"/>
    <s v="WEB APPLICATION FIREWALL"/>
    <s v="F.10025.01.02.01"/>
    <s v="WEB APPLICATION FIREWALL"/>
    <x v="0"/>
    <n v="1208"/>
    <s v="Eileen F Figone"/>
    <s v="CA"/>
    <s v="REL  SETC  //  INIT"/>
    <x v="0"/>
    <x v="0"/>
    <s v="2CORP80000"/>
    <x v="8"/>
    <s v="3CORP82000"/>
    <x v="39"/>
    <s v="1DRIV43000"/>
    <x v="13"/>
    <s v="2DRIV43300"/>
    <x v="26"/>
    <n v="0"/>
    <n v="220000"/>
    <n v="220000"/>
    <n v="220000"/>
    <n v="0"/>
    <n v="0"/>
    <n v="0"/>
    <n v="0"/>
    <n v="0"/>
    <n v="0"/>
    <n v="0"/>
    <n v="0"/>
    <n v="0"/>
    <n v="0"/>
    <n v="0"/>
    <n v="0"/>
    <n v="0"/>
    <n v="0"/>
    <n v="0"/>
    <n v="0"/>
    <n v="0"/>
    <s v="N"/>
    <n v="0"/>
    <n v="0"/>
    <n v="0"/>
    <n v="0"/>
    <n v="0"/>
    <n v="0"/>
  </r>
  <r>
    <s v="K"/>
    <x v="3"/>
    <s v="K.10001"/>
    <s v="CAP-BAKER OPERATIONAL"/>
    <s v="K.10001.01"/>
    <s v="BAKER OPERATIONAL"/>
    <s v="K.10001.01.01"/>
    <s v="LOWER BAKER"/>
    <s v="K.10001.01.01.01"/>
    <s v="HYDRO PLANT WORK-LBK"/>
    <x v="0"/>
    <n v="5150"/>
    <s v="Matthew J Blanton"/>
    <s v="CA"/>
    <s v="REL  SETC  //  EXEC"/>
    <x v="0"/>
    <x v="0"/>
    <s v="2CORP70000"/>
    <x v="6"/>
    <s v="3CORP72000"/>
    <x v="42"/>
    <s v="1DRIV13000"/>
    <x v="10"/>
    <s v="2DRIV13000"/>
    <x v="12"/>
    <n v="309754"/>
    <n v="353911"/>
    <n v="353118.15"/>
    <n v="266094.15000000002"/>
    <n v="87816.849999999977"/>
    <n v="3853147.08"/>
    <n v="78820"/>
    <n v="3774327.08"/>
    <n v="603680"/>
    <n v="18040"/>
    <n v="585640"/>
    <n v="146720"/>
    <n v="0"/>
    <n v="146720"/>
    <n v="146720"/>
    <n v="0"/>
    <n v="146720"/>
    <n v="0"/>
    <n v="4741223.93"/>
    <n v="0"/>
    <s v="we group different WBS in Hydro Plant's original plan "/>
    <s v="N"/>
    <n v="0"/>
    <n v="-61227"/>
    <n v="-125320"/>
    <n v="-146720"/>
    <n v="-146720"/>
    <n v="0"/>
  </r>
  <r>
    <s v="K"/>
    <x v="3"/>
    <s v="K.10001"/>
    <s v="CAP-BAKER OPERATIONAL"/>
    <s v="K.10001.01"/>
    <s v="BAKER OPERATIONAL"/>
    <s v="K.10001.01.01"/>
    <s v="LOWER BAKER"/>
    <s v="K.10001.01.01.02"/>
    <s v="SMALL TOOLS-LBK"/>
    <x v="0"/>
    <n v="5150"/>
    <s v="Matthew J Blanton"/>
    <s v="CA"/>
    <s v="REL  SETC  //  EXEC"/>
    <x v="0"/>
    <x v="0"/>
    <s v="2CORP70000"/>
    <x v="6"/>
    <s v="3CORP72000"/>
    <x v="42"/>
    <s v="1DRIV13000"/>
    <x v="10"/>
    <s v="2DRIV13000"/>
    <x v="12"/>
    <n v="0"/>
    <n v="0"/>
    <n v="0"/>
    <n v="66351.17"/>
    <n v="-66351.17"/>
    <n v="0"/>
    <n v="0"/>
    <n v="0"/>
    <n v="0"/>
    <n v="0"/>
    <n v="0"/>
    <n v="0"/>
    <n v="0"/>
    <n v="0"/>
    <n v="0"/>
    <n v="0"/>
    <n v="0"/>
    <n v="0"/>
    <n v="-66351.17"/>
    <n v="0"/>
    <n v="0"/>
    <s v="N"/>
    <n v="0"/>
    <n v="0"/>
    <n v="0"/>
    <n v="0"/>
    <n v="0"/>
    <n v="0"/>
  </r>
  <r>
    <s v="K"/>
    <x v="3"/>
    <s v="K.10001"/>
    <s v="CAP-BAKER OPERATIONAL"/>
    <s v="K.10001.01"/>
    <s v="BAKER OPERATIONAL"/>
    <s v="K.10001.01.02"/>
    <s v="UPPER BAKER"/>
    <s v="K.10001.01.02.01"/>
    <s v="HYDRO PLANT WORK-UBK"/>
    <x v="0"/>
    <n v="5150"/>
    <s v="Matthew J Blanton"/>
    <s v="CA"/>
    <s v="REL  SETC  //  EXEC"/>
    <x v="0"/>
    <x v="0"/>
    <s v="2CORP70000"/>
    <x v="6"/>
    <s v="3CORP72500"/>
    <x v="43"/>
    <s v="1DRIV13000"/>
    <x v="10"/>
    <s v="2DRIV13000"/>
    <x v="12"/>
    <n v="0"/>
    <n v="0"/>
    <n v="0"/>
    <n v="0"/>
    <n v="0"/>
    <n v="0"/>
    <n v="75000"/>
    <n v="-75000"/>
    <n v="0"/>
    <n v="0"/>
    <n v="0"/>
    <n v="0"/>
    <n v="0"/>
    <n v="0"/>
    <n v="0"/>
    <n v="0"/>
    <n v="0"/>
    <n v="0"/>
    <n v="-75000"/>
    <n v="0"/>
    <n v="0"/>
    <s v="N"/>
    <n v="0"/>
    <n v="75000"/>
    <n v="0"/>
    <n v="0"/>
    <n v="0"/>
    <n v="0"/>
  </r>
  <r>
    <s v="K"/>
    <x v="3"/>
    <s v="K.10001"/>
    <s v="CAP-BAKER OPERATIONAL"/>
    <s v="K.10001.01"/>
    <s v="BAKER OPERATIONAL"/>
    <s v="K.10001.01.02"/>
    <s v="UPPER BAKER"/>
    <s v="K.10001.01.02.02"/>
    <s v="SMALL TOOLS-UBK"/>
    <x v="0"/>
    <n v="5150"/>
    <s v="Matthew J Blanton"/>
    <s v="CA"/>
    <s v="REL  SETC  //  EXEC"/>
    <x v="0"/>
    <x v="0"/>
    <s v="2CORP70000"/>
    <x v="6"/>
    <s v="3CORP72500"/>
    <x v="43"/>
    <s v="1DRIV13000"/>
    <x v="10"/>
    <s v="2DRIV13000"/>
    <x v="12"/>
    <n v="0"/>
    <n v="0"/>
    <n v="6192.39"/>
    <n v="39392.43"/>
    <n v="-39392.43"/>
    <n v="0"/>
    <n v="0"/>
    <n v="0"/>
    <n v="0"/>
    <n v="0"/>
    <n v="0"/>
    <n v="0"/>
    <n v="0"/>
    <n v="0"/>
    <n v="0"/>
    <n v="0"/>
    <n v="0"/>
    <n v="0"/>
    <n v="-39392.43"/>
    <n v="0"/>
    <n v="0"/>
    <s v="N"/>
    <n v="0"/>
    <n v="0"/>
    <n v="0"/>
    <n v="0"/>
    <n v="0"/>
    <n v="0"/>
  </r>
  <r>
    <s v="K"/>
    <x v="3"/>
    <s v="K.10002"/>
    <s v="CAP-BAKER PROJECTS"/>
    <s v="K.10002.01"/>
    <s v="BAKER PROJECTS"/>
    <s v="K.10002.01.01"/>
    <s v="LOWER BAKER"/>
    <s v="K.10002.01.01.01"/>
    <s v="CLUBHOUSE REMODEL VISITOR CENTER-LBK"/>
    <x v="0"/>
    <n v="5150"/>
    <s v="Matthew J Blanton"/>
    <s v="CA"/>
    <s v="REL  SETC  //  EXEC"/>
    <x v="2"/>
    <x v="1"/>
    <s v="2CORP50000"/>
    <x v="5"/>
    <s v="3CORP54000"/>
    <x v="44"/>
    <s v="1DRIV72000"/>
    <x v="8"/>
    <s v="2DRIV72000"/>
    <x v="28"/>
    <n v="1304400"/>
    <n v="1304400"/>
    <n v="1327327.79"/>
    <n v="107396.65471999999"/>
    <n v="1197003.34528"/>
    <n v="1221000"/>
    <n v="2021000"/>
    <n v="-800000"/>
    <n v="1142200"/>
    <n v="1300000"/>
    <n v="-157800"/>
    <n v="0"/>
    <n v="0"/>
    <n v="0"/>
    <n v="0"/>
    <n v="0"/>
    <n v="0"/>
    <n v="0"/>
    <n v="239203.34528000001"/>
    <n v="0"/>
    <n v="0"/>
    <s v="Y"/>
    <n v="0"/>
    <n v="0"/>
    <n v="157800"/>
    <n v="0"/>
    <n v="0"/>
    <n v="0"/>
  </r>
  <r>
    <s v="K"/>
    <x v="3"/>
    <s v="K.10002"/>
    <s v="CAP-BAKER PROJECTS"/>
    <s v="K.10002.01"/>
    <s v="BAKER PROJECTS"/>
    <s v="K.10002.01.01"/>
    <s v="LOWER BAKER"/>
    <s v="K.10002.01.01.02"/>
    <s v="COMP REDEVELOPMENT NEW BLDG-LBK"/>
    <x v="0"/>
    <n v="5150"/>
    <s v="Matthew J Blanton"/>
    <s v="CA"/>
    <s v="REL  SETC  //  EXEC"/>
    <x v="0"/>
    <x v="0"/>
    <s v="2CORP70000"/>
    <x v="6"/>
    <s v="3CORP72000"/>
    <x v="42"/>
    <s v="1DRIV71000"/>
    <x v="5"/>
    <s v="2DRIV71000"/>
    <x v="29"/>
    <n v="0"/>
    <n v="0"/>
    <n v="0"/>
    <n v="0"/>
    <n v="0"/>
    <n v="0"/>
    <n v="0"/>
    <n v="0"/>
    <n v="0"/>
    <n v="0"/>
    <n v="0"/>
    <n v="0"/>
    <n v="0"/>
    <n v="0"/>
    <n v="0"/>
    <n v="0"/>
    <n v="0"/>
    <n v="0"/>
    <n v="0"/>
    <n v="0"/>
    <n v="0"/>
    <s v="N"/>
    <n v="0"/>
    <n v="0"/>
    <n v="0"/>
    <n v="0"/>
    <n v="0"/>
    <n v="0"/>
  </r>
  <r>
    <s v="K"/>
    <x v="3"/>
    <s v="K.10002"/>
    <s v="CAP-BAKER PROJECTS"/>
    <s v="K.10002.01"/>
    <s v="BAKER PROJECTS"/>
    <s v="K.10002.01.01"/>
    <s v="LOWER BAKER"/>
    <s v="K.10002.01.01.03"/>
    <s v="LANDSLIDE INSTRUMENTATION-LBK"/>
    <x v="0"/>
    <n v="5031"/>
    <s v="Robert E Romocki"/>
    <s v="CA"/>
    <s v="REL  SETC  //  CLOS"/>
    <x v="0"/>
    <x v="0"/>
    <s v="2CORP70000"/>
    <x v="6"/>
    <s v="3CORP72000"/>
    <x v="42"/>
    <s v="1DRIV71000"/>
    <x v="5"/>
    <s v="2DRIV71000"/>
    <x v="29"/>
    <n v="0"/>
    <n v="0"/>
    <n v="0"/>
    <n v="0"/>
    <n v="0"/>
    <n v="0"/>
    <n v="0"/>
    <n v="0"/>
    <n v="0"/>
    <n v="0"/>
    <n v="0"/>
    <n v="0"/>
    <n v="0"/>
    <n v="0"/>
    <n v="0"/>
    <n v="0"/>
    <n v="0"/>
    <n v="0"/>
    <n v="0"/>
    <n v="0"/>
    <n v="0"/>
    <s v="N"/>
    <n v="0"/>
    <n v="0"/>
    <n v="0"/>
    <n v="0"/>
    <n v="0"/>
    <n v="0"/>
  </r>
  <r>
    <s v="K"/>
    <x v="3"/>
    <s v="K.10002"/>
    <s v="CAP-BAKER PROJECTS"/>
    <s v="K.10002.01"/>
    <s v="BAKER PROJECTS"/>
    <s v="K.10002.01.01"/>
    <s v="LOWER BAKER"/>
    <s v="K.10002.01.01.04"/>
    <s v="RUNNER REPLACE &amp; SYNCH COND MODE-LBK"/>
    <x v="0"/>
    <n v="5150"/>
    <s v="Matthew J Blanton"/>
    <s v="CA"/>
    <s v="REL  SETC  //  EXEC"/>
    <x v="0"/>
    <x v="0"/>
    <s v="2CORP70000"/>
    <x v="6"/>
    <s v="3CORP72000"/>
    <x v="42"/>
    <s v="1DRIV13000"/>
    <x v="10"/>
    <s v="2DRIV13000"/>
    <x v="12"/>
    <n v="1665332"/>
    <n v="1665332"/>
    <n v="1612274.64"/>
    <n v="1605215.5688699998"/>
    <n v="60116.431130000157"/>
    <n v="0"/>
    <n v="0"/>
    <n v="0"/>
    <n v="0"/>
    <n v="0"/>
    <n v="0"/>
    <n v="0"/>
    <n v="0"/>
    <n v="0"/>
    <n v="0"/>
    <n v="0"/>
    <n v="0"/>
    <n v="0"/>
    <n v="60116.431130000157"/>
    <n v="0"/>
    <n v="0"/>
    <s v="N"/>
    <n v="0"/>
    <n v="0"/>
    <n v="0"/>
    <n v="0"/>
    <n v="0"/>
    <n v="0"/>
  </r>
  <r>
    <s v="K"/>
    <x v="3"/>
    <s v="K.10002"/>
    <s v="CAP-BAKER PROJECTS"/>
    <s v="K.10002.01"/>
    <s v="BAKER PROJECTS"/>
    <s v="K.10002.01.01"/>
    <s v="LOWER BAKER"/>
    <s v="K.10002.01.01.05"/>
    <s v="STAFF GAUGES-LBK"/>
    <x v="0"/>
    <n v="5031"/>
    <s v="Robert E Romocki"/>
    <s v="CA"/>
    <s v="REL  SETC  //  NOPH"/>
    <x v="0"/>
    <x v="0"/>
    <s v="2CORP70000"/>
    <x v="6"/>
    <s v="3CORP72000"/>
    <x v="42"/>
    <s v="1DRIV13000"/>
    <x v="10"/>
    <s v="2DRIV13000"/>
    <x v="12"/>
    <n v="0"/>
    <n v="0"/>
    <n v="0"/>
    <n v="0"/>
    <n v="0"/>
    <n v="0"/>
    <n v="0"/>
    <n v="0"/>
    <n v="0"/>
    <n v="0"/>
    <n v="0"/>
    <n v="0"/>
    <n v="0"/>
    <n v="0"/>
    <n v="0"/>
    <n v="0"/>
    <n v="0"/>
    <n v="0"/>
    <n v="0"/>
    <n v="0"/>
    <n v="0"/>
    <s v="N"/>
    <n v="0"/>
    <n v="0"/>
    <n v="0"/>
    <n v="0"/>
    <n v="0"/>
    <n v="0"/>
  </r>
  <r>
    <s v="K"/>
    <x v="3"/>
    <s v="K.10002"/>
    <s v="CAP-BAKER PROJECTS"/>
    <s v="K.10002.01"/>
    <s v="BAKER PROJECTS"/>
    <s v="K.10002.01.02"/>
    <s v="UPPER BAKER"/>
    <s v="K.10002.01.02.01"/>
    <s v="DIGITAL GOVERNOR &amp; CONTROLS UNIT 1&amp;2-UBK"/>
    <x v="0"/>
    <n v="5150"/>
    <s v="Matthew J Blanton"/>
    <s v="CA"/>
    <s v="REL  SETC  //  CLOS"/>
    <x v="0"/>
    <x v="0"/>
    <s v="2CORP70000"/>
    <x v="6"/>
    <s v="3CORP72500"/>
    <x v="43"/>
    <s v="1DRIV13000"/>
    <x v="10"/>
    <s v="2DRIV13000"/>
    <x v="12"/>
    <n v="0"/>
    <n v="0"/>
    <n v="0"/>
    <n v="0"/>
    <n v="0"/>
    <n v="0"/>
    <n v="0"/>
    <n v="0"/>
    <n v="0"/>
    <n v="0"/>
    <n v="0"/>
    <n v="0"/>
    <n v="0"/>
    <n v="0"/>
    <n v="0"/>
    <n v="0"/>
    <n v="0"/>
    <n v="0"/>
    <n v="0"/>
    <n v="0"/>
    <n v="0"/>
    <s v="N"/>
    <n v="0"/>
    <n v="0"/>
    <n v="0"/>
    <n v="0"/>
    <n v="0"/>
    <n v="0"/>
  </r>
  <r>
    <s v="K"/>
    <x v="3"/>
    <s v="K.10002"/>
    <s v="CAP-BAKER PROJECTS"/>
    <s v="K.10002.01"/>
    <s v="BAKER PROJECTS"/>
    <s v="K.10002.01.02"/>
    <s v="UPPER BAKER"/>
    <s v="K.10002.01.02.02"/>
    <s v="RELAY PROTECTION UNIT 1&amp;2-UBK"/>
    <x v="0"/>
    <n v="5150"/>
    <s v="Matthew J Blanton"/>
    <s v="CA"/>
    <s v="REL  SETC  //  EXEC"/>
    <x v="0"/>
    <x v="0"/>
    <s v="2CORP70000"/>
    <x v="6"/>
    <s v="3CORP72500"/>
    <x v="43"/>
    <s v="1DRIV13000"/>
    <x v="10"/>
    <s v="2DRIV13000"/>
    <x v="12"/>
    <n v="0"/>
    <n v="0"/>
    <n v="0"/>
    <n v="0"/>
    <n v="0"/>
    <n v="0"/>
    <n v="0"/>
    <n v="0"/>
    <n v="0"/>
    <n v="0"/>
    <n v="0"/>
    <n v="0"/>
    <n v="0"/>
    <n v="0"/>
    <n v="0"/>
    <n v="0"/>
    <n v="0"/>
    <n v="0"/>
    <n v="0"/>
    <n v="0"/>
    <n v="0"/>
    <s v="N"/>
    <n v="0"/>
    <n v="0"/>
    <n v="0"/>
    <n v="0"/>
    <n v="0"/>
    <n v="0"/>
  </r>
  <r>
    <s v="K"/>
    <x v="3"/>
    <s v="K.10002"/>
    <s v="CAP-BAKER PROJECTS"/>
    <s v="K.10002.01"/>
    <s v="BAKER PROJECTS"/>
    <s v="K.10002.01.02"/>
    <s v="UPPER BAKER"/>
    <s v="K.10002.01.02.03"/>
    <s v="SECURITY-UBK"/>
    <x v="0"/>
    <n v="5150"/>
    <s v="Matthew J Blanton"/>
    <s v="CA"/>
    <s v="REL  SETC  //  CLOS"/>
    <x v="0"/>
    <x v="0"/>
    <s v="2CORP70000"/>
    <x v="6"/>
    <s v="3CORP72500"/>
    <x v="43"/>
    <s v="1DRIV71000"/>
    <x v="5"/>
    <s v="2DRIV71000"/>
    <x v="29"/>
    <n v="80000"/>
    <n v="0"/>
    <n v="4516.87"/>
    <n v="84402.82"/>
    <n v="-84402.82"/>
    <n v="0"/>
    <n v="37000"/>
    <n v="-37000"/>
    <n v="0"/>
    <n v="0"/>
    <n v="0"/>
    <n v="4450000"/>
    <n v="0"/>
    <n v="4450000"/>
    <n v="0"/>
    <n v="0"/>
    <n v="0"/>
    <n v="0"/>
    <n v="4328597.18"/>
    <n v="0"/>
    <n v="0"/>
    <s v="N"/>
    <n v="0"/>
    <n v="37000"/>
    <n v="0"/>
    <n v="0"/>
    <n v="0"/>
    <n v="0"/>
  </r>
  <r>
    <s v="K"/>
    <x v="3"/>
    <s v="K.10002"/>
    <s v="CAP-BAKER PROJECTS"/>
    <s v="K.10002.01"/>
    <s v="BAKER PROJECTS"/>
    <s v="K.10002.01.02"/>
    <s v="UPPER BAKER"/>
    <s v="K.10002.01.02.04"/>
    <s v="WORK BOAT-UBK"/>
    <x v="0"/>
    <n v="5150"/>
    <s v="Matthew J Blanton"/>
    <s v="CA"/>
    <s v="REL  SETC  //  EXEC"/>
    <x v="0"/>
    <x v="0"/>
    <s v="2CORP70000"/>
    <x v="6"/>
    <s v="3CORP72500"/>
    <x v="43"/>
    <s v="1DRIV13000"/>
    <x v="10"/>
    <s v="2DRIV13000"/>
    <x v="12"/>
    <n v="0"/>
    <n v="0"/>
    <n v="2315.61"/>
    <n v="0"/>
    <n v="0"/>
    <n v="0"/>
    <n v="0"/>
    <n v="0"/>
    <n v="0"/>
    <n v="0"/>
    <n v="0"/>
    <n v="0"/>
    <n v="0"/>
    <n v="0"/>
    <n v="0"/>
    <n v="0"/>
    <n v="0"/>
    <n v="0"/>
    <n v="0"/>
    <n v="0"/>
    <n v="0"/>
    <s v="N"/>
    <n v="0"/>
    <n v="0"/>
    <n v="0"/>
    <n v="0"/>
    <n v="0"/>
    <n v="0"/>
  </r>
  <r>
    <s v="K"/>
    <x v="3"/>
    <s v="K.10002"/>
    <s v="CAP-BAKER PROJECTS"/>
    <s v="K.10002.01"/>
    <s v="BAKER PROJECTS"/>
    <s v="K.10002.01.02"/>
    <s v="UPPER BAKER"/>
    <s v="K.10002.01.02.05"/>
    <s v="FSC Primary Pump-UBK"/>
    <x v="0"/>
    <n v="5150"/>
    <s v="Matthew J Blanton"/>
    <s v="CA"/>
    <s v="REL  SETC  //  INIT"/>
    <x v="0"/>
    <x v="0"/>
    <s v="2CORP70000"/>
    <x v="6"/>
    <s v="3CORP72500"/>
    <x v="43"/>
    <s v="1DRIV13000"/>
    <x v="10"/>
    <s v="2DRIV13000"/>
    <x v="12"/>
    <n v="0"/>
    <n v="0"/>
    <n v="79810.5"/>
    <n v="79810.5"/>
    <n v="-79810.5"/>
    <n v="0"/>
    <n v="0"/>
    <n v="0"/>
    <n v="0"/>
    <n v="100000"/>
    <n v="-100000"/>
    <n v="0"/>
    <n v="0"/>
    <n v="0"/>
    <n v="0"/>
    <n v="100000"/>
    <n v="-100000"/>
    <n v="100000"/>
    <n v="-279810.5"/>
    <n v="0"/>
    <n v="0"/>
    <s v="N"/>
    <n v="-100000"/>
    <n v="0"/>
    <n v="100000"/>
    <n v="0"/>
    <n v="100000"/>
    <n v="100000"/>
  </r>
  <r>
    <s v="K"/>
    <x v="3"/>
    <s v="K.10003"/>
    <s v="CAP-BAKER SAFETY"/>
    <s v="K.10003.01"/>
    <s v="BAKER CREST IMPROVEMENTS"/>
    <s v="K.10003.01.01"/>
    <s v="LOWER BAKER"/>
    <s v="K.10003.01.01.01"/>
    <s v="CREST IMPROVEMENT &amp; FLOODWALL-LBK"/>
    <x v="0"/>
    <n v="5031"/>
    <s v="Robert E Romocki"/>
    <s v="CA"/>
    <s v="REL  SETC  //  EXEC"/>
    <x v="0"/>
    <x v="0"/>
    <s v="2CORP70000"/>
    <x v="6"/>
    <s v="3CORP71500"/>
    <x v="45"/>
    <s v="1DRIV71000"/>
    <x v="5"/>
    <s v="2DRIV71000"/>
    <x v="29"/>
    <n v="2030972"/>
    <n v="2030973"/>
    <n v="1655526.33"/>
    <n v="1699782.1945018999"/>
    <n v="331190.80549810012"/>
    <n v="2652118"/>
    <n v="1318409"/>
    <n v="1333709"/>
    <n v="17345801"/>
    <n v="19267000"/>
    <n v="-1921199"/>
    <n v="17866175"/>
    <n v="0"/>
    <n v="17866175"/>
    <n v="18402160"/>
    <n v="0"/>
    <n v="18402160"/>
    <n v="0"/>
    <n v="36012035.805498101"/>
    <n v="0"/>
    <n v="0"/>
    <s v="N"/>
    <n v="0"/>
    <n v="0"/>
    <n v="1921199"/>
    <n v="-17866175"/>
    <n v="-18402160"/>
    <n v="0"/>
  </r>
  <r>
    <s v="K"/>
    <x v="3"/>
    <s v="K.10003"/>
    <s v="CAP-BAKER SAFETY"/>
    <s v="K.10003.01"/>
    <s v="BAKER CREST IMPROVEMENTS"/>
    <s v="K.10003.01.01"/>
    <s v="LOWER BAKER"/>
    <s v="K.10003.01.01.02"/>
    <s v="DAM GROUTING PROGRAM-LBK"/>
    <x v="0"/>
    <n v="5031"/>
    <s v="Robert E Romocki"/>
    <s v="CA"/>
    <s v="REL  SETC  //  EXEC"/>
    <x v="2"/>
    <x v="1"/>
    <s v="2CORP50000"/>
    <x v="5"/>
    <s v="3CORP55000"/>
    <x v="46"/>
    <s v="1DRIV71000"/>
    <x v="5"/>
    <s v="2DRIV71000"/>
    <x v="29"/>
    <n v="2352000"/>
    <n v="2352000"/>
    <n v="2694222.49"/>
    <n v="2041461.5264476"/>
    <n v="310538.47355240001"/>
    <n v="35250000"/>
    <n v="21571000"/>
    <n v="13679000"/>
    <n v="619000"/>
    <n v="14428000"/>
    <n v="-13809000"/>
    <n v="0"/>
    <n v="116000"/>
    <n v="-116000"/>
    <n v="0"/>
    <n v="0"/>
    <n v="0"/>
    <n v="0"/>
    <n v="64538.473552400013"/>
    <n v="0"/>
    <s v="Project delayed"/>
    <s v="Y"/>
    <n v="0"/>
    <n v="0"/>
    <n v="0"/>
    <n v="0"/>
    <n v="0"/>
    <n v="0"/>
  </r>
  <r>
    <s v="K"/>
    <x v="3"/>
    <s v="K.10003"/>
    <s v="CAP-BAKER SAFETY"/>
    <s v="K.10003.01"/>
    <s v="BAKER CREST IMPROVEMENTS"/>
    <s v="K.10003.01.01"/>
    <s v="LOWER BAKER"/>
    <s v="K.10003.01.01.03"/>
    <s v="HATCHERY RACEWAY PROJECT-LBK"/>
    <x v="0"/>
    <n v="5150"/>
    <s v="Matthew J Blanton"/>
    <s v="CA"/>
    <s v="REL  SETC  //  EXEC"/>
    <x v="0"/>
    <x v="0"/>
    <s v="2CORP70000"/>
    <x v="6"/>
    <s v="3CORP71500"/>
    <x v="45"/>
    <s v="1DRIV72000"/>
    <x v="8"/>
    <s v="2DRIV72000"/>
    <x v="28"/>
    <n v="0"/>
    <n v="0"/>
    <n v="-86208.68"/>
    <n v="-86060.36"/>
    <n v="86060.36"/>
    <n v="0"/>
    <n v="0"/>
    <n v="0"/>
    <n v="0"/>
    <n v="0"/>
    <n v="0"/>
    <n v="0"/>
    <n v="0"/>
    <n v="0"/>
    <n v="0"/>
    <n v="0"/>
    <n v="0"/>
    <n v="0"/>
    <n v="86060.36"/>
    <n v="0"/>
    <n v="0"/>
    <s v="N"/>
    <n v="0"/>
    <n v="0"/>
    <n v="0"/>
    <n v="0"/>
    <n v="0"/>
    <n v="0"/>
  </r>
  <r>
    <s v="K"/>
    <x v="3"/>
    <s v="K.10003"/>
    <s v="CAP-BAKER SAFETY"/>
    <s v="K.10003.02"/>
    <s v="BAKER INSTRUMENTATION"/>
    <s v="K.10003.02.01"/>
    <s v="UPPER BAKER"/>
    <s v="K.10003.02.01.01"/>
    <s v="GALLERY PROJECT-UBK"/>
    <x v="0"/>
    <n v="5031"/>
    <s v="Robert E Romocki"/>
    <s v="CA"/>
    <s v="REL  SETC  //  EXEC"/>
    <x v="0"/>
    <x v="0"/>
    <s v="2CORP70000"/>
    <x v="6"/>
    <s v="3CORP72500"/>
    <x v="43"/>
    <s v="1DRIV72000"/>
    <x v="8"/>
    <s v="2DRIV72000"/>
    <x v="28"/>
    <n v="1134000"/>
    <n v="1134001"/>
    <n v="986471.58"/>
    <n v="887705.35545999999"/>
    <n v="246295.64454000001"/>
    <n v="115000"/>
    <n v="945000"/>
    <n v="-830000"/>
    <n v="0"/>
    <n v="0"/>
    <n v="0"/>
    <n v="0"/>
    <n v="0"/>
    <n v="0"/>
    <n v="0"/>
    <n v="0"/>
    <n v="0"/>
    <n v="0"/>
    <n v="-583704.35545999999"/>
    <n v="0"/>
    <s v="incremental for approved project"/>
    <s v="N"/>
    <n v="0"/>
    <n v="-13000"/>
    <n v="-7180000"/>
    <n v="-95000"/>
    <n v="0"/>
    <n v="0"/>
  </r>
  <r>
    <s v="K"/>
    <x v="3"/>
    <s v="K.10003"/>
    <s v="CAP-BAKER SAFETY"/>
    <s v="K.10003.02"/>
    <s v="BAKER INSTRUMENTATION"/>
    <s v="K.10003.02.01"/>
    <s v="UPPER BAKER"/>
    <s v="K.10003.02.01.02"/>
    <s v="W PASS DIKE INSTRMT &amp; STABILITY EVAL-UBK"/>
    <x v="0"/>
    <n v="5031"/>
    <s v="Robert E Romocki"/>
    <s v="CA"/>
    <s v="REL  SETC  //  EXEC"/>
    <x v="0"/>
    <x v="0"/>
    <s v="2CORP70000"/>
    <x v="6"/>
    <s v="3CORP72500"/>
    <x v="43"/>
    <s v="1DRIV71000"/>
    <x v="5"/>
    <s v="2DRIV71000"/>
    <x v="29"/>
    <n v="0"/>
    <n v="0"/>
    <n v="328025.32"/>
    <n v="1239972.57439"/>
    <n v="-1239972.57439"/>
    <n v="0"/>
    <n v="0"/>
    <n v="0"/>
    <n v="0"/>
    <n v="0"/>
    <n v="0"/>
    <n v="0"/>
    <n v="0"/>
    <n v="0"/>
    <n v="0"/>
    <n v="0"/>
    <n v="0"/>
    <n v="0"/>
    <n v="-1239972.57439"/>
    <n v="0"/>
    <n v="0"/>
    <s v="N"/>
    <n v="0"/>
    <n v="0"/>
    <n v="0"/>
    <n v="0"/>
    <n v="0"/>
    <n v="0"/>
  </r>
  <r>
    <s v="K"/>
    <x v="3"/>
    <s v="K.10004"/>
    <s v="CAP-COLSTRIP 500KV TRANS LINE"/>
    <s v="K.10004.01"/>
    <s v="COLSTRIP 500KV TRANS LINE"/>
    <s v="K.10004.01.01"/>
    <s v="COLSTRIP 500KV TRANS LINE"/>
    <s v="K.10004.01.01.01"/>
    <s v="COLSTRIP 500KV TRANS LINE-COL"/>
    <x v="0"/>
    <n v="4310"/>
    <s v="George Marshall"/>
    <s v="CA"/>
    <s v="REL  SETC  //  OPER"/>
    <x v="0"/>
    <x v="0"/>
    <s v="2CORP70000"/>
    <x v="6"/>
    <s v="3CORP73000"/>
    <x v="47"/>
    <s v="1DRIV13000"/>
    <x v="10"/>
    <s v="2DRIV13000"/>
    <x v="12"/>
    <n v="1929800"/>
    <n v="1929801"/>
    <n v="1135092.8899999999"/>
    <n v="638924.67800000007"/>
    <n v="1290876.3219999999"/>
    <n v="1947186"/>
    <n v="1947186"/>
    <n v="0"/>
    <n v="1947186"/>
    <n v="1947186"/>
    <n v="0"/>
    <n v="1947186"/>
    <n v="1947186"/>
    <n v="0"/>
    <n v="1947186"/>
    <n v="1947186"/>
    <n v="0"/>
    <n v="1947186"/>
    <n v="1290876.3219999999"/>
    <n v="0"/>
    <n v="0"/>
    <s v="N"/>
    <n v="-1947186"/>
    <n v="0"/>
    <n v="0"/>
    <n v="0"/>
    <n v="0"/>
    <n v="1947186"/>
  </r>
  <r>
    <s v="K"/>
    <x v="3"/>
    <s v="K.10005"/>
    <s v="CAP-COLSTRIP OPERATIONAL"/>
    <s v="K.10005.01"/>
    <s v="COLSTRIP OPERATIONAL"/>
    <s v="K.10005.01.01"/>
    <s v="COLSTRIP UNIT 1&amp;2"/>
    <s v="K.10005.01.01.01"/>
    <s v="COLSTRIP OPERATIONAL 1&amp;2-COL"/>
    <x v="0"/>
    <n v="5012"/>
    <s v="Charles L Morton"/>
    <s v="CA"/>
    <s v="REL  SETC  //  EXEC"/>
    <x v="0"/>
    <x v="0"/>
    <s v="2CORP70000"/>
    <x v="6"/>
    <s v="3CORP73500"/>
    <x v="48"/>
    <s v="1DRIV13000"/>
    <x v="10"/>
    <s v="2DRIV13000"/>
    <x v="12"/>
    <n v="0"/>
    <n v="8808066"/>
    <n v="6019418.6100000003"/>
    <n v="8037255.560433099"/>
    <n v="770810.43956690095"/>
    <n v="0"/>
    <n v="6490050"/>
    <n v="-6490050"/>
    <n v="0"/>
    <n v="3226125"/>
    <n v="-3226125"/>
    <n v="0"/>
    <n v="10014375"/>
    <n v="-10014375"/>
    <n v="0"/>
    <n v="8635200"/>
    <n v="-8635200"/>
    <n v="12900300"/>
    <n v="-27594939.560433097"/>
    <n v="0"/>
    <n v="0"/>
    <s v="N"/>
    <n v="-12900300"/>
    <n v="6490050"/>
    <n v="3226125"/>
    <n v="10014375"/>
    <n v="8635200"/>
    <n v="12900300"/>
  </r>
  <r>
    <s v="K"/>
    <x v="3"/>
    <s v="K.10005"/>
    <s v="CAP-COLSTRIP OPERATIONAL"/>
    <s v="K.10005.01"/>
    <s v="COLSTRIP OPERATIONAL"/>
    <s v="K.10005.01.01"/>
    <s v="COLSTRIP UNIT 1&amp;2"/>
    <s v="K.10005.01.01.02"/>
    <s v="SMALL TOOLS-COL 1&amp;2"/>
    <x v="0"/>
    <n v="5012"/>
    <s v="Charles L Morton"/>
    <s v="CA"/>
    <s v="REL  SETC  //  EXEC"/>
    <x v="0"/>
    <x v="0"/>
    <s v="2CORP70000"/>
    <x v="6"/>
    <s v="3CORP73500"/>
    <x v="48"/>
    <s v="1DRIV13000"/>
    <x v="10"/>
    <s v="2DRIV13000"/>
    <x v="12"/>
    <n v="0"/>
    <n v="0"/>
    <n v="0"/>
    <n v="0"/>
    <n v="0"/>
    <n v="0"/>
    <n v="0"/>
    <n v="0"/>
    <n v="0"/>
    <n v="0"/>
    <n v="0"/>
    <n v="0"/>
    <n v="0"/>
    <n v="0"/>
    <n v="0"/>
    <n v="0"/>
    <n v="0"/>
    <n v="0"/>
    <n v="0"/>
    <n v="0"/>
    <n v="0"/>
    <s v="N"/>
    <n v="0"/>
    <n v="0"/>
    <n v="0"/>
    <n v="0"/>
    <n v="0"/>
    <n v="0"/>
  </r>
  <r>
    <s v="K"/>
    <x v="3"/>
    <s v="K.10005"/>
    <s v="CAP-COLSTRIP OPERATIONAL"/>
    <s v="K.10005.01"/>
    <s v="COLSTRIP OPERATIONAL"/>
    <s v="K.10005.01.01"/>
    <s v="COLSTRIP UNIT 1&amp;2"/>
    <s v="K.10005.01.01.03"/>
    <s v="Land Sales-COL 1&amp;2"/>
    <x v="0"/>
    <n v="5012"/>
    <s v="Charles L Morton"/>
    <s v="CA"/>
    <s v="REL  SETC  //  INIT"/>
    <x v="0"/>
    <x v="0"/>
    <s v="2CORP70000"/>
    <x v="6"/>
    <s v="3CORP73500"/>
    <x v="48"/>
    <s v="1DRIV13000"/>
    <x v="10"/>
    <s v="2DRIV13000"/>
    <x v="12"/>
    <n v="0"/>
    <n v="0"/>
    <n v="0"/>
    <n v="0"/>
    <n v="0"/>
    <n v="0"/>
    <n v="0"/>
    <n v="0"/>
    <n v="0"/>
    <n v="0"/>
    <n v="0"/>
    <n v="0"/>
    <n v="0"/>
    <n v="0"/>
    <n v="0"/>
    <n v="0"/>
    <n v="0"/>
    <n v="0"/>
    <n v="0"/>
    <n v="0"/>
    <n v="0"/>
    <s v="N"/>
    <n v="0"/>
    <n v="0"/>
    <n v="0"/>
    <n v="0"/>
    <n v="0"/>
    <n v="0"/>
  </r>
  <r>
    <s v="K"/>
    <x v="3"/>
    <s v="K.10005"/>
    <s v="CAP-COLSTRIP OPERATIONAL"/>
    <s v="K.10005.01"/>
    <s v="COLSTRIP OPERATIONAL"/>
    <s v="K.10005.01.02"/>
    <s v="COLSTRIP UNIT 3&amp;4"/>
    <s v="K.10005.01.02.01"/>
    <s v="COLSTRIP OPERATIONAL 3&amp;4-COL"/>
    <x v="0"/>
    <n v="5012"/>
    <s v="Charles L Morton"/>
    <s v="CA"/>
    <s v="REL  SETC  //  EXEC"/>
    <x v="0"/>
    <x v="0"/>
    <s v="2CORP70000"/>
    <x v="6"/>
    <s v="3CORP73500"/>
    <x v="48"/>
    <s v="1DRIV13000"/>
    <x v="10"/>
    <s v="2DRIV13000"/>
    <x v="12"/>
    <n v="27525205"/>
    <n v="18717140"/>
    <n v="20827934.5"/>
    <n v="17912800.5739762"/>
    <n v="804339.42602379993"/>
    <n v="21399538"/>
    <n v="9858450"/>
    <n v="11541088"/>
    <n v="25371733"/>
    <n v="15246525"/>
    <n v="10125208"/>
    <n v="27155693"/>
    <n v="11548162"/>
    <n v="15607531"/>
    <n v="17518498"/>
    <n v="6219412"/>
    <n v="11299086"/>
    <n v="14598675"/>
    <n v="49377252.426023796"/>
    <n v="0"/>
    <n v="0"/>
    <s v="N"/>
    <n v="-14598675"/>
    <n v="-11541088"/>
    <n v="-10125208"/>
    <n v="-15607531"/>
    <n v="-11299086"/>
    <n v="14598675"/>
  </r>
  <r>
    <s v="K"/>
    <x v="3"/>
    <s v="K.10005"/>
    <s v="CAP-COLSTRIP OPERATIONAL"/>
    <s v="K.10005.01"/>
    <s v="COLSTRIP OPERATIONAL"/>
    <s v="K.10005.01.02"/>
    <s v="COLSTRIP UNIT 3&amp;4"/>
    <s v="K.10005.01.02.02"/>
    <s v="LAND SALES-COL 3&amp;4"/>
    <x v="0"/>
    <n v="5012"/>
    <s v="Charles L Morton"/>
    <s v="CA"/>
    <s v="REL  SETC  //  EXEC"/>
    <x v="0"/>
    <x v="0"/>
    <s v="2CORP70000"/>
    <x v="6"/>
    <s v="3CORP73500"/>
    <x v="48"/>
    <s v="1DRIV13000"/>
    <x v="10"/>
    <s v="2DRIV13000"/>
    <x v="12"/>
    <n v="0"/>
    <n v="0"/>
    <n v="-5584.08"/>
    <n v="-5584.08"/>
    <n v="5584.08"/>
    <n v="0"/>
    <n v="0"/>
    <n v="0"/>
    <n v="0"/>
    <n v="0"/>
    <n v="0"/>
    <n v="0"/>
    <n v="0"/>
    <n v="0"/>
    <n v="0"/>
    <n v="0"/>
    <n v="0"/>
    <n v="0"/>
    <n v="5584.08"/>
    <n v="0"/>
    <n v="0"/>
    <s v="N"/>
    <n v="0"/>
    <n v="0"/>
    <n v="0"/>
    <n v="0"/>
    <n v="0"/>
    <n v="0"/>
  </r>
  <r>
    <s v="K"/>
    <x v="3"/>
    <s v="K.10005"/>
    <s v="CAP-COLSTRIP OPERATIONAL"/>
    <s v="K.10005.01"/>
    <s v="COLSTRIP OPERATIONAL"/>
    <s v="K.10005.01.02"/>
    <s v="COLSTRIP UNIT 3&amp;4"/>
    <s v="K.10005.01.02.03"/>
    <s v="SMALL TOOLS-COL 3&amp;4"/>
    <x v="0"/>
    <n v="5012"/>
    <s v="Charles L Morton"/>
    <s v="CA"/>
    <s v="REL  SETC  //  EXEC"/>
    <x v="0"/>
    <x v="0"/>
    <s v="2CORP70000"/>
    <x v="6"/>
    <s v="3CORP73500"/>
    <x v="48"/>
    <s v="1DRIV13000"/>
    <x v="10"/>
    <s v="2DRIV13000"/>
    <x v="12"/>
    <n v="0"/>
    <n v="0"/>
    <n v="0"/>
    <n v="0"/>
    <n v="0"/>
    <n v="0"/>
    <n v="0"/>
    <n v="0"/>
    <n v="0"/>
    <n v="0"/>
    <n v="0"/>
    <n v="0"/>
    <n v="0"/>
    <n v="0"/>
    <n v="0"/>
    <n v="0"/>
    <n v="0"/>
    <n v="0"/>
    <n v="0"/>
    <n v="0"/>
    <n v="0"/>
    <s v="N"/>
    <n v="0"/>
    <n v="0"/>
    <n v="0"/>
    <n v="0"/>
    <n v="0"/>
    <n v="0"/>
  </r>
  <r>
    <s v="K"/>
    <x v="3"/>
    <s v="K.10006"/>
    <s v="CAP-ENCOGEN OPERATIONAL"/>
    <s v="K.10006.01"/>
    <s v="ENCOGEN OPERATIONAL"/>
    <s v="K.10006.01.01"/>
    <s v="ENCOGEN"/>
    <s v="K.10006.01.01.01"/>
    <s v="SMALL TOOLS-ENC"/>
    <x v="0"/>
    <n v="5017"/>
    <s v="Nathan A Garretson"/>
    <s v="CA"/>
    <s v="REL  SETC  //  EXEC"/>
    <x v="0"/>
    <x v="0"/>
    <s v="2CORP70000"/>
    <x v="6"/>
    <s v="3CORP74000"/>
    <x v="49"/>
    <s v="1DRIV13000"/>
    <x v="10"/>
    <s v="2DRIV13000"/>
    <x v="12"/>
    <n v="0"/>
    <n v="39915"/>
    <n v="40120.910000000003"/>
    <n v="38230.910000000003"/>
    <n v="1684.0899999999965"/>
    <n v="0"/>
    <n v="40000"/>
    <n v="-40000"/>
    <n v="0"/>
    <n v="41000"/>
    <n v="-41000"/>
    <n v="0"/>
    <n v="41000"/>
    <n v="-41000"/>
    <n v="0"/>
    <n v="41000"/>
    <n v="-41000"/>
    <n v="41000"/>
    <n v="-161315.91"/>
    <n v="0"/>
    <n v="0"/>
    <s v="N"/>
    <n v="-41000"/>
    <n v="40000"/>
    <n v="41000"/>
    <n v="41000"/>
    <n v="41000"/>
    <n v="41000"/>
  </r>
  <r>
    <s v="K"/>
    <x v="3"/>
    <s v="K.10006"/>
    <s v="CAP-ENCOGEN OPERATIONAL"/>
    <s v="K.10006.01"/>
    <s v="ENCOGEN OPERATIONAL"/>
    <s v="K.10006.01.01"/>
    <s v="ENCOGEN"/>
    <s v="K.10006.01.01.02"/>
    <s v="THERMAL PLANT WORK-ENC"/>
    <x v="0"/>
    <n v="5017"/>
    <s v="Nathan A Garretson"/>
    <s v="CA"/>
    <s v="REL  SETC  //  EXEC"/>
    <x v="0"/>
    <x v="0"/>
    <s v="2CORP70000"/>
    <x v="6"/>
    <s v="3CORP74000"/>
    <x v="49"/>
    <s v="1DRIV13000"/>
    <x v="10"/>
    <s v="2DRIV13000"/>
    <x v="12"/>
    <n v="683506"/>
    <n v="234150"/>
    <n v="234150"/>
    <n v="237091.66"/>
    <n v="-2941.6600000000035"/>
    <n v="4841379"/>
    <n v="0"/>
    <n v="4841379"/>
    <n v="490414"/>
    <n v="0"/>
    <n v="490414"/>
    <n v="168913"/>
    <n v="0"/>
    <n v="168913"/>
    <n v="442291"/>
    <n v="0"/>
    <n v="442291"/>
    <n v="0"/>
    <n v="5940055.3399999999"/>
    <n v="0"/>
    <n v="0"/>
    <s v="N"/>
    <n v="0"/>
    <n v="-9800000"/>
    <n v="-5425000"/>
    <n v="0"/>
    <n v="-170000"/>
    <n v="0"/>
  </r>
  <r>
    <s v="K"/>
    <x v="3"/>
    <s v="K.10007"/>
    <s v="CAP-FERNDALE OPERATIONAL"/>
    <s v="K.10007.01"/>
    <s v="FERNDALE OPERATIONAL"/>
    <s v="K.10007.01.01"/>
    <s v="FERNDALE"/>
    <s v="K.10007.01.01.01"/>
    <s v="SMALL TOOLS-FERN"/>
    <x v="0"/>
    <n v="5012"/>
    <s v="Charles L Morton"/>
    <s v="CA"/>
    <s v="REL  SETC  //  OPER"/>
    <x v="0"/>
    <x v="0"/>
    <s v="2CORP70000"/>
    <x v="6"/>
    <s v="3CORP74500"/>
    <x v="50"/>
    <s v="1DRIV13000"/>
    <x v="10"/>
    <s v="2DRIV13000"/>
    <x v="12"/>
    <n v="0"/>
    <n v="1607"/>
    <n v="1575"/>
    <n v="525"/>
    <n v="1082"/>
    <n v="0"/>
    <n v="0"/>
    <n v="0"/>
    <n v="0"/>
    <n v="0"/>
    <n v="0"/>
    <n v="0"/>
    <n v="0"/>
    <n v="0"/>
    <n v="0"/>
    <n v="0"/>
    <n v="0"/>
    <n v="0"/>
    <n v="1082"/>
    <n v="0"/>
    <n v="0"/>
    <s v="N"/>
    <n v="0"/>
    <n v="0"/>
    <n v="0"/>
    <n v="0"/>
    <n v="0"/>
    <n v="0"/>
  </r>
  <r>
    <s v="K"/>
    <x v="3"/>
    <s v="K.10007"/>
    <s v="CAP-FERNDALE OPERATIONAL"/>
    <s v="K.10007.01"/>
    <s v="FERNDALE OPERATIONAL"/>
    <s v="K.10007.01.01"/>
    <s v="FERNDALE"/>
    <s v="K.10007.01.01.02"/>
    <s v="THERMAL PLANT WORK-FERN"/>
    <x v="0"/>
    <n v="5012"/>
    <s v="Charles L Morton"/>
    <s v="CA"/>
    <s v="REL  SETC  //  OPER"/>
    <x v="0"/>
    <x v="0"/>
    <s v="2CORP70000"/>
    <x v="6"/>
    <s v="3CORP74500"/>
    <x v="50"/>
    <s v="1DRIV13000"/>
    <x v="10"/>
    <s v="2DRIV13000"/>
    <x v="12"/>
    <n v="7966725"/>
    <n v="7966725"/>
    <n v="7989284.8399999999"/>
    <n v="8275472.8799999999"/>
    <n v="-308747.87999999989"/>
    <n v="0"/>
    <n v="0"/>
    <n v="0"/>
    <n v="420000"/>
    <n v="374283"/>
    <n v="45717"/>
    <n v="0"/>
    <n v="0"/>
    <n v="0"/>
    <n v="0"/>
    <n v="0"/>
    <n v="0"/>
    <n v="0"/>
    <n v="-263030.87999999989"/>
    <n v="0"/>
    <n v="0"/>
    <s v="N"/>
    <n v="0"/>
    <n v="0"/>
    <n v="374283"/>
    <n v="0"/>
    <n v="0"/>
    <n v="0"/>
  </r>
  <r>
    <s v="K"/>
    <x v="3"/>
    <s v="K.10008"/>
    <s v="CAP-FREDDY 1 OPERATIONAL"/>
    <s v="K.10008.01"/>
    <s v="FREDDY 1 OPERATIONAL"/>
    <s v="K.10008.01.01"/>
    <s v="FREDDY 1"/>
    <s v="K.10008.01.01.01"/>
    <s v="EXCITER UPGRADE-FREDDY 1"/>
    <x v="0"/>
    <n v="5012"/>
    <s v="Charles L Morton"/>
    <s v="CA"/>
    <s v="REL  SETC  //  EXEC"/>
    <x v="0"/>
    <x v="0"/>
    <s v="2CORP70000"/>
    <x v="6"/>
    <s v="3CORP75000"/>
    <x v="51"/>
    <s v="1DRIV13000"/>
    <x v="10"/>
    <s v="2DRIV13000"/>
    <x v="12"/>
    <n v="0"/>
    <n v="0"/>
    <n v="0"/>
    <n v="0"/>
    <n v="0"/>
    <n v="0"/>
    <n v="0"/>
    <n v="0"/>
    <n v="0"/>
    <n v="0"/>
    <n v="0"/>
    <n v="0"/>
    <n v="0"/>
    <n v="0"/>
    <n v="0"/>
    <n v="0"/>
    <n v="0"/>
    <n v="0"/>
    <n v="0"/>
    <n v="0"/>
    <n v="0"/>
    <s v="N"/>
    <n v="0"/>
    <n v="0"/>
    <n v="0"/>
    <n v="0"/>
    <n v="0"/>
    <n v="0"/>
  </r>
  <r>
    <s v="K"/>
    <x v="3"/>
    <s v="K.10008"/>
    <s v="CAP-FREDDY 1 OPERATIONAL"/>
    <s v="K.10008.01"/>
    <s v="FREDDY 1 OPERATIONAL"/>
    <s v="K.10008.01.01"/>
    <s v="FREDDY 1"/>
    <s v="K.10008.01.01.02"/>
    <s v="NOX CATALYST REPLACEMENT-FREDDY 1"/>
    <x v="0"/>
    <n v="5012"/>
    <s v="Charles L Morton"/>
    <s v="CA"/>
    <s v="REL  SETC  //  EXEC"/>
    <x v="0"/>
    <x v="0"/>
    <s v="2CORP70000"/>
    <x v="6"/>
    <s v="3CORP75000"/>
    <x v="51"/>
    <s v="1DRIV13000"/>
    <x v="10"/>
    <s v="2DRIV13000"/>
    <x v="12"/>
    <n v="2331000"/>
    <n v="0"/>
    <n v="0"/>
    <n v="0"/>
    <n v="0"/>
    <n v="0"/>
    <n v="0"/>
    <n v="0"/>
    <n v="0"/>
    <n v="0"/>
    <n v="0"/>
    <n v="0"/>
    <n v="0"/>
    <n v="0"/>
    <n v="0"/>
    <n v="0"/>
    <n v="0"/>
    <n v="0"/>
    <n v="0"/>
    <n v="0"/>
    <n v="0"/>
    <s v="N"/>
    <n v="0"/>
    <n v="0"/>
    <n v="0"/>
    <n v="0"/>
    <n v="0"/>
    <n v="0"/>
  </r>
  <r>
    <s v="K"/>
    <x v="3"/>
    <s v="K.10008"/>
    <s v="CAP-FREDDY 1 OPERATIONAL"/>
    <s v="K.10008.01"/>
    <s v="FREDDY 1 OPERATIONAL"/>
    <s v="K.10008.01.01"/>
    <s v="FREDDY 1"/>
    <s v="K.10008.01.01.03"/>
    <s v="THERMAL PLANT WORK-FDY1"/>
    <x v="0"/>
    <n v="5012"/>
    <s v="Charles L Morton"/>
    <s v="CA"/>
    <s v="REL  SETC  //  EXEC"/>
    <x v="0"/>
    <x v="0"/>
    <s v="2CORP70000"/>
    <x v="6"/>
    <s v="3CORP75000"/>
    <x v="51"/>
    <s v="1DRIV13000"/>
    <x v="10"/>
    <s v="2DRIV13000"/>
    <x v="12"/>
    <n v="5727650"/>
    <n v="8058650"/>
    <n v="8141430.9000000004"/>
    <n v="7741567.7100000009"/>
    <n v="317082.28999999911"/>
    <n v="0"/>
    <n v="0"/>
    <n v="0"/>
    <n v="0"/>
    <n v="0"/>
    <n v="0"/>
    <n v="0"/>
    <n v="0"/>
    <n v="0"/>
    <n v="0"/>
    <n v="0"/>
    <n v="0"/>
    <n v="0"/>
    <n v="317082.28999999911"/>
    <n v="0"/>
    <n v="0"/>
    <s v="N"/>
    <n v="0"/>
    <n v="0"/>
    <n v="0"/>
    <n v="0"/>
    <n v="0"/>
    <n v="0"/>
  </r>
  <r>
    <s v="K"/>
    <x v="3"/>
    <s v="K.10009"/>
    <s v="CAP-FREDONIA OPERATIONAL"/>
    <s v="K.10009.01"/>
    <s v="FREDONIA OPERATIONAL"/>
    <s v="K.10009.01.01"/>
    <s v="FREDONIA"/>
    <s v="K.10009.01.01.01"/>
    <s v="SMALL TOOLS-FRA"/>
    <x v="0"/>
    <n v="5017"/>
    <s v="Nathan A Garretson"/>
    <s v="CA"/>
    <s v="REL  SETC  //  OPER"/>
    <x v="0"/>
    <x v="0"/>
    <s v="2CORP70000"/>
    <x v="6"/>
    <s v="3CORP75500"/>
    <x v="17"/>
    <s v="1DRIV13000"/>
    <x v="10"/>
    <s v="2DRIV13000"/>
    <x v="12"/>
    <n v="31635"/>
    <n v="31560"/>
    <n v="32248.69"/>
    <n v="1357.96"/>
    <n v="30202.04"/>
    <n v="3846769"/>
    <n v="0"/>
    <n v="3846769"/>
    <n v="31920"/>
    <n v="0"/>
    <n v="31920"/>
    <n v="32399"/>
    <n v="0"/>
    <n v="32399"/>
    <n v="32400"/>
    <n v="0"/>
    <n v="32400"/>
    <n v="0"/>
    <n v="3973690.04"/>
    <n v="0"/>
    <n v="0"/>
    <s v="N"/>
    <n v="0"/>
    <n v="-2022000"/>
    <n v="-2392849"/>
    <n v="0"/>
    <n v="0"/>
    <n v="0"/>
  </r>
  <r>
    <s v="K"/>
    <x v="3"/>
    <s v="K.10009"/>
    <s v="CAP-FREDONIA OPERATIONAL"/>
    <s v="K.10009.01"/>
    <s v="FREDONIA OPERATIONAL"/>
    <s v="K.10009.01.01"/>
    <s v="FREDONIA"/>
    <s v="K.10009.01.01.02"/>
    <s v="THERMAL PLANT WORK-FRA"/>
    <x v="0"/>
    <n v="5017"/>
    <s v="Nathan A Garretson"/>
    <s v="CA"/>
    <s v="REL  SETC  //  OPER"/>
    <x v="0"/>
    <x v="0"/>
    <s v="2CORP70000"/>
    <x v="6"/>
    <s v="3CORP75500"/>
    <x v="17"/>
    <s v="1DRIV13000"/>
    <x v="10"/>
    <s v="2DRIV13000"/>
    <x v="12"/>
    <n v="0"/>
    <n v="0"/>
    <n v="0"/>
    <n v="0"/>
    <n v="0"/>
    <n v="0"/>
    <n v="22000"/>
    <n v="-22000"/>
    <n v="0"/>
    <n v="0"/>
    <n v="0"/>
    <n v="0"/>
    <n v="0"/>
    <n v="0"/>
    <n v="0"/>
    <n v="0"/>
    <n v="0"/>
    <n v="0"/>
    <n v="-22000"/>
    <n v="0"/>
    <n v="0"/>
    <s v="N"/>
    <n v="0"/>
    <n v="22000"/>
    <n v="0"/>
    <n v="0"/>
    <n v="0"/>
    <n v="0"/>
  </r>
  <r>
    <s v="K"/>
    <x v="3"/>
    <s v="K.10010"/>
    <s v="CAP-FREDRICKSON OPERATIONAL"/>
    <s v="K.10010.01"/>
    <s v="FREDRICKSON OPERATIONAL"/>
    <s v="K.10010.01.01"/>
    <s v="FREDRICKSON UNIT 1&amp;2"/>
    <s v="K.10010.01.01.01"/>
    <s v="SMALL TOOLS-FRE"/>
    <x v="0"/>
    <n v="5025"/>
    <s v="Mark Carlson"/>
    <s v="CA"/>
    <s v="REL  SETC  //  OPER"/>
    <x v="0"/>
    <x v="0"/>
    <s v="2CORP70000"/>
    <x v="6"/>
    <s v="3CORP76000"/>
    <x v="52"/>
    <s v="1DRIV13000"/>
    <x v="10"/>
    <s v="2DRIV13000"/>
    <x v="12"/>
    <n v="0"/>
    <n v="28080"/>
    <n v="28080.15"/>
    <n v="0"/>
    <n v="28080"/>
    <n v="0"/>
    <n v="0"/>
    <n v="0"/>
    <n v="0"/>
    <n v="0"/>
    <n v="0"/>
    <n v="0"/>
    <n v="0"/>
    <n v="0"/>
    <n v="0"/>
    <n v="0"/>
    <n v="0"/>
    <n v="0"/>
    <n v="28080"/>
    <n v="0"/>
    <n v="0"/>
    <s v="N"/>
    <n v="0"/>
    <n v="0"/>
    <n v="0"/>
    <n v="0"/>
    <n v="0"/>
    <n v="0"/>
  </r>
  <r>
    <s v="K"/>
    <x v="3"/>
    <s v="K.10010"/>
    <s v="CAP-FREDRICKSON OPERATIONAL"/>
    <s v="K.10010.01"/>
    <s v="FREDRICKSON OPERATIONAL"/>
    <s v="K.10010.01.01"/>
    <s v="FREDRICKSON UNIT 1&amp;2"/>
    <s v="K.10010.01.01.02"/>
    <s v="THERMAL PLANT WORK-FRE"/>
    <x v="0"/>
    <n v="5025"/>
    <s v="Mark Carlson"/>
    <s v="CA"/>
    <s v="REL  SETC  //  OPER"/>
    <x v="0"/>
    <x v="0"/>
    <s v="2CORP70000"/>
    <x v="6"/>
    <s v="3CORP76000"/>
    <x v="52"/>
    <s v="1DRIV13000"/>
    <x v="10"/>
    <s v="2DRIV13000"/>
    <x v="12"/>
    <n v="919967"/>
    <n v="907496"/>
    <n v="116737.02"/>
    <n v="-5472.6028800000358"/>
    <n v="912968.60288000002"/>
    <n v="156720"/>
    <n v="150000"/>
    <n v="6720"/>
    <n v="8400"/>
    <n v="0"/>
    <n v="8400"/>
    <n v="11200"/>
    <n v="0"/>
    <n v="11200"/>
    <n v="11200"/>
    <n v="0"/>
    <n v="11200"/>
    <n v="0"/>
    <n v="950488.60288000002"/>
    <n v="0"/>
    <n v="0"/>
    <s v="N"/>
    <n v="0"/>
    <n v="150000"/>
    <n v="0"/>
    <n v="0"/>
    <n v="0"/>
    <n v="0"/>
  </r>
  <r>
    <s v="K"/>
    <x v="3"/>
    <s v="K.10011"/>
    <s v="CAP-FREDRICKSON PROJECTS"/>
    <s v="K.10011.01"/>
    <s v="FREDRICKSON PROJECTS"/>
    <s v="K.10011.01.02"/>
    <s v="FREDRICKSON UNIT 1&amp;2"/>
    <s v="K.10011.01.02.01"/>
    <s v="BUS DUCT SYSTEM REPLACEMENT U1-FRE"/>
    <x v="0"/>
    <n v="5025"/>
    <s v="Mark Carlson"/>
    <s v="CA"/>
    <s v="REL  SETC  //  EXEC"/>
    <x v="0"/>
    <x v="0"/>
    <s v="2CORP70000"/>
    <x v="6"/>
    <s v="3CORP76000"/>
    <x v="52"/>
    <s v="1DRIV13000"/>
    <x v="10"/>
    <s v="2DRIV13000"/>
    <x v="12"/>
    <n v="0"/>
    <n v="0"/>
    <n v="0"/>
    <n v="0"/>
    <n v="0"/>
    <n v="0"/>
    <n v="0"/>
    <n v="0"/>
    <n v="0"/>
    <n v="0"/>
    <n v="0"/>
    <n v="0"/>
    <n v="0"/>
    <n v="0"/>
    <n v="0"/>
    <n v="0"/>
    <n v="0"/>
    <n v="0"/>
    <n v="0"/>
    <n v="0"/>
    <n v="0"/>
    <s v="N"/>
    <n v="0"/>
    <n v="0"/>
    <n v="0"/>
    <n v="0"/>
    <n v="0"/>
    <n v="0"/>
  </r>
  <r>
    <s v="K"/>
    <x v="3"/>
    <s v="K.10011"/>
    <s v="CAP-FREDRICKSON PROJECTS"/>
    <s v="K.10011.01"/>
    <s v="FREDRICKSON PROJECTS"/>
    <s v="K.10011.01.02"/>
    <s v="FREDRICKSON UNIT 1&amp;2"/>
    <s v="K.10011.01.02.02"/>
    <s v="CONSTRUCT PURPOSE-BUILT HAZ-MAT STOR-FRE"/>
    <x v="0"/>
    <n v="5025"/>
    <s v="Mark Carlson"/>
    <s v="CA"/>
    <s v="REL  SETC  //  EXEC"/>
    <x v="0"/>
    <x v="0"/>
    <s v="2CORP70000"/>
    <x v="6"/>
    <s v="3CORP76000"/>
    <x v="52"/>
    <s v="1DRIV13000"/>
    <x v="10"/>
    <s v="2DRIV13000"/>
    <x v="12"/>
    <n v="0"/>
    <n v="0"/>
    <n v="0"/>
    <n v="0"/>
    <n v="0"/>
    <n v="0"/>
    <n v="0"/>
    <n v="0"/>
    <n v="0"/>
    <n v="0"/>
    <n v="0"/>
    <n v="0"/>
    <n v="0"/>
    <n v="0"/>
    <n v="0"/>
    <n v="0"/>
    <n v="0"/>
    <n v="0"/>
    <n v="0"/>
    <n v="0"/>
    <n v="0"/>
    <s v="N"/>
    <n v="0"/>
    <n v="0"/>
    <n v="0"/>
    <n v="0"/>
    <n v="0"/>
    <n v="0"/>
  </r>
  <r>
    <s v="K"/>
    <x v="3"/>
    <s v="K.10011"/>
    <s v="CAP-FREDRICKSON PROJECTS"/>
    <s v="K.10011.01"/>
    <s v="FREDRICKSON PROJECTS"/>
    <s v="K.10011.01.02"/>
    <s v="FREDRICKSON UNIT 1&amp;2"/>
    <s v="K.10011.01.02.03"/>
    <s v="WATER TREATMENT SYS REFURBISH-FRE"/>
    <x v="0"/>
    <n v="5025"/>
    <s v="Mark Carlson"/>
    <s v="CA"/>
    <s v="REL  SETC  //  EXEC"/>
    <x v="0"/>
    <x v="0"/>
    <s v="2CORP70000"/>
    <x v="6"/>
    <s v="3CORP76000"/>
    <x v="52"/>
    <s v="1DRIV13000"/>
    <x v="10"/>
    <s v="2DRIV13000"/>
    <x v="12"/>
    <n v="0"/>
    <n v="0"/>
    <n v="0"/>
    <n v="0"/>
    <n v="0"/>
    <n v="0"/>
    <n v="0"/>
    <n v="0"/>
    <n v="0"/>
    <n v="0"/>
    <n v="0"/>
    <n v="0"/>
    <n v="0"/>
    <n v="0"/>
    <n v="0"/>
    <n v="0"/>
    <n v="0"/>
    <n v="0"/>
    <n v="0"/>
    <n v="0"/>
    <n v="0"/>
    <s v="N"/>
    <n v="0"/>
    <n v="0"/>
    <n v="0"/>
    <n v="0"/>
    <n v="0"/>
    <n v="0"/>
  </r>
  <r>
    <s v="K"/>
    <x v="3"/>
    <s v="K.10011"/>
    <s v="CAP-FREDRICKSON PROJECTS"/>
    <s v="K.10011.01"/>
    <s v="FREDRICKSON PROJECTS"/>
    <s v="K.10011.01.02"/>
    <s v="FREDRICKSON UNIT 1&amp;2"/>
    <s v="K.10011.01.02.04"/>
    <s v="Gas Fuel System Replacement U1-FRE"/>
    <x v="0"/>
    <n v="5025"/>
    <s v="Mark Carlson"/>
    <s v="CA"/>
    <s v="REL  SETC  //  INIT"/>
    <x v="0"/>
    <x v="0"/>
    <s v="2CORP70000"/>
    <x v="6"/>
    <s v="3CORP76000"/>
    <x v="52"/>
    <s v="1DRIV13000"/>
    <x v="10"/>
    <s v="2DRIV13000"/>
    <x v="12"/>
    <n v="0"/>
    <n v="50879"/>
    <n v="52698.27"/>
    <n v="-17.109999999999673"/>
    <n v="50896.11"/>
    <n v="0"/>
    <n v="0"/>
    <n v="0"/>
    <n v="0"/>
    <n v="0"/>
    <n v="0"/>
    <n v="0"/>
    <n v="0"/>
    <n v="0"/>
    <n v="0"/>
    <n v="0"/>
    <n v="0"/>
    <n v="0"/>
    <n v="50896.11"/>
    <n v="0"/>
    <n v="0"/>
    <s v="N"/>
    <n v="0"/>
    <n v="0"/>
    <n v="0"/>
    <n v="0"/>
    <n v="0"/>
    <n v="0"/>
  </r>
  <r>
    <s v="K"/>
    <x v="3"/>
    <s v="K.10011"/>
    <s v="CAP-FREDRICKSON PROJECTS"/>
    <s v="K.10011.01"/>
    <s v="FREDRICKSON PROJECTS"/>
    <s v="K.10011.01.02"/>
    <s v="FREDRICKSON UNIT 1&amp;2"/>
    <s v="K.10011.01.02.05"/>
    <s v="Win7 Control System-FRE"/>
    <x v="0"/>
    <n v="5025"/>
    <s v="Mark Carlson"/>
    <s v="CA"/>
    <s v="REL  SETC  //  INIT"/>
    <x v="0"/>
    <x v="0"/>
    <s v="2CORP70000"/>
    <x v="6"/>
    <s v="3CORP76000"/>
    <x v="52"/>
    <s v="1DRIV13000"/>
    <x v="10"/>
    <s v="2DRIV13000"/>
    <x v="12"/>
    <n v="0"/>
    <n v="151493"/>
    <n v="151493.34"/>
    <n v="32182.209695999998"/>
    <n v="119310.79030399999"/>
    <n v="0"/>
    <n v="0"/>
    <n v="0"/>
    <n v="0"/>
    <n v="0"/>
    <n v="0"/>
    <n v="0"/>
    <n v="0"/>
    <n v="0"/>
    <n v="0"/>
    <n v="0"/>
    <n v="0"/>
    <n v="0"/>
    <n v="119310.79030399999"/>
    <n v="0"/>
    <n v="0"/>
    <s v="N"/>
    <n v="0"/>
    <n v="0"/>
    <n v="0"/>
    <n v="0"/>
    <n v="0"/>
    <n v="0"/>
  </r>
  <r>
    <s v="K"/>
    <x v="3"/>
    <s v="K.10011"/>
    <s v="CAP-FREDRICKSON PROJECTS"/>
    <s v="K.10011.01"/>
    <s v="FREDRICKSON PROJECTS"/>
    <s v="K.10011.01.02"/>
    <s v="FREDRICKSON UNIT 1&amp;2"/>
    <s v="K.10011.01.02.06"/>
    <s v="CT Major Inspection-FRE"/>
    <x v="0"/>
    <n v="5025"/>
    <s v="Mark Carlson"/>
    <s v="CA"/>
    <s v="REL  SETC  //  INIT"/>
    <x v="0"/>
    <x v="0"/>
    <s v="2CORP70000"/>
    <x v="6"/>
    <s v="3CORP76000"/>
    <x v="52"/>
    <s v="1DRIV13000"/>
    <x v="10"/>
    <s v="2DRIV13000"/>
    <x v="12"/>
    <n v="0"/>
    <n v="0"/>
    <n v="0"/>
    <n v="0"/>
    <n v="0"/>
    <n v="0"/>
    <n v="0"/>
    <n v="0"/>
    <n v="0"/>
    <n v="0"/>
    <n v="0"/>
    <n v="0"/>
    <n v="0"/>
    <n v="0"/>
    <n v="0"/>
    <n v="0"/>
    <n v="0"/>
    <n v="0"/>
    <n v="0"/>
    <n v="0"/>
    <n v="0"/>
    <s v="N"/>
    <n v="0"/>
    <n v="0"/>
    <n v="0"/>
    <n v="0"/>
    <n v="0"/>
    <n v="0"/>
  </r>
  <r>
    <s v="K"/>
    <x v="3"/>
    <s v="K.10011"/>
    <s v="CAP-FREDRICKSON PROJECTS"/>
    <s v="K.10011.01"/>
    <s v="FREDRICKSON PROJECTS"/>
    <s v="K.10011.01.02"/>
    <s v="FREDRICKSON UNIT 1&amp;2"/>
    <s v="K.10011.01.02.07"/>
    <s v="Gas Turbine Compressor-FRE"/>
    <x v="0"/>
    <n v="5025"/>
    <s v="Mark Carlson"/>
    <s v="CA"/>
    <s v="REL  SETC  //  INIT"/>
    <x v="0"/>
    <x v="0"/>
    <s v="2CORP70000"/>
    <x v="6"/>
    <s v="3CORP76000"/>
    <x v="52"/>
    <s v="1DRIV13000"/>
    <x v="10"/>
    <s v="2DRIV13000"/>
    <x v="12"/>
    <n v="0"/>
    <n v="0"/>
    <n v="0"/>
    <n v="0"/>
    <n v="0"/>
    <n v="0"/>
    <n v="0"/>
    <n v="0"/>
    <n v="0"/>
    <n v="0"/>
    <n v="0"/>
    <n v="0"/>
    <n v="0"/>
    <n v="0"/>
    <n v="0"/>
    <n v="0"/>
    <n v="0"/>
    <n v="0"/>
    <n v="0"/>
    <n v="0"/>
    <n v="0"/>
    <s v="N"/>
    <n v="0"/>
    <n v="0"/>
    <n v="0"/>
    <n v="0"/>
    <n v="0"/>
    <n v="0"/>
  </r>
  <r>
    <s v="K"/>
    <x v="3"/>
    <s v="K.10012"/>
    <s v="CAP-GET TO ZERO PROGRAM"/>
    <s v="K.10012.01"/>
    <s v="GTZ PROGRAM CAPITAL COST"/>
    <s v="K.10012.01.01"/>
    <s v="GTZ BILLING PMT CREDIT/COLLECTIONS"/>
    <s v="K.10012.01.01.01"/>
    <s v="BPCC-ACCOUNT BAL CLARITY &amp; CONSISTCY"/>
    <x v="0"/>
    <n v="5362"/>
    <s v="Joshua Jacobs"/>
    <s v="CA"/>
    <s v="REL  SETC  //  EXEC"/>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1"/>
    <s v="GTZ PROGRAM CAPITAL COST"/>
    <s v="K.10012.01.01"/>
    <s v="GTZ BILLING PMT CREDIT/COLLECTIONS"/>
    <s v="K.10012.01.01.02"/>
    <s v="BPCC-BILL CODE ENHANCEMENTS PHASE 1"/>
    <x v="0"/>
    <n v="5362"/>
    <s v="Joshua Jacobs"/>
    <s v="CA"/>
    <s v="REL  SETC  //  EXEC"/>
    <x v="2"/>
    <x v="1"/>
    <s v="2CORP45000"/>
    <x v="10"/>
    <s v="3CORP45000"/>
    <x v="53"/>
    <s v="1DRIV80000"/>
    <x v="3"/>
    <s v="2DRIV80000"/>
    <x v="3"/>
    <n v="0"/>
    <n v="753207"/>
    <n v="740214.91"/>
    <n v="764326.91712"/>
    <n v="-11119.917119999998"/>
    <n v="0"/>
    <n v="0"/>
    <n v="0"/>
    <n v="0"/>
    <n v="0"/>
    <n v="0"/>
    <n v="0"/>
    <n v="0"/>
    <n v="0"/>
    <n v="0"/>
    <n v="0"/>
    <n v="0"/>
    <n v="0"/>
    <n v="-11119.917119999998"/>
    <n v="0"/>
    <n v="0"/>
    <s v="Y"/>
    <n v="0"/>
    <n v="0"/>
    <n v="0"/>
    <n v="0"/>
    <n v="0"/>
    <n v="0"/>
  </r>
  <r>
    <s v="K"/>
    <x v="3"/>
    <s v="K.10012"/>
    <s v="CAP-GET TO ZERO PROGRAM"/>
    <s v="K.10012.01"/>
    <s v="GTZ PROGRAM CAPITAL COST"/>
    <s v="K.10012.01.01"/>
    <s v="GTZ BILLING PMT CREDIT/COLLECTIONS"/>
    <s v="K.10012.01.01.03"/>
    <s v="BPCC-BILL DUE-REMINDER &amp; FISERV BALANCE"/>
    <x v="0"/>
    <n v="5362"/>
    <s v="Joshua Jacobs"/>
    <s v="CA"/>
    <s v="REL  SETC  //  EXEC"/>
    <x v="2"/>
    <x v="1"/>
    <s v="2CORP45000"/>
    <x v="10"/>
    <s v="3CORP45000"/>
    <x v="53"/>
    <s v="1DRIV80000"/>
    <x v="3"/>
    <s v="2DRIV80000"/>
    <x v="3"/>
    <n v="13835958.512252426"/>
    <n v="0"/>
    <n v="-18574.32"/>
    <n v="39175.68"/>
    <n v="-39175.68"/>
    <n v="7248230.3985991869"/>
    <n v="7248230.3985991869"/>
    <n v="0"/>
    <n v="4402790.6053184448"/>
    <n v="4402790.6053184448"/>
    <n v="0"/>
    <n v="4504814.9168929541"/>
    <n v="4504814.9168929541"/>
    <n v="0"/>
    <n v="728700.38786616304"/>
    <n v="728700.38786616304"/>
    <n v="0"/>
    <n v="0"/>
    <n v="-39175.68"/>
    <n v="0"/>
    <n v="0"/>
    <s v="Y"/>
    <n v="0"/>
    <n v="0"/>
    <n v="0"/>
    <n v="0"/>
    <n v="0"/>
    <n v="0"/>
  </r>
  <r>
    <s v="K"/>
    <x v="3"/>
    <s v="K.10012"/>
    <s v="CAP-GET TO ZERO PROGRAM"/>
    <s v="K.10012.01"/>
    <s v="GTZ PROGRAM CAPITAL COST"/>
    <s v="K.10012.01.01"/>
    <s v="GTZ BILLING PMT CREDIT/COLLECTIONS"/>
    <s v="K.10012.01.01.04"/>
    <s v="BPCC-BILLING AND PAYMENT IMPROVEMENT"/>
    <x v="0"/>
    <n v="5362"/>
    <s v="Joshua Jacobs"/>
    <s v="CA"/>
    <s v="REL  SETC  //  PLNG"/>
    <x v="2"/>
    <x v="1"/>
    <s v="2CORP45000"/>
    <x v="10"/>
    <s v="3CORP45000"/>
    <x v="53"/>
    <s v="1DRIV80000"/>
    <x v="3"/>
    <s v="2DRIV80000"/>
    <x v="3"/>
    <n v="0"/>
    <n v="0"/>
    <n v="1446000.07"/>
    <n v="1424791.2672847002"/>
    <n v="-1424791.2672847002"/>
    <n v="0"/>
    <n v="0"/>
    <n v="0"/>
    <n v="0"/>
    <n v="0"/>
    <n v="0"/>
    <n v="0"/>
    <n v="0"/>
    <n v="0"/>
    <n v="0"/>
    <n v="0"/>
    <n v="0"/>
    <n v="0"/>
    <n v="-1424791.2672847002"/>
    <n v="0"/>
    <n v="0"/>
    <s v="Y"/>
    <n v="0"/>
    <n v="0"/>
    <n v="0"/>
    <n v="0"/>
    <n v="0"/>
    <n v="0"/>
  </r>
  <r>
    <s v="K"/>
    <x v="3"/>
    <s v="K.10012"/>
    <s v="CAP-GET TO ZERO PROGRAM"/>
    <s v="K.10012.01"/>
    <s v="GTZ PROGRAM CAPITAL COST"/>
    <s v="K.10012.01.01"/>
    <s v="GTZ BILLING PMT CREDIT/COLLECTIONS"/>
    <s v="K.10012.01.01.05"/>
    <s v="BPCC-BILLING PERFORMANCE IMPROVEMNT"/>
    <x v="0"/>
    <n v="5362"/>
    <s v="Joshua Jacobs"/>
    <s v="CA"/>
    <s v="REL  SETC  //  EXEC"/>
    <x v="2"/>
    <x v="1"/>
    <s v="2CORP45000"/>
    <x v="10"/>
    <s v="3CORP45000"/>
    <x v="53"/>
    <s v="1DRIV80000"/>
    <x v="3"/>
    <s v="2DRIV80000"/>
    <x v="3"/>
    <n v="0"/>
    <n v="0"/>
    <n v="1594558.84"/>
    <n v="2688948.956824"/>
    <n v="-2688948.956824"/>
    <n v="0"/>
    <n v="0"/>
    <n v="0"/>
    <n v="0"/>
    <n v="0"/>
    <n v="0"/>
    <n v="0"/>
    <n v="0"/>
    <n v="0"/>
    <n v="0"/>
    <n v="0"/>
    <n v="0"/>
    <n v="0"/>
    <n v="-2688948.956824"/>
    <n v="0"/>
    <n v="0"/>
    <s v="Y"/>
    <n v="0"/>
    <n v="0"/>
    <n v="0"/>
    <n v="0"/>
    <n v="0"/>
    <n v="0"/>
  </r>
  <r>
    <s v="K"/>
    <x v="3"/>
    <s v="K.10012"/>
    <s v="CAP-GET TO ZERO PROGRAM"/>
    <s v="K.10012.01"/>
    <s v="GTZ PROGRAM CAPITAL COST"/>
    <s v="K.10012.01.01"/>
    <s v="GTZ BILLING PMT CREDIT/COLLECTIONS"/>
    <s v="K.10012.01.01.06"/>
    <s v="BPCC-CLLCTN CYCL IMPRVMNT&amp;AGNCY INTGRTN"/>
    <x v="0"/>
    <n v="5362"/>
    <s v="Joshua Jacobs"/>
    <s v="CA"/>
    <s v="REL  SETC  //  PLNG"/>
    <x v="2"/>
    <x v="1"/>
    <s v="2CORP45000"/>
    <x v="10"/>
    <s v="3CORP45000"/>
    <x v="53"/>
    <s v="1DRIV80000"/>
    <x v="3"/>
    <s v="2DRIV80000"/>
    <x v="3"/>
    <n v="0"/>
    <n v="0"/>
    <n v="857182.65"/>
    <n v="1915249.1394199999"/>
    <n v="-1915249.1394199999"/>
    <n v="0"/>
    <n v="0"/>
    <n v="0"/>
    <n v="0"/>
    <n v="0"/>
    <n v="0"/>
    <n v="0"/>
    <n v="0"/>
    <n v="0"/>
    <n v="0"/>
    <n v="0"/>
    <n v="0"/>
    <n v="0"/>
    <n v="-1915249.1394199999"/>
    <n v="0"/>
    <n v="0"/>
    <s v="Y"/>
    <n v="0"/>
    <n v="0"/>
    <n v="0"/>
    <n v="0"/>
    <n v="0"/>
    <n v="0"/>
  </r>
  <r>
    <s v="K"/>
    <x v="3"/>
    <s v="K.10012"/>
    <s v="CAP-GET TO ZERO PROGRAM"/>
    <s v="K.10012.01"/>
    <s v="GTZ PROGRAM CAPITAL COST"/>
    <s v="K.10012.01.01"/>
    <s v="GTZ BILLING PMT CREDIT/COLLECTIONS"/>
    <s v="K.10012.01.01.07"/>
    <s v="BPCC-CREDIT &amp; COLLECTION QUICK WINS"/>
    <x v="0"/>
    <n v="5362"/>
    <s v="Joshua Jacobs"/>
    <s v="CA"/>
    <s v="REL  SETC  //  EXEC"/>
    <x v="2"/>
    <x v="1"/>
    <s v="2CORP45000"/>
    <x v="10"/>
    <s v="3CORP45000"/>
    <x v="53"/>
    <s v="1DRIV80000"/>
    <x v="3"/>
    <s v="2DRIV80000"/>
    <x v="3"/>
    <n v="0"/>
    <n v="0"/>
    <n v="4411.32"/>
    <n v="8753.7100000000009"/>
    <n v="-8753.7100000000009"/>
    <n v="0"/>
    <n v="0"/>
    <n v="0"/>
    <n v="0"/>
    <n v="0"/>
    <n v="0"/>
    <n v="0"/>
    <n v="0"/>
    <n v="0"/>
    <n v="0"/>
    <n v="0"/>
    <n v="0"/>
    <n v="0"/>
    <n v="-8753.7100000000009"/>
    <n v="0"/>
    <n v="0"/>
    <s v="Y"/>
    <n v="0"/>
    <n v="0"/>
    <n v="0"/>
    <n v="0"/>
    <n v="0"/>
    <n v="0"/>
  </r>
  <r>
    <s v="K"/>
    <x v="3"/>
    <s v="K.10012"/>
    <s v="CAP-GET TO ZERO PROGRAM"/>
    <s v="K.10012.01"/>
    <s v="GTZ PROGRAM CAPITAL COST"/>
    <s v="K.10012.01.01"/>
    <s v="GTZ BILLING PMT CREDIT/COLLECTIONS"/>
    <s v="K.10012.01.01.08"/>
    <s v="BPCC-DIGITAL BILING&amp;PYMNT CAPABILITIES"/>
    <x v="0"/>
    <n v="5362"/>
    <s v="Joshua Jacobs"/>
    <s v="CA"/>
    <s v="REL  SETC  //  PLNG"/>
    <x v="2"/>
    <x v="1"/>
    <s v="2CORP45000"/>
    <x v="10"/>
    <s v="3CORP45000"/>
    <x v="53"/>
    <s v="1DRIV80000"/>
    <x v="3"/>
    <s v="2DRIV80000"/>
    <x v="3"/>
    <n v="0"/>
    <n v="0"/>
    <n v="1212802.78"/>
    <n v="1.6879999999999999"/>
    <n v="-1.6879999999999999"/>
    <n v="0"/>
    <n v="0"/>
    <n v="0"/>
    <n v="0"/>
    <n v="0"/>
    <n v="0"/>
    <n v="0"/>
    <n v="0"/>
    <n v="0"/>
    <n v="0"/>
    <n v="0"/>
    <n v="0"/>
    <n v="0"/>
    <n v="-1.6879999999999999"/>
    <n v="0"/>
    <n v="0"/>
    <s v="Y"/>
    <n v="0"/>
    <n v="0"/>
    <n v="0"/>
    <n v="0"/>
    <n v="0"/>
    <n v="0"/>
  </r>
  <r>
    <s v="K"/>
    <x v="3"/>
    <s v="K.10012"/>
    <s v="CAP-GET TO ZERO PROGRAM"/>
    <s v="K.10012.01"/>
    <s v="GTZ PROGRAM CAPITAL COST"/>
    <s v="K.10012.01.01"/>
    <s v="GTZ BILLING PMT CREDIT/COLLECTIONS"/>
    <s v="K.10012.01.01.09"/>
    <s v="BPCC-ENERGY ASSISTANCE (LOW INCOME)"/>
    <x v="0"/>
    <n v="5362"/>
    <s v="Joshua Jacobs"/>
    <s v="CA"/>
    <s v="REL  SETC  //  PLNG"/>
    <x v="2"/>
    <x v="1"/>
    <s v="2CORP45000"/>
    <x v="10"/>
    <s v="3CORP45000"/>
    <x v="53"/>
    <s v="1DRIV80000"/>
    <x v="3"/>
    <s v="2DRIV80000"/>
    <x v="3"/>
    <n v="0"/>
    <n v="0"/>
    <n v="1701835.19"/>
    <n v="1458251.2115835999"/>
    <n v="-1458251.2115835999"/>
    <n v="0"/>
    <n v="0"/>
    <n v="0"/>
    <n v="0"/>
    <n v="0"/>
    <n v="0"/>
    <n v="0"/>
    <n v="0"/>
    <n v="0"/>
    <n v="0"/>
    <n v="0"/>
    <n v="0"/>
    <n v="0"/>
    <n v="-1458251.2115835999"/>
    <n v="0"/>
    <n v="0"/>
    <s v="Y"/>
    <n v="0"/>
    <n v="0"/>
    <n v="0"/>
    <n v="0"/>
    <n v="0"/>
    <n v="0"/>
  </r>
  <r>
    <s v="K"/>
    <x v="3"/>
    <s v="K.10012"/>
    <s v="CAP-GET TO ZERO PROGRAM"/>
    <s v="K.10012.01"/>
    <s v="GTZ PROGRAM CAPITAL COST"/>
    <s v="K.10012.01.01"/>
    <s v="GTZ BILLING PMT CREDIT/COLLECTIONS"/>
    <s v="K.10012.01.01.10"/>
    <s v="BPCC-FASTER PMT POSTING"/>
    <x v="0"/>
    <n v="5362"/>
    <s v="Joshua Jacobs"/>
    <s v="CA"/>
    <s v="REL  SETC  //  PLNG"/>
    <x v="2"/>
    <x v="1"/>
    <s v="2CORP45000"/>
    <x v="10"/>
    <s v="3CORP45000"/>
    <x v="53"/>
    <s v="1DRIV80000"/>
    <x v="3"/>
    <s v="2DRIV80000"/>
    <x v="3"/>
    <n v="0"/>
    <n v="0"/>
    <n v="513482"/>
    <n v="0"/>
    <n v="0"/>
    <n v="0"/>
    <n v="0"/>
    <n v="0"/>
    <n v="0"/>
    <n v="0"/>
    <n v="0"/>
    <n v="0"/>
    <n v="0"/>
    <n v="0"/>
    <n v="0"/>
    <n v="0"/>
    <n v="0"/>
    <n v="0"/>
    <n v="0"/>
    <n v="0"/>
    <n v="0"/>
    <s v="Y"/>
    <n v="0"/>
    <n v="0"/>
    <n v="0"/>
    <n v="0"/>
    <n v="0"/>
    <n v="0"/>
  </r>
  <r>
    <s v="K"/>
    <x v="3"/>
    <s v="K.10012"/>
    <s v="CAP-GET TO ZERO PROGRAM"/>
    <s v="K.10012.01"/>
    <s v="GTZ PROGRAM CAPITAL COST"/>
    <s v="K.10012.01.01"/>
    <s v="GTZ BILLING PMT CREDIT/COLLECTIONS"/>
    <s v="K.10012.01.01.11"/>
    <s v="BPCC-NO FEE BANK CARD"/>
    <x v="0"/>
    <n v="5362"/>
    <s v="Joshua Jacobs"/>
    <s v="CA"/>
    <s v="REL  SETC  //  EXEC"/>
    <x v="2"/>
    <x v="1"/>
    <s v="2CORP45000"/>
    <x v="10"/>
    <s v="3CORP45000"/>
    <x v="53"/>
    <s v="1DRIV80000"/>
    <x v="3"/>
    <s v="2DRIV80000"/>
    <x v="3"/>
    <n v="0"/>
    <n v="0"/>
    <n v="-38190"/>
    <n v="-38190"/>
    <n v="38190"/>
    <n v="0"/>
    <n v="0"/>
    <n v="0"/>
    <n v="0"/>
    <n v="0"/>
    <n v="0"/>
    <n v="0"/>
    <n v="0"/>
    <n v="0"/>
    <n v="0"/>
    <n v="0"/>
    <n v="0"/>
    <n v="0"/>
    <n v="38190"/>
    <n v="0"/>
    <n v="0"/>
    <s v="Y"/>
    <n v="0"/>
    <n v="0"/>
    <n v="0"/>
    <n v="0"/>
    <n v="0"/>
    <n v="0"/>
  </r>
  <r>
    <s v="K"/>
    <x v="3"/>
    <s v="K.10012"/>
    <s v="CAP-GET TO ZERO PROGRAM"/>
    <s v="K.10012.01"/>
    <s v="GTZ PROGRAM CAPITAL COST"/>
    <s v="K.10012.01.01"/>
    <s v="GTZ BILLING PMT CREDIT/COLLECTIONS"/>
    <s v="K.10012.01.01.12"/>
    <s v="BPCC - FISERV NEXT UPGRADE"/>
    <x v="0"/>
    <n v="5362"/>
    <s v="Joshua Jacobs"/>
    <s v="CA"/>
    <s v="REL  SETC  //  PLNG"/>
    <x v="2"/>
    <x v="1"/>
    <s v="2CORP45000"/>
    <x v="10"/>
    <s v="3CORP45000"/>
    <x v="53"/>
    <s v="1DRIV80000"/>
    <x v="3"/>
    <s v="2DRIV80000"/>
    <x v="3"/>
    <n v="0"/>
    <n v="0"/>
    <n v="867394.73"/>
    <n v="1583920.4242735999"/>
    <n v="-1583920.4242735999"/>
    <n v="0"/>
    <n v="0"/>
    <n v="0"/>
    <n v="0"/>
    <n v="0"/>
    <n v="0"/>
    <n v="0"/>
    <n v="0"/>
    <n v="0"/>
    <n v="0"/>
    <n v="0"/>
    <n v="0"/>
    <n v="0"/>
    <n v="-1583920.4242735999"/>
    <n v="0"/>
    <n v="0"/>
    <s v="Y"/>
    <n v="0"/>
    <n v="0"/>
    <n v="0"/>
    <n v="0"/>
    <n v="0"/>
    <n v="0"/>
  </r>
  <r>
    <s v="K"/>
    <x v="3"/>
    <s v="K.10012"/>
    <s v="CAP-GET TO ZERO PROGRAM"/>
    <s v="K.10012.01"/>
    <s v="GTZ PROGRAM CAPITAL COST"/>
    <s v="K.10012.01.01"/>
    <s v="GTZ BILLING PMT CREDIT/COLLECTIONS"/>
    <s v="K.10012.01.01.13"/>
    <s v="BPCC-PAYMENT ARRANGEMENT/BUDGET/DEPOSIT"/>
    <x v="0"/>
    <n v="5362"/>
    <s v="Joshua Jacobs"/>
    <s v="CA"/>
    <s v="REL  SETC  //  PLNG"/>
    <x v="2"/>
    <x v="1"/>
    <s v="2CORP45000"/>
    <x v="10"/>
    <s v="3CORP45000"/>
    <x v="53"/>
    <s v="1DRIV80000"/>
    <x v="3"/>
    <s v="2DRIV80000"/>
    <x v="3"/>
    <n v="0"/>
    <n v="0"/>
    <n v="2872823.02"/>
    <n v="680026.70146400004"/>
    <n v="-680026.70146400004"/>
    <n v="0"/>
    <n v="0"/>
    <n v="0"/>
    <n v="0"/>
    <n v="0"/>
    <n v="0"/>
    <n v="0"/>
    <n v="0"/>
    <n v="0"/>
    <n v="0"/>
    <n v="0"/>
    <n v="0"/>
    <n v="0"/>
    <n v="-680026.70146400004"/>
    <n v="0"/>
    <n v="0"/>
    <s v="Y"/>
    <n v="0"/>
    <n v="0"/>
    <n v="0"/>
    <n v="0"/>
    <n v="0"/>
    <n v="0"/>
  </r>
  <r>
    <s v="K"/>
    <x v="3"/>
    <s v="K.10012"/>
    <s v="CAP-GET TO ZERO PROGRAM"/>
    <s v="K.10012.01"/>
    <s v="GTZ PROGRAM CAPITAL COST"/>
    <s v="K.10012.01.01"/>
    <s v="GTZ BILLING PMT CREDIT/COLLECTIONS"/>
    <s v="K.10012.01.01.14"/>
    <s v="BPCC-TSI DUNNING PH 1"/>
    <x v="0"/>
    <n v="5362"/>
    <s v="Joshua Jacobs"/>
    <s v="CA"/>
    <s v="REL  SETC  //  EXEC"/>
    <x v="2"/>
    <x v="1"/>
    <s v="2CORP45000"/>
    <x v="10"/>
    <s v="3CORP45000"/>
    <x v="53"/>
    <s v="1DRIV80000"/>
    <x v="3"/>
    <s v="2DRIV80000"/>
    <x v="3"/>
    <n v="0"/>
    <n v="0"/>
    <n v="1010799.72"/>
    <n v="0"/>
    <n v="0"/>
    <n v="0"/>
    <n v="0"/>
    <n v="0"/>
    <n v="0"/>
    <n v="0"/>
    <n v="0"/>
    <n v="0"/>
    <n v="0"/>
    <n v="0"/>
    <n v="0"/>
    <n v="0"/>
    <n v="0"/>
    <n v="0"/>
    <n v="0"/>
    <n v="0"/>
    <n v="0"/>
    <s v="Y"/>
    <n v="0"/>
    <n v="0"/>
    <n v="0"/>
    <n v="0"/>
    <n v="0"/>
    <n v="0"/>
  </r>
  <r>
    <s v="K"/>
    <x v="3"/>
    <s v="K.10012"/>
    <s v="CAP-GET TO ZERO PROGRAM"/>
    <s v="K.10012.01"/>
    <s v="GTZ PROGRAM CAPITAL COST"/>
    <s v="K.10012.01.01"/>
    <s v="GTZ BILLING PMT CREDIT/COLLECTIONS"/>
    <s v="K.10012.01.01.15"/>
    <s v="BPCC-NON CONSUMPTION BILLING"/>
    <x v="0"/>
    <n v="5362"/>
    <s v="Joshua Jacobs"/>
    <s v="CA"/>
    <s v="REL  SETC  //  INIT"/>
    <x v="2"/>
    <x v="1"/>
    <s v="2CORP45000"/>
    <x v="10"/>
    <s v="3CORP45000"/>
    <x v="53"/>
    <s v="1DRIV80000"/>
    <x v="3"/>
    <s v="2DRIV80000"/>
    <x v="3"/>
    <n v="0"/>
    <n v="0"/>
    <n v="487994.05"/>
    <n v="697175.94923999999"/>
    <n v="-697175.94923999999"/>
    <n v="0"/>
    <n v="0"/>
    <n v="0"/>
    <n v="0"/>
    <n v="0"/>
    <n v="0"/>
    <n v="0"/>
    <n v="0"/>
    <n v="0"/>
    <n v="0"/>
    <n v="0"/>
    <n v="0"/>
    <n v="0"/>
    <n v="-697175.94923999999"/>
    <n v="0"/>
    <n v="0"/>
    <s v="Y"/>
    <n v="0"/>
    <n v="0"/>
    <n v="0"/>
    <n v="0"/>
    <n v="0"/>
    <n v="0"/>
  </r>
  <r>
    <s v="K"/>
    <x v="3"/>
    <s v="K.10012"/>
    <s v="CAP-GET TO ZERO PROGRAM"/>
    <s v="K.10012.01"/>
    <s v="GTZ PROGRAM CAPITAL COST"/>
    <s v="K.10012.01.01"/>
    <s v="GTZ BILLING PMT CREDIT/COLLECTIONS"/>
    <s v="K.10012.01.01.99"/>
    <s v="GTZ BILLING PMT CREDIT/COLLECTIONS PROGR"/>
    <x v="0"/>
    <n v="5362"/>
    <s v="Joshua Jacobs"/>
    <s v="CA"/>
    <s v="REL  SETC  //  INIT"/>
    <x v="2"/>
    <x v="1"/>
    <s v="2CORP45000"/>
    <x v="10"/>
    <s v="3CORP45000"/>
    <x v="53"/>
    <s v="1DRIV80000"/>
    <x v="3"/>
    <s v="2DRIV80000"/>
    <x v="3"/>
    <n v="0"/>
    <n v="8070342"/>
    <n v="0"/>
    <n v="0"/>
    <n v="8070342"/>
    <n v="0"/>
    <n v="0"/>
    <n v="0"/>
    <n v="0"/>
    <n v="0"/>
    <n v="0"/>
    <n v="0"/>
    <n v="0"/>
    <n v="0"/>
    <n v="0"/>
    <n v="0"/>
    <n v="0"/>
    <n v="0"/>
    <n v="8070342"/>
    <n v="0"/>
    <n v="0"/>
    <s v="Y"/>
    <n v="0"/>
    <n v="0"/>
    <n v="0"/>
    <n v="0"/>
    <n v="0"/>
    <n v="0"/>
  </r>
  <r>
    <s v="K"/>
    <x v="3"/>
    <s v="K.10012"/>
    <s v="CAP-GET TO ZERO PROGRAM"/>
    <s v="K.10012.01"/>
    <s v="GTZ PROGRAM CAPITAL COST"/>
    <s v="K.10012.01.02"/>
    <s v="GTZ CUSTOMER INTERFACE"/>
    <s v="K.10012.01.02.01"/>
    <s v="CI-CRM-CSR GUIDED EXPERNCE W/3 CLICK"/>
    <x v="0"/>
    <n v="5362"/>
    <s v="Joshua Jacobs"/>
    <s v="CA"/>
    <s v="REL  SETC  //  PLNG"/>
    <x v="2"/>
    <x v="1"/>
    <s v="2CORP45000"/>
    <x v="10"/>
    <s v="3CORP45000"/>
    <x v="54"/>
    <s v="1DRIV80000"/>
    <x v="3"/>
    <s v="2DRIV80000"/>
    <x v="3"/>
    <n v="0"/>
    <n v="0"/>
    <n v="109914.29"/>
    <n v="24640"/>
    <n v="-24640"/>
    <n v="0"/>
    <n v="0"/>
    <n v="0"/>
    <n v="0"/>
    <n v="0"/>
    <n v="0"/>
    <n v="0"/>
    <n v="0"/>
    <n v="0"/>
    <n v="0"/>
    <n v="0"/>
    <n v="0"/>
    <n v="0"/>
    <n v="-24640"/>
    <n v="0"/>
    <n v="0"/>
    <s v="Y"/>
    <n v="0"/>
    <n v="0"/>
    <n v="0"/>
    <n v="0"/>
    <n v="0"/>
    <n v="0"/>
  </r>
  <r>
    <s v="K"/>
    <x v="3"/>
    <s v="K.10012"/>
    <s v="CAP-GET TO ZERO PROGRAM"/>
    <s v="K.10012.01"/>
    <s v="GTZ PROGRAM CAPITAL COST"/>
    <s v="K.10012.01.02"/>
    <s v="GTZ CUSTOMER INTERFACE"/>
    <s v="K.10012.01.02.02"/>
    <s v="CI-CUSTOMER SELF SERVICE &amp; INTAKE"/>
    <x v="0"/>
    <n v="5362"/>
    <s v="Joshua Jacobs"/>
    <s v="CA"/>
    <s v="REL  SETC  //  PLNG"/>
    <x v="2"/>
    <x v="1"/>
    <s v="2CORP45000"/>
    <x v="10"/>
    <s v="3CORP45000"/>
    <x v="54"/>
    <s v="1DRIV80000"/>
    <x v="3"/>
    <s v="2DRIV80000"/>
    <x v="3"/>
    <n v="0"/>
    <n v="0"/>
    <n v="1591434.67"/>
    <n v="228773.64"/>
    <n v="-228773.64"/>
    <n v="0"/>
    <n v="0"/>
    <n v="0"/>
    <n v="0"/>
    <n v="0"/>
    <n v="0"/>
    <n v="0"/>
    <n v="0"/>
    <n v="0"/>
    <n v="0"/>
    <n v="0"/>
    <n v="0"/>
    <n v="0"/>
    <n v="-228773.64"/>
    <n v="0"/>
    <n v="0"/>
    <s v="Y"/>
    <n v="0"/>
    <n v="0"/>
    <n v="0"/>
    <n v="0"/>
    <n v="0"/>
    <n v="0"/>
  </r>
  <r>
    <s v="K"/>
    <x v="3"/>
    <s v="K.10012"/>
    <s v="CAP-GET TO ZERO PROGRAM"/>
    <s v="K.10012.01"/>
    <s v="GTZ PROGRAM CAPITAL COST"/>
    <s v="K.10012.01.02"/>
    <s v="GTZ CUSTOMER INTERFACE"/>
    <s v="K.10012.01.02.03"/>
    <s v="CI-CROSS CHANNEL DESIGN EXP"/>
    <x v="0"/>
    <n v="5362"/>
    <s v="Joshua Jacobs"/>
    <s v="CA"/>
    <s v="REL  SETC  //  EXEC"/>
    <x v="2"/>
    <x v="1"/>
    <s v="2CORP45000"/>
    <x v="10"/>
    <s v="3CORP45000"/>
    <x v="54"/>
    <s v="1DRIV80000"/>
    <x v="3"/>
    <s v="2DRIV80000"/>
    <x v="3"/>
    <n v="0"/>
    <n v="0"/>
    <n v="31563.05"/>
    <n v="29857.03"/>
    <n v="-29857.03"/>
    <n v="0"/>
    <n v="0"/>
    <n v="0"/>
    <n v="0"/>
    <n v="0"/>
    <n v="0"/>
    <n v="0"/>
    <n v="0"/>
    <n v="0"/>
    <n v="0"/>
    <n v="0"/>
    <n v="0"/>
    <n v="0"/>
    <n v="-29857.03"/>
    <n v="0"/>
    <n v="0"/>
    <s v="Y"/>
    <n v="0"/>
    <n v="0"/>
    <n v="0"/>
    <n v="0"/>
    <n v="0"/>
    <n v="0"/>
  </r>
  <r>
    <s v="K"/>
    <x v="3"/>
    <s v="K.10012"/>
    <s v="CAP-GET TO ZERO PROGRAM"/>
    <s v="K.10012.01"/>
    <s v="GTZ PROGRAM CAPITAL COST"/>
    <s v="K.10012.01.02"/>
    <s v="GTZ CUSTOMER INTERFACE"/>
    <s v="K.10012.01.02.04"/>
    <s v="CI-SAP MULTICHANNEL FOUNDATION CUSTOMER"/>
    <x v="0"/>
    <n v="5362"/>
    <s v="Joshua Jacobs"/>
    <s v="CA"/>
    <s v="REL  SETC  //  PLNG"/>
    <x v="2"/>
    <x v="1"/>
    <s v="2CORP45000"/>
    <x v="10"/>
    <s v="3CORP45000"/>
    <x v="54"/>
    <s v="1DRIV80000"/>
    <x v="3"/>
    <s v="2DRIV80000"/>
    <x v="3"/>
    <n v="0"/>
    <n v="0"/>
    <n v="749138.3"/>
    <n v="1202948.3516599999"/>
    <n v="-1202948.3516599999"/>
    <n v="0"/>
    <n v="0"/>
    <n v="0"/>
    <n v="0"/>
    <n v="0"/>
    <n v="0"/>
    <n v="0"/>
    <n v="0"/>
    <n v="0"/>
    <n v="0"/>
    <n v="0"/>
    <n v="0"/>
    <n v="0"/>
    <n v="-1202948.3516599999"/>
    <n v="0"/>
    <n v="0"/>
    <s v="Y"/>
    <n v="0"/>
    <n v="0"/>
    <n v="0"/>
    <n v="0"/>
    <n v="0"/>
    <n v="0"/>
  </r>
  <r>
    <s v="K"/>
    <x v="3"/>
    <s v="K.10012"/>
    <s v="CAP-GET TO ZERO PROGRAM"/>
    <s v="K.10012.01"/>
    <s v="GTZ PROGRAM CAPITAL COST"/>
    <s v="K.10012.01.02"/>
    <s v="GTZ CUSTOMER INTERFACE"/>
    <s v="K.10012.01.02.05"/>
    <s v="CI-ESB MICRO SERVICES TRANSPORT"/>
    <x v="0"/>
    <n v="5362"/>
    <s v="Joshua Jacobs"/>
    <s v="CA"/>
    <s v="REL  SETC  //  PLNG"/>
    <x v="2"/>
    <x v="1"/>
    <s v="2CORP45000"/>
    <x v="10"/>
    <s v="3CORP45000"/>
    <x v="54"/>
    <s v="1DRIV80000"/>
    <x v="3"/>
    <s v="2DRIV80000"/>
    <x v="3"/>
    <n v="0"/>
    <n v="0"/>
    <n v="824705.17"/>
    <n v="1114453.4939999999"/>
    <n v="-1114453.4939999999"/>
    <n v="0"/>
    <n v="0"/>
    <n v="0"/>
    <n v="0"/>
    <n v="0"/>
    <n v="0"/>
    <n v="0"/>
    <n v="0"/>
    <n v="0"/>
    <n v="0"/>
    <n v="0"/>
    <n v="0"/>
    <n v="0"/>
    <n v="-1114453.4939999999"/>
    <n v="0"/>
    <n v="0"/>
    <s v="Y"/>
    <n v="0"/>
    <n v="0"/>
    <n v="0"/>
    <n v="0"/>
    <n v="0"/>
    <n v="0"/>
  </r>
  <r>
    <s v="K"/>
    <x v="3"/>
    <s v="K.10012"/>
    <s v="CAP-GET TO ZERO PROGRAM"/>
    <s v="K.10012.01"/>
    <s v="GTZ PROGRAM CAPITAL COST"/>
    <s v="K.10012.01.02"/>
    <s v="GTZ CUSTOMER INTERFACE"/>
    <s v="K.10012.01.02.06"/>
    <s v="CI-IVR ENHANCEMENTS-PREDICTIVE"/>
    <x v="0"/>
    <n v="5362"/>
    <s v="Joshua Jacobs"/>
    <s v="CA"/>
    <s v="REL  SETC  //  PLNG"/>
    <x v="2"/>
    <x v="1"/>
    <s v="2CORP45000"/>
    <x v="10"/>
    <s v="3CORP45000"/>
    <x v="54"/>
    <s v="1DRIV80000"/>
    <x v="3"/>
    <s v="2DRIV80000"/>
    <x v="3"/>
    <n v="0"/>
    <n v="4863573"/>
    <n v="4289560.6900000004"/>
    <n v="4531856.7522240002"/>
    <n v="331716.24777599983"/>
    <n v="0"/>
    <n v="0"/>
    <n v="0"/>
    <n v="0"/>
    <n v="0"/>
    <n v="0"/>
    <n v="0"/>
    <n v="0"/>
    <n v="0"/>
    <n v="0"/>
    <n v="0"/>
    <n v="0"/>
    <n v="0"/>
    <n v="331716.24777599983"/>
    <n v="0"/>
    <n v="0"/>
    <s v="Y"/>
    <n v="0"/>
    <n v="0"/>
    <n v="0"/>
    <n v="0"/>
    <n v="0"/>
    <n v="0"/>
  </r>
  <r>
    <s v="K"/>
    <x v="3"/>
    <s v="K.10012"/>
    <s v="CAP-GET TO ZERO PROGRAM"/>
    <s v="K.10012.01"/>
    <s v="GTZ PROGRAM CAPITAL COST"/>
    <s v="K.10012.01.02"/>
    <s v="GTZ CUSTOMER INTERFACE"/>
    <s v="K.10012.01.02.07"/>
    <s v="CI-IVR IMPROVEMENTS"/>
    <x v="0"/>
    <n v="5362"/>
    <s v="Joshua Jacobs"/>
    <s v="CA"/>
    <s v="REL  SETC  //  EXEC"/>
    <x v="2"/>
    <x v="1"/>
    <s v="2CORP45000"/>
    <x v="10"/>
    <s v="3CORP45000"/>
    <x v="54"/>
    <s v="1DRIV80000"/>
    <x v="3"/>
    <s v="2DRIV80000"/>
    <x v="3"/>
    <n v="0"/>
    <n v="0"/>
    <n v="210444.53"/>
    <n v="-109853.43000000001"/>
    <n v="109853.43000000001"/>
    <n v="0"/>
    <n v="0"/>
    <n v="0"/>
    <n v="0"/>
    <n v="0"/>
    <n v="0"/>
    <n v="0"/>
    <n v="0"/>
    <n v="0"/>
    <n v="0"/>
    <n v="0"/>
    <n v="0"/>
    <n v="0"/>
    <n v="109853.43000000001"/>
    <n v="0"/>
    <n v="0"/>
    <s v="Y"/>
    <n v="0"/>
    <n v="0"/>
    <n v="0"/>
    <n v="0"/>
    <n v="0"/>
    <n v="0"/>
  </r>
  <r>
    <s v="K"/>
    <x v="3"/>
    <s v="K.10012"/>
    <s v="CAP-GET TO ZERO PROGRAM"/>
    <s v="K.10012.01"/>
    <s v="GTZ PROGRAM CAPITAL COST"/>
    <s v="K.10012.01.02"/>
    <s v="GTZ CUSTOMER INTERFACE"/>
    <s v="K.10012.01.02.08"/>
    <s v="CI-AUTO-CATEGORIZATION CUSTOMER CALLS"/>
    <x v="0"/>
    <n v="5362"/>
    <s v="Joshua Jacobs"/>
    <s v="CA"/>
    <s v="REL  SETC  //  PLNG"/>
    <x v="2"/>
    <x v="1"/>
    <s v="2CORP45000"/>
    <x v="10"/>
    <s v="3CORP45000"/>
    <x v="54"/>
    <s v="1DRIV80000"/>
    <x v="3"/>
    <s v="2DRIV80000"/>
    <x v="3"/>
    <n v="0"/>
    <n v="0"/>
    <n v="439030.26"/>
    <n v="119777.5"/>
    <n v="-119777.5"/>
    <n v="0"/>
    <n v="0"/>
    <n v="0"/>
    <n v="0"/>
    <n v="0"/>
    <n v="0"/>
    <n v="0"/>
    <n v="0"/>
    <n v="0"/>
    <n v="0"/>
    <n v="0"/>
    <n v="0"/>
    <n v="0"/>
    <n v="-119777.5"/>
    <n v="0"/>
    <n v="0"/>
    <s v="Y"/>
    <n v="0"/>
    <n v="0"/>
    <n v="0"/>
    <n v="0"/>
    <n v="0"/>
    <n v="0"/>
  </r>
  <r>
    <s v="K"/>
    <x v="3"/>
    <s v="K.10012"/>
    <s v="CAP-GET TO ZERO PROGRAM"/>
    <s v="K.10012.01"/>
    <s v="GTZ PROGRAM CAPITAL COST"/>
    <s v="K.10012.01.02"/>
    <s v="GTZ CUSTOMER INTERFACE"/>
    <s v="K.10012.01.02.09"/>
    <s v="CI-PREFERENCE CENTER"/>
    <x v="0"/>
    <n v="5362"/>
    <s v="Joshua Jacobs"/>
    <s v="CA"/>
    <s v="REL  SETC  //  PLNG"/>
    <x v="2"/>
    <x v="1"/>
    <s v="2CORP45000"/>
    <x v="10"/>
    <s v="3CORP45000"/>
    <x v="54"/>
    <s v="1DRIV80000"/>
    <x v="3"/>
    <s v="2DRIV80000"/>
    <x v="3"/>
    <n v="0"/>
    <n v="4717487"/>
    <n v="5324371.25"/>
    <n v="5071342.7597984998"/>
    <n v="-353855.75979849976"/>
    <n v="0"/>
    <n v="0"/>
    <n v="0"/>
    <n v="0"/>
    <n v="0"/>
    <n v="0"/>
    <n v="0"/>
    <n v="0"/>
    <n v="0"/>
    <n v="0"/>
    <n v="0"/>
    <n v="0"/>
    <n v="0"/>
    <n v="-353855.75979849976"/>
    <n v="0"/>
    <n v="0"/>
    <s v="Y"/>
    <n v="0"/>
    <n v="0"/>
    <n v="0"/>
    <n v="0"/>
    <n v="0"/>
    <n v="0"/>
  </r>
  <r>
    <s v="K"/>
    <x v="3"/>
    <s v="K.10012"/>
    <s v="CAP-GET TO ZERO PROGRAM"/>
    <s v="K.10012.01"/>
    <s v="GTZ PROGRAM CAPITAL COST"/>
    <s v="K.10012.01.02"/>
    <s v="GTZ CUSTOMER INTERFACE"/>
    <s v="K.10012.01.02.10"/>
    <s v="CI-START/STOP/TRANSFER"/>
    <x v="0"/>
    <n v="5362"/>
    <s v="Joshua Jacobs"/>
    <s v="CA"/>
    <s v="REL  SETC  //  EXEC"/>
    <x v="2"/>
    <x v="1"/>
    <s v="2CORP45000"/>
    <x v="10"/>
    <s v="3CORP45000"/>
    <x v="54"/>
    <s v="1DRIV80000"/>
    <x v="3"/>
    <s v="2DRIV80000"/>
    <x v="3"/>
    <n v="31585861.980661459"/>
    <n v="0"/>
    <n v="760709.07"/>
    <n v="202135.58"/>
    <n v="-202135.58"/>
    <n v="28520851.842317898"/>
    <n v="28520851.842317898"/>
    <n v="0"/>
    <n v="7701923.874146305"/>
    <n v="7701923.874146305"/>
    <n v="0"/>
    <n v="8021545.2401904743"/>
    <n v="8021545.2401904743"/>
    <n v="0"/>
    <n v="2867342.0485898228"/>
    <n v="2867342.0485898228"/>
    <n v="0"/>
    <n v="0"/>
    <n v="-202135.58"/>
    <n v="0"/>
    <n v="0"/>
    <s v="Y"/>
    <n v="0"/>
    <n v="0"/>
    <n v="0"/>
    <n v="0"/>
    <n v="0"/>
    <n v="0"/>
  </r>
  <r>
    <s v="K"/>
    <x v="3"/>
    <s v="K.10012"/>
    <s v="CAP-GET TO ZERO PROGRAM"/>
    <s v="K.10012.01"/>
    <s v="GTZ PROGRAM CAPITAL COST"/>
    <s v="K.10012.01.02"/>
    <s v="GTZ CUSTOMER INTERFACE"/>
    <s v="K.10012.01.02.11"/>
    <s v="CI-WEB, MOBILE APP &amp; CONTENT MANAGEMENT"/>
    <x v="0"/>
    <n v="5362"/>
    <s v="Joshua Jacobs"/>
    <s v="CA"/>
    <s v="REL  SETC  //  PLNG"/>
    <x v="2"/>
    <x v="1"/>
    <s v="2CORP45000"/>
    <x v="10"/>
    <s v="3CORP45000"/>
    <x v="54"/>
    <s v="1DRIV80000"/>
    <x v="3"/>
    <s v="2DRIV80000"/>
    <x v="3"/>
    <n v="0"/>
    <n v="8594189"/>
    <n v="7802467.5"/>
    <n v="13797929.551152099"/>
    <n v="-5203740.5511520989"/>
    <n v="0"/>
    <n v="0"/>
    <n v="0"/>
    <n v="0"/>
    <n v="0"/>
    <n v="0"/>
    <n v="0"/>
    <n v="0"/>
    <n v="0"/>
    <n v="0"/>
    <n v="0"/>
    <n v="0"/>
    <n v="0"/>
    <n v="-5203740.5511520989"/>
    <n v="0"/>
    <n v="0"/>
    <s v="Y"/>
    <n v="0"/>
    <n v="0"/>
    <n v="0"/>
    <n v="0"/>
    <n v="0"/>
    <n v="0"/>
  </r>
  <r>
    <s v="K"/>
    <x v="3"/>
    <s v="K.10012"/>
    <s v="CAP-GET TO ZERO PROGRAM"/>
    <s v="K.10012.01"/>
    <s v="GTZ PROGRAM CAPITAL COST"/>
    <s v="K.10012.01.02"/>
    <s v="GTZ CUSTOMER INTERFACE"/>
    <s v="K.10012.01.02.12"/>
    <s v="CI - Customer 360 Data View"/>
    <x v="0"/>
    <n v="5362"/>
    <s v="Joshua Jacobs"/>
    <s v="CA"/>
    <s v="REL  SETC  //  INIT"/>
    <x v="2"/>
    <x v="1"/>
    <s v="2CORP45000"/>
    <x v="10"/>
    <s v="3CORP45000"/>
    <x v="54"/>
    <s v="1DRIV80000"/>
    <x v="3"/>
    <s v="2DRIV80000"/>
    <x v="3"/>
    <n v="0"/>
    <n v="0"/>
    <n v="2143116.5099999998"/>
    <n v="1047882.5870399999"/>
    <n v="-1047882.5870399999"/>
    <n v="0"/>
    <n v="0"/>
    <n v="0"/>
    <n v="0"/>
    <n v="0"/>
    <n v="0"/>
    <n v="0"/>
    <n v="0"/>
    <n v="0"/>
    <n v="0"/>
    <n v="0"/>
    <n v="0"/>
    <n v="0"/>
    <n v="-1047882.5870399999"/>
    <n v="0"/>
    <n v="0"/>
    <s v="Y"/>
    <n v="0"/>
    <n v="0"/>
    <n v="0"/>
    <n v="0"/>
    <n v="0"/>
    <n v="0"/>
  </r>
  <r>
    <s v="K"/>
    <x v="3"/>
    <s v="K.10012"/>
    <s v="CAP-GET TO ZERO PROGRAM"/>
    <s v="K.10012.01"/>
    <s v="GTZ PROGRAM CAPITAL COST"/>
    <s v="K.10012.01.02"/>
    <s v="GTZ CUSTOMER INTERFACE"/>
    <s v="K.10012.01.02.13"/>
    <s v="CI-Comm Gateway &amp; Proactive Notificatns"/>
    <x v="0"/>
    <n v="5362"/>
    <s v="Joshua Jacobs"/>
    <s v="CA"/>
    <s v="REL  SETC  //  INIT"/>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1"/>
    <s v="GTZ PROGRAM CAPITAL COST"/>
    <s v="K.10012.01.02"/>
    <s v="GTZ CUSTOMER INTERFACE"/>
    <s v="K.10012.01.02.99"/>
    <s v="GTZ CUSTOMER INTERFACE PROGRAM"/>
    <x v="0"/>
    <n v="5362"/>
    <s v="Joshua Jacobs"/>
    <s v="CA"/>
    <s v="REL  SETC  //  INIT"/>
    <x v="2"/>
    <x v="1"/>
    <s v="2CORP45000"/>
    <x v="10"/>
    <s v="3CORP45000"/>
    <x v="54"/>
    <s v="1DRIV80000"/>
    <x v="3"/>
    <s v="2DRIV80000"/>
    <x v="3"/>
    <n v="0"/>
    <n v="24458354"/>
    <n v="0"/>
    <n v="0"/>
    <n v="24458354"/>
    <n v="0"/>
    <n v="0"/>
    <n v="0"/>
    <n v="0"/>
    <n v="0"/>
    <n v="0"/>
    <n v="0"/>
    <n v="0"/>
    <n v="0"/>
    <n v="0"/>
    <n v="0"/>
    <n v="0"/>
    <n v="0"/>
    <n v="24458354"/>
    <n v="0"/>
    <n v="0"/>
    <s v="Y"/>
    <n v="0"/>
    <n v="0"/>
    <n v="0"/>
    <n v="0"/>
    <n v="0"/>
    <n v="0"/>
  </r>
  <r>
    <s v="K"/>
    <x v="3"/>
    <s v="K.10012"/>
    <s v="CAP-GET TO ZERO PROGRAM"/>
    <s v="K.10012.01"/>
    <s v="GTZ PROGRAM CAPITAL COST"/>
    <s v="K.10012.01.03"/>
    <s v="GTZ DATA MANAGEMENT"/>
    <s v="K.10012.01.03.01"/>
    <s v="DATA MGMT-AUTO CATALOG OF CUSTOMER CALLS"/>
    <x v="0"/>
    <n v="5362"/>
    <s v="Joshua Jacobs"/>
    <s v="CA"/>
    <s v="REL  SETC  //  PLNG"/>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1"/>
    <s v="GTZ PROGRAM CAPITAL COST"/>
    <s v="K.10012.01.03"/>
    <s v="GTZ DATA MANAGEMENT"/>
    <s v="K.10012.01.03.02"/>
    <s v="DATA MGMT-BIG DATA PLATFORM &amp; ANALYTICS"/>
    <x v="0"/>
    <n v="5362"/>
    <s v="Joshua Jacobs"/>
    <s v="CA"/>
    <s v="REL  SETC  //  EXEC"/>
    <x v="2"/>
    <x v="1"/>
    <s v="2CORP45000"/>
    <x v="10"/>
    <s v="3CORP45000"/>
    <x v="55"/>
    <s v="1DRIV80000"/>
    <x v="3"/>
    <s v="2DRIV80000"/>
    <x v="3"/>
    <n v="13908925.436399817"/>
    <n v="0"/>
    <n v="46520.27"/>
    <n v="30440.189999999995"/>
    <n v="-30440.189999999995"/>
    <n v="6907572.2125298502"/>
    <n v="6907572.2125298502"/>
    <n v="0"/>
    <n v="6490623.8154599387"/>
    <n v="6490623.8154599387"/>
    <n v="0"/>
    <n v="8464863.6547311749"/>
    <n v="8464863.6547311749"/>
    <n v="0"/>
    <n v="694452.33852621866"/>
    <n v="694452.33852621866"/>
    <n v="0"/>
    <n v="0"/>
    <n v="-30440.189999999995"/>
    <n v="0"/>
    <n v="0"/>
    <s v="Y"/>
    <n v="0"/>
    <n v="0"/>
    <n v="0"/>
    <n v="0"/>
    <n v="0"/>
    <n v="0"/>
  </r>
  <r>
    <s v="K"/>
    <x v="3"/>
    <s v="K.10012"/>
    <s v="CAP-GET TO ZERO PROGRAM"/>
    <s v="K.10012.01"/>
    <s v="GTZ PROGRAM CAPITAL COST"/>
    <s v="K.10012.01.03"/>
    <s v="GTZ DATA MANAGEMENT"/>
    <s v="K.10012.01.03.03"/>
    <s v="DATA MGMT-DATA ANALYTICS (DATA LAKE)"/>
    <x v="0"/>
    <n v="5362"/>
    <s v="Joshua Jacobs"/>
    <s v="CA"/>
    <s v="REL  SETC  //  PLNG"/>
    <x v="2"/>
    <x v="1"/>
    <s v="2CORP45000"/>
    <x v="10"/>
    <s v="3CORP45000"/>
    <x v="55"/>
    <s v="1DRIV80000"/>
    <x v="3"/>
    <s v="2DRIV80000"/>
    <x v="3"/>
    <n v="0"/>
    <n v="0"/>
    <n v="218562.57"/>
    <n v="39585.509808000017"/>
    <n v="-39585.509808000017"/>
    <n v="0"/>
    <n v="0"/>
    <n v="0"/>
    <n v="0"/>
    <n v="0"/>
    <n v="0"/>
    <n v="0"/>
    <n v="0"/>
    <n v="0"/>
    <n v="0"/>
    <n v="0"/>
    <n v="0"/>
    <n v="0"/>
    <n v="-39585.509808000017"/>
    <n v="0"/>
    <n v="0"/>
    <s v="Y"/>
    <n v="0"/>
    <n v="0"/>
    <n v="0"/>
    <n v="0"/>
    <n v="0"/>
    <n v="0"/>
  </r>
  <r>
    <s v="K"/>
    <x v="3"/>
    <s v="K.10012"/>
    <s v="CAP-GET TO ZERO PROGRAM"/>
    <s v="K.10012.01"/>
    <s v="GTZ PROGRAM CAPITAL COST"/>
    <s v="K.10012.01.03"/>
    <s v="GTZ DATA MANAGEMENT"/>
    <s v="K.10012.01.03.04"/>
    <s v="DATA MGMT-DATA GOVERNANCE"/>
    <x v="0"/>
    <n v="5362"/>
    <s v="Joshua Jacobs"/>
    <s v="CA"/>
    <s v="REL  SETC  //  PLNG"/>
    <x v="2"/>
    <x v="1"/>
    <s v="2CORP45000"/>
    <x v="10"/>
    <s v="3CORP45000"/>
    <x v="55"/>
    <s v="1DRIV80000"/>
    <x v="3"/>
    <s v="2DRIV80000"/>
    <x v="3"/>
    <n v="0"/>
    <n v="0"/>
    <n v="0"/>
    <n v="113569"/>
    <n v="-113569"/>
    <n v="0"/>
    <n v="0"/>
    <n v="0"/>
    <n v="0"/>
    <n v="0"/>
    <n v="0"/>
    <n v="0"/>
    <n v="0"/>
    <n v="0"/>
    <n v="0"/>
    <n v="0"/>
    <n v="0"/>
    <n v="0"/>
    <n v="-113569"/>
    <n v="0"/>
    <n v="0"/>
    <s v="Y"/>
    <n v="0"/>
    <n v="0"/>
    <n v="0"/>
    <n v="0"/>
    <n v="0"/>
    <n v="0"/>
  </r>
  <r>
    <s v="K"/>
    <x v="3"/>
    <s v="K.10012"/>
    <s v="CAP-GET TO ZERO PROGRAM"/>
    <s v="K.10012.01"/>
    <s v="GTZ PROGRAM CAPITAL COST"/>
    <s v="K.10012.01.03"/>
    <s v="GTZ DATA MANAGEMENT"/>
    <s v="K.10012.01.03.05"/>
    <s v="DATA MGMT-DATA QUALITY"/>
    <x v="0"/>
    <n v="5362"/>
    <s v="Joshua Jacobs"/>
    <s v="CA"/>
    <s v="REL  SETC  //  PLNG"/>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1"/>
    <s v="GTZ PROGRAM CAPITAL COST"/>
    <s v="K.10012.01.03"/>
    <s v="GTZ DATA MANAGEMENT"/>
    <s v="K.10012.01.03.06"/>
    <s v="DATA MGMT-DATA PROFILE &amp; INTEGRITY PROJ"/>
    <x v="0"/>
    <n v="5362"/>
    <s v="Joshua Jacobs"/>
    <s v="CA"/>
    <s v="REL  SETC  //  EXEC"/>
    <x v="2"/>
    <x v="1"/>
    <s v="2CORP45000"/>
    <x v="10"/>
    <s v="3CORP45000"/>
    <x v="55"/>
    <s v="1DRIV80000"/>
    <x v="3"/>
    <s v="2DRIV80000"/>
    <x v="3"/>
    <n v="0"/>
    <n v="2683067"/>
    <n v="10048875.699999999"/>
    <n v="9691272.9694897998"/>
    <n v="-7008205.9694897998"/>
    <n v="0"/>
    <n v="0"/>
    <n v="0"/>
    <n v="0"/>
    <n v="0"/>
    <n v="0"/>
    <n v="0"/>
    <n v="0"/>
    <n v="0"/>
    <n v="0"/>
    <n v="0"/>
    <n v="0"/>
    <n v="0"/>
    <n v="-7008205.9694897998"/>
    <n v="0"/>
    <n v="0"/>
    <s v="Y"/>
    <n v="0"/>
    <n v="0"/>
    <n v="0"/>
    <n v="0"/>
    <n v="0"/>
    <n v="0"/>
  </r>
  <r>
    <s v="K"/>
    <x v="3"/>
    <s v="K.10012"/>
    <s v="CAP-GET TO ZERO PROGRAM"/>
    <s v="K.10012.01"/>
    <s v="GTZ PROGRAM CAPITAL COST"/>
    <s v="K.10012.01.03"/>
    <s v="GTZ DATA MANAGEMENT"/>
    <s v="K.10012.01.03.07"/>
    <s v="DATA MGMT-ESB/MICR SERV TXPRT"/>
    <x v="0"/>
    <n v="5362"/>
    <s v="Joshua Jacobs"/>
    <s v="CA"/>
    <s v="REL  SETC  //  PLNG"/>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1"/>
    <s v="GTZ PROGRAM CAPITAL COST"/>
    <s v="K.10012.01.03"/>
    <s v="GTZ DATA MANAGEMENT"/>
    <s v="K.10012.01.03.99"/>
    <s v="GTZ DATA MANAGEMENT PROGRAM"/>
    <x v="0"/>
    <n v="5362"/>
    <s v="Joshua Jacobs"/>
    <s v="CA"/>
    <s v="REL  SETC  //  INIT"/>
    <x v="2"/>
    <x v="1"/>
    <s v="2CORP45000"/>
    <x v="10"/>
    <s v="3CORP45000"/>
    <x v="55"/>
    <s v="1DRIV80000"/>
    <x v="3"/>
    <s v="2DRIV80000"/>
    <x v="3"/>
    <n v="0"/>
    <n v="511424"/>
    <n v="0"/>
    <n v="0"/>
    <n v="511424"/>
    <n v="0"/>
    <n v="0"/>
    <n v="0"/>
    <n v="0"/>
    <n v="0"/>
    <n v="0"/>
    <n v="0"/>
    <n v="0"/>
    <n v="0"/>
    <n v="0"/>
    <n v="0"/>
    <n v="0"/>
    <n v="0"/>
    <n v="511424"/>
    <n v="0"/>
    <n v="0"/>
    <s v="Y"/>
    <n v="0"/>
    <n v="0"/>
    <n v="0"/>
    <n v="0"/>
    <n v="0"/>
    <n v="0"/>
  </r>
  <r>
    <s v="K"/>
    <x v="3"/>
    <s v="K.10012"/>
    <s v="CAP-GET TO ZERO PROGRAM"/>
    <s v="K.10012.01"/>
    <s v="GTZ PROGRAM CAPITAL COST"/>
    <s v="K.10012.01.04"/>
    <s v="GTZ DATA ANALYTICS"/>
    <s v="K.10012.01.04.01"/>
    <s v="DATA ANALYTICS-RULES ENGINE"/>
    <x v="0"/>
    <n v="5362"/>
    <s v="Joshua Jacobs"/>
    <s v="CA"/>
    <s v="REL  SETC  //  PLNG"/>
    <x v="2"/>
    <x v="1"/>
    <s v="2CORP45000"/>
    <x v="10"/>
    <s v="3CORP45000"/>
    <x v="55"/>
    <s v="1DRIV80000"/>
    <x v="3"/>
    <s v="2DRIV80000"/>
    <x v="3"/>
    <n v="0"/>
    <n v="0"/>
    <n v="2580580.6800000002"/>
    <n v="5887738.3239251003"/>
    <n v="-5887738.3239251003"/>
    <n v="0"/>
    <n v="0"/>
    <n v="0"/>
    <n v="0"/>
    <n v="0"/>
    <n v="0"/>
    <n v="0"/>
    <n v="0"/>
    <n v="0"/>
    <n v="0"/>
    <n v="0"/>
    <n v="0"/>
    <n v="0"/>
    <n v="-5887738.3239251003"/>
    <n v="0"/>
    <n v="0"/>
    <s v="Y"/>
    <n v="0"/>
    <n v="0"/>
    <n v="0"/>
    <n v="0"/>
    <n v="0"/>
    <n v="0"/>
  </r>
  <r>
    <s v="K"/>
    <x v="3"/>
    <s v="K.10012"/>
    <s v="CAP-GET TO ZERO PROGRAM"/>
    <s v="K.10012.01"/>
    <s v="GTZ PROGRAM CAPITAL COST"/>
    <s v="K.10012.01.04"/>
    <s v="GTZ DATA ANALYTICS"/>
    <s v="K.10012.01.04.99"/>
    <s v="GTZ DATA ANALYTICS PROGRAM"/>
    <x v="0"/>
    <n v="5362"/>
    <s v="Joshua Jacobs"/>
    <s v="CA"/>
    <s v="REL  SETC  //  INIT"/>
    <x v="2"/>
    <x v="1"/>
    <s v="2CORP45000"/>
    <x v="10"/>
    <s v="3CORP45000"/>
    <x v="55"/>
    <s v="1DRIV80000"/>
    <x v="3"/>
    <s v="2DRIV80000"/>
    <x v="3"/>
    <n v="0"/>
    <n v="3359423"/>
    <n v="0"/>
    <n v="0"/>
    <n v="3359423"/>
    <n v="0"/>
    <n v="0"/>
    <n v="0"/>
    <n v="0"/>
    <n v="0"/>
    <n v="0"/>
    <n v="0"/>
    <n v="0"/>
    <n v="0"/>
    <n v="0"/>
    <n v="0"/>
    <n v="0"/>
    <n v="0"/>
    <n v="3359423"/>
    <n v="0"/>
    <n v="0"/>
    <s v="Y"/>
    <n v="0"/>
    <n v="0"/>
    <n v="0"/>
    <n v="0"/>
    <n v="0"/>
    <n v="0"/>
  </r>
  <r>
    <s v="K"/>
    <x v="3"/>
    <s v="K.10012"/>
    <s v="CAP-GET TO ZERO PROGRAM"/>
    <s v="K.10012.01"/>
    <s v="GTZ PROGRAM CAPITAL COST"/>
    <s v="K.10012.01.05"/>
    <s v="GTZ INTEGRATED WORK MANAGEMENT"/>
    <s v="K.10012.01.05.01"/>
    <s v="IWM-AMR TO OMS"/>
    <x v="0"/>
    <n v="5362"/>
    <s v="Joshua Jacobs"/>
    <s v="CA"/>
    <s v="REL  SETC  //  EXEC"/>
    <x v="2"/>
    <x v="1"/>
    <s v="2CORP45000"/>
    <x v="10"/>
    <s v="3CORP45000"/>
    <x v="56"/>
    <s v="1DRIV80000"/>
    <x v="3"/>
    <s v="2DRIV80000"/>
    <x v="3"/>
    <n v="17660377.070686288"/>
    <n v="627471"/>
    <n v="-1189205.19"/>
    <n v="-709328.8142976003"/>
    <n v="1336799.8142976002"/>
    <n v="18030659.546553068"/>
    <n v="18030659.546553068"/>
    <n v="0"/>
    <n v="17594956.705075309"/>
    <n v="17594956.705075309"/>
    <n v="0"/>
    <n v="10679109.188185394"/>
    <n v="10679109.188185394"/>
    <n v="0"/>
    <n v="1812711.2250177949"/>
    <n v="1812711.2250177949"/>
    <n v="0"/>
    <n v="0"/>
    <n v="1336799.8142976002"/>
    <n v="0"/>
    <n v="0"/>
    <s v="Y"/>
    <n v="0"/>
    <n v="0"/>
    <n v="0"/>
    <n v="0"/>
    <n v="0"/>
    <n v="0"/>
  </r>
  <r>
    <s v="K"/>
    <x v="3"/>
    <s v="K.10012"/>
    <s v="CAP-GET TO ZERO PROGRAM"/>
    <s v="K.10012.01"/>
    <s v="GTZ PROGRAM CAPITAL COST"/>
    <s v="K.10012.01.05"/>
    <s v="GTZ INTEGRATED WORK MANAGEMENT"/>
    <s v="K.10012.01.05.02"/>
    <s v="IWM-GIS CAD DESIGN MANAGER"/>
    <x v="0"/>
    <n v="5362"/>
    <s v="Joshua Jacobs"/>
    <s v="CA"/>
    <s v="REL  SETC  //  EXEC"/>
    <x v="2"/>
    <x v="1"/>
    <s v="2CORP45000"/>
    <x v="10"/>
    <s v="3CORP45000"/>
    <x v="56"/>
    <s v="1DRIV80000"/>
    <x v="3"/>
    <s v="2DRIV80000"/>
    <x v="3"/>
    <n v="0"/>
    <n v="1018528"/>
    <n v="1390202.94"/>
    <n v="1865931.5537746002"/>
    <n v="-847403.55377460015"/>
    <n v="0"/>
    <n v="0"/>
    <n v="0"/>
    <n v="0"/>
    <n v="0"/>
    <n v="0"/>
    <n v="0"/>
    <n v="0"/>
    <n v="0"/>
    <n v="0"/>
    <n v="0"/>
    <n v="0"/>
    <n v="0"/>
    <n v="-847403.55377460015"/>
    <n v="0"/>
    <n v="0"/>
    <s v="Y"/>
    <n v="0"/>
    <n v="0"/>
    <n v="0"/>
    <n v="0"/>
    <n v="0"/>
    <n v="0"/>
  </r>
  <r>
    <s v="K"/>
    <x v="3"/>
    <s v="K.10012"/>
    <s v="CAP-GET TO ZERO PROGRAM"/>
    <s v="K.10012.01"/>
    <s v="GTZ PROGRAM CAPITAL COST"/>
    <s v="K.10012.01.05"/>
    <s v="GTZ INTEGRATED WORK MANAGEMENT"/>
    <s v="K.10012.01.05.03"/>
    <s v="IWM-IN SANDBOX: WORKFORCE SCHDULNG(PCB)"/>
    <x v="0"/>
    <n v="5362"/>
    <s v="Joshua Jacobs"/>
    <s v="CA"/>
    <s v="REL  SETC  //  PLNG"/>
    <x v="2"/>
    <x v="1"/>
    <s v="2CORP45000"/>
    <x v="10"/>
    <s v="3CORP45000"/>
    <x v="56"/>
    <s v="1DRIV80000"/>
    <x v="3"/>
    <s v="2DRIV80000"/>
    <x v="3"/>
    <n v="0"/>
    <n v="2166308"/>
    <n v="9080000.6600000001"/>
    <n v="3818111.566864002"/>
    <n v="-1651803.566864002"/>
    <n v="0"/>
    <n v="0"/>
    <n v="0"/>
    <n v="0"/>
    <n v="0"/>
    <n v="0"/>
    <n v="0"/>
    <n v="0"/>
    <n v="0"/>
    <n v="0"/>
    <n v="0"/>
    <n v="0"/>
    <n v="0"/>
    <n v="-1651803.566864002"/>
    <n v="0"/>
    <n v="0"/>
    <s v="Y"/>
    <n v="0"/>
    <n v="0"/>
    <n v="0"/>
    <n v="0"/>
    <n v="0"/>
    <n v="0"/>
  </r>
  <r>
    <s v="K"/>
    <x v="3"/>
    <s v="K.10012"/>
    <s v="CAP-GET TO ZERO PROGRAM"/>
    <s v="K.10012.01"/>
    <s v="GTZ PROGRAM CAPITAL COST"/>
    <s v="K.10012.01.05"/>
    <s v="GTZ INTEGRATED WORK MANAGEMENT"/>
    <s v="K.10012.01.05.04"/>
    <s v="IWM-IN SNDBX:WORK MGMT P3A&amp;CSTNG SYS(P2)"/>
    <x v="0"/>
    <n v="5362"/>
    <s v="Joshua Jacobs"/>
    <s v="CA"/>
    <s v="REL  SETC  //  PLNG"/>
    <x v="2"/>
    <x v="1"/>
    <s v="2CORP45000"/>
    <x v="10"/>
    <s v="3CORP45000"/>
    <x v="56"/>
    <s v="1DRIV80000"/>
    <x v="3"/>
    <s v="2DRIV80000"/>
    <x v="3"/>
    <n v="0"/>
    <n v="4595866"/>
    <n v="7190868.0999999996"/>
    <n v="13182113.612967897"/>
    <n v="-8586247.6129678972"/>
    <n v="0"/>
    <n v="0"/>
    <n v="0"/>
    <n v="0"/>
    <n v="0"/>
    <n v="0"/>
    <n v="0"/>
    <n v="0"/>
    <n v="0"/>
    <n v="0"/>
    <n v="0"/>
    <n v="0"/>
    <n v="0"/>
    <n v="-8586247.6129678972"/>
    <n v="0"/>
    <n v="0"/>
    <s v="Y"/>
    <n v="0"/>
    <n v="0"/>
    <n v="0"/>
    <n v="0"/>
    <n v="0"/>
    <n v="0"/>
  </r>
  <r>
    <s v="K"/>
    <x v="3"/>
    <s v="K.10012"/>
    <s v="CAP-GET TO ZERO PROGRAM"/>
    <s v="K.10012.01"/>
    <s v="GTZ PROGRAM CAPITAL COST"/>
    <s v="K.10012.01.05"/>
    <s v="GTZ INTEGRATED WORK MANAGEMENT"/>
    <s v="K.10012.01.05.05"/>
    <s v="IWM-P2-IWM COST MANAGEMENT"/>
    <x v="0"/>
    <n v="5362"/>
    <s v="Joshua Jacobs"/>
    <s v="CA"/>
    <s v="REL  SETC  //  PLNG"/>
    <x v="2"/>
    <x v="1"/>
    <s v="2CORP45000"/>
    <x v="10"/>
    <s v="3CORP45000"/>
    <x v="56"/>
    <s v="1DRIV80000"/>
    <x v="3"/>
    <s v="2DRIV80000"/>
    <x v="3"/>
    <n v="0"/>
    <n v="4797236"/>
    <n v="4445584.9800000004"/>
    <n v="294136.67473600002"/>
    <n v="4503099.3252640003"/>
    <n v="0"/>
    <n v="0"/>
    <n v="0"/>
    <n v="0"/>
    <n v="0"/>
    <n v="0"/>
    <n v="0"/>
    <n v="0"/>
    <n v="0"/>
    <n v="0"/>
    <n v="0"/>
    <n v="0"/>
    <n v="0"/>
    <n v="4503099.3252640003"/>
    <n v="0"/>
    <n v="0"/>
    <s v="Y"/>
    <n v="0"/>
    <n v="0"/>
    <n v="0"/>
    <n v="0"/>
    <n v="0"/>
    <n v="0"/>
  </r>
  <r>
    <s v="K"/>
    <x v="3"/>
    <s v="K.10012"/>
    <s v="CAP-GET TO ZERO PROGRAM"/>
    <s v="K.10012.01"/>
    <s v="GTZ PROGRAM CAPITAL COST"/>
    <s v="K.10012.01.05"/>
    <s v="GTZ INTEGRATED WORK MANAGEMENT"/>
    <s v="K.10012.01.05.06"/>
    <s v="IWM-CUSTOMER 360 DATA VIEW"/>
    <x v="0"/>
    <n v="5362"/>
    <s v="Joshua Jacobs"/>
    <s v="CA"/>
    <s v="REL  SETC  //  INIT"/>
    <x v="2"/>
    <x v="1"/>
    <s v="2CORP45000"/>
    <x v="10"/>
    <s v="3CORP45000"/>
    <x v="56"/>
    <s v="1DRIV80000"/>
    <x v="3"/>
    <s v="2DRIV80000"/>
    <x v="3"/>
    <n v="0"/>
    <n v="0"/>
    <n v="0"/>
    <n v="0"/>
    <n v="0"/>
    <n v="0"/>
    <n v="0"/>
    <n v="0"/>
    <n v="0"/>
    <n v="0"/>
    <n v="0"/>
    <n v="0"/>
    <n v="0"/>
    <n v="0"/>
    <n v="0"/>
    <n v="0"/>
    <n v="0"/>
    <n v="0"/>
    <n v="0"/>
    <n v="0"/>
    <n v="0"/>
    <s v="Y"/>
    <n v="0"/>
    <n v="0"/>
    <n v="0"/>
    <n v="0"/>
    <n v="0"/>
    <n v="0"/>
  </r>
  <r>
    <s v="K"/>
    <x v="3"/>
    <s v="K.10012"/>
    <s v="CAP-GET TO ZERO PROGRAM"/>
    <s v="K.10012.01"/>
    <s v="GTZ PROGRAM CAPITAL COST"/>
    <s v="K.10012.01.05"/>
    <s v="GTZ INTEGRATED WORK MANAGEMENT"/>
    <s v="K.10012.01.05.07"/>
    <s v="IWM-DCIII-5 P3c-Workforce Mobility"/>
    <x v="0"/>
    <n v="5362"/>
    <s v="Joshua Jacobs"/>
    <s v="CA"/>
    <s v="REL  SETC  //  INIT"/>
    <x v="2"/>
    <x v="1"/>
    <s v="2CORP45000"/>
    <x v="10"/>
    <s v="3CORP45000"/>
    <x v="56"/>
    <s v="1DRIV80000"/>
    <x v="3"/>
    <s v="2DRIV80000"/>
    <x v="3"/>
    <n v="0"/>
    <n v="3887922"/>
    <n v="4946361.71"/>
    <n v="3827486.76"/>
    <n v="60435.240000000224"/>
    <n v="0"/>
    <n v="0"/>
    <n v="0"/>
    <n v="0"/>
    <n v="0"/>
    <n v="0"/>
    <n v="0"/>
    <n v="0"/>
    <n v="0"/>
    <n v="0"/>
    <n v="0"/>
    <n v="0"/>
    <n v="0"/>
    <n v="60435.240000000224"/>
    <n v="0"/>
    <n v="0"/>
    <s v="Y"/>
    <n v="0"/>
    <n v="0"/>
    <n v="0"/>
    <n v="0"/>
    <n v="0"/>
    <n v="0"/>
  </r>
  <r>
    <s v="K"/>
    <x v="3"/>
    <s v="K.10012"/>
    <s v="CAP-GET TO ZERO PROGRAM"/>
    <s v="K.10012.01"/>
    <s v="GTZ PROGRAM CAPITAL COST"/>
    <s v="K.10012.01.05"/>
    <s v="GTZ INTEGRATED WORK MANAGEMENT"/>
    <s v="K.10012.01.05.99"/>
    <s v="GTZ INTEGRATED WORK MANAGEMENT PROGRAM"/>
    <x v="0"/>
    <n v="5362"/>
    <s v="Joshua Jacobs"/>
    <s v="CA"/>
    <s v="REL  SETC  //  INIT"/>
    <x v="2"/>
    <x v="1"/>
    <s v="2CORP45000"/>
    <x v="10"/>
    <s v="3CORP45000"/>
    <x v="56"/>
    <s v="1DRIV80000"/>
    <x v="3"/>
    <s v="2DRIV80000"/>
    <x v="3"/>
    <n v="0"/>
    <n v="1886726"/>
    <n v="0"/>
    <n v="0"/>
    <n v="1886726"/>
    <n v="0"/>
    <n v="0"/>
    <n v="0"/>
    <n v="0"/>
    <n v="0"/>
    <n v="0"/>
    <n v="0"/>
    <n v="0"/>
    <n v="0"/>
    <n v="0"/>
    <n v="0"/>
    <n v="0"/>
    <n v="0"/>
    <n v="1886726"/>
    <n v="0"/>
    <n v="0"/>
    <s v="Y"/>
    <n v="0"/>
    <n v="0"/>
    <n v="0"/>
    <n v="0"/>
    <n v="0"/>
    <n v="0"/>
  </r>
  <r>
    <s v="K"/>
    <x v="3"/>
    <s v="K.10012"/>
    <s v="CAP-GET TO ZERO PROGRAM"/>
    <s v="K.10012.01"/>
    <s v="GTZ PROGRAM CAPITAL COST"/>
    <s v="K.10012.01.06"/>
    <s v="GTZ PMO ACTIVITIES"/>
    <s v="K.10012.01.06.01"/>
    <s v="PMO ACTIVITIES"/>
    <x v="0"/>
    <n v="5362"/>
    <s v="Joshua Jacobs"/>
    <s v="CA"/>
    <s v="REL  SETC  //  EXEC"/>
    <x v="2"/>
    <x v="1"/>
    <s v="2CORP45000"/>
    <x v="10"/>
    <s v="3CORP45000"/>
    <x v="56"/>
    <s v="1DRIV80000"/>
    <x v="3"/>
    <s v="2DRIV80000"/>
    <x v="3"/>
    <n v="0"/>
    <n v="0"/>
    <n v="363860.9"/>
    <n v="346875.35999999993"/>
    <n v="-346875.35999999993"/>
    <n v="0"/>
    <n v="0"/>
    <n v="0"/>
    <n v="0"/>
    <n v="0"/>
    <n v="0"/>
    <n v="0"/>
    <n v="0"/>
    <n v="0"/>
    <n v="0"/>
    <n v="0"/>
    <n v="0"/>
    <n v="0"/>
    <n v="-346875.35999999993"/>
    <n v="0"/>
    <n v="0"/>
    <s v="Y"/>
    <n v="0"/>
    <n v="0"/>
    <n v="0"/>
    <n v="0"/>
    <n v="0"/>
    <n v="0"/>
  </r>
  <r>
    <s v="K"/>
    <x v="3"/>
    <s v="K.10012"/>
    <s v="CAP-GET TO ZERO PROGRAM"/>
    <s v="K.10012.01"/>
    <s v="GTZ PROGRAM CAPITAL COST"/>
    <s v="K.10012.01.06"/>
    <s v="GTZ PMO ACTIVITIES"/>
    <s v="K.10012.01.06.99"/>
    <s v="GTZ PMO ACTIVITIES PROGRAM"/>
    <x v="0"/>
    <n v="5362"/>
    <s v="Joshua Jacobs"/>
    <s v="CA"/>
    <s v="REL  SETC  //  INIT"/>
    <x v="2"/>
    <x v="1"/>
    <s v="2CORP45000"/>
    <x v="10"/>
    <s v="3CORP45000"/>
    <x v="56"/>
    <s v="1DRIV80000"/>
    <x v="3"/>
    <s v="2DRIV80000"/>
    <x v="3"/>
    <n v="0"/>
    <n v="0"/>
    <n v="0"/>
    <n v="0"/>
    <n v="0"/>
    <n v="0"/>
    <n v="0"/>
    <n v="0"/>
    <n v="0"/>
    <n v="0"/>
    <n v="0"/>
    <n v="0"/>
    <n v="0"/>
    <n v="0"/>
    <n v="0"/>
    <n v="0"/>
    <n v="0"/>
    <n v="0"/>
    <n v="0"/>
    <n v="0"/>
    <n v="0"/>
    <s v="Y"/>
    <n v="0"/>
    <n v="0"/>
    <n v="0"/>
    <n v="0"/>
    <n v="0"/>
    <n v="0"/>
  </r>
  <r>
    <s v="K"/>
    <x v="3"/>
    <s v="K.10012"/>
    <s v="CAP-GET TO ZERO PROGRAM"/>
    <s v="K.10012.01"/>
    <s v="GTZ PROGRAM CAPITAL COST"/>
    <s v="K.10012.01.07"/>
    <s v="GTZ TRANSITIONAL COSTS"/>
    <s v="K.10012.01.07.01"/>
    <s v="GTZ-Transition Costs"/>
    <x v="0"/>
    <n v="5362"/>
    <s v="Joshua Jacobs"/>
    <s v="CA"/>
    <s v="REL  SETC  //  EXEC"/>
    <x v="2"/>
    <x v="1"/>
    <s v="2CORP45000"/>
    <x v="10"/>
    <s v="3CORP45000"/>
    <x v="56"/>
    <s v="1DRIV80000"/>
    <x v="3"/>
    <s v="2DRIV80000"/>
    <x v="3"/>
    <n v="0"/>
    <n v="0"/>
    <n v="33984.78"/>
    <n v="31457.407999999996"/>
    <n v="-31457.407999999996"/>
    <n v="0"/>
    <n v="0"/>
    <n v="0"/>
    <n v="0"/>
    <n v="0"/>
    <n v="0"/>
    <n v="0"/>
    <n v="0"/>
    <n v="0"/>
    <n v="0"/>
    <n v="0"/>
    <n v="0"/>
    <n v="0"/>
    <n v="-31457.407999999996"/>
    <n v="0"/>
    <n v="0"/>
    <s v="Y"/>
    <n v="0"/>
    <n v="0"/>
    <n v="0"/>
    <n v="0"/>
    <n v="0"/>
    <n v="0"/>
  </r>
  <r>
    <s v="K"/>
    <x v="3"/>
    <s v="K.10012"/>
    <s v="CAP-GET TO ZERO PROGRAM"/>
    <s v="K.10012.02"/>
    <s v="GTZ PROGRAM O&amp;M COST"/>
    <s v="K.10012.02.01"/>
    <s v="GTZ BILLING PMT CREDIT/COLLECTIONS-O&amp;M"/>
    <s v="K.10012.02.01.01"/>
    <s v="BPCC-ACCT BAL CLARITY&amp;CONSISTENCY-O&amp;M"/>
    <x v="0"/>
    <n v="5362"/>
    <s v="Joshua Jacobs"/>
    <s v="OM"/>
    <s v="REL  SETC  //  EXEC"/>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02"/>
    <s v="BPCC-BILL DUE-RMNDR&amp;FISERV BALANCE-O&amp;M"/>
    <x v="0"/>
    <n v="5362"/>
    <s v="Joshua Jacobs"/>
    <s v="OM"/>
    <s v="REL  SETC  //  EXEC"/>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03"/>
    <s v="BPCC-BILLING &amp; PMT IMPROVEMENT-O&amp;M"/>
    <x v="0"/>
    <n v="5362"/>
    <s v="Joshua Jacobs"/>
    <s v="OM"/>
    <s v="REL  SETC  //  PLNG"/>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04"/>
    <s v="BPCC-BILLING PERFORMANCE IMPRVMNT-O&amp;M"/>
    <x v="0"/>
    <n v="5362"/>
    <s v="Joshua Jacobs"/>
    <s v="OM"/>
    <s v="REL  SETC  //  EXEC"/>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05"/>
    <s v="BPCC-CLLCTN CYCL IMPRV&amp;AGNCY INTGRT-O&amp;M"/>
    <x v="0"/>
    <n v="5362"/>
    <s v="Joshua Jacobs"/>
    <s v="OM"/>
    <s v="REL  SETC  //  PLNG"/>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06"/>
    <s v="BPCC-DIGITAL BILL&amp;PMT CAPABILITY-O&amp;M"/>
    <x v="0"/>
    <n v="5362"/>
    <s v="Joshua Jacobs"/>
    <s v="OM"/>
    <s v="REL  SETC  //  PLNG"/>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07"/>
    <s v="BPCC-ENERGY ASSISTANCE (LOW INCOME)-O&amp;M"/>
    <x v="0"/>
    <n v="5362"/>
    <s v="Joshua Jacobs"/>
    <s v="OM"/>
    <s v="REL  SETC  //  PLNG"/>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08"/>
    <s v="BPCC-FASTER PMT POSTING-O&amp;M"/>
    <x v="0"/>
    <n v="5362"/>
    <s v="Joshua Jacobs"/>
    <s v="OM"/>
    <s v="REL  SETC  //  PLNG"/>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09"/>
    <s v="BPCC-NO FEE BANK CARD-O&amp;M"/>
    <x v="0"/>
    <n v="5362"/>
    <s v="Joshua Jacobs"/>
    <s v="OM"/>
    <s v="REL  SETC  //  EXEC"/>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10"/>
    <s v="BPCC-NONCONSUMPTION BILING-O&amp;M"/>
    <x v="0"/>
    <n v="5362"/>
    <s v="Joshua Jacobs"/>
    <s v="OM"/>
    <s v="REL  SETC  //  PLNG"/>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11"/>
    <s v="BPCC-PMT ARRANGEMENT/BUDGET/DEPOSIT-O&amp;M"/>
    <x v="0"/>
    <n v="5362"/>
    <s v="Joshua Jacobs"/>
    <s v="OM"/>
    <s v="REL  SETC  //  PLNG"/>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1"/>
    <s v="GTZ BILLING PMT CREDIT/COLLECTIONS-O&amp;M"/>
    <s v="K.10012.02.01.12"/>
    <s v="BPCC-PYMNT PROCESSING SYST ROADMAP-O&amp;M"/>
    <x v="0"/>
    <n v="5362"/>
    <s v="Joshua Jacobs"/>
    <s v="OM"/>
    <s v="REL  SETC  //  EXEC"/>
    <x v="2"/>
    <x v="1"/>
    <s v="2CORP45000"/>
    <x v="10"/>
    <s v="3CORP45000"/>
    <x v="53"/>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01"/>
    <s v="CI-CALL BACK(AUTO OUTBOUND CALLING)-O&amp;M"/>
    <x v="0"/>
    <n v="5362"/>
    <s v="Joshua Jacobs"/>
    <s v="OM"/>
    <s v="REL  SETC  //  PLNG"/>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02"/>
    <s v="CI-CCS CUSTOMER INTAKE-O&amp;M"/>
    <x v="0"/>
    <n v="5362"/>
    <s v="Joshua Jacobs"/>
    <s v="OM"/>
    <s v="REL  SETC  //  PLNG"/>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03"/>
    <s v="CI-CUSTOMER 360-O&amp;M"/>
    <x v="0"/>
    <n v="5362"/>
    <s v="Joshua Jacobs"/>
    <s v="OM"/>
    <s v="REL  SETC  //  PLNG"/>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04"/>
    <s v="CI-ESB MICRO SERVICES TRANSPORT-O&amp;M"/>
    <x v="0"/>
    <n v="5362"/>
    <s v="Joshua Jacobs"/>
    <s v="OM"/>
    <s v="REL  SETC  //  PLNG"/>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05"/>
    <s v="CI-IVR ENHANCEMENTS-PREDICTIVE-O&amp;M"/>
    <x v="0"/>
    <n v="5362"/>
    <s v="Joshua Jacobs"/>
    <s v="OM"/>
    <s v="REL  SETC  //  PLNG"/>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06"/>
    <s v="CI-IVR PROJECT INITIATION-O&amp;M"/>
    <x v="0"/>
    <n v="5362"/>
    <s v="Joshua Jacobs"/>
    <s v="OM"/>
    <s v="REL  SETC  //  EXEC"/>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07"/>
    <s v="CI-MANAGE ACCOUNT(S) AND PROFILE-O&amp;M"/>
    <x v="0"/>
    <n v="5362"/>
    <s v="Joshua Jacobs"/>
    <s v="OM"/>
    <s v="REL  SETC  //  PLNG"/>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08"/>
    <s v="CI-PREFERENCE CENTER-O&amp;M"/>
    <x v="0"/>
    <n v="5362"/>
    <s v="Joshua Jacobs"/>
    <s v="OM"/>
    <s v="REL  SETC  //  PLNG"/>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09"/>
    <s v="CI-WEB IMPROVEMENTS-O&amp;M"/>
    <x v="0"/>
    <n v="5362"/>
    <s v="Joshua Jacobs"/>
    <s v="OM"/>
    <s v="REL  SETC  //  EXEC"/>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2"/>
    <s v="GTZ CUSTOMER INTERFACE-O&amp;M"/>
    <s v="K.10012.02.02.10"/>
    <s v="CI-WEB, MOBILE APP &amp; CONTENT MGMT-O&amp;M"/>
    <x v="0"/>
    <n v="5362"/>
    <s v="Joshua Jacobs"/>
    <s v="OM"/>
    <s v="REL  SETC  //  PLNG"/>
    <x v="2"/>
    <x v="1"/>
    <s v="2CORP45000"/>
    <x v="10"/>
    <s v="3CORP45000"/>
    <x v="54"/>
    <s v="1DRIV80000"/>
    <x v="3"/>
    <s v="2DRIV80000"/>
    <x v="3"/>
    <n v="0"/>
    <n v="0"/>
    <n v="0"/>
    <n v="0"/>
    <n v="0"/>
    <n v="0"/>
    <n v="0"/>
    <n v="0"/>
    <n v="0"/>
    <n v="0"/>
    <n v="0"/>
    <n v="0"/>
    <n v="0"/>
    <n v="0"/>
    <n v="0"/>
    <n v="0"/>
    <n v="0"/>
    <n v="0"/>
    <n v="0"/>
    <n v="0"/>
    <n v="0"/>
    <s v="Y"/>
    <n v="0"/>
    <n v="0"/>
    <n v="0"/>
    <n v="0"/>
    <n v="0"/>
    <n v="0"/>
  </r>
  <r>
    <s v="K"/>
    <x v="3"/>
    <s v="K.10012"/>
    <s v="CAP-GET TO ZERO PROGRAM"/>
    <s v="K.10012.02"/>
    <s v="GTZ PROGRAM O&amp;M COST"/>
    <s v="K.10012.02.03"/>
    <s v="GTZ DATA MANAGEMENT-O&amp;M"/>
    <s v="K.10012.02.03.01"/>
    <s v="DATA MGMT-AUTO CATALOG CUSTMR CALLS-O&amp;M"/>
    <x v="0"/>
    <n v="5362"/>
    <s v="Joshua Jacobs"/>
    <s v="OM"/>
    <s v="REL  SETC  //  PLNG"/>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2"/>
    <s v="GTZ PROGRAM O&amp;M COST"/>
    <s v="K.10012.02.03"/>
    <s v="GTZ DATA MANAGEMENT-O&amp;M"/>
    <s v="K.10012.02.03.02"/>
    <s v="DATA MGMT-BIG DATA PLATFRM/ANALYTICS-O&amp;M"/>
    <x v="0"/>
    <n v="5362"/>
    <s v="Joshua Jacobs"/>
    <s v="OM"/>
    <s v="REL  SETC  //  INIT"/>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2"/>
    <s v="GTZ PROGRAM O&amp;M COST"/>
    <s v="K.10012.02.03"/>
    <s v="GTZ DATA MANAGEMENT-O&amp;M"/>
    <s v="K.10012.02.03.03"/>
    <s v="DATA MGMT-DATA ANALYTICS(DATA LAKE)-O&amp;M"/>
    <x v="0"/>
    <n v="5362"/>
    <s v="Joshua Jacobs"/>
    <s v="OM"/>
    <s v="REL  SETC  //  INIT"/>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2"/>
    <s v="GTZ PROGRAM O&amp;M COST"/>
    <s v="K.10012.02.03"/>
    <s v="GTZ DATA MANAGEMENT-O&amp;M"/>
    <s v="K.10012.02.03.04"/>
    <s v="DATA MGMT-DATA GOVERNANCE-O&amp;M"/>
    <x v="0"/>
    <n v="5362"/>
    <s v="Joshua Jacobs"/>
    <s v="OM"/>
    <s v="REL  SETC  //  INIT"/>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2"/>
    <s v="GTZ PROGRAM O&amp;M COST"/>
    <s v="K.10012.02.03"/>
    <s v="GTZ DATA MANAGEMENT-O&amp;M"/>
    <s v="K.10012.02.03.05"/>
    <s v="DATA MGMT-DATA QUALITY-O&amp;M"/>
    <x v="0"/>
    <n v="5362"/>
    <s v="Joshua Jacobs"/>
    <s v="OM"/>
    <s v="REL  SETC  //  INIT"/>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2"/>
    <s v="GTZ PROGRAM O&amp;M COST"/>
    <s v="K.10012.02.03"/>
    <s v="GTZ DATA MANAGEMENT-O&amp;M"/>
    <s v="K.10012.02.03.06"/>
    <s v="DATA MGMT-ESB/MICRO SERV TXPRT-O&amp;M"/>
    <x v="0"/>
    <n v="5362"/>
    <s v="Joshua Jacobs"/>
    <s v="OM"/>
    <s v="REL  SETC  //  INIT"/>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2"/>
    <s v="GTZ PROGRAM O&amp;M COST"/>
    <s v="K.10012.02.04"/>
    <s v="GTZ DATA ANALYTICS-O&amp;M"/>
    <s v="K.10012.02.04.01"/>
    <s v="DATA ANALYTICS-RULES ENGINE-O&amp;M"/>
    <x v="0"/>
    <n v="5362"/>
    <s v="Joshua Jacobs"/>
    <s v="OM"/>
    <s v="REL  SETC  //  PLNG"/>
    <x v="2"/>
    <x v="1"/>
    <s v="2CORP45000"/>
    <x v="10"/>
    <s v="3CORP45000"/>
    <x v="55"/>
    <s v="1DRIV80000"/>
    <x v="3"/>
    <s v="2DRIV80000"/>
    <x v="3"/>
    <n v="0"/>
    <n v="0"/>
    <n v="0"/>
    <n v="0"/>
    <n v="0"/>
    <n v="0"/>
    <n v="0"/>
    <n v="0"/>
    <n v="0"/>
    <n v="0"/>
    <n v="0"/>
    <n v="0"/>
    <n v="0"/>
    <n v="0"/>
    <n v="0"/>
    <n v="0"/>
    <n v="0"/>
    <n v="0"/>
    <n v="0"/>
    <n v="0"/>
    <n v="0"/>
    <s v="Y"/>
    <n v="0"/>
    <n v="0"/>
    <n v="0"/>
    <n v="0"/>
    <n v="0"/>
    <n v="0"/>
  </r>
  <r>
    <s v="K"/>
    <x v="3"/>
    <s v="K.10012"/>
    <s v="CAP-GET TO ZERO PROGRAM"/>
    <s v="K.10012.02"/>
    <s v="GTZ PROGRAM O&amp;M COST"/>
    <s v="K.10012.02.05"/>
    <s v="GTZ INTEGRATED WORK MANAGEMENT-O&amp;M"/>
    <s v="K.10012.02.05.01"/>
    <s v="IWM-AMR TO OMS-O&amp;M"/>
    <x v="0"/>
    <n v="5362"/>
    <s v="Joshua Jacobs"/>
    <s v="OM"/>
    <s v="REL  SETC  //  EXEC"/>
    <x v="2"/>
    <x v="1"/>
    <s v="2CORP45000"/>
    <x v="10"/>
    <s v="3CORP45000"/>
    <x v="56"/>
    <s v="1DRIV80000"/>
    <x v="3"/>
    <s v="2DRIV80000"/>
    <x v="3"/>
    <n v="0"/>
    <n v="0"/>
    <n v="0"/>
    <n v="0"/>
    <n v="0"/>
    <n v="0"/>
    <n v="0"/>
    <n v="0"/>
    <n v="0"/>
    <n v="0"/>
    <n v="0"/>
    <n v="0"/>
    <n v="0"/>
    <n v="0"/>
    <n v="0"/>
    <n v="0"/>
    <n v="0"/>
    <n v="0"/>
    <n v="0"/>
    <n v="0"/>
    <n v="0"/>
    <s v="Y"/>
    <n v="0"/>
    <n v="0"/>
    <n v="0"/>
    <n v="0"/>
    <n v="0"/>
    <n v="0"/>
  </r>
  <r>
    <s v="K"/>
    <x v="3"/>
    <s v="K.10012"/>
    <s v="CAP-GET TO ZERO PROGRAM"/>
    <s v="K.10012.02"/>
    <s v="GTZ PROGRAM O&amp;M COST"/>
    <s v="K.10012.02.05"/>
    <s v="GTZ INTEGRATED WORK MANAGEMENT-O&amp;M"/>
    <s v="K.10012.02.05.02"/>
    <s v="IWM-GIS CAD DESIGN MANAGER-O&amp;M"/>
    <x v="0"/>
    <n v="5362"/>
    <s v="Joshua Jacobs"/>
    <s v="OM"/>
    <s v="REL  SETC  //  EXEC"/>
    <x v="2"/>
    <x v="1"/>
    <s v="2CORP45000"/>
    <x v="10"/>
    <s v="3CORP45000"/>
    <x v="56"/>
    <s v="1DRIV80000"/>
    <x v="3"/>
    <s v="2DRIV80000"/>
    <x v="3"/>
    <n v="0"/>
    <n v="0"/>
    <n v="0"/>
    <n v="0"/>
    <n v="0"/>
    <n v="0"/>
    <n v="0"/>
    <n v="0"/>
    <n v="0"/>
    <n v="0"/>
    <n v="0"/>
    <n v="0"/>
    <n v="0"/>
    <n v="0"/>
    <n v="0"/>
    <n v="0"/>
    <n v="0"/>
    <n v="0"/>
    <n v="0"/>
    <n v="0"/>
    <n v="0"/>
    <s v="Y"/>
    <n v="0"/>
    <n v="0"/>
    <n v="0"/>
    <n v="0"/>
    <n v="0"/>
    <n v="0"/>
  </r>
  <r>
    <s v="K"/>
    <x v="3"/>
    <s v="K.10012"/>
    <s v="CAP-GET TO ZERO PROGRAM"/>
    <s v="K.10012.02"/>
    <s v="GTZ PROGRAM O&amp;M COST"/>
    <s v="K.10012.02.05"/>
    <s v="GTZ INTEGRATED WORK MANAGEMENT-O&amp;M"/>
    <s v="K.10012.02.05.03"/>
    <s v="IWM-IWM COST MANAGEMENT-O&amp;M"/>
    <x v="0"/>
    <n v="5362"/>
    <s v="Joshua Jacobs"/>
    <s v="OM"/>
    <s v="REL  SETC  //  PLNG"/>
    <x v="2"/>
    <x v="1"/>
    <s v="2CORP45000"/>
    <x v="10"/>
    <s v="3CORP45000"/>
    <x v="56"/>
    <s v="1DRIV80000"/>
    <x v="3"/>
    <s v="2DRIV80000"/>
    <x v="3"/>
    <n v="0"/>
    <n v="0"/>
    <n v="0"/>
    <n v="0"/>
    <n v="0"/>
    <n v="0"/>
    <n v="0"/>
    <n v="0"/>
    <n v="0"/>
    <n v="0"/>
    <n v="0"/>
    <n v="0"/>
    <n v="0"/>
    <n v="0"/>
    <n v="0"/>
    <n v="0"/>
    <n v="0"/>
    <n v="0"/>
    <n v="0"/>
    <n v="0"/>
    <n v="0"/>
    <s v="Y"/>
    <n v="0"/>
    <n v="0"/>
    <n v="0"/>
    <n v="0"/>
    <n v="0"/>
    <n v="0"/>
  </r>
  <r>
    <s v="K"/>
    <x v="3"/>
    <s v="K.10012"/>
    <s v="CAP-GET TO ZERO PROGRAM"/>
    <s v="K.10012.02"/>
    <s v="GTZ PROGRAM O&amp;M COST"/>
    <s v="K.10012.02.05"/>
    <s v="GTZ INTEGRATED WORK MANAGEMENT-O&amp;M"/>
    <s v="K.10012.02.05.04"/>
    <s v="IWM-WORK &amp; COSTING MANAGEMENT SYSTEM-O&amp;M"/>
    <x v="0"/>
    <n v="5362"/>
    <s v="Joshua Jacobs"/>
    <s v="OM"/>
    <s v="REL  SETC  //  PLNG"/>
    <x v="2"/>
    <x v="1"/>
    <s v="2CORP45000"/>
    <x v="10"/>
    <s v="3CORP45000"/>
    <x v="56"/>
    <s v="1DRIV80000"/>
    <x v="3"/>
    <s v="2DRIV80000"/>
    <x v="3"/>
    <n v="0"/>
    <n v="0"/>
    <n v="0"/>
    <n v="0"/>
    <n v="0"/>
    <n v="0"/>
    <n v="0"/>
    <n v="0"/>
    <n v="0"/>
    <n v="0"/>
    <n v="0"/>
    <n v="0"/>
    <n v="0"/>
    <n v="0"/>
    <n v="0"/>
    <n v="0"/>
    <n v="0"/>
    <n v="0"/>
    <n v="0"/>
    <n v="0"/>
    <n v="0"/>
    <s v="Y"/>
    <n v="0"/>
    <n v="0"/>
    <n v="0"/>
    <n v="0"/>
    <n v="0"/>
    <n v="0"/>
  </r>
  <r>
    <s v="K"/>
    <x v="3"/>
    <s v="K.10012"/>
    <s v="CAP-GET TO ZERO PROGRAM"/>
    <s v="K.10012.02"/>
    <s v="GTZ PROGRAM O&amp;M COST"/>
    <s v="K.10012.02.05"/>
    <s v="GTZ INTEGRATED WORK MANAGEMENT-O&amp;M"/>
    <s v="K.10012.02.05.05"/>
    <s v="IWM-WORKFORCE SCHDULNG-O&amp;M"/>
    <x v="0"/>
    <n v="5362"/>
    <s v="Joshua Jacobs"/>
    <s v="OM"/>
    <s v="REL  SETC  //  PLNG"/>
    <x v="2"/>
    <x v="1"/>
    <s v="2CORP45000"/>
    <x v="10"/>
    <s v="3CORP45000"/>
    <x v="56"/>
    <s v="1DRIV80000"/>
    <x v="3"/>
    <s v="2DRIV80000"/>
    <x v="3"/>
    <n v="0"/>
    <n v="0"/>
    <n v="0"/>
    <n v="0"/>
    <n v="0"/>
    <n v="0"/>
    <n v="0"/>
    <n v="0"/>
    <n v="0"/>
    <n v="0"/>
    <n v="0"/>
    <n v="0"/>
    <n v="0"/>
    <n v="0"/>
    <n v="0"/>
    <n v="0"/>
    <n v="0"/>
    <n v="0"/>
    <n v="0"/>
    <n v="0"/>
    <n v="0"/>
    <s v="Y"/>
    <n v="0"/>
    <n v="0"/>
    <n v="0"/>
    <n v="0"/>
    <n v="0"/>
    <n v="0"/>
  </r>
  <r>
    <s v="K"/>
    <x v="3"/>
    <s v="K.10012"/>
    <s v="CAP-GET TO ZERO PROGRAM"/>
    <s v="K.10012.02"/>
    <s v="GTZ PROGRAM O&amp;M COST"/>
    <s v="K.10012.02.06"/>
    <s v="GTZ PMO ACTIVITIES-O&amp;M"/>
    <s v="K.10012.02.06.01"/>
    <s v="PMO ACTIVITIES-O&amp;M"/>
    <x v="0"/>
    <n v="5362"/>
    <s v="Joshua Jacobs"/>
    <s v="OM"/>
    <s v="REL  SETC  //  EXEC"/>
    <x v="2"/>
    <x v="1"/>
    <s v="2CORP45000"/>
    <x v="10"/>
    <s v="3CORP45000"/>
    <x v="56"/>
    <s v="1DRIV80000"/>
    <x v="3"/>
    <s v="2DRIV80000"/>
    <x v="3"/>
    <n v="0"/>
    <n v="0"/>
    <n v="0"/>
    <n v="0"/>
    <n v="0"/>
    <n v="0"/>
    <n v="0"/>
    <n v="0"/>
    <n v="0"/>
    <n v="0"/>
    <n v="0"/>
    <n v="0"/>
    <n v="0"/>
    <n v="0"/>
    <n v="0"/>
    <n v="0"/>
    <n v="0"/>
    <n v="0"/>
    <n v="0"/>
    <n v="0"/>
    <n v="0"/>
    <s v="Y"/>
    <n v="0"/>
    <n v="0"/>
    <n v="0"/>
    <n v="0"/>
    <n v="0"/>
    <n v="0"/>
  </r>
  <r>
    <s v="K"/>
    <x v="3"/>
    <s v="K.10012"/>
    <s v="CAP-GET TO ZERO PROGRAM"/>
    <s v="K.10012.02"/>
    <s v="GTZ PROGRAM O&amp;M COST"/>
    <s v="K.10012.02.07"/>
    <s v="GTZ-Transition Costs-O&amp;M"/>
    <s v="K.10012.02.07.01"/>
    <s v="GTZ-Transition Costs-O&amp;M"/>
    <x v="0"/>
    <n v="5362"/>
    <s v="Joshua Jacobs"/>
    <s v="OM"/>
    <s v="REL  SETC  //  INIT"/>
    <x v="2"/>
    <x v="1"/>
    <s v="2CORP45000"/>
    <x v="10"/>
    <s v="3CORP45000"/>
    <x v="56"/>
    <s v="1DRIV80000"/>
    <x v="3"/>
    <s v="2DRIV80000"/>
    <x v="3"/>
    <n v="0"/>
    <n v="0"/>
    <n v="0"/>
    <n v="0"/>
    <n v="0"/>
    <n v="0"/>
    <n v="0"/>
    <n v="0"/>
    <n v="0"/>
    <n v="0"/>
    <n v="0"/>
    <n v="0"/>
    <n v="0"/>
    <n v="0"/>
    <n v="0"/>
    <n v="0"/>
    <n v="0"/>
    <n v="0"/>
    <n v="0"/>
    <n v="0"/>
    <n v="0"/>
    <s v="Y"/>
    <n v="0"/>
    <n v="0"/>
    <n v="0"/>
    <n v="0"/>
    <n v="0"/>
    <n v="0"/>
  </r>
  <r>
    <s v="K"/>
    <x v="3"/>
    <s v="K.10013"/>
    <s v="CAP-GOLDENDALE OPERATIONAL"/>
    <s v="K.10013.01"/>
    <s v="GOLDENDALE OPERATIONAL"/>
    <s v="K.10013.01.01"/>
    <s v="GOLDENDALE"/>
    <s v="K.10013.01.01.01"/>
    <s v="SMALL TOOLS-GLD"/>
    <x v="0"/>
    <n v="5021"/>
    <s v="Gerald L Klug"/>
    <s v="CA"/>
    <s v="REL  SETC  //  OPER"/>
    <x v="0"/>
    <x v="0"/>
    <s v="2CORP70000"/>
    <x v="6"/>
    <s v="3CORP76500"/>
    <x v="57"/>
    <s v="1DRIV13000"/>
    <x v="10"/>
    <s v="2DRIV13000"/>
    <x v="12"/>
    <n v="0"/>
    <n v="35990"/>
    <n v="32484.080000000002"/>
    <n v="19306.059999999998"/>
    <n v="16683.940000000002"/>
    <n v="0"/>
    <n v="0"/>
    <n v="0"/>
    <n v="0"/>
    <n v="0"/>
    <n v="0"/>
    <n v="0"/>
    <n v="0"/>
    <n v="0"/>
    <n v="0"/>
    <n v="0"/>
    <n v="0"/>
    <n v="0"/>
    <n v="16683.940000000002"/>
    <n v="0"/>
    <n v="0"/>
    <s v="N"/>
    <n v="0"/>
    <n v="0"/>
    <n v="0"/>
    <n v="0"/>
    <n v="0"/>
    <n v="0"/>
  </r>
  <r>
    <s v="K"/>
    <x v="3"/>
    <s v="K.10013"/>
    <s v="CAP-GOLDENDALE OPERATIONAL"/>
    <s v="K.10013.01"/>
    <s v="GOLDENDALE OPERATIONAL"/>
    <s v="K.10013.01.01"/>
    <s v="GOLDENDALE"/>
    <s v="K.10013.01.01.02"/>
    <s v="THERMAL PLANT WORK-GLD"/>
    <x v="0"/>
    <n v="5021"/>
    <s v="Gerald L Klug"/>
    <s v="CA"/>
    <s v="REL  SETC  //  OPER"/>
    <x v="0"/>
    <x v="0"/>
    <s v="2CORP70000"/>
    <x v="6"/>
    <s v="3CORP76500"/>
    <x v="57"/>
    <s v="1DRIV13000"/>
    <x v="10"/>
    <s v="2DRIV13000"/>
    <x v="12"/>
    <n v="388167"/>
    <n v="386820"/>
    <n v="431594.23999999999"/>
    <n v="436419.45799999998"/>
    <n v="-49599.457999999984"/>
    <n v="1884400"/>
    <n v="0"/>
    <n v="1884400"/>
    <n v="871600"/>
    <n v="0"/>
    <n v="871600"/>
    <n v="4203275"/>
    <n v="0"/>
    <n v="4203275"/>
    <n v="0"/>
    <n v="0"/>
    <n v="0"/>
    <n v="0"/>
    <n v="6909675.5420000004"/>
    <n v="0"/>
    <n v="0"/>
    <s v="N"/>
    <n v="0"/>
    <n v="-2380000"/>
    <n v="-1858250"/>
    <n v="-24130000"/>
    <n v="0"/>
    <n v="0"/>
  </r>
  <r>
    <s v="K"/>
    <x v="3"/>
    <s v="K.10014"/>
    <s v="CAP-GOLDENDALE PROJECTS"/>
    <s v="K.10014.01"/>
    <s v="GOLDENDALE PROJECTS"/>
    <s v="K.10014.01.01"/>
    <s v="GOLDENDALE"/>
    <s v="K.10014.01.01.01"/>
    <s v="CATION/ANION/MIXED BED TANK REPLACEM-GLD"/>
    <x v="0"/>
    <n v="5021"/>
    <s v="Gerald L Klug"/>
    <s v="CA"/>
    <s v="REL  SETC  //  EXEC"/>
    <x v="0"/>
    <x v="0"/>
    <s v="2CORP70000"/>
    <x v="6"/>
    <s v="3CORP76500"/>
    <x v="57"/>
    <s v="1DRIV13000"/>
    <x v="10"/>
    <s v="2DRIV13000"/>
    <x v="12"/>
    <n v="0"/>
    <n v="0"/>
    <n v="0"/>
    <n v="0"/>
    <n v="0"/>
    <n v="0"/>
    <n v="0"/>
    <n v="0"/>
    <n v="0"/>
    <n v="0"/>
    <n v="0"/>
    <n v="0"/>
    <n v="0"/>
    <n v="0"/>
    <n v="0"/>
    <n v="0"/>
    <n v="0"/>
    <n v="0"/>
    <n v="0"/>
    <n v="0"/>
    <n v="0"/>
    <s v="N"/>
    <n v="0"/>
    <n v="0"/>
    <n v="0"/>
    <n v="0"/>
    <n v="0"/>
    <n v="0"/>
  </r>
  <r>
    <s v="K"/>
    <x v="3"/>
    <s v="K.10014"/>
    <s v="CAP-GOLDENDALE PROJECTS"/>
    <s v="K.10014.01"/>
    <s v="GOLDENDALE PROJECTS"/>
    <s v="K.10014.01.01"/>
    <s v="GOLDENDALE"/>
    <s v="K.10014.01.01.02"/>
    <s v="CT MAJOR INSPECTION-GLD"/>
    <x v="0"/>
    <n v="5021"/>
    <s v="Gerald L Klug"/>
    <s v="CA"/>
    <s v="REL  SETC  //  EXEC"/>
    <x v="0"/>
    <x v="0"/>
    <s v="2CORP70000"/>
    <x v="6"/>
    <s v="3CORP76500"/>
    <x v="57"/>
    <s v="1DRIV13000"/>
    <x v="10"/>
    <s v="2DRIV13000"/>
    <x v="12"/>
    <n v="0"/>
    <n v="0"/>
    <n v="-458.61"/>
    <n v="2238.27"/>
    <n v="-2238.27"/>
    <n v="0"/>
    <n v="0"/>
    <n v="0"/>
    <n v="0"/>
    <n v="0"/>
    <n v="0"/>
    <n v="23000000"/>
    <n v="19833071"/>
    <n v="3166929"/>
    <n v="-7811000"/>
    <n v="-8626875"/>
    <n v="815875"/>
    <n v="0"/>
    <n v="3980565.73"/>
    <n v="0"/>
    <n v="0"/>
    <s v="N"/>
    <n v="0"/>
    <n v="0"/>
    <n v="0"/>
    <n v="19833071"/>
    <n v="-815875"/>
    <n v="0"/>
  </r>
  <r>
    <s v="K"/>
    <x v="3"/>
    <s v="K.10014"/>
    <s v="CAP-GOLDENDALE PROJECTS"/>
    <s v="K.10014.01"/>
    <s v="GOLDENDALE PROJECTS"/>
    <s v="K.10014.01.01"/>
    <s v="GOLDENDALE"/>
    <s v="K.10014.01.01.03"/>
    <s v="FIN FAN COOLER INSTALLATION-GLD"/>
    <x v="0"/>
    <n v="5021"/>
    <s v="Gerald L Klug"/>
    <s v="CA"/>
    <s v="REL  SETC  //  EXEC"/>
    <x v="0"/>
    <x v="0"/>
    <s v="2CORP70000"/>
    <x v="6"/>
    <s v="3CORP76500"/>
    <x v="57"/>
    <s v="1DRIV13000"/>
    <x v="10"/>
    <s v="2DRIV13000"/>
    <x v="12"/>
    <n v="0"/>
    <n v="0"/>
    <n v="0"/>
    <n v="0"/>
    <n v="0"/>
    <n v="0"/>
    <n v="0"/>
    <n v="0"/>
    <n v="0"/>
    <n v="0"/>
    <n v="0"/>
    <n v="0"/>
    <n v="0"/>
    <n v="0"/>
    <n v="0"/>
    <n v="0"/>
    <n v="0"/>
    <n v="0"/>
    <n v="0"/>
    <n v="0"/>
    <n v="0"/>
    <s v="N"/>
    <n v="0"/>
    <n v="0"/>
    <n v="0"/>
    <n v="0"/>
    <n v="0"/>
    <n v="0"/>
  </r>
  <r>
    <s v="K"/>
    <x v="3"/>
    <s v="K.10014"/>
    <s v="CAP-GOLDENDALE PROJECTS"/>
    <s v="K.10014.01"/>
    <s v="GOLDENDALE PROJECTS"/>
    <s v="K.10014.01.01"/>
    <s v="GOLDENDALE"/>
    <s v="K.10014.01.01.04"/>
    <s v="REPLACE DCS CONTROL SYSTEM-GLD"/>
    <x v="0"/>
    <n v="5021"/>
    <s v="Gerald L Klug"/>
    <s v="CA"/>
    <s v="REL  SETC  //  EXEC"/>
    <x v="0"/>
    <x v="0"/>
    <s v="2CORP70000"/>
    <x v="6"/>
    <s v="3CORP76500"/>
    <x v="57"/>
    <s v="1DRIV13000"/>
    <x v="10"/>
    <s v="2DRIV13000"/>
    <x v="12"/>
    <n v="0"/>
    <n v="0"/>
    <n v="0"/>
    <n v="0"/>
    <n v="0"/>
    <n v="0"/>
    <n v="0"/>
    <n v="0"/>
    <n v="0"/>
    <n v="0"/>
    <n v="0"/>
    <n v="0"/>
    <n v="0"/>
    <n v="0"/>
    <n v="0"/>
    <n v="0"/>
    <n v="0"/>
    <n v="0"/>
    <n v="0"/>
    <n v="0"/>
    <n v="0"/>
    <s v="N"/>
    <n v="0"/>
    <n v="0"/>
    <n v="0"/>
    <n v="0"/>
    <n v="0"/>
    <n v="0"/>
  </r>
  <r>
    <s v="K"/>
    <x v="3"/>
    <s v="K.10014"/>
    <s v="CAP-GOLDENDALE PROJECTS"/>
    <s v="K.10014.01"/>
    <s v="GOLDENDALE PROJECTS"/>
    <s v="K.10014.01.01"/>
    <s v="GOLDENDALE"/>
    <s v="K.10014.01.01.05"/>
    <s v="VIBRATION CONTROL INSTALLATION-GLD"/>
    <x v="0"/>
    <n v="5021"/>
    <s v="Gerald L Klug"/>
    <s v="CA"/>
    <s v="REL  SETC  //  EXEC"/>
    <x v="0"/>
    <x v="0"/>
    <s v="2CORP70000"/>
    <x v="6"/>
    <s v="3CORP76500"/>
    <x v="57"/>
    <s v="1DRIV13000"/>
    <x v="10"/>
    <s v="2DRIV13000"/>
    <x v="12"/>
    <n v="0"/>
    <n v="0"/>
    <n v="0"/>
    <n v="0"/>
    <n v="0"/>
    <n v="0"/>
    <n v="0"/>
    <n v="0"/>
    <n v="0"/>
    <n v="0"/>
    <n v="0"/>
    <n v="0"/>
    <n v="0"/>
    <n v="0"/>
    <n v="0"/>
    <n v="0"/>
    <n v="0"/>
    <n v="0"/>
    <n v="0"/>
    <n v="0"/>
    <n v="0"/>
    <s v="N"/>
    <n v="0"/>
    <n v="0"/>
    <n v="0"/>
    <n v="0"/>
    <n v="0"/>
    <n v="0"/>
  </r>
  <r>
    <s v="K"/>
    <x v="3"/>
    <s v="K.10015"/>
    <s v="CAP-HOPKINS RIDGE OPERATIONAL"/>
    <s v="K.10015.01"/>
    <s v="HOPKINS RIDGE OPERATIONAL"/>
    <s v="K.10015.01.01"/>
    <s v="HOPKINS RIDGE"/>
    <s v="K.10015.01.01.01"/>
    <s v="ONGOING UOP REPLACEMENTS-HPK"/>
    <x v="0"/>
    <n v="5325"/>
    <s v="Paul A Smith"/>
    <s v="CA"/>
    <s v="REL  SETC  //  OPER"/>
    <x v="0"/>
    <x v="0"/>
    <s v="2CORP70000"/>
    <x v="6"/>
    <s v="3CORP77000"/>
    <x v="58"/>
    <s v="1DRIV13000"/>
    <x v="10"/>
    <s v="2DRIV13000"/>
    <x v="12"/>
    <n v="2315276"/>
    <n v="2315276"/>
    <n v="2314303.5099999998"/>
    <n v="1962640.1330000001"/>
    <n v="352635.86699999985"/>
    <n v="2362389"/>
    <n v="1941913"/>
    <n v="420476"/>
    <n v="2412642"/>
    <n v="1990461"/>
    <n v="422181"/>
    <n v="2464152"/>
    <n v="2040222"/>
    <n v="423930"/>
    <n v="2516762"/>
    <n v="2091228"/>
    <n v="425534"/>
    <n v="2143509"/>
    <n v="2044756.8669999999"/>
    <n v="0"/>
    <n v="0"/>
    <s v="N"/>
    <n v="415691"/>
    <n v="-420476"/>
    <n v="-422181"/>
    <n v="-423930"/>
    <n v="-372924"/>
    <n v="-415691"/>
  </r>
  <r>
    <s v="K"/>
    <x v="3"/>
    <s v="K.10015"/>
    <s v="CAP-HOPKINS RIDGE OPERATIONAL"/>
    <s v="K.10015.01"/>
    <s v="HOPKINS RIDGE OPERATIONAL"/>
    <s v="K.10015.01.01"/>
    <s v="HOPKINS RIDGE"/>
    <s v="K.10015.01.01.02"/>
    <s v="SMALL TOOLS-HPK"/>
    <x v="0"/>
    <n v="5325"/>
    <s v="Paul A Smith"/>
    <s v="CA"/>
    <s v="REL  SETC  //  OPER"/>
    <x v="0"/>
    <x v="0"/>
    <s v="2CORP70000"/>
    <x v="6"/>
    <s v="3CORP77000"/>
    <x v="58"/>
    <s v="1DRIV13000"/>
    <x v="10"/>
    <s v="2DRIV13000"/>
    <x v="12"/>
    <n v="187925"/>
    <n v="94197"/>
    <n v="96533.440000000002"/>
    <n v="33735.69"/>
    <n v="60461.31"/>
    <n v="103750"/>
    <n v="69223"/>
    <n v="34527"/>
    <n v="81661"/>
    <n v="70954"/>
    <n v="10707"/>
    <n v="83703"/>
    <n v="72727"/>
    <n v="10976"/>
    <n v="85795"/>
    <n v="74546"/>
    <n v="11249"/>
    <n v="76410"/>
    <n v="127920.31"/>
    <n v="0"/>
    <n v="0"/>
    <s v="N"/>
    <n v="-76410"/>
    <n v="69223"/>
    <n v="70954"/>
    <n v="72727"/>
    <n v="74546"/>
    <n v="76410"/>
  </r>
  <r>
    <s v="K"/>
    <x v="3"/>
    <s v="K.10015"/>
    <s v="CAP-HOPKINS RIDGE OPERATIONAL"/>
    <s v="K.10015.01"/>
    <s v="HOPKINS RIDGE OPERATIONAL"/>
    <s v="K.10015.01.01"/>
    <s v="HOPKINS RIDGE"/>
    <s v="K.10015.01.01.03"/>
    <s v="WIND PLANT WORK-HPK"/>
    <x v="0"/>
    <n v="5325"/>
    <s v="Paul A Smith"/>
    <s v="CA"/>
    <s v="REL  SETC  //  OPER"/>
    <x v="0"/>
    <x v="0"/>
    <s v="2CORP70000"/>
    <x v="6"/>
    <s v="3CORP77000"/>
    <x v="58"/>
    <s v="1DRIV13000"/>
    <x v="10"/>
    <s v="2DRIV13000"/>
    <x v="12"/>
    <n v="0"/>
    <n v="0"/>
    <n v="0"/>
    <n v="147782.729682"/>
    <n v="-147782.729682"/>
    <n v="0"/>
    <n v="0"/>
    <n v="0"/>
    <n v="0"/>
    <n v="0"/>
    <n v="0"/>
    <n v="0"/>
    <n v="0"/>
    <n v="0"/>
    <n v="0"/>
    <n v="0"/>
    <n v="0"/>
    <n v="0"/>
    <n v="-147782.729682"/>
    <n v="0"/>
    <n v="0"/>
    <s v="N"/>
    <n v="0"/>
    <n v="0"/>
    <n v="0"/>
    <n v="0"/>
    <n v="0"/>
    <n v="0"/>
  </r>
  <r>
    <s v="K"/>
    <x v="3"/>
    <s v="K.10016"/>
    <s v="CAP-JACKSON PRAIRIE OPERATIONAL"/>
    <s v="K.10016.01"/>
    <s v="JACKSON PRAIRIE OPERATIONAL"/>
    <s v="K.10016.01.01"/>
    <s v="JACKSON PRAIRIE Operational"/>
    <s v="K.10016.01.01.01"/>
    <s v="Operational Capital-JP"/>
    <x v="0"/>
    <n v="5040"/>
    <s v="Patrick Haworth"/>
    <s v="CA"/>
    <s v="REL  SETC  //  OPER"/>
    <x v="0"/>
    <x v="0"/>
    <s v="2CORP70000"/>
    <x v="6"/>
    <s v="3CORP79900"/>
    <x v="19"/>
    <s v="1DRIV13000"/>
    <x v="10"/>
    <s v="2DRIV13000"/>
    <x v="12"/>
    <n v="0"/>
    <n v="0"/>
    <n v="1559225.85"/>
    <n v="1134947.2699996"/>
    <n v="-1134947.2699996"/>
    <n v="0"/>
    <n v="0"/>
    <n v="0"/>
    <n v="0"/>
    <n v="0"/>
    <n v="0"/>
    <n v="0"/>
    <n v="0"/>
    <n v="0"/>
    <n v="0"/>
    <n v="0"/>
    <n v="0"/>
    <n v="0"/>
    <n v="-1134947.2699996"/>
    <n v="0"/>
    <n v="0"/>
    <s v="N"/>
    <n v="0"/>
    <n v="0"/>
    <n v="0"/>
    <n v="0"/>
    <n v="0"/>
    <n v="0"/>
  </r>
  <r>
    <s v="K"/>
    <x v="3"/>
    <s v="K.10016"/>
    <s v="CAP-JACKSON PRAIRIE OPERATIONAL"/>
    <s v="K.10016.01"/>
    <s v="JACKSON PRAIRIE OPERATIONAL"/>
    <s v="K.10016.01.01"/>
    <s v="JACKSON PRAIRIE Operational"/>
    <s v="K.10016.01.01.02"/>
    <s v="Cost of Removal/Salvage-JP"/>
    <x v="0"/>
    <n v="5040"/>
    <s v="Patrick Haworth"/>
    <s v="CA"/>
    <s v="REL  SETC  //  OPER"/>
    <x v="0"/>
    <x v="0"/>
    <s v="2CORP70000"/>
    <x v="6"/>
    <s v="3CORP79900"/>
    <x v="19"/>
    <s v="1DRIV13000"/>
    <x v="10"/>
    <s v="2DRIV13000"/>
    <x v="12"/>
    <n v="0"/>
    <n v="0"/>
    <n v="74441.98"/>
    <n v="85955.67"/>
    <n v="-85955.67"/>
    <n v="0"/>
    <n v="0"/>
    <n v="0"/>
    <n v="0"/>
    <n v="0"/>
    <n v="0"/>
    <n v="0"/>
    <n v="0"/>
    <n v="0"/>
    <n v="0"/>
    <n v="0"/>
    <n v="0"/>
    <n v="0"/>
    <n v="-85955.67"/>
    <n v="0"/>
    <n v="0"/>
    <s v="N"/>
    <n v="0"/>
    <n v="0"/>
    <n v="0"/>
    <n v="0"/>
    <n v="0"/>
    <n v="0"/>
  </r>
  <r>
    <s v="K"/>
    <x v="3"/>
    <s v="K.10016"/>
    <s v="CAP-JACKSON PRAIRIE OPERATIONAL"/>
    <s v="K.10016.01"/>
    <s v="JACKSON PRAIRIE OPERATIONAL"/>
    <s v="K.10016.01.01"/>
    <s v="JACKSON PRAIRIE Operational"/>
    <s v="K.10016.01.01.03"/>
    <s v="SMALL TOOLS-JP"/>
    <x v="0"/>
    <n v="5040"/>
    <s v="Patrick Haworth"/>
    <s v="CA"/>
    <s v="REL  SETC  //  OPER"/>
    <x v="0"/>
    <x v="0"/>
    <s v="2CORP70000"/>
    <x v="6"/>
    <s v="3CORP79900"/>
    <x v="19"/>
    <s v="1DRIV13000"/>
    <x v="10"/>
    <s v="2DRIV13000"/>
    <x v="12"/>
    <n v="0"/>
    <n v="0"/>
    <n v="0"/>
    <n v="0"/>
    <n v="0"/>
    <n v="0"/>
    <n v="0"/>
    <n v="0"/>
    <n v="0"/>
    <n v="0"/>
    <n v="0"/>
    <n v="0"/>
    <n v="0"/>
    <n v="0"/>
    <n v="0"/>
    <n v="0"/>
    <n v="0"/>
    <n v="0"/>
    <n v="0"/>
    <n v="0"/>
    <n v="0"/>
    <s v="N"/>
    <n v="0"/>
    <n v="0"/>
    <n v="0"/>
    <n v="0"/>
    <n v="0"/>
    <n v="0"/>
  </r>
  <r>
    <s v="K"/>
    <x v="3"/>
    <s v="K.10016"/>
    <s v="CAP-JACKSON PRAIRIE OPERATIONAL"/>
    <s v="K.10016.01"/>
    <s v="JACKSON PRAIRIE OPERATIONAL"/>
    <s v="K.10016.01.01"/>
    <s v="JACKSON PRAIRIE Operational"/>
    <s v="K.10016.01.01.04"/>
    <s v="100% COR/SALVAGE BETWEEN PARTNERS-JP"/>
    <x v="0"/>
    <n v="5040"/>
    <s v="Patrick Haworth"/>
    <s v="CA"/>
    <m/>
    <x v="0"/>
    <x v="0"/>
    <s v="2CORP70000"/>
    <x v="6"/>
    <s v="3CORP79900"/>
    <x v="19"/>
    <s v="1DRIV13000"/>
    <x v="10"/>
    <s v="2DRIV13000"/>
    <x v="12"/>
    <n v="0"/>
    <n v="0"/>
    <n v="0"/>
    <n v="34534.15"/>
    <n v="-34534.15"/>
    <n v="0"/>
    <n v="0"/>
    <n v="0"/>
    <n v="0"/>
    <n v="0"/>
    <n v="0"/>
    <n v="0"/>
    <n v="0"/>
    <n v="0"/>
    <n v="0"/>
    <n v="0"/>
    <n v="0"/>
    <n v="0"/>
    <n v="-34534.15"/>
    <n v="0"/>
    <s v="WBS added 9/5/17"/>
    <s v="N"/>
    <n v="0"/>
    <n v="0"/>
    <n v="0"/>
    <n v="0"/>
    <n v="0"/>
    <n v="0"/>
  </r>
  <r>
    <s v="K"/>
    <x v="3"/>
    <s v="K.10016"/>
    <s v="CAP-JACKSON PRAIRIE OPERATIONAL"/>
    <s v="K.10016.02"/>
    <s v="JP CAPITAL"/>
    <s v="K.10016.02.01"/>
    <s v="JACKSON PRAIRIE"/>
    <s v="K.10016.02.01.01"/>
    <s v="OPERATIONAL CAPITAL-JP"/>
    <x v="0"/>
    <n v="5040"/>
    <s v="Patrick Haworth"/>
    <s v="CA"/>
    <m/>
    <x v="0"/>
    <x v="0"/>
    <s v="2CORP70000"/>
    <x v="6"/>
    <s v="3CORP79900"/>
    <x v="19"/>
    <s v="1DRIV13000"/>
    <x v="10"/>
    <s v="2DRIV13000"/>
    <x v="12"/>
    <n v="0"/>
    <n v="0"/>
    <m/>
    <n v="0"/>
    <n v="0"/>
    <n v="0"/>
    <n v="0"/>
    <n v="0"/>
    <n v="0"/>
    <n v="0"/>
    <n v="0"/>
    <n v="0"/>
    <n v="0"/>
    <n v="0"/>
    <n v="0"/>
    <n v="0"/>
    <n v="0"/>
    <n v="0"/>
    <n v="0"/>
    <n v="0"/>
    <n v="0"/>
    <s v="N"/>
    <n v="0"/>
    <n v="0"/>
    <n v="0"/>
    <n v="0"/>
    <n v="0"/>
    <n v="0"/>
  </r>
  <r>
    <s v="K"/>
    <x v="3"/>
    <s v="K.10017"/>
    <s v="CAP-LICENSING"/>
    <s v="K.10017.01"/>
    <s v="LICENSING"/>
    <s v="K.10017.01.01"/>
    <s v="BAKER"/>
    <s v="K.10017.01.01.01"/>
    <s v="AQUATIC RIPARIAN HABITAT-BKR"/>
    <x v="0"/>
    <n v="5020"/>
    <s v="Ryan P Blood"/>
    <s v="CA"/>
    <s v="REL  SETC  //  EXEC"/>
    <x v="0"/>
    <x v="0"/>
    <s v="2CORP70000"/>
    <x v="6"/>
    <s v="3CORP71000"/>
    <x v="59"/>
    <s v="1DRIV72000"/>
    <x v="8"/>
    <s v="2DRIV72000"/>
    <x v="28"/>
    <n v="689951.64"/>
    <n v="602375"/>
    <n v="562645.85"/>
    <n v="607574.85000000009"/>
    <n v="-5199.8500000000931"/>
    <n v="728712.6"/>
    <n v="709000"/>
    <n v="19712.599999999977"/>
    <n v="618000"/>
    <n v="618000"/>
    <n v="0"/>
    <n v="618000"/>
    <n v="618000"/>
    <n v="0"/>
    <n v="618000"/>
    <n v="618000"/>
    <n v="0"/>
    <n v="618000"/>
    <n v="14512.749999999884"/>
    <n v="0"/>
    <n v="0"/>
    <s v="N"/>
    <n v="-618000"/>
    <n v="-19712.599999999977"/>
    <n v="0"/>
    <n v="0"/>
    <n v="0"/>
    <n v="618000"/>
  </r>
  <r>
    <s v="K"/>
    <x v="3"/>
    <s v="K.10017"/>
    <s v="CAP-LICENSING"/>
    <s v="K.10017.01"/>
    <s v="LICENSING"/>
    <s v="K.10017.01.01"/>
    <s v="BAKER"/>
    <s v="K.10017.01.01.02"/>
    <s v="DEVELOP RECREATION CAP-BKR"/>
    <x v="0"/>
    <n v="5150"/>
    <s v="Matthew J Blanton"/>
    <s v="CA"/>
    <s v="REL  SETC  //  EXEC"/>
    <x v="0"/>
    <x v="0"/>
    <s v="2CORP70000"/>
    <x v="6"/>
    <s v="3CORP71000"/>
    <x v="59"/>
    <s v="1DRIV72000"/>
    <x v="8"/>
    <s v="2DRIV72000"/>
    <x v="28"/>
    <n v="0"/>
    <n v="0"/>
    <n v="0"/>
    <n v="0"/>
    <n v="0"/>
    <n v="1092245"/>
    <n v="0"/>
    <n v="1092245"/>
    <n v="239551"/>
    <n v="1137412"/>
    <n v="-897861"/>
    <n v="0"/>
    <n v="290000"/>
    <n v="-290000"/>
    <n v="0"/>
    <n v="850000"/>
    <n v="-850000"/>
    <n v="0"/>
    <n v="-945616"/>
    <n v="0"/>
    <s v="Project construction delayed due to conflict with Crest Improvement; design to begin 2018 and 2021 for build"/>
    <s v="N"/>
    <n v="0"/>
    <n v="-156000"/>
    <n v="1137412"/>
    <n v="290000"/>
    <n v="0"/>
    <n v="0"/>
  </r>
  <r>
    <s v="K"/>
    <x v="3"/>
    <s v="K.10017"/>
    <s v="CAP-LICENSING"/>
    <s v="K.10017.01"/>
    <s v="LICENSING"/>
    <s v="K.10017.01.01"/>
    <s v="BAKER"/>
    <s v="K.10017.01.01.03"/>
    <s v="ELK HABITAT-BKR"/>
    <x v="0"/>
    <n v="5020"/>
    <s v="Ryan P Blood"/>
    <s v="CA"/>
    <s v="REL  SETC  //  EXEC"/>
    <x v="0"/>
    <x v="0"/>
    <s v="2CORP70000"/>
    <x v="6"/>
    <s v="3CORP71000"/>
    <x v="59"/>
    <s v="1DRIV72000"/>
    <x v="8"/>
    <s v="2DRIV72000"/>
    <x v="28"/>
    <n v="618000"/>
    <n v="616532"/>
    <n v="616531.65"/>
    <n v="602451.30000000005"/>
    <n v="14080.699999999953"/>
    <n v="618000"/>
    <n v="618000"/>
    <n v="0"/>
    <n v="257500"/>
    <n v="618000"/>
    <n v="-360500"/>
    <n v="257500"/>
    <n v="300000"/>
    <n v="-42500"/>
    <n v="257500"/>
    <n v="300000"/>
    <n v="-42500"/>
    <n v="300000"/>
    <n v="-431419.30000000005"/>
    <n v="0"/>
    <n v="0"/>
    <s v="N"/>
    <n v="-300000"/>
    <n v="0"/>
    <n v="360500"/>
    <n v="42500"/>
    <n v="42500"/>
    <n v="300000"/>
  </r>
  <r>
    <s v="K"/>
    <x v="3"/>
    <s v="K.10017"/>
    <s v="CAP-LICENSING"/>
    <s v="K.10017.01"/>
    <s v="LICENSING"/>
    <s v="K.10017.01.01"/>
    <s v="BAKER"/>
    <s v="K.10017.01.01.04"/>
    <s v="FLOW IMPLEMENTATION CAPITAL-BKR"/>
    <x v="0"/>
    <n v="5150"/>
    <s v="Matthew J Blanton"/>
    <s v="CA"/>
    <s v="REL  SETC  //  EXEC"/>
    <x v="0"/>
    <x v="0"/>
    <s v="2CORP70000"/>
    <x v="6"/>
    <s v="3CORP71000"/>
    <x v="59"/>
    <s v="1DRIV72000"/>
    <x v="8"/>
    <s v="2DRIV72000"/>
    <x v="28"/>
    <n v="0"/>
    <n v="-2632"/>
    <n v="267553.38"/>
    <n v="227645.815986"/>
    <n v="-230277.815986"/>
    <n v="0"/>
    <n v="0"/>
    <n v="0"/>
    <n v="0"/>
    <n v="0"/>
    <n v="0"/>
    <n v="0"/>
    <n v="0"/>
    <n v="0"/>
    <n v="0"/>
    <n v="0"/>
    <n v="0"/>
    <n v="0"/>
    <n v="-230277.815986"/>
    <n v="0"/>
    <n v="0"/>
    <s v="N"/>
    <n v="0"/>
    <n v="0"/>
    <n v="0"/>
    <n v="0"/>
    <n v="0"/>
    <n v="0"/>
  </r>
  <r>
    <s v="K"/>
    <x v="3"/>
    <s v="K.10017"/>
    <s v="CAP-LICENSING"/>
    <s v="K.10017.01"/>
    <s v="LICENSING"/>
    <s v="K.10017.01.01"/>
    <s v="BAKER"/>
    <s v="K.10017.01.01.05"/>
    <s v="FOREST HABITAT-BKR"/>
    <x v="0"/>
    <n v="5020"/>
    <s v="Ryan P Blood"/>
    <s v="CA"/>
    <s v="REL  SETC  //  NOPH"/>
    <x v="0"/>
    <x v="0"/>
    <s v="2CORP70000"/>
    <x v="6"/>
    <s v="3CORP71000"/>
    <x v="59"/>
    <s v="1DRIV72000"/>
    <x v="8"/>
    <s v="2DRIV72000"/>
    <x v="28"/>
    <n v="0"/>
    <n v="0"/>
    <n v="0"/>
    <n v="85296.75"/>
    <n v="-85296.75"/>
    <n v="0"/>
    <n v="88000"/>
    <n v="-88000"/>
    <n v="0"/>
    <n v="0"/>
    <n v="0"/>
    <n v="0"/>
    <n v="0"/>
    <n v="0"/>
    <n v="0"/>
    <n v="0"/>
    <n v="0"/>
    <n v="0"/>
    <n v="-173296.75"/>
    <n v="0"/>
    <n v="0"/>
    <s v="N"/>
    <n v="0"/>
    <n v="88000"/>
    <n v="0"/>
    <n v="0"/>
    <n v="0"/>
    <n v="0"/>
  </r>
  <r>
    <s v="K"/>
    <x v="3"/>
    <s v="K.10017"/>
    <s v="CAP-LICENSING"/>
    <s v="K.10017.01"/>
    <s v="LICENSING"/>
    <s v="K.10017.01.01"/>
    <s v="BAKER"/>
    <s v="K.10017.01.01.06"/>
    <s v="WATER QUALITY CAPITAL-BKR"/>
    <x v="0"/>
    <n v="5150"/>
    <s v="Matthew J Blanton"/>
    <s v="CA"/>
    <s v="REL  SETC  //  EXEC"/>
    <x v="0"/>
    <x v="0"/>
    <s v="2CORP70000"/>
    <x v="6"/>
    <s v="3CORP71000"/>
    <x v="59"/>
    <s v="1DRIV72000"/>
    <x v="8"/>
    <s v="2DRIV72000"/>
    <x v="28"/>
    <n v="0"/>
    <n v="0"/>
    <n v="0"/>
    <n v="0"/>
    <n v="0"/>
    <n v="0"/>
    <n v="0"/>
    <n v="0"/>
    <n v="0"/>
    <n v="0"/>
    <n v="0"/>
    <n v="0"/>
    <n v="0"/>
    <n v="0"/>
    <n v="0"/>
    <n v="0"/>
    <n v="0"/>
    <n v="0"/>
    <n v="0"/>
    <n v="0"/>
    <n v="0"/>
    <s v="N"/>
    <n v="0"/>
    <n v="0"/>
    <n v="0"/>
    <n v="0"/>
    <n v="0"/>
    <n v="0"/>
  </r>
  <r>
    <s v="K"/>
    <x v="3"/>
    <s v="K.10017"/>
    <s v="CAP-LICENSING"/>
    <s v="K.10017.01"/>
    <s v="LICENSING"/>
    <s v="K.10017.01.01"/>
    <s v="BAKER"/>
    <s v="K.10017.01.01.07"/>
    <s v="Wetland Habitat Capital"/>
    <x v="0"/>
    <n v="5020"/>
    <s v="Ryan P Blood"/>
    <s v="CA"/>
    <s v="REL  SETC  //  INIT"/>
    <x v="0"/>
    <x v="0"/>
    <s v="2CORP70000"/>
    <x v="6"/>
    <s v="3CORP71000"/>
    <x v="59"/>
    <s v="1DRIV72000"/>
    <x v="8"/>
    <s v="2DRIV72000"/>
    <x v="28"/>
    <n v="0"/>
    <n v="0"/>
    <n v="0"/>
    <n v="0"/>
    <n v="0"/>
    <n v="0"/>
    <n v="38000"/>
    <n v="-38000"/>
    <n v="0"/>
    <n v="0"/>
    <n v="0"/>
    <n v="0"/>
    <n v="0"/>
    <n v="0"/>
    <n v="0"/>
    <n v="0"/>
    <n v="0"/>
    <n v="0"/>
    <n v="-38000"/>
    <n v="0"/>
    <n v="0"/>
    <s v="N"/>
    <n v="0"/>
    <n v="38000"/>
    <n v="0"/>
    <n v="0"/>
    <n v="0"/>
    <n v="0"/>
  </r>
  <r>
    <s v="K"/>
    <x v="3"/>
    <s v="K.10017"/>
    <s v="CAP-LICENSING"/>
    <s v="K.10017.01"/>
    <s v="LICENSING"/>
    <s v="K.10017.01.02"/>
    <s v="HOPKINS RIDGE"/>
    <s v="K.10017.01.02.01"/>
    <s v="EAGLE CONSERVATION PLAN-HPK"/>
    <x v="0"/>
    <n v="5325"/>
    <s v="Paul A Smith"/>
    <s v="CA"/>
    <s v="REL  SETC  //  EXEC"/>
    <x v="0"/>
    <x v="0"/>
    <s v="2CORP70000"/>
    <x v="6"/>
    <s v="3CORP77000"/>
    <x v="58"/>
    <s v="1DRIV72000"/>
    <x v="8"/>
    <s v="2DRIV72000"/>
    <x v="28"/>
    <n v="0"/>
    <n v="109265"/>
    <n v="113438.28"/>
    <n v="115834.926444"/>
    <n v="-6569.926443999997"/>
    <n v="0"/>
    <n v="39606"/>
    <n v="-39606"/>
    <n v="0"/>
    <n v="0"/>
    <n v="0"/>
    <n v="0"/>
    <n v="0"/>
    <n v="0"/>
    <n v="0"/>
    <n v="0"/>
    <n v="0"/>
    <n v="0"/>
    <n v="-46175.926443999997"/>
    <n v="0"/>
    <n v="0"/>
    <s v="N"/>
    <n v="0"/>
    <n v="39606"/>
    <n v="0"/>
    <n v="0"/>
    <n v="0"/>
    <n v="0"/>
  </r>
  <r>
    <s v="K"/>
    <x v="3"/>
    <s v="K.10017"/>
    <s v="CAP-LICENSING"/>
    <s v="K.10017.01"/>
    <s v="LICENSING"/>
    <s v="K.10017.01.03"/>
    <s v="LSR-PHASE 1"/>
    <s v="K.10017.01.03.01"/>
    <s v="EAGLE CONSERVATION PLAN-LSR"/>
    <x v="0"/>
    <n v="5325"/>
    <s v="Paul A Smith"/>
    <s v="CA"/>
    <s v="REL  SETC  //  EXEC"/>
    <x v="0"/>
    <x v="0"/>
    <s v="2CORP70000"/>
    <x v="6"/>
    <s v="3CORP77500"/>
    <x v="60"/>
    <s v="1DRIV72000"/>
    <x v="8"/>
    <s v="2DRIV72000"/>
    <x v="28"/>
    <n v="0"/>
    <n v="109030"/>
    <n v="113354.75"/>
    <n v="117804.538176"/>
    <n v="-8774.5381760000018"/>
    <n v="0"/>
    <n v="45245"/>
    <n v="-45245"/>
    <n v="0"/>
    <n v="1656375"/>
    <n v="-1656375"/>
    <n v="0"/>
    <n v="2625"/>
    <n v="-2625"/>
    <n v="0"/>
    <n v="2625"/>
    <n v="-2625"/>
    <n v="2625"/>
    <n v="-1715644.5381760001"/>
    <n v="0"/>
    <n v="0"/>
    <s v="N"/>
    <n v="-2625"/>
    <n v="45245"/>
    <n v="1656375"/>
    <n v="2625"/>
    <n v="2625"/>
    <n v="2625"/>
  </r>
  <r>
    <s v="K"/>
    <x v="3"/>
    <s v="K.10017"/>
    <s v="CAP-LICENSING"/>
    <s v="K.10017.01"/>
    <s v="LICENSING"/>
    <s v="K.10017.01.04"/>
    <s v="WILD HORSE"/>
    <s v="K.10017.01.04.01"/>
    <s v="EAGLE CONSERVATION PLAN-WLD"/>
    <x v="0"/>
    <n v="5327"/>
    <s v="Scott C Lichtenberg"/>
    <s v="CA"/>
    <s v="REL  SETC  //  EXEC"/>
    <x v="0"/>
    <x v="0"/>
    <s v="2CORP70000"/>
    <x v="6"/>
    <s v="3CORP79500"/>
    <x v="18"/>
    <s v="1DRIV72000"/>
    <x v="8"/>
    <s v="2DRIV72000"/>
    <x v="28"/>
    <n v="0"/>
    <n v="11668"/>
    <n v="25223.25"/>
    <n v="32798.624315999994"/>
    <n v="-21130.624315999994"/>
    <n v="0"/>
    <n v="220000"/>
    <n v="-220000"/>
    <n v="0"/>
    <n v="0"/>
    <n v="0"/>
    <n v="0"/>
    <n v="0"/>
    <n v="0"/>
    <n v="0"/>
    <n v="0"/>
    <n v="0"/>
    <n v="0"/>
    <n v="-241130.624316"/>
    <n v="0"/>
    <n v="0"/>
    <s v="N"/>
    <n v="0"/>
    <n v="220000"/>
    <n v="0"/>
    <n v="0"/>
    <n v="0"/>
    <n v="0"/>
  </r>
  <r>
    <s v="K"/>
    <x v="3"/>
    <s v="K.10018"/>
    <s v="CAP-LOWER SNAKE RIVER OPERATIONAL"/>
    <s v="K.10018.01"/>
    <s v="LOWER SNAKE RIVER OPERATIONAL"/>
    <s v="K.10018.01.01"/>
    <s v="LSR-PHASE 1"/>
    <s v="K.10018.01.01.01"/>
    <s v="ONGOING UOP REPLACEMENTS-LSR"/>
    <x v="0"/>
    <n v="5325"/>
    <s v="Paul A Smith"/>
    <s v="CA"/>
    <s v="REL  SETC  //  OPER"/>
    <x v="0"/>
    <x v="0"/>
    <s v="2CORP70000"/>
    <x v="6"/>
    <s v="3CORP77500"/>
    <x v="60"/>
    <s v="1DRIV13000"/>
    <x v="10"/>
    <s v="2DRIV13000"/>
    <x v="12"/>
    <n v="2318567.7200000002"/>
    <n v="2318568"/>
    <n v="2274687.2000000002"/>
    <n v="1373561.6074000003"/>
    <n v="945006.39259999967"/>
    <n v="2139918.34"/>
    <n v="2390451"/>
    <n v="-250532.66000000015"/>
    <n v="2340522.17"/>
    <n v="2201451"/>
    <n v="139071.16999999993"/>
    <n v="2162526.84"/>
    <n v="2390451"/>
    <n v="-227924.16000000015"/>
    <n v="2363813.56"/>
    <n v="2390451"/>
    <n v="-26637.439999999944"/>
    <n v="2390451"/>
    <n v="578983.30259999936"/>
    <n v="0"/>
    <n v="0"/>
    <s v="N"/>
    <n v="-38112"/>
    <n v="250537"/>
    <n v="-139071.16999999993"/>
    <n v="227924.16000000015"/>
    <n v="26637.439999999944"/>
    <n v="38112"/>
  </r>
  <r>
    <s v="K"/>
    <x v="3"/>
    <s v="K.10018"/>
    <s v="CAP-LOWER SNAKE RIVER OPERATIONAL"/>
    <s v="K.10018.01"/>
    <s v="LOWER SNAKE RIVER OPERATIONAL"/>
    <s v="K.10018.01.01"/>
    <s v="LSR-PHASE 1"/>
    <s v="K.10018.01.01.02"/>
    <s v="SMALL TOOLS-LSR"/>
    <x v="0"/>
    <n v="5325"/>
    <s v="Paul A Smith"/>
    <s v="CA"/>
    <s v="REL  SETC  //  OPER"/>
    <x v="0"/>
    <x v="0"/>
    <s v="2CORP70000"/>
    <x v="6"/>
    <s v="3CORP77500"/>
    <x v="60"/>
    <s v="1DRIV13000"/>
    <x v="10"/>
    <s v="2DRIV13000"/>
    <x v="12"/>
    <n v="77101.8"/>
    <n v="76919"/>
    <n v="85465.41"/>
    <n v="76918.860555700012"/>
    <n v="0.13944429998809937"/>
    <n v="79663.44"/>
    <n v="0"/>
    <n v="79663.44"/>
    <n v="81655.02"/>
    <n v="0"/>
    <n v="81655.02"/>
    <n v="83696.39"/>
    <n v="0"/>
    <n v="83696.39"/>
    <n v="85788.93"/>
    <n v="0"/>
    <n v="85788.93"/>
    <n v="0"/>
    <n v="330803.9194443"/>
    <n v="0"/>
    <n v="0"/>
    <s v="N"/>
    <n v="87934"/>
    <n v="0"/>
    <n v="0"/>
    <n v="0"/>
    <n v="-180000"/>
    <n v="-87934"/>
  </r>
  <r>
    <s v="K"/>
    <x v="3"/>
    <s v="K.10018"/>
    <s v="CAP-LOWER SNAKE RIVER OPERATIONAL"/>
    <s v="K.10018.01"/>
    <s v="LOWER SNAKE RIVER OPERATIONAL"/>
    <s v="K.10018.01.01"/>
    <s v="LSR-PHASE 1"/>
    <s v="K.10018.01.01.03"/>
    <s v="WIND PLANT WORK-LSR"/>
    <x v="0"/>
    <n v="5325"/>
    <s v="Paul A Smith"/>
    <s v="CA"/>
    <s v="REL  SETC  //  OPER"/>
    <x v="0"/>
    <x v="0"/>
    <s v="2CORP70000"/>
    <x v="6"/>
    <s v="3CORP77500"/>
    <x v="60"/>
    <s v="1DRIV13000"/>
    <x v="10"/>
    <s v="2DRIV13000"/>
    <x v="12"/>
    <n v="110822.39999999999"/>
    <n v="0"/>
    <n v="0"/>
    <n v="-52883.54"/>
    <n v="52883.54"/>
    <n v="0"/>
    <n v="78841"/>
    <n v="-78841"/>
    <n v="0"/>
    <n v="80831"/>
    <n v="-80831"/>
    <n v="0"/>
    <n v="82833"/>
    <n v="-82833"/>
    <n v="0"/>
    <n v="84904"/>
    <n v="-84904"/>
    <n v="87027"/>
    <n v="-274525.46000000002"/>
    <n v="0"/>
    <n v="0"/>
    <s v="N"/>
    <n v="-87027"/>
    <n v="78841"/>
    <n v="80831"/>
    <n v="82833"/>
    <n v="84904"/>
    <n v="87027"/>
  </r>
  <r>
    <s v="K"/>
    <x v="3"/>
    <s v="K.10019"/>
    <s v="CAP-MINT FARM OPERATIONAL"/>
    <s v="K.10019.01"/>
    <s v="MINT FARM OPERATIONAL"/>
    <s v="K.10019.01.01"/>
    <s v="MINT FARM"/>
    <s v="K.10019.01.01.01"/>
    <s v="SMALL TOOLS-MTF"/>
    <x v="0"/>
    <n v="5025"/>
    <s v="Mark Carlson"/>
    <s v="CA"/>
    <s v="REL  SETC  //  OPER"/>
    <x v="0"/>
    <x v="0"/>
    <s v="2CORP70000"/>
    <x v="6"/>
    <s v="3CORP78000"/>
    <x v="61"/>
    <s v="1DRIV13000"/>
    <x v="10"/>
    <s v="2DRIV13000"/>
    <x v="12"/>
    <n v="22755"/>
    <n v="22701"/>
    <n v="26211.61"/>
    <n v="22629.45"/>
    <n v="71.549999999999272"/>
    <n v="68880"/>
    <n v="0"/>
    <n v="68880"/>
    <n v="24080"/>
    <n v="0"/>
    <n v="24080"/>
    <n v="26880"/>
    <n v="0"/>
    <n v="26880"/>
    <n v="28000"/>
    <n v="0"/>
    <n v="28000"/>
    <n v="0"/>
    <n v="147911.54999999999"/>
    <n v="0"/>
    <n v="0"/>
    <s v="N"/>
    <n v="0"/>
    <n v="0"/>
    <n v="0"/>
    <n v="0"/>
    <n v="0"/>
    <n v="0"/>
  </r>
  <r>
    <s v="K"/>
    <x v="3"/>
    <s v="K.10019"/>
    <s v="CAP-MINT FARM OPERATIONAL"/>
    <s v="K.10019.01"/>
    <s v="MINT FARM OPERATIONAL"/>
    <s v="K.10019.01.01"/>
    <s v="MINT FARM"/>
    <s v="K.10019.01.01.02"/>
    <s v="THERMAL PLANT WORK-MTF"/>
    <x v="0"/>
    <n v="5025"/>
    <s v="Mark Carlson"/>
    <s v="CA"/>
    <s v="REL  SETC  //  OPER"/>
    <x v="0"/>
    <x v="0"/>
    <s v="2CORP70000"/>
    <x v="6"/>
    <s v="3CORP78000"/>
    <x v="61"/>
    <s v="1DRIV13000"/>
    <x v="10"/>
    <s v="2DRIV13000"/>
    <x v="12"/>
    <n v="635845.76"/>
    <n v="62906"/>
    <n v="86313.94"/>
    <n v="305772.25"/>
    <n v="-242866.25"/>
    <n v="847500"/>
    <n v="0"/>
    <n v="847500"/>
    <n v="862500"/>
    <n v="0"/>
    <n v="862500"/>
    <n v="400000"/>
    <n v="0"/>
    <n v="400000"/>
    <n v="0"/>
    <n v="0"/>
    <n v="0"/>
    <n v="0"/>
    <n v="1867133.75"/>
    <n v="0"/>
    <n v="0"/>
    <s v="N"/>
    <n v="0"/>
    <n v="-358375"/>
    <n v="-100000"/>
    <n v="-2110000"/>
    <n v="0"/>
    <n v="0"/>
  </r>
  <r>
    <s v="K"/>
    <x v="3"/>
    <s v="K.10020"/>
    <s v="CAP-MINT FARM PROJECTS"/>
    <s v="K.10020.01"/>
    <s v="MINT FARM PROJECTS"/>
    <s v="K.10020.01.01"/>
    <s v="MINT FARM"/>
    <s v="K.10020.01.01.01"/>
    <s v="DCS ALARM &amp; EVENT MGT SYSTEM UPGRADE-MTF"/>
    <x v="0"/>
    <n v="5025"/>
    <s v="Mark Carlson"/>
    <s v="CA"/>
    <s v="REL  SETC  //  EXEC"/>
    <x v="0"/>
    <x v="0"/>
    <s v="2CORP70000"/>
    <x v="6"/>
    <s v="3CORP78000"/>
    <x v="61"/>
    <s v="1DRIV13000"/>
    <x v="10"/>
    <s v="2DRIV13000"/>
    <x v="12"/>
    <n v="0"/>
    <n v="0"/>
    <n v="0"/>
    <n v="0"/>
    <n v="0"/>
    <n v="0"/>
    <n v="0"/>
    <n v="0"/>
    <n v="0"/>
    <n v="0"/>
    <n v="0"/>
    <n v="0"/>
    <n v="0"/>
    <n v="0"/>
    <n v="0"/>
    <n v="0"/>
    <n v="0"/>
    <n v="0"/>
    <n v="0"/>
    <n v="0"/>
    <n v="0"/>
    <s v="N"/>
    <n v="0"/>
    <n v="0"/>
    <n v="0"/>
    <n v="0"/>
    <n v="0"/>
    <n v="0"/>
  </r>
  <r>
    <s v="K"/>
    <x v="3"/>
    <s v="K.10020"/>
    <s v="CAP-MINT FARM PROJECTS"/>
    <s v="K.10020.01"/>
    <s v="MINT FARM PROJECTS"/>
    <s v="K.10020.01.01"/>
    <s v="MINT FARM"/>
    <s v="K.10020.01.01.02"/>
    <s v="GEAR BOX REPLACEMENT-MTF"/>
    <x v="0"/>
    <n v="5025"/>
    <s v="Mark Carlson"/>
    <s v="CA"/>
    <s v="REL  SETC  //  EXEC"/>
    <x v="0"/>
    <x v="0"/>
    <s v="2CORP70000"/>
    <x v="6"/>
    <s v="3CORP78000"/>
    <x v="61"/>
    <s v="1DRIV13000"/>
    <x v="10"/>
    <s v="2DRIV13000"/>
    <x v="12"/>
    <n v="0"/>
    <n v="0"/>
    <n v="0"/>
    <n v="0"/>
    <n v="0"/>
    <n v="0"/>
    <n v="0"/>
    <n v="0"/>
    <n v="0"/>
    <n v="0"/>
    <n v="0"/>
    <n v="0"/>
    <n v="0"/>
    <n v="0"/>
    <n v="0"/>
    <n v="0"/>
    <n v="0"/>
    <n v="0"/>
    <n v="0"/>
    <n v="0"/>
    <n v="0"/>
    <s v="N"/>
    <n v="0"/>
    <n v="0"/>
    <n v="0"/>
    <n v="0"/>
    <n v="0"/>
    <n v="0"/>
  </r>
  <r>
    <s v="K"/>
    <x v="3"/>
    <s v="K.10020"/>
    <s v="CAP-MINT FARM PROJECTS"/>
    <s v="K.10020.01"/>
    <s v="MINT FARM PROJECTS"/>
    <s v="K.10020.01.01"/>
    <s v="MINT FARM"/>
    <s v="K.10020.01.01.03"/>
    <s v="CT Major Inspection-MTF"/>
    <x v="0"/>
    <n v="5025"/>
    <s v="Mark Carlson"/>
    <s v="CA"/>
    <s v="REL  SETC  //  INIT"/>
    <x v="0"/>
    <x v="0"/>
    <s v="2CORP70000"/>
    <x v="6"/>
    <s v="3CORP78000"/>
    <x v="61"/>
    <s v="1DRIV13000"/>
    <x v="10"/>
    <s v="2DRIV13000"/>
    <x v="12"/>
    <n v="25760903"/>
    <n v="26396565"/>
    <n v="26445691.030000001"/>
    <n v="22773933.650000002"/>
    <n v="3622631.3499999978"/>
    <n v="0"/>
    <n v="0"/>
    <n v="0"/>
    <n v="0"/>
    <n v="0"/>
    <n v="0"/>
    <n v="0"/>
    <n v="0"/>
    <n v="0"/>
    <n v="19500000"/>
    <n v="16555088"/>
    <n v="2944912"/>
    <n v="-8626875"/>
    <n v="6567543.3499999978"/>
    <n v="0"/>
    <n v="0"/>
    <s v="N"/>
    <n v="8626875"/>
    <n v="0"/>
    <n v="0"/>
    <n v="0"/>
    <n v="-2944912"/>
    <n v="-8626875"/>
  </r>
  <r>
    <s v="K"/>
    <x v="3"/>
    <s v="K.10020"/>
    <s v="CAP-MINT FARM PROJECTS"/>
    <s v="K.10020.01"/>
    <s v="MINT FARM PROJECTS"/>
    <s v="K.10020.01.01"/>
    <s v="MINT FARM"/>
    <s v="K.10020.01.01.04"/>
    <s v="CEMS Software and Hardware-MTF"/>
    <x v="0"/>
    <n v="5025"/>
    <s v="Mark Carlson"/>
    <s v="CA"/>
    <s v="REL  SETC  //  INIT"/>
    <x v="0"/>
    <x v="0"/>
    <s v="2CORP70000"/>
    <x v="6"/>
    <s v="3CORP78000"/>
    <x v="61"/>
    <s v="1DRIV13000"/>
    <x v="10"/>
    <s v="2DRIV13000"/>
    <x v="12"/>
    <n v="0"/>
    <n v="0"/>
    <n v="-23138.21"/>
    <n v="-23138.21"/>
    <n v="23138.21"/>
    <n v="0"/>
    <n v="0"/>
    <n v="0"/>
    <n v="0"/>
    <n v="0"/>
    <n v="0"/>
    <n v="0"/>
    <n v="0"/>
    <n v="0"/>
    <n v="0"/>
    <n v="0"/>
    <n v="0"/>
    <n v="0"/>
    <n v="23138.21"/>
    <n v="0"/>
    <n v="0"/>
    <s v="N"/>
    <n v="0"/>
    <n v="0"/>
    <n v="0"/>
    <n v="0"/>
    <n v="0"/>
    <n v="0"/>
  </r>
  <r>
    <s v="K"/>
    <x v="3"/>
    <s v="K.10020"/>
    <s v="CAP-MINT FARM PROJECTS"/>
    <s v="K.10020.01"/>
    <s v="MINT FARM PROJECTS"/>
    <s v="K.10020.01.01"/>
    <s v="MINT FARM"/>
    <s v="K.10020.01.01.05"/>
    <s v="Reverse OSMOSIS Replacement-MTF"/>
    <x v="0"/>
    <n v="5025"/>
    <s v="Mark Carlson"/>
    <s v="CA"/>
    <s v="REL  SETC  //  INIT"/>
    <x v="0"/>
    <x v="0"/>
    <s v="2CORP70000"/>
    <x v="6"/>
    <s v="3CORP78000"/>
    <x v="61"/>
    <s v="1DRIV13000"/>
    <x v="10"/>
    <s v="2DRIV13000"/>
    <x v="12"/>
    <n v="0"/>
    <n v="0"/>
    <n v="5337.24"/>
    <n v="5438.8099999999995"/>
    <n v="-5438.8099999999995"/>
    <n v="0"/>
    <n v="0"/>
    <n v="0"/>
    <n v="0"/>
    <n v="0"/>
    <n v="0"/>
    <n v="0"/>
    <n v="0"/>
    <n v="0"/>
    <n v="0"/>
    <n v="0"/>
    <n v="0"/>
    <n v="0"/>
    <n v="-5438.8099999999995"/>
    <n v="0"/>
    <n v="0"/>
    <s v="N"/>
    <n v="0"/>
    <n v="0"/>
    <n v="0"/>
    <n v="0"/>
    <n v="0"/>
    <n v="0"/>
  </r>
  <r>
    <s v="K"/>
    <x v="3"/>
    <s v="K.10020"/>
    <s v="CAP-MINT FARM PROJECTS"/>
    <s v="K.10020.01"/>
    <s v="MINT FARM PROJECTS"/>
    <s v="K.10020.01.01"/>
    <s v="MINT FARM"/>
    <s v="K.10020.01.01.06"/>
    <s v="AC Unit-Admin Bldg-MTF"/>
    <x v="0"/>
    <n v="5025"/>
    <s v="Mark Carlson"/>
    <s v="CA"/>
    <s v="REL  SETC  //  INIT"/>
    <x v="0"/>
    <x v="0"/>
    <s v="2CORP70000"/>
    <x v="6"/>
    <s v="3CORP78000"/>
    <x v="61"/>
    <s v="1DRIV13000"/>
    <x v="10"/>
    <s v="2DRIV13000"/>
    <x v="12"/>
    <n v="0"/>
    <n v="0"/>
    <n v="0"/>
    <n v="0"/>
    <n v="0"/>
    <n v="0"/>
    <n v="0"/>
    <n v="0"/>
    <n v="0"/>
    <n v="0"/>
    <n v="0"/>
    <n v="0"/>
    <n v="0"/>
    <n v="0"/>
    <n v="0"/>
    <n v="0"/>
    <n v="0"/>
    <n v="0"/>
    <n v="0"/>
    <n v="0"/>
    <n v="0"/>
    <s v="N"/>
    <n v="0"/>
    <n v="0"/>
    <n v="0"/>
    <n v="0"/>
    <n v="0"/>
    <n v="0"/>
  </r>
  <r>
    <s v="K"/>
    <x v="3"/>
    <s v="K.10021"/>
    <s v="CAP-SNOQUALMIE OPERATIONAL"/>
    <s v="K.10021.01"/>
    <s v="SNOQUALMIE OPERATIONAL"/>
    <s v="K.10021.01.01"/>
    <s v="SNOQUALMIE"/>
    <s v="K.10021.01.01.01"/>
    <s v="HYDRO PLANT WORK-SNO"/>
    <x v="0"/>
    <n v="5240"/>
    <s v="Edward J Cassady"/>
    <s v="CA"/>
    <s v="REL  SETC  //  OPER"/>
    <x v="0"/>
    <x v="0"/>
    <s v="2CORP70000"/>
    <x v="6"/>
    <s v="3CORP78000"/>
    <x v="61"/>
    <s v="1DRIV13000"/>
    <x v="10"/>
    <s v="2DRIV13000"/>
    <x v="12"/>
    <n v="0"/>
    <n v="0"/>
    <n v="0"/>
    <n v="0"/>
    <n v="0"/>
    <n v="0"/>
    <n v="0"/>
    <n v="0"/>
    <n v="0"/>
    <n v="0"/>
    <n v="0"/>
    <n v="0"/>
    <n v="0"/>
    <n v="0"/>
    <n v="0"/>
    <n v="0"/>
    <n v="0"/>
    <n v="0"/>
    <n v="0"/>
    <n v="0"/>
    <n v="0"/>
    <s v="N"/>
    <n v="0"/>
    <n v="0"/>
    <n v="0"/>
    <n v="0"/>
    <n v="0"/>
    <n v="0"/>
  </r>
  <r>
    <s v="K"/>
    <x v="3"/>
    <s v="K.10021"/>
    <s v="CAP-SNOQUALMIE OPERATIONAL"/>
    <s v="K.10021.01"/>
    <s v="SNOQUALMIE OPERATIONAL"/>
    <s v="K.10021.01.01"/>
    <s v="SNOQUALMIE"/>
    <s v="K.10021.01.01.02"/>
    <s v="SMALL TOOLS-SNO"/>
    <x v="0"/>
    <n v="5240"/>
    <s v="Edward J Cassady"/>
    <s v="CA"/>
    <s v="REL  SETC  //  OPER"/>
    <x v="0"/>
    <x v="0"/>
    <s v="2CORP70000"/>
    <x v="6"/>
    <s v="3CORP78500"/>
    <x v="62"/>
    <s v="1DRIV13000"/>
    <x v="10"/>
    <s v="2DRIV13000"/>
    <x v="12"/>
    <n v="75480"/>
    <n v="75301"/>
    <n v="75905.08"/>
    <n v="40842.730000000003"/>
    <n v="34458.269999999997"/>
    <n v="77280"/>
    <n v="77000"/>
    <n v="280"/>
    <n v="78400"/>
    <n v="78000"/>
    <n v="400"/>
    <n v="78400"/>
    <n v="78000"/>
    <n v="400"/>
    <n v="78400"/>
    <n v="78000"/>
    <n v="400"/>
    <n v="78000"/>
    <n v="35938.269999999997"/>
    <n v="0"/>
    <n v="0"/>
    <s v="N"/>
    <n v="-78000"/>
    <n v="-280"/>
    <n v="-400"/>
    <n v="-400"/>
    <n v="-400"/>
    <n v="78000"/>
  </r>
  <r>
    <s v="K"/>
    <x v="3"/>
    <s v="K.10022"/>
    <s v="CAP-SNOQUALMIE PROJECTS"/>
    <s v="K.10022.01"/>
    <s v="SNOQUALMIE PROJECTS"/>
    <s v="K.10022.01.01"/>
    <s v="SNOQUALMIE"/>
    <s v="K.10022.01.01.01"/>
    <s v="SNOQUALMIE IMPLEMENTATION-SNO"/>
    <x v="0"/>
    <n v="5240"/>
    <s v="Edward J Cassady"/>
    <s v="CA"/>
    <s v="REL  SETC  //  EXEC"/>
    <x v="0"/>
    <x v="0"/>
    <s v="2CORP70000"/>
    <x v="6"/>
    <s v="3CORP78500"/>
    <x v="62"/>
    <s v="1DRIV13000"/>
    <x v="10"/>
    <s v="2DRIV13000"/>
    <x v="12"/>
    <n v="0"/>
    <n v="0"/>
    <n v="1508.06"/>
    <n v="2634.5699999999997"/>
    <n v="-2634.5699999999997"/>
    <n v="0"/>
    <n v="0"/>
    <n v="0"/>
    <n v="0"/>
    <n v="0"/>
    <n v="0"/>
    <n v="0"/>
    <n v="0"/>
    <n v="0"/>
    <n v="0"/>
    <n v="0"/>
    <n v="0"/>
    <n v="0"/>
    <n v="-2634.5699999999997"/>
    <n v="0"/>
    <n v="0"/>
    <s v="N"/>
    <n v="0"/>
    <n v="0"/>
    <n v="0"/>
    <n v="0"/>
    <n v="0"/>
    <n v="0"/>
  </r>
  <r>
    <s v="K"/>
    <x v="3"/>
    <s v="K.10022"/>
    <s v="CAP-SNOQUALMIE PROJECTS"/>
    <s v="K.10022.02"/>
    <s v="SNOQUALMIE TURBINE"/>
    <s v="K.10022.02.01"/>
    <s v="SNOQUALMIE"/>
    <s v="K.10022.02.01.01"/>
    <s v="ARMATURE COILS REPLACE UNITS 2,3,4-SNO"/>
    <x v="0"/>
    <n v="5240"/>
    <s v="Edward J Cassady"/>
    <s v="CA"/>
    <s v="REL  SETC  //  EXEC"/>
    <x v="0"/>
    <x v="0"/>
    <s v="2CORP70000"/>
    <x v="6"/>
    <s v="3CORP78500"/>
    <x v="62"/>
    <s v="1DRIV13000"/>
    <x v="10"/>
    <s v="2DRIV13000"/>
    <x v="12"/>
    <n v="0"/>
    <n v="0"/>
    <n v="0"/>
    <n v="0"/>
    <n v="0"/>
    <n v="0"/>
    <n v="0"/>
    <n v="0"/>
    <n v="0"/>
    <n v="0"/>
    <n v="0"/>
    <n v="0"/>
    <n v="0"/>
    <n v="0"/>
    <n v="0"/>
    <n v="0"/>
    <n v="0"/>
    <n v="0"/>
    <n v="0"/>
    <n v="0"/>
    <n v="0"/>
    <s v="N"/>
    <n v="0"/>
    <n v="0"/>
    <n v="0"/>
    <n v="0"/>
    <n v="0"/>
    <n v="0"/>
  </r>
  <r>
    <s v="K"/>
    <x v="3"/>
    <s v="K.10022"/>
    <s v="CAP-SNOQUALMIE PROJECTS"/>
    <s v="K.10022.02"/>
    <s v="SNOQUALMIE TURBINE"/>
    <s v="K.10022.02.01"/>
    <s v="SNOQUALMIE"/>
    <s v="K.10022.02.01.02"/>
    <s v="BUCKET REPLACEMENT UNIT 1-4-SNO"/>
    <x v="0"/>
    <n v="5240"/>
    <s v="Edward J Cassady"/>
    <s v="CA"/>
    <s v="REL  SETC  //  EXEC"/>
    <x v="0"/>
    <x v="0"/>
    <s v="2CORP70000"/>
    <x v="6"/>
    <s v="3CORP78500"/>
    <x v="62"/>
    <s v="1DRIV13000"/>
    <x v="10"/>
    <s v="2DRIV13000"/>
    <x v="12"/>
    <n v="287368"/>
    <n v="286686"/>
    <n v="284641.49"/>
    <n v="282690.97000000003"/>
    <n v="3995.0299999999697"/>
    <n v="551124"/>
    <n v="786250"/>
    <n v="-235126"/>
    <n v="295439"/>
    <n v="270000"/>
    <n v="25439"/>
    <n v="265618"/>
    <n v="581300"/>
    <n v="-315682"/>
    <n v="265618"/>
    <n v="0"/>
    <n v="265618"/>
    <n v="0"/>
    <n v="-255755.97000000003"/>
    <n v="0"/>
    <s v="2018 includes CSA suggested contingency"/>
    <s v="N"/>
    <n v="0"/>
    <n v="0"/>
    <n v="-25439"/>
    <n v="315682"/>
    <n v="-265618"/>
    <n v="0"/>
  </r>
  <r>
    <s v="K"/>
    <x v="3"/>
    <s v="K.10022"/>
    <s v="CAP-SNOQUALMIE PROJECTS"/>
    <s v="K.10022.02"/>
    <s v="SNOQUALMIE TURBINE"/>
    <s v="K.10022.02.01"/>
    <s v="SNOQUALMIE"/>
    <s v="K.10022.02.01.03"/>
    <s v="TUBINE COVERS UNIT 1-4-SNO"/>
    <x v="0"/>
    <n v="5240"/>
    <s v="Edward J Cassady"/>
    <s v="CA"/>
    <s v="REL  SETC  //  EXEC"/>
    <x v="0"/>
    <x v="0"/>
    <s v="2CORP70000"/>
    <x v="6"/>
    <s v="3CORP78500"/>
    <x v="62"/>
    <s v="1DRIV13000"/>
    <x v="10"/>
    <s v="2DRIV13000"/>
    <x v="12"/>
    <n v="0"/>
    <n v="0"/>
    <n v="0"/>
    <n v="0"/>
    <n v="0"/>
    <n v="0"/>
    <n v="0"/>
    <n v="0"/>
    <n v="0"/>
    <n v="0"/>
    <n v="0"/>
    <n v="0"/>
    <n v="0"/>
    <n v="0"/>
    <n v="0"/>
    <n v="0"/>
    <n v="0"/>
    <n v="0"/>
    <n v="0"/>
    <n v="0"/>
    <n v="0"/>
    <s v="N"/>
    <n v="0"/>
    <n v="0"/>
    <n v="0"/>
    <n v="0"/>
    <n v="0"/>
    <n v="0"/>
  </r>
  <r>
    <s v="K"/>
    <x v="3"/>
    <s v="K.10023"/>
    <s v="CAP-SUMAS OPERATIONAL"/>
    <s v="K.10023.01"/>
    <s v="SUMAS OPERATIONAL"/>
    <s v="K.10023.01.01"/>
    <s v="SUMAS"/>
    <s v="K.10023.01.01.01"/>
    <s v="SMALL TOOLS-SMS"/>
    <x v="0"/>
    <n v="5019"/>
    <s v="Michael G Shores"/>
    <s v="CA"/>
    <s v="REL  SETC  //  OPER"/>
    <x v="0"/>
    <x v="0"/>
    <s v="2CORP70000"/>
    <x v="6"/>
    <s v="3CORP79000"/>
    <x v="63"/>
    <s v="1DRIV13000"/>
    <x v="10"/>
    <s v="2DRIV13000"/>
    <x v="12"/>
    <n v="-348000"/>
    <n v="-348006"/>
    <n v="20413.13"/>
    <n v="21716.59"/>
    <n v="-369722.59"/>
    <n v="20160"/>
    <n v="0"/>
    <n v="20160"/>
    <n v="92960"/>
    <n v="0"/>
    <n v="92960"/>
    <n v="1351435"/>
    <n v="0"/>
    <n v="1351435"/>
    <n v="20664"/>
    <n v="0"/>
    <n v="20664"/>
    <n v="0"/>
    <n v="1115496.4099999999"/>
    <n v="0"/>
    <n v="0"/>
    <s v="N"/>
    <n v="0"/>
    <n v="0"/>
    <n v="-65000"/>
    <n v="-1331275"/>
    <n v="0"/>
    <n v="0"/>
  </r>
  <r>
    <s v="K"/>
    <x v="3"/>
    <s v="K.10023"/>
    <s v="CAP-SUMAS OPERATIONAL"/>
    <s v="K.10023.01"/>
    <s v="SUMAS OPERATIONAL"/>
    <s v="K.10023.01.01"/>
    <s v="SUMAS"/>
    <s v="K.10023.01.01.02"/>
    <s v="THERMAL PLANT WORK-SMS"/>
    <x v="0"/>
    <n v="5019"/>
    <s v="Michael G Shores"/>
    <s v="CA"/>
    <s v="REL  SETC  //  OPER"/>
    <x v="0"/>
    <x v="0"/>
    <s v="2CORP70000"/>
    <x v="6"/>
    <s v="3CORP79000"/>
    <x v="63"/>
    <s v="1DRIV13000"/>
    <x v="10"/>
    <s v="2DRIV13000"/>
    <x v="12"/>
    <n v="0"/>
    <n v="0"/>
    <n v="0"/>
    <n v="0"/>
    <n v="0"/>
    <n v="0"/>
    <n v="0"/>
    <n v="0"/>
    <n v="0"/>
    <n v="0"/>
    <n v="0"/>
    <n v="0"/>
    <n v="0"/>
    <n v="0"/>
    <n v="0"/>
    <n v="0"/>
    <n v="0"/>
    <n v="0"/>
    <n v="0"/>
    <n v="0"/>
    <n v="0"/>
    <s v="N"/>
    <n v="0"/>
    <n v="0"/>
    <n v="0"/>
    <n v="0"/>
    <n v="0"/>
    <n v="0"/>
  </r>
  <r>
    <s v="K"/>
    <x v="3"/>
    <s v="K.10024"/>
    <s v="CAP-SUMAS PROJECT"/>
    <s v="K.10024.01"/>
    <s v="SUMAS PROJECTS"/>
    <s v="K.10024.01.01"/>
    <s v="SUMAS"/>
    <s v="K.10024.01.01.01"/>
    <s v="COMBUSTION INSPECTION-SMS"/>
    <x v="0"/>
    <n v="5019"/>
    <s v="Michael G Shores"/>
    <s v="CA"/>
    <s v="REL  SETC  //  CLOS"/>
    <x v="0"/>
    <x v="0"/>
    <s v="2CORP70000"/>
    <x v="6"/>
    <s v="3CORP79000"/>
    <x v="63"/>
    <s v="1DRIV13000"/>
    <x v="10"/>
    <s v="2DRIV13000"/>
    <x v="12"/>
    <n v="0"/>
    <n v="0"/>
    <n v="0"/>
    <n v="0"/>
    <n v="0"/>
    <n v="0"/>
    <n v="0"/>
    <n v="0"/>
    <n v="0"/>
    <n v="0"/>
    <n v="0"/>
    <n v="0"/>
    <n v="0"/>
    <n v="0"/>
    <n v="0"/>
    <n v="0"/>
    <n v="0"/>
    <n v="0"/>
    <n v="0"/>
    <n v="0"/>
    <n v="0"/>
    <s v="N"/>
    <n v="0"/>
    <n v="0"/>
    <n v="0"/>
    <n v="0"/>
    <n v="0"/>
    <n v="0"/>
  </r>
  <r>
    <s v="K"/>
    <x v="3"/>
    <s v="K.10024"/>
    <s v="CAP-SUMAS PROJECT"/>
    <s v="K.10024.01"/>
    <s v="SUMAS PROJECTS"/>
    <s v="K.10024.01.01"/>
    <s v="SUMAS"/>
    <s v="K.10024.01.01.02"/>
    <s v="PARKING LOT-SMS"/>
    <x v="0"/>
    <n v="5019"/>
    <s v="Michael G Shores"/>
    <s v="CA"/>
    <s v="REL  SETC  //  EXEC"/>
    <x v="0"/>
    <x v="0"/>
    <s v="2CORP70000"/>
    <x v="6"/>
    <s v="3CORP79000"/>
    <x v="63"/>
    <s v="1DRIV13000"/>
    <x v="10"/>
    <s v="2DRIV13000"/>
    <x v="12"/>
    <n v="0"/>
    <n v="0"/>
    <n v="0"/>
    <n v="0"/>
    <n v="0"/>
    <n v="0"/>
    <n v="0"/>
    <n v="0"/>
    <n v="0"/>
    <n v="0"/>
    <n v="0"/>
    <n v="0"/>
    <n v="0"/>
    <n v="0"/>
    <n v="0"/>
    <n v="0"/>
    <n v="0"/>
    <n v="0"/>
    <n v="0"/>
    <n v="0"/>
    <n v="0"/>
    <s v="N"/>
    <n v="0"/>
    <n v="0"/>
    <n v="0"/>
    <n v="0"/>
    <n v="0"/>
    <n v="0"/>
  </r>
  <r>
    <s v="K"/>
    <x v="3"/>
    <s v="K.10024"/>
    <s v="CAP-SUMAS PROJECT"/>
    <s v="K.10024.01"/>
    <s v="SUMAS PROJECTS"/>
    <s v="K.10024.01.01"/>
    <s v="SUMAS"/>
    <s v="K.10024.01.01.03"/>
    <s v="PIPELINE OWNERSHIP-SMS"/>
    <x v="0"/>
    <n v="5019"/>
    <s v="Michael G Shores"/>
    <s v="CA"/>
    <s v="REL  SETC  //  EXEC"/>
    <x v="0"/>
    <x v="0"/>
    <s v="2CORP70000"/>
    <x v="6"/>
    <s v="3CORP79000"/>
    <x v="63"/>
    <s v="1DRIV13000"/>
    <x v="10"/>
    <s v="2DRIV13000"/>
    <x v="12"/>
    <n v="0"/>
    <n v="0"/>
    <n v="0"/>
    <n v="156349.59"/>
    <n v="-156349.59"/>
    <n v="0"/>
    <n v="0"/>
    <n v="0"/>
    <n v="0"/>
    <n v="0"/>
    <n v="0"/>
    <n v="0"/>
    <n v="0"/>
    <n v="0"/>
    <n v="0"/>
    <n v="0"/>
    <n v="0"/>
    <n v="0"/>
    <n v="-156349.59"/>
    <n v="0"/>
    <n v="0"/>
    <s v="N"/>
    <n v="0"/>
    <n v="0"/>
    <n v="0"/>
    <n v="0"/>
    <n v="0"/>
    <n v="0"/>
  </r>
  <r>
    <s v="K"/>
    <x v="3"/>
    <s v="K.10024"/>
    <s v="CAP-SUMAS PROJECT"/>
    <s v="K.10024.01"/>
    <s v="SUMAS PROJECTS"/>
    <s v="K.10024.01.01"/>
    <s v="SUMAS"/>
    <s v="K.10024.01.01.04"/>
    <s v="SHOP EXPANSION-SMS"/>
    <x v="0"/>
    <n v="5019"/>
    <s v="Michael G Shores"/>
    <s v="CA"/>
    <s v="REL  SETC  //  EXEC"/>
    <x v="0"/>
    <x v="0"/>
    <s v="2CORP70000"/>
    <x v="6"/>
    <s v="3CORP79000"/>
    <x v="63"/>
    <s v="1DRIV13000"/>
    <x v="10"/>
    <s v="2DRIV13000"/>
    <x v="12"/>
    <n v="0"/>
    <n v="0"/>
    <n v="0"/>
    <n v="0"/>
    <n v="0"/>
    <n v="0"/>
    <n v="0"/>
    <n v="0"/>
    <n v="0"/>
    <n v="0"/>
    <n v="0"/>
    <n v="0"/>
    <n v="0"/>
    <n v="0"/>
    <n v="0"/>
    <n v="0"/>
    <n v="0"/>
    <n v="0"/>
    <n v="0"/>
    <n v="0"/>
    <n v="0"/>
    <s v="N"/>
    <n v="0"/>
    <n v="0"/>
    <n v="0"/>
    <n v="0"/>
    <n v="0"/>
    <n v="0"/>
  </r>
  <r>
    <s v="K"/>
    <x v="3"/>
    <s v="K.10024"/>
    <s v="CAP-SUMAS PROJECT"/>
    <s v="K.10024.01"/>
    <s v="SUMAS PROJECTS"/>
    <s v="K.10024.01.01"/>
    <s v="SUMAS"/>
    <s v="K.10024.01.01.05"/>
    <s v="CT Major Inspection-SMS"/>
    <x v="0"/>
    <n v="5019"/>
    <s v="Michael G Shores"/>
    <s v="CA"/>
    <s v="REL  SETC  //  INIT"/>
    <x v="0"/>
    <x v="0"/>
    <s v="2CORP70000"/>
    <x v="6"/>
    <s v="3CORP79000"/>
    <x v="63"/>
    <s v="1DRIV13000"/>
    <x v="10"/>
    <s v="2DRIV13000"/>
    <x v="12"/>
    <n v="6805942"/>
    <n v="6805943"/>
    <n v="6971747.4900000002"/>
    <n v="7101632.6500000004"/>
    <n v="-295689.65000000037"/>
    <n v="0"/>
    <n v="0"/>
    <n v="0"/>
    <n v="0"/>
    <n v="0"/>
    <n v="0"/>
    <n v="560000"/>
    <n v="560000"/>
    <n v="0"/>
    <n v="0"/>
    <n v="0"/>
    <n v="0"/>
    <n v="0"/>
    <n v="-295689.65000000037"/>
    <n v="0"/>
    <n v="0"/>
    <s v="N"/>
    <n v="0"/>
    <n v="0"/>
    <n v="0"/>
    <n v="0"/>
    <n v="0"/>
    <n v="0"/>
  </r>
  <r>
    <s v="K"/>
    <x v="3"/>
    <s v="K.10024"/>
    <s v="CAP-SUMAS PROJECT"/>
    <s v="K.10024.01"/>
    <s v="SUMAS PROJECTS"/>
    <s v="K.10024.01.01"/>
    <s v="SUMAS"/>
    <s v="K.10024.01.01.06"/>
    <s v="Compressed Air System-SMS"/>
    <x v="0"/>
    <n v="5019"/>
    <s v="Michael G Shores"/>
    <s v="CA"/>
    <s v="REL  SETC  //  INIT"/>
    <x v="0"/>
    <x v="0"/>
    <s v="2CORP70000"/>
    <x v="6"/>
    <s v="3CORP79000"/>
    <x v="63"/>
    <s v="1DRIV13000"/>
    <x v="10"/>
    <s v="2DRIV13000"/>
    <x v="12"/>
    <n v="0"/>
    <n v="0"/>
    <n v="0"/>
    <n v="0"/>
    <n v="0"/>
    <n v="0"/>
    <n v="0"/>
    <n v="0"/>
    <n v="0"/>
    <n v="0"/>
    <n v="0"/>
    <n v="0"/>
    <n v="0"/>
    <n v="0"/>
    <n v="0"/>
    <n v="0"/>
    <n v="0"/>
    <n v="0"/>
    <n v="0"/>
    <n v="0"/>
    <n v="0"/>
    <s v="N"/>
    <n v="0"/>
    <n v="0"/>
    <n v="0"/>
    <n v="0"/>
    <n v="0"/>
    <n v="0"/>
  </r>
  <r>
    <s v="K"/>
    <x v="3"/>
    <s v="K.10024"/>
    <s v="CAP-SUMAS PROJECT"/>
    <s v="K.10024.01"/>
    <s v="SUMAS PROJECTS"/>
    <s v="K.10024.01.01"/>
    <s v="SUMAS"/>
    <s v="K.10024.01.01.07"/>
    <s v="Gas Turbine Battery-SMS"/>
    <x v="0"/>
    <n v="5019"/>
    <s v="Michael G Shores"/>
    <s v="CA"/>
    <s v="REL  SETC  //  INIT"/>
    <x v="0"/>
    <x v="0"/>
    <s v="2CORP70000"/>
    <x v="6"/>
    <s v="3CORP79000"/>
    <x v="63"/>
    <s v="1DRIV13000"/>
    <x v="10"/>
    <s v="2DRIV13000"/>
    <x v="12"/>
    <n v="0"/>
    <n v="0"/>
    <n v="0"/>
    <n v="0"/>
    <n v="0"/>
    <n v="0"/>
    <n v="0"/>
    <n v="0"/>
    <n v="0"/>
    <n v="0"/>
    <n v="0"/>
    <n v="0"/>
    <n v="0"/>
    <n v="0"/>
    <n v="0"/>
    <n v="0"/>
    <n v="0"/>
    <n v="0"/>
    <n v="0"/>
    <n v="0"/>
    <n v="0"/>
    <s v="N"/>
    <n v="0"/>
    <n v="0"/>
    <n v="0"/>
    <n v="0"/>
    <n v="0"/>
    <n v="0"/>
  </r>
  <r>
    <s v="K"/>
    <x v="3"/>
    <s v="K.10025"/>
    <s v="CAP-TACOMA LNG FACILITY"/>
    <s v="K.10025.01"/>
    <s v="TACOMA LNG FACILITY"/>
    <s v="K.10025.01.01"/>
    <s v="LNG PLANT"/>
    <s v="K.10025.01.01.01"/>
    <s v="LNG PLANT-LNG"/>
    <x v="0"/>
    <n v="5315"/>
    <s v="Roger Garratt"/>
    <s v="CA"/>
    <s v="REL  SETC  //  DESG"/>
    <x v="2"/>
    <x v="1"/>
    <s v="2CORP50000"/>
    <x v="5"/>
    <s v="3CORP57000"/>
    <x v="64"/>
    <s v="1DRIV14000"/>
    <x v="15"/>
    <s v="2DRIV14000"/>
    <x v="30"/>
    <n v="164588863"/>
    <n v="59056375"/>
    <n v="66468746.270000003"/>
    <n v="65648099.999999993"/>
    <n v="-6591724.9999999925"/>
    <n v="99568830"/>
    <n v="99568830"/>
    <n v="0"/>
    <n v="26831483.210547093"/>
    <n v="11831483.210547101"/>
    <n v="14999999.999999993"/>
    <n v="0"/>
    <n v="0"/>
    <n v="0"/>
    <n v="0"/>
    <n v="0"/>
    <n v="0"/>
    <n v="0"/>
    <n v="8408275"/>
    <n v="0"/>
    <s v="LNG pull forward"/>
    <s v="Y"/>
    <n v="0"/>
    <n v="0"/>
    <n v="0"/>
    <n v="0"/>
    <n v="0"/>
    <n v="0"/>
  </r>
  <r>
    <s v="K"/>
    <x v="3"/>
    <s v="K.10025"/>
    <s v="CAP-TACOMA LNG FACILITY"/>
    <s v="K.10025.01"/>
    <s v="TACOMA LNG FACILITY"/>
    <s v="K.10025.01.02"/>
    <s v="PIPELINE"/>
    <s v="K.10025.01.02.01"/>
    <s v="1 MILE PIPE CONNECTOR-LNG"/>
    <x v="0"/>
    <n v="5315"/>
    <s v="Roger Garratt"/>
    <s v="CA"/>
    <s v="REL  SETC  //  EXEC"/>
    <x v="2"/>
    <x v="1"/>
    <s v="2CORP50000"/>
    <x v="5"/>
    <s v="3CORP57000"/>
    <x v="64"/>
    <s v="1DRIV14000"/>
    <x v="15"/>
    <s v="2DRIV14000"/>
    <x v="30"/>
    <n v="0"/>
    <n v="344124"/>
    <n v="342468.61"/>
    <n v="280999.9999995"/>
    <n v="63124.000000500004"/>
    <n v="0"/>
    <n v="0"/>
    <n v="0"/>
    <n v="0"/>
    <n v="0"/>
    <n v="0"/>
    <n v="0"/>
    <n v="0"/>
    <n v="0"/>
    <n v="0"/>
    <n v="0"/>
    <n v="0"/>
    <n v="0"/>
    <n v="63124.000000500004"/>
    <n v="0"/>
    <n v="0"/>
    <s v="Y"/>
    <n v="0"/>
    <n v="0"/>
    <n v="0"/>
    <n v="0"/>
    <n v="0"/>
    <n v="0"/>
  </r>
  <r>
    <s v="K"/>
    <x v="3"/>
    <s v="K.10025"/>
    <s v="CAP-TACOMA LNG FACILITY"/>
    <s v="K.10025.01"/>
    <s v="TACOMA LNG FACILITY"/>
    <s v="K.10025.01.02"/>
    <s v="PIPELINE"/>
    <s v="K.10025.01.02.02"/>
    <s v="4 MILE PIPE TO PLANT-LNG"/>
    <x v="0"/>
    <n v="5315"/>
    <s v="Roger Garratt"/>
    <s v="CA"/>
    <s v="REL  SETC  //  EXEC"/>
    <x v="2"/>
    <x v="1"/>
    <s v="2CORP50000"/>
    <x v="5"/>
    <s v="3CORP57000"/>
    <x v="64"/>
    <s v="1DRIV14000"/>
    <x v="15"/>
    <s v="2DRIV14000"/>
    <x v="30"/>
    <n v="0"/>
    <n v="20045900"/>
    <n v="20020648.09"/>
    <n v="23562999.999999199"/>
    <n v="-3517099.9999991991"/>
    <n v="0"/>
    <n v="0"/>
    <n v="0"/>
    <n v="0"/>
    <n v="0"/>
    <n v="0"/>
    <n v="0"/>
    <n v="0"/>
    <n v="0"/>
    <n v="0"/>
    <n v="0"/>
    <n v="0"/>
    <n v="0"/>
    <n v="-3517099.9999991991"/>
    <n v="0"/>
    <n v="0"/>
    <s v="Y"/>
    <n v="0"/>
    <n v="0"/>
    <n v="0"/>
    <n v="0"/>
    <n v="0"/>
    <n v="0"/>
  </r>
  <r>
    <s v="K"/>
    <x v="3"/>
    <s v="K.10025"/>
    <s v="CAP-TACOMA LNG FACILITY"/>
    <s v="K.10025.01"/>
    <s v="TACOMA LNG FACILITY"/>
    <s v="K.10025.01.02"/>
    <s v="PIPELINE"/>
    <s v="K.10025.01.02.03"/>
    <s v="CLOVER CREEK LIMIT STATION MODI-LNG"/>
    <x v="0"/>
    <n v="5315"/>
    <s v="Roger Garratt"/>
    <s v="CA"/>
    <s v="REL  SETC  //  DESG"/>
    <x v="2"/>
    <x v="1"/>
    <s v="2CORP50000"/>
    <x v="5"/>
    <s v="3CORP57000"/>
    <x v="64"/>
    <s v="1DRIV14000"/>
    <x v="15"/>
    <s v="2DRIV14000"/>
    <x v="30"/>
    <n v="0"/>
    <n v="0"/>
    <n v="701325.57"/>
    <n v="-61515.160000000033"/>
    <n v="61515.160000000033"/>
    <n v="0"/>
    <n v="0"/>
    <n v="0"/>
    <n v="0"/>
    <n v="0"/>
    <n v="0"/>
    <n v="0"/>
    <n v="0"/>
    <n v="0"/>
    <n v="0"/>
    <n v="0"/>
    <n v="0"/>
    <n v="0"/>
    <n v="61515.160000000033"/>
    <n v="0"/>
    <n v="0"/>
    <s v="Y"/>
    <n v="0"/>
    <n v="0"/>
    <n v="0"/>
    <n v="0"/>
    <n v="0"/>
    <n v="0"/>
  </r>
  <r>
    <s v="K"/>
    <x v="3"/>
    <s v="K.10025"/>
    <s v="CAP-TACOMA LNG FACILITY"/>
    <s v="K.10025.01"/>
    <s v="TACOMA LNG FACILITY"/>
    <s v="K.10025.01.02"/>
    <s v="PIPELINE"/>
    <s v="K.10025.01.02.04"/>
    <s v="DISTRIBUTION SYSTEM DEV-LNG"/>
    <x v="0"/>
    <n v="5315"/>
    <s v="Roger Garratt"/>
    <s v="CA"/>
    <s v="REL  SETC  //  DESG"/>
    <x v="2"/>
    <x v="1"/>
    <s v="2CORP50000"/>
    <x v="5"/>
    <s v="3CORP57000"/>
    <x v="64"/>
    <s v="1DRIV14000"/>
    <x v="15"/>
    <s v="2DRIV14000"/>
    <x v="30"/>
    <n v="0"/>
    <n v="0"/>
    <n v="0"/>
    <n v="0"/>
    <n v="0"/>
    <n v="0"/>
    <n v="0"/>
    <n v="0"/>
    <n v="0"/>
    <n v="0"/>
    <n v="0"/>
    <n v="0"/>
    <n v="0"/>
    <n v="0"/>
    <n v="0"/>
    <n v="0"/>
    <n v="0"/>
    <n v="0"/>
    <n v="0"/>
    <n v="0"/>
    <n v="0"/>
    <s v="Y"/>
    <n v="0"/>
    <n v="0"/>
    <n v="0"/>
    <n v="0"/>
    <n v="0"/>
    <n v="0"/>
  </r>
  <r>
    <s v="K"/>
    <x v="3"/>
    <s v="K.10025"/>
    <s v="CAP-TACOMA LNG FACILITY"/>
    <s v="K.10025.01"/>
    <s v="TACOMA LNG FACILITY"/>
    <s v="K.10025.01.02"/>
    <s v="PIPELINE"/>
    <s v="K.10025.01.02.05"/>
    <s v="FREDRICKSON GATE STATION EXPANSION-LNG"/>
    <x v="0"/>
    <n v="5315"/>
    <s v="Roger Garratt"/>
    <s v="CA"/>
    <s v="REL  SETC  //  DESG"/>
    <x v="2"/>
    <x v="1"/>
    <s v="2CORP50000"/>
    <x v="5"/>
    <s v="3CORP57000"/>
    <x v="64"/>
    <s v="1DRIV14000"/>
    <x v="15"/>
    <s v="2DRIV14000"/>
    <x v="30"/>
    <n v="0"/>
    <n v="5643365"/>
    <n v="5633994.9000000004"/>
    <n v="4315999.9999994999"/>
    <n v="1327365.0000005001"/>
    <n v="0"/>
    <n v="0"/>
    <n v="0"/>
    <n v="0"/>
    <n v="0"/>
    <n v="0"/>
    <n v="0"/>
    <n v="0"/>
    <n v="0"/>
    <n v="0"/>
    <n v="0"/>
    <n v="0"/>
    <n v="0"/>
    <n v="1327365.0000005001"/>
    <n v="0"/>
    <n v="0"/>
    <s v="Y"/>
    <n v="0"/>
    <n v="0"/>
    <n v="0"/>
    <n v="0"/>
    <n v="0"/>
    <n v="0"/>
  </r>
  <r>
    <s v="K"/>
    <x v="3"/>
    <s v="K.10025"/>
    <s v="CAP-TACOMA LNG FACILITY"/>
    <s v="K.10025.01"/>
    <s v="TACOMA LNG FACILITY"/>
    <s v="K.10025.01.02"/>
    <s v="PIPELINE"/>
    <s v="K.10025.01.02.06"/>
    <s v="GOLDEN GIVENS NEW LIMIT STATION-LNG"/>
    <x v="0"/>
    <n v="5315"/>
    <s v="Roger Garratt"/>
    <s v="CA"/>
    <s v="REL  SETC  //  DESG"/>
    <x v="2"/>
    <x v="1"/>
    <s v="2CORP50000"/>
    <x v="5"/>
    <s v="3CORP57000"/>
    <x v="64"/>
    <s v="1DRIV14000"/>
    <x v="15"/>
    <s v="2DRIV14000"/>
    <x v="30"/>
    <n v="0"/>
    <n v="581004"/>
    <n v="577601.02"/>
    <n v="438999.9999995"/>
    <n v="142004.0000005"/>
    <n v="0"/>
    <n v="0"/>
    <n v="0"/>
    <n v="0"/>
    <n v="0"/>
    <n v="0"/>
    <n v="0"/>
    <n v="0"/>
    <n v="0"/>
    <n v="0"/>
    <n v="0"/>
    <n v="0"/>
    <n v="0"/>
    <n v="142004.0000005"/>
    <n v="0"/>
    <n v="0"/>
    <s v="Y"/>
    <n v="0"/>
    <n v="0"/>
    <n v="0"/>
    <n v="0"/>
    <n v="0"/>
    <n v="0"/>
  </r>
  <r>
    <s v="K"/>
    <x v="3"/>
    <s v="K.10026"/>
    <s v="CAP-WHITEHORN OPERATIONAL"/>
    <s v="K.10026.01"/>
    <s v="WHITEHORN OPERATIONAL"/>
    <s v="K.10026.01.01"/>
    <s v="WHITEHORN"/>
    <s v="K.10026.01.01.01"/>
    <s v="SMALL TOOLS-WHH"/>
    <x v="0"/>
    <n v="5019"/>
    <s v="Michael G Shores"/>
    <s v="CA"/>
    <s v="REL  SETC  //  OPER"/>
    <x v="0"/>
    <x v="0"/>
    <s v="2CORP70000"/>
    <x v="6"/>
    <s v="3CORP79300"/>
    <x v="65"/>
    <s v="1DRIV13000"/>
    <x v="10"/>
    <s v="2DRIV13000"/>
    <x v="12"/>
    <n v="0"/>
    <n v="21893"/>
    <n v="24171.22"/>
    <n v="-129.21999999999935"/>
    <n v="22022.22"/>
    <n v="0"/>
    <n v="0"/>
    <n v="0"/>
    <n v="0"/>
    <n v="0"/>
    <n v="0"/>
    <n v="0"/>
    <n v="0"/>
    <n v="0"/>
    <n v="0"/>
    <n v="0"/>
    <n v="0"/>
    <n v="0"/>
    <n v="22022.22"/>
    <n v="0"/>
    <n v="0"/>
    <s v="N"/>
    <n v="0"/>
    <n v="0"/>
    <n v="0"/>
    <n v="0"/>
    <n v="0"/>
    <n v="0"/>
  </r>
  <r>
    <s v="K"/>
    <x v="3"/>
    <s v="K.10026"/>
    <s v="CAP-WHITEHORN OPERATIONAL"/>
    <s v="K.10026.01"/>
    <s v="WHITEHORN OPERATIONAL"/>
    <s v="K.10026.01.01"/>
    <s v="WHITEHORN"/>
    <s v="K.10026.01.01.02"/>
    <s v="THERMAL PLANT WORK-WHH"/>
    <x v="0"/>
    <n v="5019"/>
    <s v="Michael G Shores"/>
    <s v="CA"/>
    <s v="REL  SETC  //  OPER"/>
    <x v="0"/>
    <x v="0"/>
    <s v="2CORP70000"/>
    <x v="6"/>
    <s v="3CORP79300"/>
    <x v="65"/>
    <s v="1DRIV13000"/>
    <x v="10"/>
    <s v="2DRIV13000"/>
    <x v="12"/>
    <n v="160974.48000000001"/>
    <n v="44144"/>
    <n v="44024.1"/>
    <n v="-120"/>
    <n v="44264"/>
    <n v="73700.040000000008"/>
    <n v="250000"/>
    <n v="-176299.96"/>
    <n v="151416.79999999999"/>
    <n v="0"/>
    <n v="151416.79999999999"/>
    <n v="30152.639999999999"/>
    <n v="0"/>
    <n v="30152.639999999999"/>
    <n v="30828"/>
    <n v="0"/>
    <n v="30828"/>
    <n v="0"/>
    <n v="80361.48000000001"/>
    <n v="0"/>
    <n v="0"/>
    <s v="N"/>
    <n v="0"/>
    <n v="0"/>
    <n v="0"/>
    <n v="0"/>
    <n v="0"/>
    <n v="0"/>
  </r>
  <r>
    <s v="K"/>
    <x v="3"/>
    <s v="K.10027"/>
    <s v="CAP-WHITEHORN PROJECTS"/>
    <s v="K.10027.01"/>
    <s v="WHITEHORN PROJECTS"/>
    <s v="K.10027.01.01"/>
    <s v="WHITEHORN"/>
    <s v="K.10027.01.01.01"/>
    <s v="REPLACE ELECTRIC MECHANICAL RELAYS-WHH"/>
    <x v="0"/>
    <n v="5019"/>
    <s v="Michael G Shores"/>
    <s v="CA"/>
    <s v="REL  SETC  //  EXEC"/>
    <x v="0"/>
    <x v="0"/>
    <s v="2CORP70000"/>
    <x v="6"/>
    <s v="3CORP79300"/>
    <x v="65"/>
    <s v="1DRIV13000"/>
    <x v="10"/>
    <s v="2DRIV13000"/>
    <x v="12"/>
    <n v="0"/>
    <n v="0"/>
    <n v="1322.34"/>
    <n v="1336.97"/>
    <n v="-1336.97"/>
    <n v="0"/>
    <n v="0"/>
    <n v="0"/>
    <n v="0"/>
    <n v="0"/>
    <n v="0"/>
    <n v="0"/>
    <n v="0"/>
    <n v="0"/>
    <n v="0"/>
    <n v="0"/>
    <n v="0"/>
    <n v="0"/>
    <n v="-1336.97"/>
    <n v="0"/>
    <n v="0"/>
    <s v="N"/>
    <n v="0"/>
    <n v="0"/>
    <n v="0"/>
    <n v="0"/>
    <n v="0"/>
    <n v="0"/>
  </r>
  <r>
    <s v="K"/>
    <x v="3"/>
    <s v="K.10028"/>
    <s v="CAP-WILD HORSE OPERATIONAL"/>
    <s v="K.10028.01"/>
    <s v="WILD HORSE OPERATIONAL"/>
    <s v="K.10028.01.01"/>
    <s v="WILD HORSE"/>
    <s v="K.10028.01.01.01"/>
    <s v="SMALL TOOLS-WLD"/>
    <x v="0"/>
    <n v="5327"/>
    <s v="Scott C Lichtenberg"/>
    <s v="CA"/>
    <s v="REL  SETC  //  OPER"/>
    <x v="0"/>
    <x v="0"/>
    <s v="2CORP70000"/>
    <x v="6"/>
    <s v="3CORP79500"/>
    <x v="18"/>
    <s v="1DRIV13000"/>
    <x v="10"/>
    <s v="2DRIV13000"/>
    <x v="12"/>
    <n v="75000"/>
    <n v="10500"/>
    <n v="10500"/>
    <n v="6300"/>
    <n v="4200"/>
    <n v="198948"/>
    <n v="95200"/>
    <n v="103748"/>
    <n v="170000"/>
    <n v="170000"/>
    <n v="0"/>
    <n v="317200"/>
    <n v="250000"/>
    <n v="67200"/>
    <n v="0"/>
    <n v="3518"/>
    <n v="-3518"/>
    <n v="3518"/>
    <n v="171630"/>
    <n v="0"/>
    <n v="0"/>
    <s v="N"/>
    <n v="6482"/>
    <n v="0"/>
    <n v="0"/>
    <n v="0"/>
    <n v="3518"/>
    <n v="-6482"/>
  </r>
  <r>
    <s v="K"/>
    <x v="3"/>
    <s v="K.10028"/>
    <s v="CAP-WILD HORSE OPERATIONAL"/>
    <s v="K.10028.01"/>
    <s v="WILD HORSE OPERATIONAL"/>
    <s v="K.10028.01.01"/>
    <s v="WILD HORSE"/>
    <s v="K.10028.01.01.02"/>
    <s v="WILD HORSE SUBSTATION MISC CAPITAL-WLD"/>
    <x v="0"/>
    <n v="5327"/>
    <s v="Scott C Lichtenberg"/>
    <s v="CA"/>
    <s v="REL  SETC  //  OPER"/>
    <x v="0"/>
    <x v="0"/>
    <s v="2CORP70000"/>
    <x v="6"/>
    <s v="3CORP79500"/>
    <x v="18"/>
    <s v="1DRIV13000"/>
    <x v="10"/>
    <s v="2DRIV13000"/>
    <x v="12"/>
    <n v="0"/>
    <n v="0"/>
    <n v="0"/>
    <n v="0"/>
    <n v="0"/>
    <n v="0"/>
    <n v="0"/>
    <n v="0"/>
    <n v="0"/>
    <n v="0"/>
    <n v="0"/>
    <n v="0"/>
    <n v="0"/>
    <n v="0"/>
    <n v="0"/>
    <n v="0"/>
    <n v="0"/>
    <n v="0"/>
    <n v="0"/>
    <n v="0"/>
    <n v="0"/>
    <s v="N"/>
    <n v="0"/>
    <n v="0"/>
    <n v="0"/>
    <n v="0"/>
    <n v="0"/>
    <n v="0"/>
  </r>
  <r>
    <s v="K"/>
    <x v="3"/>
    <s v="K.10028"/>
    <s v="CAP-WILD HORSE OPERATIONAL"/>
    <s v="K.10028.01"/>
    <s v="WILD HORSE OPERATIONAL"/>
    <s v="K.10028.01.01"/>
    <s v="WILD HORSE"/>
    <s v="K.10028.01.01.03"/>
    <s v="WIND PLANT WORK-WLD"/>
    <x v="0"/>
    <n v="5327"/>
    <s v="Scott C Lichtenberg"/>
    <s v="CA"/>
    <s v="REL  SETC  //  OPER"/>
    <x v="0"/>
    <x v="0"/>
    <s v="2CORP70000"/>
    <x v="6"/>
    <s v="3CORP79500"/>
    <x v="18"/>
    <s v="1DRIV13000"/>
    <x v="10"/>
    <s v="2DRIV13000"/>
    <x v="12"/>
    <n v="0"/>
    <n v="-945"/>
    <n v="95445"/>
    <n v="0"/>
    <n v="-945"/>
    <n v="0"/>
    <n v="0"/>
    <n v="0"/>
    <n v="0"/>
    <n v="0"/>
    <n v="0"/>
    <n v="0"/>
    <n v="0"/>
    <n v="0"/>
    <n v="0"/>
    <n v="0"/>
    <n v="0"/>
    <n v="0"/>
    <n v="-945"/>
    <n v="0"/>
    <n v="0"/>
    <s v="N"/>
    <n v="0"/>
    <n v="0"/>
    <n v="0"/>
    <n v="0"/>
    <n v="0"/>
    <n v="0"/>
  </r>
  <r>
    <s v="K"/>
    <x v="3"/>
    <s v="K.10028"/>
    <s v="CAP-WILD HORSE OPERATIONAL"/>
    <s v="K.10028.01"/>
    <s v="WILD HORSE OPERATIONAL"/>
    <s v="K.10028.01.01"/>
    <s v="WILD HORSE"/>
    <s v="K.10028.01.01.04"/>
    <s v="Ongoing UOP Replacements-WLD"/>
    <x v="0"/>
    <n v="5327"/>
    <s v="Scott C Lichtenberg"/>
    <s v="CA"/>
    <s v="REL  SETC  //  INIT"/>
    <x v="0"/>
    <x v="0"/>
    <s v="2CORP70000"/>
    <x v="6"/>
    <s v="3CORP79500"/>
    <x v="18"/>
    <s v="1DRIV13000"/>
    <x v="10"/>
    <s v="2DRIV13000"/>
    <x v="12"/>
    <n v="4115362"/>
    <n v="4115361"/>
    <n v="3923459.21"/>
    <n v="3402433.77"/>
    <n v="712927.23"/>
    <n v="4115362"/>
    <n v="3518627"/>
    <n v="596735"/>
    <n v="4115362"/>
    <n v="3518627"/>
    <n v="596735"/>
    <n v="4115362"/>
    <n v="3518627"/>
    <n v="596735"/>
    <n v="4115362"/>
    <n v="3518627"/>
    <n v="596735"/>
    <n v="3518627"/>
    <n v="3099867.23"/>
    <n v="0"/>
    <n v="0"/>
    <s v="N"/>
    <n v="-783127"/>
    <n v="-15148"/>
    <n v="205352"/>
    <n v="205352"/>
    <n v="425852"/>
    <n v="783127"/>
  </r>
  <r>
    <s v="K"/>
    <x v="3"/>
    <s v="K.10029"/>
    <s v="CAP-Ferndale Projects"/>
    <s v="K.10029.01"/>
    <s v="Ferndale Projects"/>
    <s v="K.10029.01.01"/>
    <s v="Ferndale"/>
    <s v="K.10029.01.01.01"/>
    <s v="UPS&amp;Battery Charger Replacement-FERN"/>
    <x v="0"/>
    <n v="5012"/>
    <s v="Charles L Morton"/>
    <s v="CA"/>
    <s v="REL  SETC  //  INIT"/>
    <x v="0"/>
    <x v="0"/>
    <s v="2CORP70000"/>
    <x v="6"/>
    <s v="3CORP74500"/>
    <x v="50"/>
    <s v="1DRIV13000"/>
    <x v="10"/>
    <s v="2DRIV13000"/>
    <x v="12"/>
    <n v="0"/>
    <n v="0"/>
    <n v="0"/>
    <n v="0"/>
    <n v="0"/>
    <n v="0"/>
    <n v="0"/>
    <n v="0"/>
    <n v="0"/>
    <n v="0"/>
    <n v="0"/>
    <n v="0"/>
    <n v="0"/>
    <n v="0"/>
    <n v="0"/>
    <n v="0"/>
    <n v="0"/>
    <n v="0"/>
    <n v="0"/>
    <n v="0"/>
    <n v="0"/>
    <s v="N"/>
    <n v="0"/>
    <n v="0"/>
    <n v="0"/>
    <n v="0"/>
    <n v="0"/>
    <n v="0"/>
  </r>
  <r>
    <s v="K"/>
    <x v="3"/>
    <s v="K.10030"/>
    <s v="CAP-Encogen Projects"/>
    <s v="K.10030.01"/>
    <s v="Encogen Projects"/>
    <s v="K.10030.01.01"/>
    <s v="Encogen"/>
    <s v="K.10030.01.01.01"/>
    <s v="Battery Bank Replacement-ENC"/>
    <x v="0"/>
    <n v="5017"/>
    <s v="Nathan A Garretson"/>
    <s v="CA"/>
    <s v="REL  SETC  //  INIT"/>
    <x v="0"/>
    <x v="0"/>
    <s v="2CORP70000"/>
    <x v="6"/>
    <s v="3CORP74000"/>
    <x v="49"/>
    <s v="1DRIV13000"/>
    <x v="10"/>
    <s v="2DRIV13000"/>
    <x v="12"/>
    <n v="0"/>
    <n v="0"/>
    <n v="0"/>
    <n v="0"/>
    <n v="0"/>
    <n v="0"/>
    <n v="0"/>
    <n v="0"/>
    <n v="0"/>
    <n v="0"/>
    <n v="0"/>
    <n v="0"/>
    <n v="0"/>
    <n v="0"/>
    <n v="0"/>
    <n v="0"/>
    <n v="0"/>
    <n v="0"/>
    <n v="0"/>
    <n v="0"/>
    <n v="0"/>
    <s v="N"/>
    <n v="0"/>
    <n v="0"/>
    <n v="0"/>
    <n v="0"/>
    <n v="0"/>
    <n v="0"/>
  </r>
  <r>
    <s v="K"/>
    <x v="3"/>
    <s v="K.10030"/>
    <s v="CAP-Encogen Projects"/>
    <s v="K.10030.01"/>
    <s v="Encogen Projects"/>
    <s v="K.10030.01.01"/>
    <s v="Encogen"/>
    <s v="K.10030.01.01.02"/>
    <s v="Water Treatment Silica Monitor-ENC"/>
    <x v="0"/>
    <n v="5017"/>
    <s v="Nathan A Garretson"/>
    <s v="CA"/>
    <s v="REL  SETC  //  INIT"/>
    <x v="0"/>
    <x v="0"/>
    <s v="2CORP70000"/>
    <x v="6"/>
    <s v="3CORP74000"/>
    <x v="49"/>
    <s v="1DRIV13000"/>
    <x v="10"/>
    <s v="2DRIV13000"/>
    <x v="12"/>
    <n v="0"/>
    <n v="0"/>
    <n v="0"/>
    <n v="0"/>
    <n v="0"/>
    <n v="0"/>
    <n v="0"/>
    <n v="0"/>
    <n v="0"/>
    <n v="0"/>
    <n v="0"/>
    <n v="0"/>
    <n v="0"/>
    <n v="0"/>
    <n v="0"/>
    <n v="0"/>
    <n v="0"/>
    <n v="0"/>
    <n v="0"/>
    <n v="0"/>
    <n v="0"/>
    <s v="N"/>
    <n v="0"/>
    <n v="0"/>
    <n v="0"/>
    <n v="0"/>
    <n v="0"/>
    <n v="0"/>
  </r>
  <r>
    <s v="K"/>
    <x v="3"/>
    <s v="K.10030"/>
    <s v="CAP-Encogen Projects"/>
    <s v="K.10030.01"/>
    <s v="Encogen Projects"/>
    <s v="K.10030.01.01"/>
    <s v="Encogen"/>
    <s v="K.10030.01.01.03"/>
    <s v="Boiler Feed Pump Replacement-ENC"/>
    <x v="0"/>
    <n v="5017"/>
    <s v="Nathan A Garretson"/>
    <s v="CA"/>
    <s v="REL  SETC  //  INIT"/>
    <x v="0"/>
    <x v="0"/>
    <s v="2CORP70000"/>
    <x v="6"/>
    <s v="3CORP74000"/>
    <x v="49"/>
    <s v="1DRIV13000"/>
    <x v="10"/>
    <s v="2DRIV13000"/>
    <x v="12"/>
    <n v="0"/>
    <n v="356152"/>
    <n v="407772.99"/>
    <n v="370288.45199999999"/>
    <n v="-14136.45199999999"/>
    <n v="0"/>
    <n v="0"/>
    <n v="0"/>
    <n v="0"/>
    <n v="0"/>
    <n v="0"/>
    <n v="0"/>
    <n v="0"/>
    <n v="0"/>
    <n v="0"/>
    <n v="0"/>
    <n v="0"/>
    <n v="0"/>
    <n v="-14136.45199999999"/>
    <n v="0"/>
    <n v="0"/>
    <s v="N"/>
    <n v="0"/>
    <n v="0"/>
    <n v="0"/>
    <n v="0"/>
    <n v="0"/>
    <n v="0"/>
  </r>
  <r>
    <s v="K"/>
    <x v="3"/>
    <s v="K.10030"/>
    <s v="CAP-Encogen Projects"/>
    <s v="K.10030.01"/>
    <s v="Encogen Projects"/>
    <s v="K.10030.01.01"/>
    <s v="Encogen"/>
    <s v="K.10030.01.01.04"/>
    <s v="HRSG 1 Replacement-ENC"/>
    <x v="0"/>
    <n v="5017"/>
    <s v="Nathan A Garretson"/>
    <s v="CA"/>
    <s v="REL  SETC  //  INIT"/>
    <x v="0"/>
    <x v="0"/>
    <s v="2CORP70000"/>
    <x v="6"/>
    <s v="3CORP74000"/>
    <x v="49"/>
    <s v="1DRIV13000"/>
    <x v="10"/>
    <s v="2DRIV13000"/>
    <x v="12"/>
    <n v="0"/>
    <n v="0"/>
    <n v="167.67"/>
    <n v="170.86"/>
    <n v="-170.86"/>
    <n v="0"/>
    <n v="0"/>
    <n v="0"/>
    <n v="0"/>
    <n v="0"/>
    <n v="0"/>
    <n v="0"/>
    <n v="0"/>
    <n v="0"/>
    <n v="0"/>
    <n v="0"/>
    <n v="0"/>
    <n v="0"/>
    <n v="-170.86"/>
    <n v="0"/>
    <n v="0"/>
    <s v="N"/>
    <n v="0"/>
    <n v="0"/>
    <n v="0"/>
    <n v="0"/>
    <n v="0"/>
    <n v="0"/>
  </r>
  <r>
    <s v="K"/>
    <x v="3"/>
    <s v="K.10032"/>
    <s v="CAP-WILD HORSE PROJECTS"/>
    <s v="K.10032.01"/>
    <s v="WILD HORSE PROJECTS"/>
    <s v="K.10032.01.01"/>
    <s v="ENERGY STORAGE DEMONSTRATION PROJECT"/>
    <s v="K.10032.01.01.01"/>
    <s v="WLD BATTERY PROJECT"/>
    <x v="0"/>
    <n v="5327"/>
    <s v="Scott C Lichtenberg"/>
    <s v="CA"/>
    <s v="REL  SETC  //  INIT"/>
    <x v="0"/>
    <x v="0"/>
    <s v="2CORP70000"/>
    <x v="6"/>
    <s v="3CORP79500"/>
    <x v="18"/>
    <s v="1DRIV13000"/>
    <x v="10"/>
    <s v="2DRIV13000"/>
    <x v="12"/>
    <n v="0"/>
    <n v="0"/>
    <n v="553958.71"/>
    <n v="550810.16819999996"/>
    <n v="-550810.16819999996"/>
    <n v="0"/>
    <n v="0"/>
    <n v="0"/>
    <n v="0"/>
    <n v="0"/>
    <n v="0"/>
    <n v="0"/>
    <n v="0"/>
    <n v="0"/>
    <n v="0"/>
    <n v="0"/>
    <n v="0"/>
    <n v="0"/>
    <n v="-550810.16819999996"/>
    <n v="0"/>
    <n v="0"/>
    <s v="N"/>
    <n v="0"/>
    <n v="0"/>
    <n v="0"/>
    <n v="0"/>
    <n v="0"/>
    <n v="0"/>
  </r>
  <r>
    <s v="K"/>
    <x v="3"/>
    <s v="K.99999"/>
    <s v="NONCAP PDEF - ENOPS"/>
    <s v="K.99999.02"/>
    <s v="DF - ENERGY OPERATIONS"/>
    <s v="K.99999.02.03"/>
    <s v="DF - TACOMA LNG FACILITY"/>
    <s v="K.99999.02.03.01"/>
    <s v="LNG Plant OM - PE LNG"/>
    <x v="0"/>
    <n v="5315"/>
    <s v="Roger Garratt"/>
    <s v="DF"/>
    <s v="REL  SETC  //  INIT"/>
    <x v="2"/>
    <x v="1"/>
    <s v="2CORP50000"/>
    <x v="5"/>
    <s v="3CORP57000"/>
    <x v="64"/>
    <s v="1DRIV14000"/>
    <x v="15"/>
    <s v="2DRIV14000"/>
    <x v="30"/>
    <n v="0"/>
    <n v="0"/>
    <n v="0"/>
    <n v="0"/>
    <n v="0"/>
    <n v="0"/>
    <n v="0"/>
    <n v="0"/>
    <n v="0"/>
    <n v="0"/>
    <n v="0"/>
    <n v="0"/>
    <n v="0"/>
    <n v="0"/>
    <n v="0"/>
    <n v="0"/>
    <n v="0"/>
    <n v="0"/>
    <n v="0"/>
    <n v="0"/>
    <n v="0"/>
    <s v="Y"/>
    <n v="0"/>
    <n v="0"/>
    <n v="0"/>
    <n v="0"/>
    <n v="0"/>
    <n v="0"/>
  </r>
  <r>
    <s v="K"/>
    <x v="3"/>
    <s v="K.99999"/>
    <s v="NONCAP PDEF - ENOPS"/>
    <s v="K.99999.02"/>
    <s v="DF - ENERGY OPERATIONS"/>
    <s v="K.99999.02.03"/>
    <s v="DF - TACOMA LNG FACILITY"/>
    <s v="K.99999.02.03.02"/>
    <s v="LNG PLANT-LNG (COMBINED)"/>
    <x v="0"/>
    <n v="5315"/>
    <s v="Roger Garratt"/>
    <s v="DF"/>
    <s v="REL  SETC  //  INIT"/>
    <x v="2"/>
    <x v="1"/>
    <s v="2CORP50000"/>
    <x v="5"/>
    <s v="3CORP57000"/>
    <x v="64"/>
    <s v="1DRIV14000"/>
    <x v="15"/>
    <s v="2DRIV14000"/>
    <x v="30"/>
    <n v="0"/>
    <n v="0"/>
    <n v="0"/>
    <n v="168804.47053799999"/>
    <n v="-168804.47053799999"/>
    <n v="0"/>
    <n v="0"/>
    <n v="0"/>
    <n v="0"/>
    <n v="0"/>
    <n v="0"/>
    <n v="0"/>
    <n v="0"/>
    <n v="0"/>
    <n v="0"/>
    <n v="0"/>
    <n v="0"/>
    <n v="0"/>
    <n v="-168804.47053799999"/>
    <n v="0"/>
    <n v="0"/>
    <s v="Y"/>
    <n v="0"/>
    <n v="0"/>
    <n v="0"/>
    <n v="0"/>
    <n v="0"/>
    <n v="0"/>
  </r>
  <r>
    <s v="K"/>
    <x v="3"/>
    <s v="K.99999"/>
    <s v="NONCAP PDEF - ENOPS"/>
    <s v="K.99999.02"/>
    <s v="DF - ENERGY OPERATIONS"/>
    <s v="K.99999.02.03"/>
    <s v="DF - TACOMA LNG FACILITY"/>
    <s v="K.99999.02.03.03"/>
    <s v="LNG Plant  CAP - PE LNG"/>
    <x v="0"/>
    <n v="5315"/>
    <s v="Roger Garratt"/>
    <s v="DF"/>
    <s v="REL  SETC  //  INIT"/>
    <x v="2"/>
    <x v="1"/>
    <s v="2CORP50000"/>
    <x v="5"/>
    <s v="3CORP57000"/>
    <x v="64"/>
    <s v="1DRIV14000"/>
    <x v="15"/>
    <s v="2DRIV14000"/>
    <x v="30"/>
    <n v="0"/>
    <n v="78284033"/>
    <n v="88710371.670000002"/>
    <n v="87021900"/>
    <n v="-8737867"/>
    <n v="0"/>
    <n v="0"/>
    <n v="0"/>
    <n v="0"/>
    <n v="0"/>
    <n v="0"/>
    <n v="0"/>
    <n v="0"/>
    <n v="0"/>
    <n v="0"/>
    <n v="0"/>
    <n v="0"/>
    <n v="0"/>
    <n v="-8737867"/>
    <n v="0"/>
    <n v="0"/>
    <s v="Y"/>
    <n v="0"/>
    <n v="0"/>
    <n v="0"/>
    <n v="0"/>
    <n v="0"/>
    <n v="0"/>
  </r>
  <r>
    <s v="K"/>
    <x v="3"/>
    <s v="K.99999"/>
    <s v="NONCAP PDEF - ENOPS"/>
    <s v="K.99999.02"/>
    <s v="DF - ENERGY OPERATIONS"/>
    <s v="K.99999.02.17"/>
    <s v="DF - ENERGY OPERATIONS"/>
    <s v="K.99999.02.17.02"/>
    <s v="JP - DEFERRED - CAPITAL IMPROVEMENTS"/>
    <x v="0"/>
    <n v="5040"/>
    <s v="Patrick Haworth"/>
    <s v="DF"/>
    <s v="REL  SETC  //  INIT"/>
    <x v="0"/>
    <x v="0"/>
    <s v="2CORP70000"/>
    <x v="6"/>
    <s v="3CORP79900"/>
    <x v="19"/>
    <s v="1DRIV13000"/>
    <x v="10"/>
    <s v="2DRIV13000"/>
    <x v="12"/>
    <n v="1896001"/>
    <n v="1896001"/>
    <n v="152797.28"/>
    <n v="564404.99"/>
    <n v="1331596.01"/>
    <n v="1444656"/>
    <n v="2007000"/>
    <n v="-562344"/>
    <n v="1508322"/>
    <n v="2016000"/>
    <n v="-507678"/>
    <n v="1442323"/>
    <n v="2012000"/>
    <n v="-569677"/>
    <n v="1469666"/>
    <n v="1836000"/>
    <n v="-366334"/>
    <n v="1773000"/>
    <n v="-674436.99"/>
    <n v="0"/>
    <n v="0"/>
    <s v="N"/>
    <n v="-1773000"/>
    <n v="562344"/>
    <n v="507678"/>
    <n v="569677"/>
    <n v="366334"/>
    <n v="1773000"/>
  </r>
  <r>
    <s v="R"/>
    <x v="0"/>
    <s v="R.10001"/>
    <s v="CAP-3RD PARTY INTERCONNECTIONS"/>
    <s v="R.10001.01"/>
    <s v="CALIGAN CREEK INTERCONNECTION"/>
    <s v="R.10001.01.01"/>
    <s v="CALIGAN CREEK INTERCONNECTION"/>
    <s v="R.10001.01.01.01"/>
    <s v="E-SNO SWITCH INTERCON-CALIGAN CREEK"/>
    <x v="0"/>
    <n v="4022"/>
    <s v="Roque Bamba"/>
    <s v="CA"/>
    <s v="REL  SETC  //  EXEC"/>
    <x v="0"/>
    <x v="0"/>
    <s v="2CORP90000"/>
    <x v="0"/>
    <s v="3CORP90500"/>
    <x v="66"/>
    <s v="1DRIV21000"/>
    <x v="16"/>
    <s v="2DRIV21200"/>
    <x v="31"/>
    <n v="0"/>
    <n v="0"/>
    <n v="281853.7"/>
    <n v="420153.11364000005"/>
    <n v="-420153.11364000005"/>
    <n v="0"/>
    <n v="0"/>
    <n v="0"/>
    <n v="0"/>
    <n v="0"/>
    <n v="0"/>
    <n v="0"/>
    <n v="0"/>
    <n v="0"/>
    <n v="0"/>
    <n v="0"/>
    <n v="0"/>
    <n v="0"/>
    <n v="-420153.11364000005"/>
    <s v="Bamba"/>
    <s v=" "/>
    <s v="N"/>
    <n v="0"/>
    <n v="0"/>
    <n v="0"/>
    <n v="0"/>
    <n v="0"/>
    <n v="0"/>
  </r>
  <r>
    <s v="R"/>
    <x v="0"/>
    <s v="R.10001"/>
    <s v="CAP-3RD PARTY INTERCONNECTIONS"/>
    <s v="R.10001.02"/>
    <s v="HANCOCK INTERCONNECTION"/>
    <s v="R.10001.02.01"/>
    <s v="HANCOCK INTERCONNECTION"/>
    <s v="R.10001.02.01.01"/>
    <s v="E-SNOQUALMIE SWITCH INTERCON-HANCOCK"/>
    <x v="0"/>
    <n v="4022"/>
    <s v="Roque Bamba"/>
    <s v="CA"/>
    <s v="REL  SETC  //  EXEC"/>
    <x v="0"/>
    <x v="0"/>
    <s v="2CORP90000"/>
    <x v="0"/>
    <s v="3CORP90500"/>
    <x v="66"/>
    <s v="1DRIV21000"/>
    <x v="16"/>
    <s v="2DRIV21200"/>
    <x v="31"/>
    <n v="250000"/>
    <n v="250000"/>
    <n v="335120.59999999998"/>
    <n v="170807.18287959998"/>
    <n v="79192.817120400025"/>
    <n v="0"/>
    <n v="0"/>
    <n v="0"/>
    <n v="0"/>
    <n v="0"/>
    <n v="0"/>
    <n v="0"/>
    <n v="0"/>
    <n v="0"/>
    <n v="0"/>
    <n v="0"/>
    <n v="0"/>
    <n v="0"/>
    <n v="79192.817120400025"/>
    <s v="Bamba"/>
    <s v=" "/>
    <s v="N"/>
    <n v="0"/>
    <n v="0"/>
    <n v="0"/>
    <n v="0"/>
    <n v="0"/>
    <n v="0"/>
  </r>
  <r>
    <s v="R"/>
    <x v="0"/>
    <s v="R.10001"/>
    <s v="CAP-3RD PARTY INTERCONNECTIONS"/>
    <s v="R.10001.03"/>
    <s v="KITSAP BIOGAS INTERCONNECTION"/>
    <s v="R.10001.03.01"/>
    <s v="KITSAP BIOGAS INTERCONNECTION"/>
    <s v="R.10001.03.01.01"/>
    <s v="E-KITSAP BIOGAS INTERCONNECTION"/>
    <x v="0"/>
    <n v="4022"/>
    <s v="Roque Bamba"/>
    <s v="CA"/>
    <s v="REL  SETC  //  EXEC"/>
    <x v="0"/>
    <x v="0"/>
    <s v="2CORP90000"/>
    <x v="0"/>
    <s v="3CORP96000"/>
    <x v="67"/>
    <s v="1DRIV11000"/>
    <x v="0"/>
    <s v="2DRIV11600"/>
    <x v="32"/>
    <n v="0"/>
    <n v="0"/>
    <n v="0"/>
    <n v="20.22"/>
    <n v="-20.22"/>
    <n v="331095.60976642027"/>
    <n v="331095.60976642027"/>
    <n v="0"/>
    <n v="602167.59142123058"/>
    <n v="602167.59142123058"/>
    <n v="0"/>
    <n v="194197"/>
    <n v="194197"/>
    <n v="0"/>
    <n v="0"/>
    <n v="0"/>
    <n v="0"/>
    <n v="0"/>
    <n v="-20.22"/>
    <s v="Bamba"/>
    <s v=" "/>
    <s v="N"/>
    <n v="0"/>
    <n v="0"/>
    <n v="0"/>
    <n v="0"/>
    <n v="0"/>
    <n v="0"/>
  </r>
  <r>
    <s v="R"/>
    <x v="0"/>
    <s v="R.10002"/>
    <s v="CAP-BONNEY LAKE GAS CAPACITY"/>
    <s v="R.10002.01"/>
    <s v="BONNEY LAKE HP REINFORCEMENT"/>
    <s v="R.10002.01.01"/>
    <s v="BONNEY LAKE HP REINFORCEMENT"/>
    <s v="R.10002.01.01.01"/>
    <s v="G-BONNEY LAKE HP REINF SEGM 1-BULK DIST"/>
    <x v="0"/>
    <n v="4022"/>
    <s v="Roque Bamba"/>
    <s v="CA"/>
    <s v="REL  SETC  //  EXEC"/>
    <x v="2"/>
    <x v="1"/>
    <s v="2CORP20000"/>
    <x v="11"/>
    <s v="3CORP21500"/>
    <x v="68"/>
    <s v="1DRIV12000"/>
    <x v="17"/>
    <s v="2DRIV12500"/>
    <x v="33"/>
    <n v="6000000"/>
    <n v="6000000"/>
    <n v="6049713.0199999996"/>
    <n v="6303157.810250001"/>
    <n v="-303157.81025000103"/>
    <n v="0"/>
    <n v="500000"/>
    <n v="-500000"/>
    <n v="0"/>
    <n v="0"/>
    <n v="0"/>
    <n v="53019.213174748395"/>
    <n v="0"/>
    <n v="53019.213174748395"/>
    <n v="5968886.5896980464"/>
    <n v="0"/>
    <n v="5968886.5896980464"/>
    <n v="0"/>
    <n v="5218747.9926227937"/>
    <s v="Bamba"/>
    <s v="Phase 2 dollars moved to separate item "/>
    <s v="N"/>
    <n v="0"/>
    <n v="0"/>
    <n v="0"/>
    <n v="0"/>
    <n v="0"/>
    <n v="0"/>
  </r>
  <r>
    <s v="R"/>
    <x v="0"/>
    <s v="R.10003"/>
    <s v="CAP-CHELAN ELECTRIC RELIABILITY"/>
    <s v="R.10003.01"/>
    <s v="LAKE TRADITION 230 KV"/>
    <s v="R.10003.01.01"/>
    <s v="LAKE TRADITION 230 KV"/>
    <s v="R.10003.01.01.01"/>
    <s v="E-Lake Tradition 230kV Development"/>
    <x v="0"/>
    <n v="4022"/>
    <s v="Roque Bamba"/>
    <s v="CA"/>
    <s v="REL  SETC  //  PLNG"/>
    <x v="2"/>
    <x v="1"/>
    <s v="2CORP15000"/>
    <x v="12"/>
    <s v="3CORP16000"/>
    <x v="69"/>
    <s v="1DRIV11000"/>
    <x v="0"/>
    <s v="2DRIV11500"/>
    <x v="34"/>
    <n v="0"/>
    <n v="0"/>
    <n v="0"/>
    <n v="0"/>
    <n v="0"/>
    <n v="0"/>
    <n v="0"/>
    <n v="0"/>
    <n v="0"/>
    <n v="0"/>
    <n v="0"/>
    <n v="0"/>
    <n v="0"/>
    <n v="0"/>
    <n v="0"/>
    <n v="0"/>
    <n v="0"/>
    <n v="0"/>
    <n v="0"/>
    <s v="Nedrud"/>
    <s v=" "/>
    <s v="N"/>
    <n v="0"/>
    <n v="0"/>
    <n v="0"/>
    <n v="0"/>
    <n v="0"/>
    <n v="0"/>
  </r>
  <r>
    <s v="R"/>
    <x v="0"/>
    <s v="R.10003"/>
    <s v="CAP-CHELAN ELECTRIC RELIABILITY"/>
    <s v="R.10003.01"/>
    <s v="LAKE TRADITION 230 KV"/>
    <s v="R.10003.01.01"/>
    <s v="LAKE TRADITION 230 KV"/>
    <s v="R.10003.01.01.02"/>
    <s v="E-Lake Tradition 230kV-SAHALEE-NOV Updat"/>
    <x v="0"/>
    <n v="4022"/>
    <s v="Roque Bamba"/>
    <s v="CA"/>
    <s v="REL  SETC  //  INIT"/>
    <x v="2"/>
    <x v="1"/>
    <s v="2CORP15000"/>
    <x v="12"/>
    <s v="3CORP16000"/>
    <x v="69"/>
    <s v="1DRIV11000"/>
    <x v="0"/>
    <s v="2DRIV11500"/>
    <x v="34"/>
    <n v="0"/>
    <n v="0"/>
    <n v="0"/>
    <n v="0"/>
    <n v="0"/>
    <n v="0"/>
    <n v="0"/>
    <n v="0"/>
    <n v="0"/>
    <n v="0"/>
    <n v="0"/>
    <n v="0"/>
    <n v="0"/>
    <n v="0"/>
    <n v="0"/>
    <n v="0"/>
    <n v="0"/>
    <n v="0"/>
    <n v="0"/>
    <s v="Nedrud"/>
    <s v=" "/>
    <s v="N"/>
    <n v="0"/>
    <n v="0"/>
    <n v="0"/>
    <n v="0"/>
    <n v="0"/>
    <n v="0"/>
  </r>
  <r>
    <s v="R"/>
    <x v="0"/>
    <s v="R.10004"/>
    <s v="CAP-COMMON RELOCATIONS"/>
    <s v="R.10004.01"/>
    <s v="FRANCHISE ACQUISITION"/>
    <s v="R.10004.01.01"/>
    <s v="FRANCHISE ACQUISITION"/>
    <s v="R.10004.01.01.01"/>
    <s v="C-FRANCHISES"/>
    <x v="0"/>
    <n v="4215"/>
    <s v="Andrew G Markos"/>
    <s v="CA"/>
    <s v="REL  SETC  //  OPER"/>
    <x v="0"/>
    <x v="0"/>
    <s v="2CORP90000"/>
    <x v="0"/>
    <s v="3CORP95000"/>
    <x v="70"/>
    <s v="1DRIV23000"/>
    <x v="18"/>
    <s v="2DRIV23100"/>
    <x v="35"/>
    <n v="300000"/>
    <n v="102000"/>
    <n v="120523.39"/>
    <n v="141448.65539999999"/>
    <n v="-39448.655399999989"/>
    <n v="309000"/>
    <n v="309000"/>
    <n v="0"/>
    <n v="318299.99999999994"/>
    <n v="318299.99999999994"/>
    <n v="0"/>
    <n v="327899.99999999994"/>
    <n v="327899.99999999994"/>
    <n v="0"/>
    <n v="337800"/>
    <n v="337800"/>
    <n v="0"/>
    <n v="347934"/>
    <n v="-39448.655399999989"/>
    <s v="Markos"/>
    <s v=" "/>
    <s v="N"/>
    <n v="0"/>
    <n v="0"/>
    <n v="0"/>
    <n v="0"/>
    <n v="0"/>
    <n v="0"/>
  </r>
  <r>
    <s v="R"/>
    <x v="0"/>
    <s v="R.10005"/>
    <s v="CAP-EASTSIDE ELECTRIC RELIABILITY"/>
    <s v="R.10005.01"/>
    <s v="ENERGIZE EASTSIDE 230KV"/>
    <s v="R.10005.01.01"/>
    <s v="ENERGIZE EASTSIDE 230KV"/>
    <s v="R.10005.01.01.01"/>
    <s v="E-EASTSIDE 230KV SUBS-RICHARDS CREEK"/>
    <x v="0"/>
    <n v="4022"/>
    <s v="Roque Bamba"/>
    <s v="CA"/>
    <s v="REL  SETC  //  PLNG"/>
    <x v="2"/>
    <x v="1"/>
    <s v="2CORP20000"/>
    <x v="11"/>
    <s v="3CORP23000"/>
    <x v="71"/>
    <s v="1DRIV11000"/>
    <x v="0"/>
    <s v="2DRIV11200"/>
    <x v="36"/>
    <n v="0"/>
    <n v="1135508"/>
    <n v="984933.33"/>
    <n v="1085198.5588448001"/>
    <n v="50309.441155199893"/>
    <n v="0"/>
    <n v="0"/>
    <n v="0"/>
    <n v="0"/>
    <n v="0"/>
    <n v="0"/>
    <n v="0"/>
    <n v="0"/>
    <n v="0"/>
    <n v="0"/>
    <n v="0"/>
    <n v="0"/>
    <n v="0"/>
    <n v="50309.441155199893"/>
    <s v="Bamba"/>
    <s v=" "/>
    <s v="Y"/>
    <n v="0"/>
    <n v="0"/>
    <n v="0"/>
    <n v="0"/>
    <n v="0"/>
    <n v="0"/>
  </r>
  <r>
    <s v="R"/>
    <x v="0"/>
    <s v="R.10005"/>
    <s v="CAP-EASTSIDE ELECTRIC RELIABILITY"/>
    <s v="R.10005.01"/>
    <s v="ENERGIZE EASTSIDE 230KV"/>
    <s v="R.10005.01.01"/>
    <s v="ENERGIZE EASTSIDE 230KV"/>
    <s v="R.10005.01.01.02"/>
    <s v="E-EASTSIDE 230KV SUBS-TALBOT HILL"/>
    <x v="0"/>
    <n v="4022"/>
    <s v="Roque Bamba"/>
    <s v="CA"/>
    <s v="REL  SETC  //  PLNG"/>
    <x v="2"/>
    <x v="1"/>
    <s v="2CORP20000"/>
    <x v="11"/>
    <s v="3CORP23000"/>
    <x v="71"/>
    <s v="1DRIV11000"/>
    <x v="0"/>
    <s v="2DRIV11200"/>
    <x v="36"/>
    <n v="29000000"/>
    <n v="14212036"/>
    <n v="10709795.42"/>
    <n v="12816577.4158567"/>
    <n v="1395458.5841432996"/>
    <n v="61566000"/>
    <n v="61566000"/>
    <n v="0"/>
    <n v="65010000"/>
    <n v="65010000"/>
    <n v="0"/>
    <n v="0"/>
    <n v="0"/>
    <n v="0"/>
    <n v="0"/>
    <n v="0"/>
    <n v="0"/>
    <n v="0"/>
    <n v="1395458.5841432996"/>
    <s v="Bamba"/>
    <s v=" "/>
    <s v="Y"/>
    <n v="0"/>
    <n v="0"/>
    <n v="0"/>
    <n v="0"/>
    <n v="0"/>
    <n v="0"/>
  </r>
  <r>
    <s v="R"/>
    <x v="0"/>
    <s v="R.10005"/>
    <s v="CAP-EASTSIDE ELECTRIC RELIABILITY"/>
    <s v="R.10005.01"/>
    <s v="ENERGIZE EASTSIDE 230KV"/>
    <s v="R.10005.01.01"/>
    <s v="ENERGIZE EASTSIDE 230KV"/>
    <s v="R.10005.01.01.04"/>
    <s v="E-EASTSIDE 230KV SUBSTATIONS-ROSE HILL"/>
    <x v="0"/>
    <n v="4022"/>
    <s v="Roque Bamba"/>
    <s v="CA"/>
    <s v="REL  SETC  //  PLNG"/>
    <x v="2"/>
    <x v="1"/>
    <s v="2CORP20000"/>
    <x v="11"/>
    <s v="3CORP23000"/>
    <x v="71"/>
    <s v="1DRIV11000"/>
    <x v="0"/>
    <s v="2DRIV11200"/>
    <x v="36"/>
    <n v="0"/>
    <n v="167500"/>
    <n v="308158.68"/>
    <n v="210717.68544009997"/>
    <n v="-43217.685440099973"/>
    <n v="0"/>
    <n v="0"/>
    <n v="0"/>
    <n v="0"/>
    <n v="0"/>
    <n v="0"/>
    <n v="0"/>
    <n v="0"/>
    <n v="0"/>
    <n v="0"/>
    <n v="0"/>
    <n v="0"/>
    <n v="0"/>
    <n v="-43217.685440099973"/>
    <s v="Bamba"/>
    <s v="Should there be a 2018 number?"/>
    <s v="Y"/>
    <n v="0"/>
    <n v="0"/>
    <n v="0"/>
    <n v="0"/>
    <n v="0"/>
    <n v="0"/>
  </r>
  <r>
    <s v="R"/>
    <x v="0"/>
    <s v="R.10005"/>
    <s v="CAP-EASTSIDE ELECTRIC RELIABILITY"/>
    <s v="R.10005.01"/>
    <s v="ENERGIZE EASTSIDE 230KV"/>
    <s v="R.10005.01.01"/>
    <s v="ENERGIZE EASTSIDE 230KV"/>
    <s v="R.10005.01.01.05"/>
    <s v="E-EASTSIDE 230KV SUBSTATIONS-SAMMAMISH"/>
    <x v="0"/>
    <n v="4022"/>
    <s v="Roque Bamba"/>
    <s v="CA"/>
    <s v="REL  SETC  //  PLNG"/>
    <x v="2"/>
    <x v="1"/>
    <s v="2CORP20000"/>
    <x v="11"/>
    <s v="3CORP23000"/>
    <x v="71"/>
    <s v="1DRIV11000"/>
    <x v="0"/>
    <s v="2DRIV11200"/>
    <x v="36"/>
    <n v="0"/>
    <n v="112565"/>
    <n v="132803.42000000001"/>
    <n v="113526.84357349999"/>
    <n v="-961.84357349999482"/>
    <n v="0"/>
    <n v="0"/>
    <n v="0"/>
    <n v="0"/>
    <n v="0"/>
    <n v="0"/>
    <n v="0"/>
    <n v="0"/>
    <n v="0"/>
    <n v="0"/>
    <n v="0"/>
    <n v="0"/>
    <n v="0"/>
    <n v="-961.84357349999482"/>
    <s v="Bamba"/>
    <s v=" "/>
    <s v="Y"/>
    <n v="0"/>
    <n v="0"/>
    <n v="0"/>
    <n v="0"/>
    <n v="0"/>
    <n v="0"/>
  </r>
  <r>
    <s v="R"/>
    <x v="0"/>
    <s v="R.10005"/>
    <s v="CAP-EASTSIDE ELECTRIC RELIABILITY"/>
    <s v="R.10005.01"/>
    <s v="ENERGIZE EASTSIDE 230KV"/>
    <s v="R.10005.01.01"/>
    <s v="ENERGIZE EASTSIDE 230KV"/>
    <s v="R.10005.01.01.06"/>
    <s v="E-EASTSIDE 230KV SUBSTATIONS-SOMERSET"/>
    <x v="0"/>
    <n v="4022"/>
    <s v="Roque Bamba"/>
    <s v="CA"/>
    <s v="REL  SETC  //  PLNG"/>
    <x v="2"/>
    <x v="1"/>
    <s v="2CORP20000"/>
    <x v="11"/>
    <s v="3CORP23000"/>
    <x v="71"/>
    <s v="1DRIV11000"/>
    <x v="0"/>
    <s v="2DRIV11200"/>
    <x v="36"/>
    <n v="0"/>
    <n v="181544"/>
    <n v="289234.59000000003"/>
    <n v="121336.9963001"/>
    <n v="60207.0036999"/>
    <n v="0"/>
    <n v="0"/>
    <n v="0"/>
    <n v="0"/>
    <n v="0"/>
    <n v="0"/>
    <n v="0"/>
    <n v="0"/>
    <n v="0"/>
    <n v="0"/>
    <n v="0"/>
    <n v="0"/>
    <n v="0"/>
    <n v="60207.0036999"/>
    <s v="Bamba"/>
    <s v="CAK moved dollars from 2019 construction to line up with original 2021 plan that show in line 11"/>
    <s v="Y"/>
    <n v="0"/>
    <n v="0"/>
    <n v="0"/>
    <n v="0"/>
    <n v="0"/>
    <n v="0"/>
  </r>
  <r>
    <s v="R"/>
    <x v="0"/>
    <s v="R.10005"/>
    <s v="CAP-EASTSIDE ELECTRIC RELIABILITY"/>
    <s v="R.10005.01"/>
    <s v="ENERGIZE EASTSIDE 230KV"/>
    <s v="R.10005.01.01"/>
    <s v="ENERGIZE EASTSIDE 230KV"/>
    <s v="R.10005.01.01.07"/>
    <s v="E-EASTSIDE 230KV-TLINES"/>
    <x v="0"/>
    <n v="4022"/>
    <s v="Roque Bamba"/>
    <s v="CA"/>
    <s v="REL  SETC  //  PLNG"/>
    <x v="2"/>
    <x v="1"/>
    <s v="2CORP20000"/>
    <x v="11"/>
    <s v="3CORP23000"/>
    <x v="71"/>
    <s v="1DRIV11000"/>
    <x v="0"/>
    <s v="2DRIV11200"/>
    <x v="36"/>
    <n v="0"/>
    <n v="9940406"/>
    <n v="12955691.109999999"/>
    <n v="13574968.4618781"/>
    <n v="-3634562.4618781004"/>
    <n v="0"/>
    <n v="0"/>
    <n v="0"/>
    <n v="0"/>
    <n v="0"/>
    <n v="0"/>
    <n v="0"/>
    <n v="0"/>
    <n v="0"/>
    <n v="0"/>
    <n v="0"/>
    <n v="0"/>
    <n v="0"/>
    <n v="-3634562.4618781004"/>
    <s v="Bamba"/>
    <s v="Construction in 2023 "/>
    <s v="Y"/>
    <n v="0"/>
    <n v="0"/>
    <n v="0"/>
    <n v="0"/>
    <n v="0"/>
    <n v="0"/>
  </r>
  <r>
    <s v="R"/>
    <x v="0"/>
    <s v="R.10005"/>
    <s v="CAP-EASTSIDE ELECTRIC RELIABILITY"/>
    <s v="R.10005.01"/>
    <s v="ENERGIZE EASTSIDE 230KV"/>
    <s v="R.10005.01.01"/>
    <s v="ENERGIZE EASTSIDE 230KV"/>
    <s v="R.10005.01.01.08"/>
    <s v="E-TALBOT HILL-PACCAR RECONDUCTOR"/>
    <x v="0"/>
    <n v="4022"/>
    <s v="Roque Bamba"/>
    <s v="CA"/>
    <s v="REL  SETC  //  PLNG"/>
    <x v="2"/>
    <x v="1"/>
    <s v="2CORP20000"/>
    <x v="11"/>
    <s v="3CORP23000"/>
    <x v="71"/>
    <s v="1DRIV11000"/>
    <x v="0"/>
    <s v="2DRIV11200"/>
    <x v="36"/>
    <n v="0"/>
    <n v="3250441"/>
    <n v="3674793.04"/>
    <n v="1015153.1722599999"/>
    <n v="2235287.8277400001"/>
    <n v="5313000.0000000019"/>
    <n v="5313000.0000000019"/>
    <n v="0"/>
    <n v="0"/>
    <n v="0"/>
    <n v="0"/>
    <n v="0"/>
    <n v="0"/>
    <n v="0"/>
    <n v="0"/>
    <n v="0"/>
    <n v="0"/>
    <n v="0"/>
    <n v="2235287.8277400001"/>
    <s v="Bamba"/>
    <s v="Phase 2 dollars moved to separate item "/>
    <s v="Y"/>
    <n v="0"/>
    <n v="0"/>
    <n v="0"/>
    <n v="0"/>
    <n v="0"/>
    <n v="0"/>
  </r>
  <r>
    <s v="R"/>
    <x v="0"/>
    <s v="R.10005"/>
    <s v="CAP-EASTSIDE ELECTRIC RELIABILITY"/>
    <s v="R.10005.01"/>
    <s v="ENERGIZE EASTSIDE 230KV"/>
    <s v="R.10005.01.01"/>
    <s v="ENERGIZE EASTSIDE 230KV"/>
    <s v="R.10005.01.01.09"/>
    <s v="E-TALBOT SUBSTATION-SUB"/>
    <x v="0"/>
    <n v="4022"/>
    <s v="Roque Bamba"/>
    <s v="CA"/>
    <s v="REL  SETC  //  PLNG"/>
    <x v="2"/>
    <x v="1"/>
    <s v="2CORP20000"/>
    <x v="11"/>
    <s v="3CORP23000"/>
    <x v="71"/>
    <s v="1DRIV11000"/>
    <x v="0"/>
    <s v="2DRIV11200"/>
    <x v="36"/>
    <n v="0"/>
    <n v="0"/>
    <n v="0"/>
    <n v="0"/>
    <n v="0"/>
    <n v="0"/>
    <n v="0"/>
    <n v="0"/>
    <n v="0"/>
    <n v="0"/>
    <n v="0"/>
    <n v="0"/>
    <n v="0"/>
    <n v="0"/>
    <n v="0"/>
    <n v="0"/>
    <n v="0"/>
    <n v="0"/>
    <n v="0"/>
    <s v="Bamba"/>
    <s v=" "/>
    <s v="Y"/>
    <n v="0"/>
    <n v="0"/>
    <n v="0"/>
    <n v="0"/>
    <n v="0"/>
    <n v="0"/>
  </r>
  <r>
    <s v="R"/>
    <x v="0"/>
    <s v="R.10005"/>
    <s v="CAP-EASTSIDE ELECTRIC RELIABILITY"/>
    <s v="R.10005.01"/>
    <s v="ENERGIZE EASTSIDE 230KV"/>
    <s v="R.10005.01.01"/>
    <s v="ENERGIZE EASTSIDE 230KV"/>
    <s v="R.10005.01.01.11"/>
    <s v="OMRC_E-EASTSIDE 230KV SUBS-TALBOT HILL"/>
    <x v="0"/>
    <n v="4022"/>
    <s v="Roque Bamba"/>
    <s v="OR"/>
    <s v="REL  SETC  //  PLNG"/>
    <x v="2"/>
    <x v="1"/>
    <s v="2CORP20000"/>
    <x v="11"/>
    <s v="3CORP23000"/>
    <x v="71"/>
    <s v="1DRIV11000"/>
    <x v="0"/>
    <s v="2DRIV11200"/>
    <x v="36"/>
    <n v="0"/>
    <n v="103389"/>
    <n v="0"/>
    <n v="0"/>
    <n v="103389"/>
    <n v="0"/>
    <n v="0"/>
    <n v="0"/>
    <n v="0"/>
    <n v="0"/>
    <n v="0"/>
    <n v="0"/>
    <n v="0"/>
    <n v="0"/>
    <n v="0"/>
    <n v="0"/>
    <n v="0"/>
    <n v="0"/>
    <n v="103389"/>
    <n v="0"/>
    <s v=" "/>
    <s v="Y"/>
    <n v="0"/>
    <n v="0"/>
    <n v="0"/>
    <n v="0"/>
    <n v="0"/>
    <n v="0"/>
  </r>
  <r>
    <s v="R"/>
    <x v="0"/>
    <s v="R.10005"/>
    <s v="CAP-EASTSIDE ELECTRIC RELIABILITY"/>
    <s v="R.10005.01"/>
    <s v="ENERGIZE EASTSIDE 230KV"/>
    <s v="R.10005.01.01"/>
    <s v="ENERGIZE EASTSIDE 230KV"/>
    <s v="R.10005.01.01.12"/>
    <s v="OMRC_E-Eastside 230KV-Tlines"/>
    <x v="0"/>
    <n v="4022"/>
    <s v="Roque Bamba"/>
    <s v="OR"/>
    <s v="REL  SETC  //  INIT"/>
    <x v="2"/>
    <x v="1"/>
    <s v="2CORP20000"/>
    <x v="11"/>
    <s v="3CORP23000"/>
    <x v="71"/>
    <s v="1DRIV11000"/>
    <x v="0"/>
    <s v="2DRIV11200"/>
    <x v="36"/>
    <n v="0"/>
    <n v="110092"/>
    <n v="0"/>
    <n v="0"/>
    <n v="110092"/>
    <n v="0"/>
    <n v="0"/>
    <n v="0"/>
    <n v="0"/>
    <n v="0"/>
    <n v="0"/>
    <n v="0"/>
    <n v="0"/>
    <n v="0"/>
    <n v="0"/>
    <n v="0"/>
    <n v="0"/>
    <n v="0"/>
    <n v="110092"/>
    <n v="0"/>
    <s v=" Any way to total hold flat to original?"/>
    <s v="Y"/>
    <n v="0"/>
    <n v="0"/>
    <n v="0"/>
    <n v="0"/>
    <n v="0"/>
    <n v="0"/>
  </r>
  <r>
    <s v="R"/>
    <x v="0"/>
    <s v="R.10005"/>
    <s v="CAP-EASTSIDE ELECTRIC RELIABILITY"/>
    <s v="R.10005.01"/>
    <s v="ENERGIZE EASTSIDE 230KV"/>
    <s v="R.10005.01.01"/>
    <s v="ENERGIZE EASTSIDE 230KV"/>
    <s v="R.10005.01.01.13"/>
    <s v="OMRC_E-Talbot Hill-Paccar Reconductor"/>
    <x v="0"/>
    <n v="4022"/>
    <s v="Roque Bamba"/>
    <s v="OR"/>
    <s v="REL  SETC  //  INIT"/>
    <x v="2"/>
    <x v="1"/>
    <s v="2CORP20000"/>
    <x v="11"/>
    <s v="3CORP23000"/>
    <x v="71"/>
    <s v="1DRIV11000"/>
    <x v="0"/>
    <s v="2DRIV11200"/>
    <x v="36"/>
    <n v="0"/>
    <n v="7806"/>
    <n v="0"/>
    <n v="0"/>
    <n v="7806"/>
    <n v="0"/>
    <n v="0"/>
    <n v="0"/>
    <n v="0"/>
    <n v="0"/>
    <n v="0"/>
    <n v="0"/>
    <n v="0"/>
    <n v="0"/>
    <n v="0"/>
    <n v="0"/>
    <n v="0"/>
    <n v="0"/>
    <n v="7806"/>
    <n v="0"/>
    <s v=" "/>
    <s v="Y"/>
    <n v="0"/>
    <n v="0"/>
    <n v="0"/>
    <n v="0"/>
    <n v="0"/>
    <n v="0"/>
  </r>
  <r>
    <s v="R"/>
    <x v="0"/>
    <s v="R.10005"/>
    <s v="CAP-EASTSIDE ELECTRIC RELIABILITY"/>
    <s v="R.10005.01"/>
    <s v="ENERGIZE EASTSIDE 230KV"/>
    <s v="R.10005.01.01"/>
    <s v="ENERGIZE EASTSIDE 230KV"/>
    <s v="R.10005.01.01.14"/>
    <s v="E-Eastside 230KV Substations"/>
    <x v="0"/>
    <n v="4022"/>
    <s v="Roque Bamba"/>
    <s v="CA"/>
    <s v="REL  SETC  //  INIT"/>
    <x v="2"/>
    <x v="1"/>
    <s v="2CORP20000"/>
    <x v="11"/>
    <s v="3CORP23000"/>
    <x v="71"/>
    <s v="1DRIV11000"/>
    <x v="0"/>
    <s v="2DRIV11200"/>
    <x v="36"/>
    <n v="0"/>
    <n v="0"/>
    <n v="5285.91"/>
    <n v="5285.91"/>
    <n v="-5285.91"/>
    <n v="0"/>
    <n v="0"/>
    <n v="0"/>
    <n v="0"/>
    <n v="0"/>
    <n v="0"/>
    <n v="0"/>
    <n v="0"/>
    <n v="0"/>
    <n v="0"/>
    <n v="0"/>
    <n v="0"/>
    <n v="0"/>
    <n v="-5285.91"/>
    <s v="Bamba"/>
    <s v=" "/>
    <s v="Y"/>
    <n v="0"/>
    <n v="0"/>
    <n v="0"/>
    <n v="0"/>
    <n v="0"/>
    <n v="0"/>
  </r>
  <r>
    <s v="R"/>
    <x v="0"/>
    <s v="R.10006"/>
    <s v="CAP-ELECTRIC MONITORING SYSTEM"/>
    <s v="R.10006.01"/>
    <s v="SCADA PROGRAM"/>
    <s v="R.10006.01.01"/>
    <s v="SCADA PROGRAM"/>
    <s v="R.10006.01.01.01"/>
    <s v="E-449 SCADA-TRANS"/>
    <x v="0"/>
    <n v="4022"/>
    <s v="Roque Bamba"/>
    <s v="CA"/>
    <s v="REL  SETC  //  INIT"/>
    <x v="2"/>
    <x v="1"/>
    <s v="2CORP15000"/>
    <x v="12"/>
    <s v="3CORP17000"/>
    <x v="72"/>
    <s v="1DRIV11000"/>
    <x v="0"/>
    <s v="2DRIV11300"/>
    <x v="0"/>
    <n v="0"/>
    <n v="0"/>
    <n v="0"/>
    <n v="0"/>
    <n v="0"/>
    <n v="0"/>
    <n v="0"/>
    <n v="0"/>
    <n v="0"/>
    <n v="0"/>
    <n v="0"/>
    <n v="0"/>
    <n v="0"/>
    <n v="0"/>
    <n v="0"/>
    <n v="0"/>
    <n v="0"/>
    <n v="0"/>
    <n v="0"/>
    <s v="Nedrud"/>
    <s v=" "/>
    <s v="N"/>
    <n v="0"/>
    <n v="0"/>
    <n v="0"/>
    <n v="0"/>
    <n v="0"/>
    <n v="0"/>
  </r>
  <r>
    <s v="R"/>
    <x v="0"/>
    <s v="R.10006"/>
    <s v="CAP-ELECTRIC MONITORING SYSTEM"/>
    <s v="R.10006.01"/>
    <s v="SCADA PROGRAM"/>
    <s v="R.10006.01.01"/>
    <s v="SCADA PROGRAM"/>
    <s v="R.10006.01.01.02"/>
    <s v="E-IP SCADA-TRANS"/>
    <x v="0"/>
    <n v="4022"/>
    <s v="Roque Bamba"/>
    <s v="CA"/>
    <s v="REL  SETC  //  INIT"/>
    <x v="2"/>
    <x v="1"/>
    <s v="2CORP15000"/>
    <x v="12"/>
    <s v="3CORP17000"/>
    <x v="72"/>
    <s v="1DRIV11000"/>
    <x v="0"/>
    <s v="2DRIV11300"/>
    <x v="0"/>
    <n v="0"/>
    <n v="0"/>
    <n v="0"/>
    <n v="-324.37"/>
    <n v="324.37"/>
    <n v="0"/>
    <n v="0"/>
    <n v="0"/>
    <n v="0"/>
    <n v="0"/>
    <n v="0"/>
    <n v="0"/>
    <n v="0"/>
    <n v="0"/>
    <n v="0"/>
    <n v="0"/>
    <n v="0"/>
    <n v="0"/>
    <n v="324.37"/>
    <s v="Nedrud"/>
    <s v=" "/>
    <s v="N"/>
    <n v="0"/>
    <n v="0"/>
    <n v="0"/>
    <n v="0"/>
    <n v="0"/>
    <n v="0"/>
  </r>
  <r>
    <s v="R"/>
    <x v="0"/>
    <s v="R.10006"/>
    <s v="CAP-ELECTRIC MONITORING SYSTEM"/>
    <s v="R.10006.01"/>
    <s v="SCADA PROGRAM"/>
    <s v="R.10006.01.01"/>
    <s v="SCADA PROGRAM"/>
    <s v="R.10006.01.01.03"/>
    <s v="E-SCADA-DIST"/>
    <x v="0"/>
    <n v="4022"/>
    <s v="Roque Bamba"/>
    <s v="CA"/>
    <s v="REL  SETC  //  INIT"/>
    <x v="2"/>
    <x v="1"/>
    <s v="2CORP15000"/>
    <x v="12"/>
    <s v="3CORP17000"/>
    <x v="72"/>
    <s v="1DRIV11000"/>
    <x v="0"/>
    <s v="2DRIV11300"/>
    <x v="0"/>
    <n v="0"/>
    <n v="2030993"/>
    <n v="1849607.74"/>
    <n v="1613374.0074619998"/>
    <n v="417618.99253800022"/>
    <n v="0"/>
    <n v="2389338.0530973459"/>
    <n v="-2389338.0530973459"/>
    <n v="0"/>
    <n v="2461347.256637169"/>
    <n v="-2461347.256637169"/>
    <n v="0"/>
    <n v="2535747.0796460183"/>
    <n v="-2535747.0796460183"/>
    <n v="0"/>
    <n v="2612510.5221238942"/>
    <n v="-2612510.5221238942"/>
    <n v="2813772"/>
    <n v="-9581323.9189664293"/>
    <s v="Nedrud"/>
    <s v="Increase due to recent updates in Eng requirements/Standards regarding smart breakers Fund at same level - do less as a result or is this our test circuits - This will tie to and support our expanded smart grid efforts.  CAK reduced funding to match Dist and T original funding levels (+ inflation for 2022). JVN - Original funding levels do not include additional dollars for Kenmore sub, as this is under review - ok with these levels."/>
    <s v="N"/>
    <n v="0"/>
    <n v="0"/>
    <n v="0"/>
    <n v="0"/>
    <n v="0"/>
    <n v="0"/>
  </r>
  <r>
    <s v="R"/>
    <x v="0"/>
    <s v="R.10006"/>
    <s v="CAP-ELECTRIC MONITORING SYSTEM"/>
    <s v="R.10006.01"/>
    <s v="SCADA PROGRAM"/>
    <s v="R.10006.01.01"/>
    <s v="SCADA PROGRAM"/>
    <s v="R.10006.01.01.04"/>
    <s v="E-SCADA-TRANS"/>
    <x v="0"/>
    <n v="4022"/>
    <s v="Roque Bamba"/>
    <s v="CA"/>
    <s v="REL  SETC  //  INIT"/>
    <x v="2"/>
    <x v="1"/>
    <s v="2CORP15000"/>
    <x v="12"/>
    <s v="3CORP17000"/>
    <x v="72"/>
    <s v="1DRIV11000"/>
    <x v="0"/>
    <s v="2DRIV11300"/>
    <x v="0"/>
    <n v="3320000"/>
    <n v="1289007"/>
    <n v="1501704.96"/>
    <n v="1410375.2894287002"/>
    <n v="-121368.28942870023"/>
    <n v="3389338.0530973459"/>
    <n v="1000000"/>
    <n v="2389338.0530973459"/>
    <n v="3491347.256637169"/>
    <n v="1030000"/>
    <n v="2461347.256637169"/>
    <n v="3596647.0796460183"/>
    <n v="1060900"/>
    <n v="2535747.0796460183"/>
    <n v="3705237.5221238942"/>
    <n v="1092727"/>
    <n v="2612510.5221238942"/>
    <n v="1125508.81"/>
    <n v="9877574.6220757291"/>
    <s v="Nedrud"/>
    <s v="Split dollars between Trans and Dist SCADA buckets "/>
    <s v="N"/>
    <n v="0"/>
    <n v="0"/>
    <n v="0"/>
    <n v="0"/>
    <n v="0"/>
    <n v="0"/>
  </r>
  <r>
    <s v="R"/>
    <x v="0"/>
    <s v="R.10006"/>
    <s v="CAP-ELECTRIC MONITORING SYSTEM"/>
    <s v="R.10006.01"/>
    <s v="SCADA PROGRAM"/>
    <s v="R.10006.01.01"/>
    <s v="SCADA PROGRAM"/>
    <s v="R.10006.01.01.05"/>
    <s v="OMRC_E-SCADA-TRANS"/>
    <x v="0"/>
    <n v="4022"/>
    <s v="Roque Bamba"/>
    <s v="OR"/>
    <s v="REL  SETC  //  INIT"/>
    <x v="2"/>
    <x v="1"/>
    <s v="2CORP15000"/>
    <x v="12"/>
    <s v="3CORP17000"/>
    <x v="72"/>
    <s v="1DRIV11000"/>
    <x v="0"/>
    <s v="2DRIV11300"/>
    <x v="0"/>
    <n v="0"/>
    <n v="0"/>
    <n v="0"/>
    <n v="0"/>
    <n v="0"/>
    <n v="0"/>
    <n v="0"/>
    <n v="0"/>
    <n v="0"/>
    <n v="0"/>
    <n v="0"/>
    <n v="0"/>
    <n v="0"/>
    <n v="0"/>
    <n v="0"/>
    <n v="0"/>
    <n v="0"/>
    <n v="0"/>
    <n v="0"/>
    <n v="0"/>
    <s v=" "/>
    <s v="N"/>
    <n v="0"/>
    <n v="0"/>
    <n v="0"/>
    <n v="0"/>
    <n v="0"/>
    <n v="0"/>
  </r>
  <r>
    <s v="R"/>
    <x v="0"/>
    <s v="R.10006"/>
    <s v="CAP-ELECTRIC MONITORING SYSTEM"/>
    <s v="R.10006.01"/>
    <s v="SCADA PROGRAM"/>
    <s v="R.10006.01.01"/>
    <s v="SCADA PROGRAM"/>
    <s v="R.10006.01.01.06"/>
    <s v="OMRC_E-SCADA-Dist"/>
    <x v="0"/>
    <n v="4022"/>
    <s v="Roque Bamba"/>
    <s v="OR"/>
    <s v="REL  SETC  //  INIT"/>
    <x v="2"/>
    <x v="1"/>
    <s v="2CORP15000"/>
    <x v="12"/>
    <s v="3CORP17000"/>
    <x v="72"/>
    <s v="1DRIV11000"/>
    <x v="0"/>
    <s v="2DRIV11300"/>
    <x v="0"/>
    <n v="0"/>
    <n v="7645"/>
    <n v="0"/>
    <n v="0"/>
    <n v="7645"/>
    <n v="0"/>
    <n v="0"/>
    <n v="0"/>
    <n v="0"/>
    <n v="0"/>
    <n v="0"/>
    <n v="0"/>
    <n v="0"/>
    <n v="0"/>
    <n v="0"/>
    <n v="0"/>
    <n v="0"/>
    <n v="0"/>
    <n v="7645"/>
    <n v="0"/>
    <s v=" "/>
    <s v="N"/>
    <n v="0"/>
    <n v="0"/>
    <n v="0"/>
    <n v="0"/>
    <n v="0"/>
    <n v="0"/>
  </r>
  <r>
    <s v="R"/>
    <x v="0"/>
    <s v="R.10007"/>
    <s v="CAP-ELECTRIC NCC"/>
    <s v="R.10007.01"/>
    <s v="ALTERED/MODIFIED LINES &amp; SERVICES"/>
    <s v="R.10007.01.01"/>
    <s v="ARCO NORTH"/>
    <s v="R.10007.01.01.01"/>
    <s v="E-ARCO NORTH-SCH 62"/>
    <x v="0"/>
    <n v="4022"/>
    <s v="Roque Bamba"/>
    <s v="CA"/>
    <s v="REL  SETC  //  EXEC"/>
    <x v="0"/>
    <x v="0"/>
    <s v="2CORP90000"/>
    <x v="0"/>
    <s v="3CORP96000"/>
    <x v="67"/>
    <s v="1DRIV21000"/>
    <x v="16"/>
    <s v="2DRIV21100"/>
    <x v="37"/>
    <n v="0"/>
    <n v="0"/>
    <n v="2390.65"/>
    <n v="0"/>
    <n v="0"/>
    <n v="0"/>
    <n v="0"/>
    <n v="0"/>
    <n v="0"/>
    <n v="0"/>
    <n v="0"/>
    <n v="0"/>
    <n v="0"/>
    <n v="0"/>
    <n v="0"/>
    <n v="0"/>
    <n v="0"/>
    <n v="0"/>
    <n v="0"/>
    <s v="Nedrud"/>
    <s v=" "/>
    <s v="N"/>
    <n v="0"/>
    <n v="0"/>
    <n v="0"/>
    <n v="0"/>
    <n v="0"/>
    <n v="0"/>
  </r>
  <r>
    <s v="R"/>
    <x v="0"/>
    <s v="R.10007"/>
    <s v="CAP-ELECTRIC NCC"/>
    <s v="R.10007.02"/>
    <s v="BELLINGHAM SUBSTATION REBUILD"/>
    <s v="R.10007.02.01"/>
    <s v="BELLINGHAM SUBSTATION REBUILD"/>
    <s v="R.10007.02.01.01"/>
    <s v="E-BELLINGHAM SUBSTATION REBUILD-FIBER"/>
    <x v="0"/>
    <n v="4022"/>
    <s v="Roque Bamba"/>
    <s v="CA"/>
    <s v="REL  SETC  //  EXEC"/>
    <x v="2"/>
    <x v="1"/>
    <s v="2CORP20000"/>
    <x v="11"/>
    <s v="3CORP21000"/>
    <x v="73"/>
    <s v="1DRIV11000"/>
    <x v="0"/>
    <s v="2DRIV11500"/>
    <x v="34"/>
    <n v="0"/>
    <n v="0"/>
    <n v="24382.73"/>
    <n v="93982.736799999984"/>
    <n v="-93982.736799999984"/>
    <n v="0"/>
    <n v="0"/>
    <n v="0"/>
    <n v="0"/>
    <n v="0"/>
    <n v="0"/>
    <n v="0"/>
    <n v="0"/>
    <n v="0"/>
    <n v="0"/>
    <n v="0"/>
    <n v="0"/>
    <n v="0"/>
    <n v="-93982.736799999984"/>
    <s v="Bamba"/>
    <s v=" "/>
    <s v="N"/>
    <n v="0"/>
    <n v="0"/>
    <n v="0"/>
    <n v="0"/>
    <n v="0"/>
    <n v="0"/>
  </r>
  <r>
    <s v="R"/>
    <x v="0"/>
    <s v="R.10007"/>
    <s v="CAP-ELECTRIC NCC"/>
    <s v="R.10007.02"/>
    <s v="BELLINGHAM SUBSTATION REBUILD"/>
    <s v="R.10007.02.01"/>
    <s v="BELLINGHAM SUBSTATION REBUILD"/>
    <s v="R.10007.02.01.02"/>
    <s v="E-BELLINGHAM SUBSTATION REBUILD-SUB"/>
    <x v="0"/>
    <n v="4022"/>
    <s v="Roque Bamba"/>
    <s v="CA"/>
    <s v="REL  SETC  //  EXEC"/>
    <x v="2"/>
    <x v="1"/>
    <s v="2CORP20000"/>
    <x v="11"/>
    <s v="3CORP21000"/>
    <x v="73"/>
    <s v="1DRIV11000"/>
    <x v="0"/>
    <s v="2DRIV11500"/>
    <x v="34"/>
    <n v="0"/>
    <n v="0"/>
    <n v="337417.7"/>
    <n v="350641.14850000001"/>
    <n v="-350641.14850000001"/>
    <n v="0"/>
    <n v="0"/>
    <n v="0"/>
    <n v="0"/>
    <n v="0"/>
    <n v="0"/>
    <n v="0"/>
    <n v="0"/>
    <n v="0"/>
    <n v="0"/>
    <n v="0"/>
    <n v="0"/>
    <n v="0"/>
    <n v="-350641.14850000001"/>
    <s v="Bamba"/>
    <s v=" "/>
    <s v="N"/>
    <n v="0"/>
    <n v="0"/>
    <n v="0"/>
    <n v="0"/>
    <n v="0"/>
    <n v="0"/>
  </r>
  <r>
    <s v="R"/>
    <x v="0"/>
    <s v="R.10007"/>
    <s v="CAP-ELECTRIC NCC"/>
    <s v="R.10007.02"/>
    <s v="BELLINGHAM SUBSTATION REBUILD"/>
    <s v="R.10007.02.01"/>
    <s v="BELLINGHAM SUBSTATION REBUILD"/>
    <s v="R.10007.02.01.03"/>
    <s v="OMRC_E-Bellingham Substation Rebuild-Sub"/>
    <x v="0"/>
    <n v="4022"/>
    <s v="Roque Bamba"/>
    <s v="OR"/>
    <s v="REL  SETC  //  INIT"/>
    <x v="2"/>
    <x v="1"/>
    <s v="2CORP20000"/>
    <x v="11"/>
    <s v="3CORP21000"/>
    <x v="73"/>
    <s v="1DRIV11000"/>
    <x v="0"/>
    <s v="2DRIV11500"/>
    <x v="34"/>
    <n v="0"/>
    <n v="0"/>
    <n v="0"/>
    <n v="0"/>
    <n v="0"/>
    <n v="0"/>
    <n v="0"/>
    <n v="0"/>
    <n v="0"/>
    <n v="0"/>
    <n v="0"/>
    <n v="0"/>
    <n v="0"/>
    <n v="0"/>
    <n v="0"/>
    <n v="0"/>
    <n v="0"/>
    <n v="0"/>
    <n v="0"/>
    <n v="0"/>
    <s v=" "/>
    <s v="N"/>
    <n v="0"/>
    <n v="0"/>
    <n v="0"/>
    <n v="0"/>
    <n v="0"/>
    <n v="0"/>
  </r>
  <r>
    <s v="R"/>
    <x v="0"/>
    <s v="R.10007"/>
    <s v="CAP-ELECTRIC NCC"/>
    <s v="R.10007.02"/>
    <s v="BELLINGHAM SUBSTATION REBUILD"/>
    <s v="R.10007.02.01"/>
    <s v="BELLINGHAM SUBSTATION REBUILD"/>
    <s v="R.10007.02.01.04"/>
    <s v="E-Bellingham Substation Rebuild-Trans"/>
    <x v="0"/>
    <n v="4022"/>
    <s v="Roque Bamba"/>
    <s v="CA"/>
    <s v="REL  SETC  //  INIT"/>
    <x v="2"/>
    <x v="1"/>
    <s v="2CORP20000"/>
    <x v="11"/>
    <s v="3CORP21000"/>
    <x v="73"/>
    <s v="1DRIV11000"/>
    <x v="0"/>
    <s v="2DRIV11500"/>
    <x v="34"/>
    <n v="384000"/>
    <n v="384000"/>
    <n v="25235.279999999999"/>
    <n v="142868.90520000001"/>
    <n v="241131.09479999999"/>
    <n v="13883287.239043904"/>
    <n v="13883287.239043904"/>
    <n v="0"/>
    <n v="6560599.4953888385"/>
    <n v="6560599.4953888385"/>
    <n v="0"/>
    <n v="0"/>
    <n v="0"/>
    <n v="0"/>
    <n v="0"/>
    <n v="0"/>
    <n v="0"/>
    <n v="0"/>
    <n v="241131.09479999999"/>
    <s v="Bamba"/>
    <s v=" should there be a 2018 number?"/>
    <s v="N"/>
    <n v="0"/>
    <n v="0"/>
    <n v="0"/>
    <n v="0"/>
    <n v="0"/>
    <n v="0"/>
  </r>
  <r>
    <s v="R"/>
    <x v="0"/>
    <s v="R.10007"/>
    <s v="CAP-ELECTRIC NCC"/>
    <s v="R.10007.02"/>
    <s v="BELLINGHAM SUBSTATION REBUILD"/>
    <s v="R.10007.02.01"/>
    <s v="BELLINGHAM SUBSTATION REBUILD"/>
    <s v="R.10007.02.01.05"/>
    <s v="OMRC_E-Bellingham Substatn Rebuild-Trans"/>
    <x v="0"/>
    <n v="4022"/>
    <s v="Roque Bamba"/>
    <s v="OR"/>
    <s v="REL  SETC  //  INIT"/>
    <x v="2"/>
    <x v="1"/>
    <s v="2CORP20000"/>
    <x v="11"/>
    <s v="3CORP21000"/>
    <x v="73"/>
    <s v="1DRIV11000"/>
    <x v="0"/>
    <s v="2DRIV11500"/>
    <x v="34"/>
    <n v="0"/>
    <n v="0"/>
    <n v="0"/>
    <n v="0"/>
    <n v="0"/>
    <n v="0"/>
    <n v="0"/>
    <n v="0"/>
    <n v="0"/>
    <n v="0"/>
    <n v="0"/>
    <n v="0"/>
    <n v="0"/>
    <n v="0"/>
    <n v="0"/>
    <n v="0"/>
    <n v="0"/>
    <n v="0"/>
    <n v="0"/>
    <n v="0"/>
    <s v=" "/>
    <s v="N"/>
    <n v="0"/>
    <n v="0"/>
    <n v="0"/>
    <n v="0"/>
    <n v="0"/>
    <n v="0"/>
  </r>
  <r>
    <s v="R"/>
    <x v="0"/>
    <s v="R.10007"/>
    <s v="CAP-ELECTRIC NCC"/>
    <s v="R.10007.03"/>
    <s v="BEVERLY PARK 230KV"/>
    <s v="R.10007.03.01"/>
    <s v="BEVERLY PARK 230KV"/>
    <s v="R.10007.03.01.01"/>
    <s v="E-BEVERLY PARK 230KV SUB REBUILT-TLINE"/>
    <x v="0"/>
    <n v="4022"/>
    <s v="Roque Bamba"/>
    <s v="CA"/>
    <s v="REL  SETC  //  EXEC"/>
    <x v="0"/>
    <x v="0"/>
    <s v="2CORP90000"/>
    <x v="0"/>
    <s v="3CORP90500"/>
    <x v="66"/>
    <s v="1DRIV11000"/>
    <x v="0"/>
    <s v="2DRIV11200"/>
    <x v="36"/>
    <n v="0"/>
    <n v="0"/>
    <n v="86606.74"/>
    <n v="75343.375239999994"/>
    <n v="-75343.375239999994"/>
    <n v="0"/>
    <n v="0"/>
    <n v="0"/>
    <n v="0"/>
    <n v="0"/>
    <n v="0"/>
    <n v="0"/>
    <n v="0"/>
    <n v="0"/>
    <n v="0"/>
    <n v="0"/>
    <n v="0"/>
    <n v="0"/>
    <n v="-75343.375239999994"/>
    <s v="Bamba"/>
    <s v=" "/>
    <s v="N"/>
    <n v="0"/>
    <n v="0"/>
    <n v="0"/>
    <n v="0"/>
    <n v="0"/>
    <n v="0"/>
  </r>
  <r>
    <s v="R"/>
    <x v="0"/>
    <s v="R.10007"/>
    <s v="CAP-ELECTRIC NCC"/>
    <s v="R.10007.03"/>
    <s v="BEVERLY PARK 230KV"/>
    <s v="R.10007.03.01"/>
    <s v="BEVERLY PARK 230KV"/>
    <s v="R.10007.03.01.02"/>
    <s v="E-BEVERLY PARK 230KV SUBS REBUILD-SUB"/>
    <x v="0"/>
    <n v="4022"/>
    <s v="Roque Bamba"/>
    <s v="CA"/>
    <s v="REL  SETC  //  CLOS"/>
    <x v="0"/>
    <x v="0"/>
    <s v="2CORP90000"/>
    <x v="0"/>
    <s v="3CORP90500"/>
    <x v="66"/>
    <s v="1DRIV21000"/>
    <x v="16"/>
    <s v="2DRIV21000"/>
    <x v="38"/>
    <n v="0"/>
    <n v="0"/>
    <n v="110490.43"/>
    <n v="503730.92548799992"/>
    <n v="-503730.92548799992"/>
    <n v="0"/>
    <n v="0"/>
    <n v="0"/>
    <n v="0"/>
    <n v="0"/>
    <n v="0"/>
    <n v="0"/>
    <n v="0"/>
    <n v="0"/>
    <n v="0"/>
    <n v="0"/>
    <n v="0"/>
    <n v="0"/>
    <n v="-503730.92548799992"/>
    <s v="Bamba"/>
    <s v=" "/>
    <s v="N"/>
    <n v="0"/>
    <n v="0"/>
    <n v="0"/>
    <n v="0"/>
    <n v="0"/>
    <n v="0"/>
  </r>
  <r>
    <s v="R"/>
    <x v="0"/>
    <s v="R.10007"/>
    <s v="CAP-ELECTRIC NCC"/>
    <s v="R.10007.03"/>
    <s v="BEVERLY PARK 230KV"/>
    <s v="R.10007.03.01"/>
    <s v="BEVERLY PARK 230KV"/>
    <s v="R.10007.03.01.03"/>
    <s v="OMRC_E-BVRLY PRK 230KV SUB REBUILT-TLINE"/>
    <x v="0"/>
    <n v="4022"/>
    <s v="Roque Bamba"/>
    <s v="OR"/>
    <s v="REL  SETC  //  EXEC"/>
    <x v="0"/>
    <x v="0"/>
    <s v="2CORP90000"/>
    <x v="0"/>
    <s v="3CORP90500"/>
    <x v="66"/>
    <s v="1DRIV21000"/>
    <x v="16"/>
    <s v="2DRIV21000"/>
    <x v="38"/>
    <n v="0"/>
    <n v="0"/>
    <n v="0"/>
    <n v="0"/>
    <n v="0"/>
    <n v="0"/>
    <n v="0"/>
    <n v="0"/>
    <n v="0"/>
    <n v="0"/>
    <n v="0"/>
    <n v="0"/>
    <n v="0"/>
    <n v="0"/>
    <n v="0"/>
    <n v="0"/>
    <n v="0"/>
    <n v="0"/>
    <n v="0"/>
    <n v="0"/>
    <s v=" "/>
    <s v="N"/>
    <n v="0"/>
    <n v="0"/>
    <n v="0"/>
    <n v="0"/>
    <n v="0"/>
    <n v="0"/>
  </r>
  <r>
    <s v="R"/>
    <x v="0"/>
    <s v="R.10007"/>
    <s v="CAP-ELECTRIC NCC"/>
    <s v="R.10007.04"/>
    <s v="BOEING AEROSPACE SUBSTATION"/>
    <s v="R.10007.04.01"/>
    <s v="BOEING AEROSPACE SUBSTATION"/>
    <s v="R.10007.04.01.01"/>
    <s v="E-BOEING AEROSPACE SUBSTATION-TLINE"/>
    <x v="0"/>
    <n v="4022"/>
    <s v="Roque Bamba"/>
    <s v="CA"/>
    <s v="REL  SETC  //  EXEC"/>
    <x v="0"/>
    <x v="0"/>
    <s v="2CORP90000"/>
    <x v="0"/>
    <s v="3CORP94500"/>
    <x v="74"/>
    <s v="1DRIV21000"/>
    <x v="16"/>
    <s v="2DRIV21000"/>
    <x v="38"/>
    <n v="0"/>
    <n v="0"/>
    <n v="0"/>
    <n v="0"/>
    <n v="0"/>
    <n v="0"/>
    <n v="0"/>
    <n v="0"/>
    <n v="0"/>
    <n v="0"/>
    <n v="0"/>
    <n v="0"/>
    <n v="0"/>
    <n v="0"/>
    <n v="0"/>
    <n v="0"/>
    <n v="0"/>
    <n v="0"/>
    <n v="0"/>
    <s v="Nedrud"/>
    <s v=" "/>
    <s v="N"/>
    <n v="0"/>
    <n v="0"/>
    <n v="0"/>
    <n v="0"/>
    <n v="0"/>
    <n v="0"/>
  </r>
  <r>
    <s v="R"/>
    <x v="0"/>
    <s v="R.10007"/>
    <s v="CAP-ELECTRIC NCC"/>
    <s v="R.10007.05"/>
    <s v="BPA PSE ANALOG&gt;DIGITAL REPLACEMENT"/>
    <s v="R.10007.05.01"/>
    <s v="BPA PSE ANALOG&gt;DIGITAL REPLACEMENT"/>
    <s v="R.10007.05.01.01"/>
    <s v="E-BPA PSE ANALOG&gt;DIGITAL REPLACEMENT"/>
    <x v="0"/>
    <n v="4022"/>
    <s v="Roque Bamba"/>
    <s v="CA"/>
    <s v="REL  SETC  //  EXEC"/>
    <x v="0"/>
    <x v="0"/>
    <s v="2CORP90000"/>
    <x v="0"/>
    <s v="3CORP96000"/>
    <x v="67"/>
    <s v="1DRIV11000"/>
    <x v="0"/>
    <s v="2DRIV11300"/>
    <x v="0"/>
    <n v="0"/>
    <n v="0"/>
    <n v="778.52"/>
    <n v="145206.18"/>
    <n v="-145206.18"/>
    <n v="0"/>
    <n v="0"/>
    <n v="0"/>
    <n v="0"/>
    <n v="0"/>
    <n v="0"/>
    <n v="0"/>
    <n v="0"/>
    <n v="0"/>
    <n v="0"/>
    <n v="0"/>
    <n v="0"/>
    <n v="0"/>
    <n v="-145206.18"/>
    <s v="Nedrud"/>
    <s v=" "/>
    <s v="N"/>
    <n v="0"/>
    <n v="0"/>
    <n v="0"/>
    <n v="0"/>
    <n v="0"/>
    <n v="0"/>
  </r>
  <r>
    <s v="R"/>
    <x v="0"/>
    <s v="R.10007"/>
    <s v="CAP-ELECTRIC NCC"/>
    <s v="R.10007.06"/>
    <s v="CIAC"/>
    <s v="R.10007.06.01"/>
    <s v="CIAC"/>
    <s v="R.10007.06.01.01"/>
    <s v="E-5 yr Electric Refundable (CIAC)"/>
    <x v="0"/>
    <n v="9900"/>
    <s v="Alison K Thurman"/>
    <s v="CA"/>
    <s v="REL  SETC  //  OPER"/>
    <x v="0"/>
    <x v="0"/>
    <s v="2CORP90000"/>
    <x v="0"/>
    <s v="3CORP90500"/>
    <x v="66"/>
    <s v="1DRIV23000"/>
    <x v="18"/>
    <s v="2DRIV23000"/>
    <x v="39"/>
    <n v="-6361166.0999999996"/>
    <n v="-6361166"/>
    <n v="-6361166.0999999996"/>
    <n v="-6361166.0999999996"/>
    <n v="9.999999962747097E-2"/>
    <n v="-6361166.120000001"/>
    <n v="-6361166.120000001"/>
    <n v="0"/>
    <n v="-8449896.4100000039"/>
    <n v="-8449896.4100000039"/>
    <n v="0"/>
    <n v="-13472110.349999994"/>
    <n v="-13472110.349999994"/>
    <n v="0"/>
    <n v="-17614205.209999986"/>
    <n v="-17614205.209999986"/>
    <n v="0"/>
    <n v="-17614205.209999986"/>
    <n v="9.999999962747097E-2"/>
    <s v="Tada"/>
    <s v=" CAK net credit estimated at 2021 level"/>
    <s v="N"/>
    <n v="0"/>
    <n v="0"/>
    <n v="0"/>
    <n v="0"/>
    <n v="0"/>
    <n v="0"/>
  </r>
  <r>
    <s v="R"/>
    <x v="0"/>
    <s v="R.10007"/>
    <s v="CAP-ELECTRIC NCC"/>
    <s v="R.10007.07"/>
    <s v="CUSTOMER REIMBURSED"/>
    <s v="R.10007.07.01"/>
    <s v="CUSTOMER REIMBURSED"/>
    <s v="R.10007.07.01.01"/>
    <s v="E-CUSTOMER REIMBURSED"/>
    <x v="0"/>
    <n v="4207"/>
    <s v="Jennifer R Tada"/>
    <s v="CA"/>
    <s v="REL  SETC  //  OPER"/>
    <x v="0"/>
    <x v="0"/>
    <s v="2CORP90000"/>
    <x v="0"/>
    <s v="3CORP90500"/>
    <x v="66"/>
    <s v="1DRIV21000"/>
    <x v="16"/>
    <s v="2DRIV21000"/>
    <x v="38"/>
    <n v="0"/>
    <n v="0"/>
    <n v="-31376.35"/>
    <n v="26476.961379999993"/>
    <n v="-26476.961379999993"/>
    <n v="0"/>
    <n v="0"/>
    <n v="0"/>
    <n v="0"/>
    <n v="0"/>
    <n v="0"/>
    <n v="0"/>
    <n v="0"/>
    <n v="0"/>
    <n v="0"/>
    <n v="0"/>
    <n v="0"/>
    <n v="0"/>
    <n v="-26476.961379999993"/>
    <s v="Tada"/>
    <s v=" "/>
    <s v="N"/>
    <n v="0"/>
    <n v="0"/>
    <n v="0"/>
    <n v="0"/>
    <n v="0"/>
    <n v="0"/>
  </r>
  <r>
    <s v="R"/>
    <x v="0"/>
    <s v="R.10007"/>
    <s v="CAP-ELECTRIC NCC"/>
    <s v="R.10007.07"/>
    <s v="CUSTOMER REIMBURSED"/>
    <s v="R.10007.07.01"/>
    <s v="CUSTOMER REIMBURSED"/>
    <s v="R.10007.07.01.02"/>
    <s v="OMRC_E-CUSTOMER REIMBURSED"/>
    <x v="0"/>
    <n v="4207"/>
    <s v="Jennifer R Tada"/>
    <s v="OR"/>
    <s v="REL  SETC  //  OPER"/>
    <x v="0"/>
    <x v="0"/>
    <s v="2CORP90000"/>
    <x v="0"/>
    <s v="3CORP90500"/>
    <x v="66"/>
    <s v="1DRIV21000"/>
    <x v="16"/>
    <s v="2DRIV21000"/>
    <x v="38"/>
    <n v="0"/>
    <n v="0"/>
    <n v="0"/>
    <n v="0"/>
    <n v="0"/>
    <n v="0"/>
    <n v="0"/>
    <n v="0"/>
    <n v="0"/>
    <n v="0"/>
    <n v="0"/>
    <n v="0"/>
    <n v="0"/>
    <n v="0"/>
    <n v="0"/>
    <n v="0"/>
    <n v="0"/>
    <n v="0"/>
    <n v="0"/>
    <n v="0"/>
    <s v=" "/>
    <s v="N"/>
    <n v="0"/>
    <n v="0"/>
    <n v="0"/>
    <n v="0"/>
    <n v="0"/>
    <n v="0"/>
  </r>
  <r>
    <s v="R"/>
    <x v="0"/>
    <s v="R.10007"/>
    <s v="CAP-ELECTRIC NCC"/>
    <s v="R.10007.08"/>
    <s v="ELECTRIC SERVICES"/>
    <s v="R.10007.08.01"/>
    <s v="COMMERCIAL/INDUSTRIAL"/>
    <s v="R.10007.08.01.01"/>
    <s v="E-OH/UG COMMERCIAL SERVICES"/>
    <x v="0"/>
    <n v="4207"/>
    <s v="Jennifer R Tada"/>
    <s v="CA"/>
    <s v="REL  SETC  //  OPER"/>
    <x v="0"/>
    <x v="0"/>
    <s v="2CORP90000"/>
    <x v="0"/>
    <s v="3CORP90500"/>
    <x v="66"/>
    <s v="1DRIV21000"/>
    <x v="16"/>
    <s v="2DRIV21200"/>
    <x v="31"/>
    <n v="0"/>
    <n v="2479900"/>
    <n v="2268907.79"/>
    <n v="2437063.6232940997"/>
    <n v="42836.3767059003"/>
    <n v="0"/>
    <n v="3153377"/>
    <n v="-3153377"/>
    <n v="0"/>
    <n v="3235365"/>
    <n v="-3235365"/>
    <n v="0"/>
    <n v="3319485"/>
    <n v="-3319485"/>
    <n v="0"/>
    <n v="3405791"/>
    <n v="-3405791"/>
    <n v="3494342"/>
    <n v="-13071181.6232941"/>
    <s v="Tada"/>
    <s v=" "/>
    <s v="N"/>
    <n v="0"/>
    <n v="0"/>
    <n v="0"/>
    <n v="0"/>
    <n v="0"/>
    <n v="0"/>
  </r>
  <r>
    <s v="R"/>
    <x v="0"/>
    <s v="R.10007"/>
    <s v="CAP-ELECTRIC NCC"/>
    <s v="R.10007.08"/>
    <s v="ELECTRIC SERVICES"/>
    <s v="R.10007.08.01"/>
    <s v="COMMERCIAL/INDUSTRIAL"/>
    <s v="R.10007.08.01.02"/>
    <s v="OMRC_E-OH/UG COMMERCIAL SERVICES"/>
    <x v="0"/>
    <n v="4207"/>
    <s v="Jennifer R Tada"/>
    <s v="OR"/>
    <s v="REL  SETC  //  OPER"/>
    <x v="0"/>
    <x v="0"/>
    <s v="2CORP90000"/>
    <x v="0"/>
    <s v="3CORP90500"/>
    <x v="66"/>
    <s v="1DRIV21000"/>
    <x v="16"/>
    <s v="2DRIV21200"/>
    <x v="31"/>
    <n v="0"/>
    <n v="14521"/>
    <n v="0"/>
    <n v="0"/>
    <n v="14521"/>
    <n v="0"/>
    <n v="0"/>
    <n v="0"/>
    <n v="0"/>
    <n v="0"/>
    <n v="0"/>
    <n v="0"/>
    <n v="0"/>
    <n v="0"/>
    <n v="0"/>
    <n v="0"/>
    <n v="0"/>
    <n v="0"/>
    <n v="14521"/>
    <n v="0"/>
    <s v=" "/>
    <s v="N"/>
    <n v="0"/>
    <n v="0"/>
    <n v="0"/>
    <n v="0"/>
    <n v="0"/>
    <n v="0"/>
  </r>
  <r>
    <s v="R"/>
    <x v="0"/>
    <s v="R.10007"/>
    <s v="CAP-ELECTRIC NCC"/>
    <s v="R.10007.08"/>
    <s v="ELECTRIC SERVICES"/>
    <s v="R.10007.08.02"/>
    <s v="RESIDENTIAL"/>
    <s v="R.10007.08.02.01"/>
    <s v="E-OH/UG RESIDENTIAL SERVICES"/>
    <x v="0"/>
    <n v="4207"/>
    <s v="Jennifer R Tada"/>
    <s v="CA"/>
    <s v="REL  SETC  //  OPER"/>
    <x v="0"/>
    <x v="0"/>
    <s v="2CORP90000"/>
    <x v="0"/>
    <s v="3CORP90500"/>
    <x v="66"/>
    <s v="1DRIV21000"/>
    <x v="16"/>
    <s v="2DRIV21200"/>
    <x v="31"/>
    <n v="0"/>
    <n v="3623911"/>
    <n v="3495353.73"/>
    <n v="3320450.1134318002"/>
    <n v="303460.88656819984"/>
    <n v="0"/>
    <n v="4247227"/>
    <n v="-4247227"/>
    <n v="0"/>
    <n v="4357655"/>
    <n v="-4357655"/>
    <n v="0"/>
    <n v="4470954"/>
    <n v="-4470954"/>
    <n v="0"/>
    <n v="4587199"/>
    <n v="-4587199"/>
    <n v="4706466"/>
    <n v="-17359574.1134318"/>
    <s v="Tada"/>
    <s v=" "/>
    <s v="N"/>
    <n v="0"/>
    <n v="0"/>
    <n v="0"/>
    <n v="0"/>
    <n v="0"/>
    <n v="0"/>
  </r>
  <r>
    <s v="R"/>
    <x v="0"/>
    <s v="R.10007"/>
    <s v="CAP-ELECTRIC NCC"/>
    <s v="R.10007.08"/>
    <s v="ELECTRIC SERVICES"/>
    <s v="R.10007.08.02"/>
    <s v="RESIDENTIAL"/>
    <s v="R.10007.08.02.02"/>
    <s v="E-UG RESIDENTIAL SERVICES IN PLATS"/>
    <x v="0"/>
    <n v="4207"/>
    <s v="Jennifer R Tada"/>
    <s v="CA"/>
    <s v="REL  SETC  //  OPER"/>
    <x v="0"/>
    <x v="0"/>
    <s v="2CORP90000"/>
    <x v="0"/>
    <s v="3CORP90500"/>
    <x v="66"/>
    <s v="1DRIV21000"/>
    <x v="16"/>
    <s v="2DRIV21200"/>
    <x v="31"/>
    <n v="0"/>
    <n v="931138"/>
    <n v="604859.39"/>
    <n v="662796.41478890006"/>
    <n v="268341.58521109994"/>
    <n v="0"/>
    <n v="1070253"/>
    <n v="-1070253"/>
    <n v="0"/>
    <n v="1098080"/>
    <n v="-1098080"/>
    <n v="0"/>
    <n v="1126630"/>
    <n v="-1126630"/>
    <n v="0"/>
    <n v="1155922"/>
    <n v="-1155922"/>
    <n v="1185976"/>
    <n v="-4182543.4147888999"/>
    <s v="Tada"/>
    <s v=" "/>
    <s v="N"/>
    <n v="0"/>
    <n v="0"/>
    <n v="0"/>
    <n v="0"/>
    <n v="0"/>
    <n v="0"/>
  </r>
  <r>
    <s v="R"/>
    <x v="0"/>
    <s v="R.10007"/>
    <s v="CAP-ELECTRIC NCC"/>
    <s v="R.10007.08"/>
    <s v="ELECTRIC SERVICES"/>
    <s v="R.10007.08.02"/>
    <s v="RESIDENTIAL"/>
    <s v="R.10007.08.02.03"/>
    <s v="OMRC_E-OH/UG RESIDENTIAL SERVICES"/>
    <x v="0"/>
    <n v="4207"/>
    <s v="Jennifer R Tada"/>
    <s v="OR"/>
    <s v="REL  SETC  //  OPER"/>
    <x v="0"/>
    <x v="0"/>
    <s v="2CORP90000"/>
    <x v="0"/>
    <s v="3CORP90500"/>
    <x v="66"/>
    <s v="1DRIV21000"/>
    <x v="16"/>
    <s v="2DRIV21200"/>
    <x v="31"/>
    <n v="0"/>
    <n v="298137"/>
    <n v="0"/>
    <n v="0"/>
    <n v="298137"/>
    <n v="0"/>
    <n v="0"/>
    <n v="0"/>
    <n v="0"/>
    <n v="0"/>
    <n v="0"/>
    <n v="0"/>
    <n v="0"/>
    <n v="0"/>
    <n v="0"/>
    <n v="0"/>
    <n v="0"/>
    <n v="0"/>
    <n v="298137"/>
    <n v="0"/>
    <s v=" "/>
    <s v="N"/>
    <n v="0"/>
    <n v="0"/>
    <n v="0"/>
    <n v="0"/>
    <n v="0"/>
    <n v="0"/>
  </r>
  <r>
    <s v="R"/>
    <x v="0"/>
    <s v="R.10007"/>
    <s v="CAP-ELECTRIC NCC"/>
    <s v="R.10007.08"/>
    <s v="ELECTRIC SERVICES"/>
    <s v="R.10007.08.02"/>
    <s v="RESIDENTIAL"/>
    <s v="R.10007.08.02.04"/>
    <s v="OMRC_E-UG RESIDENTIAL SERVICES IN PLATS"/>
    <x v="0"/>
    <n v="4207"/>
    <s v="Jennifer R Tada"/>
    <s v="OR"/>
    <s v="REL  SETC  //  OPER"/>
    <x v="0"/>
    <x v="0"/>
    <s v="2CORP90000"/>
    <x v="0"/>
    <s v="3CORP90500"/>
    <x v="66"/>
    <s v="1DRIV21000"/>
    <x v="16"/>
    <s v="2DRIV21200"/>
    <x v="31"/>
    <n v="0"/>
    <n v="0"/>
    <n v="0"/>
    <n v="0"/>
    <n v="0"/>
    <n v="0"/>
    <n v="0"/>
    <n v="0"/>
    <n v="0"/>
    <n v="0"/>
    <n v="0"/>
    <n v="0"/>
    <n v="0"/>
    <n v="0"/>
    <n v="0"/>
    <n v="0"/>
    <n v="0"/>
    <n v="0"/>
    <n v="0"/>
    <n v="0"/>
    <s v=" "/>
    <s v="N"/>
    <n v="0"/>
    <n v="0"/>
    <n v="0"/>
    <n v="0"/>
    <n v="0"/>
    <n v="0"/>
  </r>
  <r>
    <s v="R"/>
    <x v="0"/>
    <s v="R.10007"/>
    <s v="CAP-ELECTRIC NCC"/>
    <s v="R.10007.09"/>
    <s v="LINE EXTENSION"/>
    <s v="R.10007.09.01"/>
    <s v="COMMERCIAL/INDUSTRIAL"/>
    <s v="R.10007.09.01.01"/>
    <s v="E-COMMERCIAL LINE EXTENSION"/>
    <x v="0"/>
    <n v="4207"/>
    <s v="Jennifer R Tada"/>
    <s v="CA"/>
    <s v="REL  SETC  //  OPER"/>
    <x v="0"/>
    <x v="0"/>
    <s v="2CORP90000"/>
    <x v="0"/>
    <s v="3CORP90500"/>
    <x v="66"/>
    <s v="1DRIV21000"/>
    <x v="16"/>
    <s v="2DRIV21200"/>
    <x v="31"/>
    <n v="36163851.835053936"/>
    <n v="9756790"/>
    <n v="9448033.3200000003"/>
    <n v="8820900.862028202"/>
    <n v="935889.13797179796"/>
    <n v="37124294.052664801"/>
    <n v="10010467"/>
    <n v="27113827.052664801"/>
    <n v="38107334.272038527"/>
    <n v="10270739"/>
    <n v="27836595.272038527"/>
    <n v="39112423.180445954"/>
    <n v="10537778"/>
    <n v="28574645.180445954"/>
    <n v="40140094.654657558"/>
    <n v="10811760"/>
    <n v="29328334.654657558"/>
    <n v="11092866"/>
    <n v="113789291.29777864"/>
    <s v="Tada"/>
    <s v=" "/>
    <s v="N"/>
    <n v="0"/>
    <n v="0"/>
    <n v="0"/>
    <n v="0"/>
    <n v="0"/>
    <n v="0"/>
  </r>
  <r>
    <s v="R"/>
    <x v="0"/>
    <s v="R.10007"/>
    <s v="CAP-ELECTRIC NCC"/>
    <s v="R.10007.09"/>
    <s v="LINE EXTENSION"/>
    <s v="R.10007.09.01"/>
    <s v="COMMERCIAL/INDUSTRIAL"/>
    <s v="R.10007.09.01.02"/>
    <s v="OMRC_E-COMMERCIAL LINE EXTENSION"/>
    <x v="0"/>
    <n v="4207"/>
    <s v="Jennifer R Tada"/>
    <s v="OR"/>
    <s v="REL  SETC  //  OPER"/>
    <x v="0"/>
    <x v="0"/>
    <s v="2CORP90000"/>
    <x v="0"/>
    <s v="3CORP90500"/>
    <x v="66"/>
    <s v="1DRIV21000"/>
    <x v="16"/>
    <s v="2DRIV21200"/>
    <x v="31"/>
    <n v="0"/>
    <n v="3771"/>
    <n v="0"/>
    <n v="0"/>
    <n v="3771"/>
    <n v="0"/>
    <n v="0"/>
    <n v="0"/>
    <n v="0"/>
    <n v="0"/>
    <n v="0"/>
    <n v="0"/>
    <n v="0"/>
    <n v="0"/>
    <n v="0"/>
    <n v="0"/>
    <n v="0"/>
    <n v="0"/>
    <n v="3771"/>
    <n v="0"/>
    <s v=" "/>
    <s v="N"/>
    <n v="0"/>
    <n v="0"/>
    <n v="0"/>
    <n v="0"/>
    <n v="0"/>
    <n v="0"/>
  </r>
  <r>
    <s v="R"/>
    <x v="0"/>
    <s v="R.10007"/>
    <s v="CAP-ELECTRIC NCC"/>
    <s v="R.10007.09"/>
    <s v="LINE EXTENSION"/>
    <s v="R.10007.09.02"/>
    <s v="MULTI FAMILY"/>
    <s v="R.10007.09.02.01"/>
    <s v="E-MULTI FAMILY LINE EXTENSION"/>
    <x v="0"/>
    <n v="4207"/>
    <s v="Jennifer R Tada"/>
    <s v="CA"/>
    <s v="REL  SETC  //  OPER"/>
    <x v="0"/>
    <x v="0"/>
    <s v="2CORP90000"/>
    <x v="0"/>
    <s v="3CORP90500"/>
    <x v="66"/>
    <s v="1DRIV21000"/>
    <x v="16"/>
    <s v="2DRIV21200"/>
    <x v="31"/>
    <n v="0"/>
    <n v="1463970"/>
    <n v="1436165.37"/>
    <n v="1681981.8760666"/>
    <n v="-218011.87606659997"/>
    <n v="0"/>
    <n v="1502033"/>
    <n v="-1502033"/>
    <n v="0"/>
    <n v="1541086"/>
    <n v="-1541086"/>
    <n v="0"/>
    <n v="1581154"/>
    <n v="-1581154"/>
    <n v="0"/>
    <n v="1622264"/>
    <n v="-1622264"/>
    <n v="1664443"/>
    <n v="-6464548.8760666"/>
    <s v="Tada"/>
    <s v=" "/>
    <s v="N"/>
    <n v="0"/>
    <n v="0"/>
    <n v="0"/>
    <n v="0"/>
    <n v="0"/>
    <n v="0"/>
  </r>
  <r>
    <s v="R"/>
    <x v="0"/>
    <s v="R.10007"/>
    <s v="CAP-ELECTRIC NCC"/>
    <s v="R.10007.09"/>
    <s v="LINE EXTENSION"/>
    <s v="R.10007.09.02"/>
    <s v="MULTI FAMILY"/>
    <s v="R.10007.09.02.02"/>
    <s v="OMRC_E-MULTI FAMILY LINE EXTENSION"/>
    <x v="0"/>
    <n v="4207"/>
    <s v="Jennifer R Tada"/>
    <s v="OR"/>
    <s v="REL  SETC  //  OPER"/>
    <x v="0"/>
    <x v="0"/>
    <s v="2CORP90000"/>
    <x v="0"/>
    <s v="3CORP90500"/>
    <x v="66"/>
    <s v="1DRIV21000"/>
    <x v="16"/>
    <s v="2DRIV21200"/>
    <x v="31"/>
    <n v="0"/>
    <n v="1081"/>
    <n v="0"/>
    <n v="0"/>
    <n v="1081"/>
    <n v="0"/>
    <n v="0"/>
    <n v="0"/>
    <n v="0"/>
    <n v="0"/>
    <n v="0"/>
    <n v="0"/>
    <n v="0"/>
    <n v="0"/>
    <n v="0"/>
    <n v="0"/>
    <n v="0"/>
    <n v="0"/>
    <n v="1081"/>
    <n v="0"/>
    <s v=" "/>
    <s v="N"/>
    <n v="0"/>
    <n v="0"/>
    <n v="0"/>
    <n v="0"/>
    <n v="0"/>
    <n v="0"/>
  </r>
  <r>
    <s v="R"/>
    <x v="0"/>
    <s v="R.10007"/>
    <s v="CAP-ELECTRIC NCC"/>
    <s v="R.10007.09"/>
    <s v="LINE EXTENSION"/>
    <s v="R.10007.09.03"/>
    <s v="RESIDENTIAL"/>
    <s v="R.10007.09.03.01"/>
    <s v="E-PLATS BACKBONE LINE EXTENSION"/>
    <x v="0"/>
    <n v="4207"/>
    <s v="Jennifer R Tada"/>
    <s v="CA"/>
    <s v="REL  SETC  //  OPER"/>
    <x v="0"/>
    <x v="0"/>
    <s v="2CORP90000"/>
    <x v="0"/>
    <s v="3CORP90500"/>
    <x v="66"/>
    <s v="1DRIV21000"/>
    <x v="16"/>
    <s v="2DRIV21200"/>
    <x v="31"/>
    <n v="0"/>
    <n v="224902"/>
    <n v="456062.24"/>
    <n v="676103.5284499001"/>
    <n v="-451201.5284499001"/>
    <n v="0"/>
    <n v="230749"/>
    <n v="-230749"/>
    <n v="0"/>
    <n v="236749"/>
    <n v="-236749"/>
    <n v="0"/>
    <n v="242904"/>
    <n v="-242904"/>
    <n v="0"/>
    <n v="249220"/>
    <n v="-249220"/>
    <n v="255700"/>
    <n v="-1410823.5284499"/>
    <s v="Tada"/>
    <s v=" "/>
    <s v="N"/>
    <n v="0"/>
    <n v="0"/>
    <n v="0"/>
    <n v="0"/>
    <n v="0"/>
    <n v="0"/>
  </r>
  <r>
    <s v="R"/>
    <x v="0"/>
    <s v="R.10007"/>
    <s v="CAP-ELECTRIC NCC"/>
    <s v="R.10007.09"/>
    <s v="LINE EXTENSION"/>
    <s v="R.10007.09.03"/>
    <s v="RESIDENTIAL"/>
    <s v="R.10007.09.03.02"/>
    <s v="E-PLATS LINE EXTENSION"/>
    <x v="0"/>
    <n v="4207"/>
    <s v="Jennifer R Tada"/>
    <s v="CA"/>
    <s v="REL  SETC  //  OPER"/>
    <x v="0"/>
    <x v="0"/>
    <s v="2CORP90000"/>
    <x v="0"/>
    <s v="3CORP90500"/>
    <x v="66"/>
    <s v="1DRIV21000"/>
    <x v="16"/>
    <s v="2DRIV21200"/>
    <x v="31"/>
    <n v="0"/>
    <n v="7369593"/>
    <n v="8113856.5599999996"/>
    <n v="9739727.1758331005"/>
    <n v="-2370134.1758331005"/>
    <n v="0"/>
    <n v="7561202"/>
    <n v="-7561202"/>
    <n v="0"/>
    <n v="7757794"/>
    <n v="-7757794"/>
    <n v="0"/>
    <n v="7959496"/>
    <n v="-7959496"/>
    <n v="0"/>
    <n v="8166443"/>
    <n v="-8166443"/>
    <n v="8378771"/>
    <n v="-33815069.175833099"/>
    <s v="Tada"/>
    <s v=" "/>
    <s v="N"/>
    <n v="0"/>
    <n v="0"/>
    <n v="0"/>
    <n v="0"/>
    <n v="0"/>
    <n v="0"/>
  </r>
  <r>
    <s v="R"/>
    <x v="0"/>
    <s v="R.10007"/>
    <s v="CAP-ELECTRIC NCC"/>
    <s v="R.10007.09"/>
    <s v="LINE EXTENSION"/>
    <s v="R.10007.09.03"/>
    <s v="RESIDENTIAL"/>
    <s v="R.10007.09.03.03"/>
    <s v="E-PLATS SYSTEM OPPORTUNITY"/>
    <x v="0"/>
    <n v="4207"/>
    <s v="Jennifer R Tada"/>
    <s v="CA"/>
    <s v="REL  SETC  //  OPER"/>
    <x v="0"/>
    <x v="0"/>
    <s v="2CORP90000"/>
    <x v="0"/>
    <s v="3CORP90500"/>
    <x v="66"/>
    <s v="1DRIV21000"/>
    <x v="16"/>
    <s v="2DRIV21200"/>
    <x v="31"/>
    <n v="0"/>
    <n v="715607"/>
    <n v="504779.99"/>
    <n v="568771.90620770003"/>
    <n v="146835.09379229997"/>
    <n v="0"/>
    <n v="734213"/>
    <n v="-734213"/>
    <n v="0"/>
    <n v="753302"/>
    <n v="-753302"/>
    <n v="0"/>
    <n v="772888"/>
    <n v="-772888"/>
    <n v="0"/>
    <n v="792983"/>
    <n v="-792983"/>
    <n v="813601"/>
    <n v="-2906550.9062077003"/>
    <s v="Tada"/>
    <s v=" "/>
    <s v="N"/>
    <n v="0"/>
    <n v="0"/>
    <n v="0"/>
    <n v="0"/>
    <n v="0"/>
    <n v="0"/>
  </r>
  <r>
    <s v="R"/>
    <x v="0"/>
    <s v="R.10007"/>
    <s v="CAP-ELECTRIC NCC"/>
    <s v="R.10007.09"/>
    <s v="LINE EXTENSION"/>
    <s v="R.10007.09.03"/>
    <s v="RESIDENTIAL"/>
    <s v="R.10007.09.03.04"/>
    <s v="OMRC_E-PLATS BACKBONE LINE EXTENSION"/>
    <x v="0"/>
    <n v="4207"/>
    <s v="Jennifer R Tada"/>
    <s v="OR"/>
    <s v="REL  SETC  //  OPER"/>
    <x v="0"/>
    <x v="0"/>
    <s v="2CORP90000"/>
    <x v="0"/>
    <s v="3CORP90500"/>
    <x v="66"/>
    <s v="1DRIV21000"/>
    <x v="16"/>
    <s v="2DRIV21200"/>
    <x v="31"/>
    <n v="0"/>
    <n v="0"/>
    <n v="0"/>
    <n v="0"/>
    <n v="0"/>
    <n v="0"/>
    <n v="0"/>
    <n v="0"/>
    <n v="0"/>
    <n v="0"/>
    <n v="0"/>
    <n v="0"/>
    <n v="0"/>
    <n v="0"/>
    <n v="0"/>
    <n v="0"/>
    <n v="0"/>
    <n v="0"/>
    <n v="0"/>
    <n v="0"/>
    <s v=" "/>
    <s v="N"/>
    <n v="0"/>
    <n v="0"/>
    <n v="0"/>
    <n v="0"/>
    <n v="0"/>
    <n v="0"/>
  </r>
  <r>
    <s v="R"/>
    <x v="0"/>
    <s v="R.10007"/>
    <s v="CAP-ELECTRIC NCC"/>
    <s v="R.10007.09"/>
    <s v="LINE EXTENSION"/>
    <s v="R.10007.09.03"/>
    <s v="RESIDENTIAL"/>
    <s v="R.10007.09.03.05"/>
    <s v="OMRC_E-PLATS LINE EXTENSION"/>
    <x v="0"/>
    <n v="4207"/>
    <s v="Jennifer R Tada"/>
    <s v="OR"/>
    <s v="REL  SETC  //  OPER"/>
    <x v="0"/>
    <x v="0"/>
    <s v="2CORP90000"/>
    <x v="0"/>
    <s v="3CORP90500"/>
    <x v="66"/>
    <s v="1DRIV21000"/>
    <x v="16"/>
    <s v="2DRIV21200"/>
    <x v="31"/>
    <n v="0"/>
    <n v="127337"/>
    <n v="0"/>
    <n v="0"/>
    <n v="127337"/>
    <n v="0"/>
    <n v="0"/>
    <n v="0"/>
    <n v="0"/>
    <n v="0"/>
    <n v="0"/>
    <n v="0"/>
    <n v="0"/>
    <n v="0"/>
    <n v="0"/>
    <n v="0"/>
    <n v="0"/>
    <n v="0"/>
    <n v="127337"/>
    <n v="0"/>
    <s v=" "/>
    <s v="N"/>
    <n v="0"/>
    <n v="0"/>
    <n v="0"/>
    <n v="0"/>
    <n v="0"/>
    <n v="0"/>
  </r>
  <r>
    <s v="R"/>
    <x v="0"/>
    <s v="R.10007"/>
    <s v="CAP-ELECTRIC NCC"/>
    <s v="R.10007.09"/>
    <s v="LINE EXTENSION"/>
    <s v="R.10007.09.03"/>
    <s v="RESIDENTIAL"/>
    <s v="R.10007.09.03.06"/>
    <s v="OMRC_E-PLATS SYSTEM OPPORTUNITY"/>
    <x v="0"/>
    <n v="4207"/>
    <s v="Jennifer R Tada"/>
    <s v="OR"/>
    <s v="REL  SETC  //  OPER"/>
    <x v="0"/>
    <x v="0"/>
    <s v="2CORP90000"/>
    <x v="0"/>
    <s v="3CORP90500"/>
    <x v="66"/>
    <s v="1DRIV21000"/>
    <x v="16"/>
    <s v="2DRIV21200"/>
    <x v="31"/>
    <n v="0"/>
    <n v="0"/>
    <n v="0"/>
    <n v="0"/>
    <n v="0"/>
    <n v="0"/>
    <n v="0"/>
    <n v="0"/>
    <n v="0"/>
    <n v="0"/>
    <n v="0"/>
    <n v="0"/>
    <n v="0"/>
    <n v="0"/>
    <n v="0"/>
    <n v="0"/>
    <n v="0"/>
    <n v="0"/>
    <n v="0"/>
    <n v="0"/>
    <s v=" "/>
    <s v="N"/>
    <n v="0"/>
    <n v="0"/>
    <n v="0"/>
    <n v="0"/>
    <n v="0"/>
    <n v="0"/>
  </r>
  <r>
    <s v="R"/>
    <x v="0"/>
    <s v="R.10007"/>
    <s v="CAP-ELECTRIC NCC"/>
    <s v="R.10007.09"/>
    <s v="LINE EXTENSION"/>
    <s v="R.10007.09.04"/>
    <s v="SINGLE FAMILY"/>
    <s v="R.10007.09.04.01"/>
    <s v="E-SINGLE FAMILY LINE EXTENSION"/>
    <x v="0"/>
    <n v="4207"/>
    <s v="Jennifer R Tada"/>
    <s v="CA"/>
    <s v="REL  SETC  //  OPER"/>
    <x v="0"/>
    <x v="0"/>
    <s v="2CORP90000"/>
    <x v="0"/>
    <s v="3CORP90500"/>
    <x v="66"/>
    <s v="1DRIV21000"/>
    <x v="16"/>
    <s v="2DRIV21200"/>
    <x v="31"/>
    <n v="0"/>
    <n v="8182228"/>
    <n v="7675337.7400000002"/>
    <n v="7292186.5546021992"/>
    <n v="890041.44539780077"/>
    <n v="0"/>
    <n v="8394966"/>
    <n v="-8394966"/>
    <n v="0"/>
    <n v="8613235"/>
    <n v="-8613235"/>
    <n v="0"/>
    <n v="8837179"/>
    <n v="-8837179"/>
    <n v="0"/>
    <n v="9066946"/>
    <n v="-9066946"/>
    <n v="9302686"/>
    <n v="-34022284.554602198"/>
    <s v="Tada"/>
    <s v=" "/>
    <s v="N"/>
    <n v="0"/>
    <n v="0"/>
    <n v="0"/>
    <n v="0"/>
    <n v="0"/>
    <n v="0"/>
  </r>
  <r>
    <s v="R"/>
    <x v="0"/>
    <s v="R.10007"/>
    <s v="CAP-ELECTRIC NCC"/>
    <s v="R.10007.09"/>
    <s v="LINE EXTENSION"/>
    <s v="R.10007.09.04"/>
    <s v="SINGLE FAMILY"/>
    <s v="R.10007.09.04.02"/>
    <s v="OMRC_E-SINGLE FAMILY LINE EXTENSION"/>
    <x v="0"/>
    <n v="4207"/>
    <s v="Jennifer R Tada"/>
    <s v="OR"/>
    <s v="REL  SETC  //  OPER"/>
    <x v="0"/>
    <x v="0"/>
    <s v="2CORP90000"/>
    <x v="0"/>
    <s v="3CORP90500"/>
    <x v="66"/>
    <s v="1DRIV21000"/>
    <x v="16"/>
    <s v="2DRIV21200"/>
    <x v="31"/>
    <n v="0"/>
    <n v="18690"/>
    <n v="0"/>
    <n v="0"/>
    <n v="18690"/>
    <n v="0"/>
    <n v="0"/>
    <n v="0"/>
    <n v="0"/>
    <n v="0"/>
    <n v="0"/>
    <n v="0"/>
    <n v="0"/>
    <n v="0"/>
    <n v="0"/>
    <n v="0"/>
    <n v="0"/>
    <n v="0"/>
    <n v="18690"/>
    <n v="0"/>
    <s v=" "/>
    <s v="N"/>
    <n v="0"/>
    <n v="0"/>
    <n v="0"/>
    <n v="0"/>
    <n v="0"/>
    <n v="0"/>
  </r>
  <r>
    <s v="R"/>
    <x v="0"/>
    <s v="R.10007"/>
    <s v="CAP-ELECTRIC NCC"/>
    <s v="R.10007.10"/>
    <s v="PORT OF SEATTLE FEEDER"/>
    <s v="R.10007.10.01"/>
    <s v="PORT OF SEATTLE FEEDER"/>
    <s v="R.10007.10.01.01"/>
    <s v="E-BOW POS POD #3-FEEDER"/>
    <x v="0"/>
    <n v="4022"/>
    <s v="Roque Bamba"/>
    <s v="CA"/>
    <s v="REL  SETC  //  EXEC"/>
    <x v="0"/>
    <x v="0"/>
    <s v="2CORP90000"/>
    <x v="0"/>
    <s v="3CORP90500"/>
    <x v="66"/>
    <s v="1DRIV21000"/>
    <x v="16"/>
    <s v="2DRIV21000"/>
    <x v="38"/>
    <n v="0"/>
    <n v="0"/>
    <n v="811.47"/>
    <n v="811.47"/>
    <n v="-811.47"/>
    <n v="0"/>
    <n v="0"/>
    <n v="0"/>
    <n v="0"/>
    <n v="0"/>
    <n v="0"/>
    <n v="0"/>
    <n v="0"/>
    <n v="0"/>
    <n v="0"/>
    <n v="0"/>
    <n v="0"/>
    <n v="0"/>
    <n v="-811.47"/>
    <s v="Bamba"/>
    <s v=" "/>
    <s v="N"/>
    <n v="0"/>
    <n v="0"/>
    <n v="0"/>
    <n v="0"/>
    <n v="0"/>
    <n v="0"/>
  </r>
  <r>
    <s v="R"/>
    <x v="0"/>
    <s v="R.10007"/>
    <s v="CAP-ELECTRIC NCC"/>
    <s v="R.10007.11"/>
    <s v="PROJECTS CANCELLED"/>
    <s v="R.10007.11.01"/>
    <s v="PROJECTS CANCELLED"/>
    <s v="R.10007.11.01.01"/>
    <s v="OMRC_E-AUTOMATED CANCELLATION"/>
    <x v="0"/>
    <n v="4207"/>
    <s v="Jennifer R Tada"/>
    <s v="OR"/>
    <s v="REL  SETC  //  OPER"/>
    <x v="0"/>
    <x v="0"/>
    <s v="2CORP90000"/>
    <x v="0"/>
    <s v="3CORP90500"/>
    <x v="66"/>
    <s v="1DRIV21000"/>
    <x v="16"/>
    <s v="2DRIV21000"/>
    <x v="38"/>
    <n v="0"/>
    <n v="0"/>
    <n v="0"/>
    <n v="0"/>
    <n v="0"/>
    <n v="0"/>
    <n v="0"/>
    <n v="0"/>
    <n v="0"/>
    <n v="0"/>
    <n v="0"/>
    <n v="0"/>
    <n v="0"/>
    <n v="0"/>
    <n v="0"/>
    <n v="0"/>
    <n v="0"/>
    <n v="0"/>
    <n v="0"/>
    <n v="0"/>
    <s v=" "/>
    <s v="N"/>
    <n v="0"/>
    <n v="0"/>
    <n v="0"/>
    <n v="0"/>
    <n v="0"/>
    <n v="0"/>
  </r>
  <r>
    <s v="R"/>
    <x v="0"/>
    <s v="R.10007"/>
    <s v="CAP-ELECTRIC NCC"/>
    <s v="R.10007.11"/>
    <s v="PROJECTS CANCELLED"/>
    <s v="R.10007.11.01"/>
    <s v="PROJECTS CANCELLED"/>
    <s v="R.10007.11.01.02"/>
    <s v="OMRC_E-MAJOR PROJECTS/NCC"/>
    <x v="0"/>
    <n v="4207"/>
    <s v="Jennifer R Tada"/>
    <s v="OR"/>
    <s v="REL  SETC  //  OPER"/>
    <x v="0"/>
    <x v="0"/>
    <s v="2CORP90000"/>
    <x v="0"/>
    <s v="3CORP93000"/>
    <x v="0"/>
    <s v="1DRIV11000"/>
    <x v="0"/>
    <s v="2DRIV11400"/>
    <x v="8"/>
    <n v="0"/>
    <n v="330642"/>
    <n v="0"/>
    <n v="0"/>
    <n v="330642"/>
    <n v="0"/>
    <n v="0"/>
    <n v="0"/>
    <n v="0"/>
    <n v="0"/>
    <n v="0"/>
    <n v="0"/>
    <n v="0"/>
    <n v="0"/>
    <n v="0"/>
    <n v="0"/>
    <n v="0"/>
    <n v="0"/>
    <n v="330642"/>
    <n v="0"/>
    <s v=" "/>
    <s v="N"/>
    <n v="0"/>
    <n v="0"/>
    <n v="0"/>
    <n v="0"/>
    <n v="0"/>
    <n v="0"/>
  </r>
  <r>
    <s v="R"/>
    <x v="0"/>
    <s v="R.10008"/>
    <s v="CAP-ELECTRIC RELOCATIONS/CONVERSIONS"/>
    <s v="R.10008.01"/>
    <s v="CUSTOMER-DRIVEN RELOCATIONS/CONVERSIONS"/>
    <s v="R.10008.01.01"/>
    <s v="CUSTOMER-DRIVEN RELOCATIONS/CONVERSIONS"/>
    <s v="R.10008.01.01.01"/>
    <s v="E-CONVERSIONS (SCHED 73)-CUST DRIVEN"/>
    <x v="0"/>
    <n v="4207"/>
    <s v="Jennifer R Tada"/>
    <s v="CA"/>
    <s v="REL  SETC  //  OPER"/>
    <x v="0"/>
    <x v="0"/>
    <s v="2CORP90000"/>
    <x v="0"/>
    <s v="3CORP95000"/>
    <x v="70"/>
    <s v="1DRIV21000"/>
    <x v="16"/>
    <s v="2DRIV21300"/>
    <x v="40"/>
    <n v="0"/>
    <n v="0"/>
    <n v="3397.68"/>
    <n v="-108271.45"/>
    <n v="108271.45"/>
    <n v="0"/>
    <n v="0"/>
    <n v="0"/>
    <n v="0"/>
    <n v="0"/>
    <n v="0"/>
    <n v="0"/>
    <n v="0"/>
    <n v="0"/>
    <n v="0"/>
    <n v="0"/>
    <n v="0"/>
    <n v="0"/>
    <n v="108271.45"/>
    <s v="Tada"/>
    <s v=" "/>
    <s v="N"/>
    <n v="0"/>
    <n v="0"/>
    <n v="0"/>
    <n v="0"/>
    <n v="0"/>
    <n v="0"/>
  </r>
  <r>
    <s v="R"/>
    <x v="0"/>
    <s v="R.10008"/>
    <s v="CAP-ELECTRIC RELOCATIONS/CONVERSIONS"/>
    <s v="R.10008.01"/>
    <s v="CUSTOMER-DRIVEN RELOCATIONS/CONVERSIONS"/>
    <s v="R.10008.01.01"/>
    <s v="CUSTOMER-DRIVEN RELOCATIONS/CONVERSIONS"/>
    <s v="R.10008.01.01.02"/>
    <s v="E-OH/UG RELOCATIONS-CUST DRIVEN-DIST"/>
    <x v="0"/>
    <n v="4207"/>
    <s v="Jennifer R Tada"/>
    <s v="CA"/>
    <s v="REL  SETC  //  OPER"/>
    <x v="0"/>
    <x v="0"/>
    <s v="2CORP90000"/>
    <x v="0"/>
    <s v="3CORP95000"/>
    <x v="70"/>
    <s v="1DRIV21000"/>
    <x v="16"/>
    <s v="2DRIV21300"/>
    <x v="40"/>
    <n v="14299307.672128145"/>
    <n v="14299308"/>
    <n v="5318148.0599999996"/>
    <n v="4188532.1859293999"/>
    <n v="10110775.814070601"/>
    <n v="14247986.078325529"/>
    <n v="5387727"/>
    <n v="8860259.0783255287"/>
    <n v="14658401.355773287"/>
    <n v="5533956"/>
    <n v="9124445.3557732869"/>
    <n v="15081128.421535281"/>
    <n v="5687516"/>
    <n v="9393612.4215352815"/>
    <n v="15516314.679450687"/>
    <n v="5845337"/>
    <n v="9670977.679450687"/>
    <n v="6011174"/>
    <n v="47160070.349155381"/>
    <s v="Tada"/>
    <s v=" "/>
    <s v="N"/>
    <n v="0"/>
    <n v="0"/>
    <n v="0"/>
    <n v="0"/>
    <n v="0"/>
    <n v="0"/>
  </r>
  <r>
    <s v="R"/>
    <x v="0"/>
    <s v="R.10008"/>
    <s v="CAP-ELECTRIC RELOCATIONS/CONVERSIONS"/>
    <s v="R.10008.01"/>
    <s v="CUSTOMER-DRIVEN RELOCATIONS/CONVERSIONS"/>
    <s v="R.10008.01.01"/>
    <s v="CUSTOMER-DRIVEN RELOCATIONS/CONVERSIONS"/>
    <s v="R.10008.01.01.03"/>
    <s v="OMRC_E-CONVERSION (SCHED 73)-CUST DRIVEN"/>
    <x v="0"/>
    <n v="4207"/>
    <s v="Jennifer R Tada"/>
    <s v="OR"/>
    <s v="REL  SETC  //  OPER"/>
    <x v="0"/>
    <x v="0"/>
    <s v="2CORP90000"/>
    <x v="0"/>
    <s v="3CORP91000"/>
    <x v="75"/>
    <s v="1DRIV21000"/>
    <x v="16"/>
    <s v="2DRIV21300"/>
    <x v="40"/>
    <n v="0"/>
    <n v="0"/>
    <n v="0"/>
    <n v="0"/>
    <n v="0"/>
    <n v="0"/>
    <n v="0"/>
    <n v="0"/>
    <n v="0"/>
    <n v="0"/>
    <n v="0"/>
    <n v="0"/>
    <n v="0"/>
    <n v="0"/>
    <n v="0"/>
    <n v="0"/>
    <n v="0"/>
    <n v="0"/>
    <n v="0"/>
    <n v="0"/>
    <s v=" "/>
    <s v="N"/>
    <n v="0"/>
    <n v="0"/>
    <n v="0"/>
    <n v="0"/>
    <n v="0"/>
    <n v="0"/>
  </r>
  <r>
    <s v="R"/>
    <x v="0"/>
    <s v="R.10008"/>
    <s v="CAP-ELECTRIC RELOCATIONS/CONVERSIONS"/>
    <s v="R.10008.01"/>
    <s v="CUSTOMER-DRIVEN RELOCATIONS/CONVERSIONS"/>
    <s v="R.10008.01.01"/>
    <s v="CUSTOMER-DRIVEN RELOCATIONS/CONVERSIONS"/>
    <s v="R.10008.01.01.04"/>
    <s v="OMRC_E-OH/UG REL-CUST DRIVEN-DIST"/>
    <x v="0"/>
    <n v="4207"/>
    <s v="Jennifer R Tada"/>
    <s v="OR"/>
    <s v="REL  SETC  //  OPER"/>
    <x v="0"/>
    <x v="0"/>
    <s v="2CORP90000"/>
    <x v="0"/>
    <s v="3CORP95000"/>
    <x v="70"/>
    <s v="1DRIV21000"/>
    <x v="16"/>
    <s v="2DRIV21300"/>
    <x v="40"/>
    <n v="0"/>
    <n v="184098"/>
    <n v="0"/>
    <n v="0"/>
    <n v="184098"/>
    <n v="0"/>
    <n v="0"/>
    <n v="0"/>
    <n v="0"/>
    <n v="0"/>
    <n v="0"/>
    <n v="0"/>
    <n v="0"/>
    <n v="0"/>
    <n v="0"/>
    <n v="0"/>
    <n v="0"/>
    <n v="0"/>
    <n v="184098"/>
    <n v="0"/>
    <s v=" "/>
    <s v="N"/>
    <n v="0"/>
    <n v="0"/>
    <n v="0"/>
    <n v="0"/>
    <n v="0"/>
    <n v="0"/>
  </r>
  <r>
    <s v="R"/>
    <x v="0"/>
    <s v="R.10008"/>
    <s v="CAP-ELECTRIC RELOCATIONS/CONVERSIONS"/>
    <s v="R.10008.02"/>
    <s v="FRANCHISE ACQUISITION"/>
    <s v="R.10008.02.01"/>
    <s v="FRANCHISE ACQUISITION"/>
    <s v="R.10008.02.01.01"/>
    <s v="E-FRANCHISES"/>
    <x v="0"/>
    <n v="4215"/>
    <s v="Andrew G Markos"/>
    <s v="CA"/>
    <s v="REL  SETC  //  OPER"/>
    <x v="0"/>
    <x v="0"/>
    <s v="2CORP90000"/>
    <x v="0"/>
    <s v="3CORP95000"/>
    <x v="70"/>
    <s v="1DRIV21000"/>
    <x v="16"/>
    <s v="2DRIV21300"/>
    <x v="40"/>
    <n v="0"/>
    <n v="102000"/>
    <n v="93756.87"/>
    <n v="122380.38880000002"/>
    <n v="-20380.388800000015"/>
    <n v="0"/>
    <n v="0"/>
    <n v="0"/>
    <n v="0"/>
    <n v="0"/>
    <n v="0"/>
    <n v="0"/>
    <n v="0"/>
    <n v="0"/>
    <n v="0"/>
    <n v="0"/>
    <n v="0"/>
    <n v="0"/>
    <n v="-20380.388800000015"/>
    <s v="Markos"/>
    <s v=" "/>
    <s v="N"/>
    <n v="0"/>
    <n v="0"/>
    <n v="0"/>
    <n v="0"/>
    <n v="0"/>
    <n v="0"/>
  </r>
  <r>
    <s v="R"/>
    <x v="0"/>
    <s v="R.10008"/>
    <s v="CAP-ELECTRIC RELOCATIONS/CONVERSIONS"/>
    <s v="R.10008.03"/>
    <s v="PI-DRIVEN ELEC RELOCATIONS/CONVERSIONS"/>
    <s v="R.10008.03.01"/>
    <s v="PI-DRIVEN ELEC RELOCATIONS/CONVERSIONS"/>
    <s v="R.10008.03.01.01"/>
    <s v="E-CONVERSIONS (SCHED 74)-PI DRIVEN"/>
    <x v="0"/>
    <n v="4207"/>
    <s v="Jennifer R Tada"/>
    <s v="CA"/>
    <s v="REL  SETC  //  OPER"/>
    <x v="0"/>
    <x v="0"/>
    <s v="2CORP90000"/>
    <x v="0"/>
    <s v="3CORP95000"/>
    <x v="70"/>
    <s v="1DRIV21000"/>
    <x v="16"/>
    <s v="2DRIV21300"/>
    <x v="40"/>
    <n v="0"/>
    <n v="0"/>
    <n v="9372879.9000000004"/>
    <n v="8458169.7098375"/>
    <n v="-8458169.7098375"/>
    <n v="0"/>
    <n v="3698094"/>
    <n v="-3698094"/>
    <n v="0"/>
    <n v="3961311"/>
    <n v="-3961311"/>
    <n v="0"/>
    <n v="3737725"/>
    <n v="-3737725"/>
    <n v="0"/>
    <n v="4021809"/>
    <n v="-4021809"/>
    <n v="4320322"/>
    <n v="-23877108.7098375"/>
    <s v="Tada"/>
    <s v=" CAK - adjusted down to keep  bottom line.  Initial adders may be incorrect due to double counting.  Tada suggest go with original so I'm just making some swags and where to reduce from the initial proposed"/>
    <s v="N"/>
    <n v="0"/>
    <n v="0"/>
    <n v="0"/>
    <n v="0"/>
    <n v="0"/>
    <n v="0"/>
  </r>
  <r>
    <s v="R"/>
    <x v="0"/>
    <s v="R.10008"/>
    <s v="CAP-ELECTRIC RELOCATIONS/CONVERSIONS"/>
    <s v="R.10008.03"/>
    <s v="PI-DRIVEN ELEC RELOCATIONS/CONVERSIONS"/>
    <s v="R.10008.03.01"/>
    <s v="PI-DRIVEN ELEC RELOCATIONS/CONVERSIONS"/>
    <s v="R.10008.03.01.02"/>
    <s v="E-I-405 RELOCATE/CONVERSION PROJECT-DIST"/>
    <x v="0"/>
    <n v="4022"/>
    <s v="Roque Bamba"/>
    <s v="CA"/>
    <s v="REL  SETC  //  NOPH"/>
    <x v="0"/>
    <x v="0"/>
    <s v="2CORP90000"/>
    <x v="0"/>
    <s v="3CORP95000"/>
    <x v="70"/>
    <s v="1DRIV21000"/>
    <x v="16"/>
    <s v="2DRIV21300"/>
    <x v="40"/>
    <n v="0"/>
    <n v="0"/>
    <n v="0"/>
    <n v="0"/>
    <n v="0"/>
    <n v="0"/>
    <n v="0"/>
    <n v="0"/>
    <n v="0"/>
    <n v="0"/>
    <n v="0"/>
    <n v="0"/>
    <n v="0"/>
    <n v="0"/>
    <n v="0"/>
    <n v="0"/>
    <n v="0"/>
    <n v="0"/>
    <n v="0"/>
    <s v="Bamba"/>
    <s v=" "/>
    <s v="N"/>
    <n v="0"/>
    <n v="0"/>
    <n v="0"/>
    <n v="0"/>
    <n v="0"/>
    <n v="0"/>
  </r>
  <r>
    <s v="R"/>
    <x v="0"/>
    <s v="R.10008"/>
    <s v="CAP-ELECTRIC RELOCATIONS/CONVERSIONS"/>
    <s v="R.10008.03"/>
    <s v="PI-DRIVEN ELEC RELOCATIONS/CONVERSIONS"/>
    <s v="R.10008.03.01"/>
    <s v="PI-DRIVEN ELEC RELOCATIONS/CONVERSIONS"/>
    <s v="R.10008.03.01.03"/>
    <s v="E-OH/UG REL-PI DRIVEN (NON-REIMB)-DIST"/>
    <x v="0"/>
    <n v="4207"/>
    <s v="Jennifer R Tada"/>
    <s v="CA"/>
    <s v="REL  SETC  //  OPER"/>
    <x v="0"/>
    <x v="0"/>
    <s v="2CORP90000"/>
    <x v="0"/>
    <s v="3CORP95000"/>
    <x v="70"/>
    <s v="1DRIV21000"/>
    <x v="16"/>
    <s v="2DRIV21300"/>
    <x v="40"/>
    <n v="0"/>
    <n v="1613524"/>
    <n v="8860696.9000000004"/>
    <n v="8460013.9230403006"/>
    <n v="-6846489.9230403006"/>
    <n v="0"/>
    <n v="3144866"/>
    <n v="-3144866"/>
    <n v="0"/>
    <n v="3393069"/>
    <n v="-3393069"/>
    <n v="0"/>
    <n v="3153714"/>
    <n v="-3153714"/>
    <n v="0"/>
    <n v="3421592"/>
    <n v="-3421592"/>
    <n v="3703077"/>
    <n v="-19959730.923040301"/>
    <s v="Tada"/>
    <s v=" CAK - adjusted down to keep  bottom line.  Initial adders may be incorrect due to double counting.  Tada suggest go with original so I'm just making some swags and where to reduce from the initial proposed; Need a basis for sig increase"/>
    <s v="N"/>
    <n v="0"/>
    <n v="0"/>
    <n v="0"/>
    <n v="0"/>
    <n v="0"/>
    <n v="0"/>
  </r>
  <r>
    <s v="R"/>
    <x v="0"/>
    <s v="R.10008"/>
    <s v="CAP-ELECTRIC RELOCATIONS/CONVERSIONS"/>
    <s v="R.10008.03"/>
    <s v="PI-DRIVEN ELEC RELOCATIONS/CONVERSIONS"/>
    <s v="R.10008.03.01"/>
    <s v="PI-DRIVEN ELEC RELOCATIONS/CONVERSIONS"/>
    <s v="R.10008.03.01.04"/>
    <s v="E-OH/UG REL-PI DRIVEN (REIMBURSE)-DIST"/>
    <x v="0"/>
    <n v="4207"/>
    <s v="Jennifer R Tada"/>
    <s v="CA"/>
    <s v="REL  SETC  //  OPER"/>
    <x v="0"/>
    <x v="0"/>
    <s v="2CORP90000"/>
    <x v="0"/>
    <s v="3CORP95000"/>
    <x v="70"/>
    <s v="1DRIV21000"/>
    <x v="16"/>
    <s v="2DRIV21300"/>
    <x v="40"/>
    <n v="0"/>
    <n v="0"/>
    <n v="23299.63"/>
    <n v="269562.18"/>
    <n v="-269562.18"/>
    <n v="0"/>
    <n v="457799"/>
    <n v="-457799"/>
    <n v="0"/>
    <n v="470255"/>
    <n v="-470255"/>
    <n v="0"/>
    <n v="483273"/>
    <n v="-483273"/>
    <n v="0"/>
    <n v="496683"/>
    <n v="-496683"/>
    <n v="510774"/>
    <n v="-2177572.1800000002"/>
    <s v="Tada"/>
    <s v=" "/>
    <s v="N"/>
    <n v="0"/>
    <n v="0"/>
    <n v="0"/>
    <n v="0"/>
    <n v="0"/>
    <n v="0"/>
  </r>
  <r>
    <s v="R"/>
    <x v="0"/>
    <s v="R.10008"/>
    <s v="CAP-ELECTRIC RELOCATIONS/CONVERSIONS"/>
    <s v="R.10008.03"/>
    <s v="PI-DRIVEN ELEC RELOCATIONS/CONVERSIONS"/>
    <s v="R.10008.03.01"/>
    <s v="PI-DRIVEN ELEC RELOCATIONS/CONVERSIONS"/>
    <s v="R.10008.03.01.05"/>
    <s v="E-PI DRIVEN RELOCATIONS-TRANS"/>
    <x v="0"/>
    <n v="4207"/>
    <s v="Jennifer R Tada"/>
    <s v="CA"/>
    <s v="REL  SETC  //  OPER"/>
    <x v="0"/>
    <x v="0"/>
    <s v="2CORP90000"/>
    <x v="0"/>
    <s v="3CORP95000"/>
    <x v="70"/>
    <s v="1DRIV21000"/>
    <x v="16"/>
    <s v="2DRIV21300"/>
    <x v="40"/>
    <n v="2305033.8935630298"/>
    <n v="691510"/>
    <n v="4260193.3099999996"/>
    <n v="2171556.9761454002"/>
    <n v="-1480046.9761454002"/>
    <n v="2368422.3256360185"/>
    <n v="3927922"/>
    <n v="-1559499.6743639815"/>
    <n v="2433553.9395910092"/>
    <n v="3733364"/>
    <n v="-1299810.0604089908"/>
    <n v="2500476.6729297619"/>
    <n v="4519377"/>
    <n v="-2018900.3270702381"/>
    <n v="2569239.7814353304"/>
    <n v="4300133"/>
    <n v="-1730893.2185646696"/>
    <n v="4082774"/>
    <n v="-8089150.2565532792"/>
    <s v="Tada"/>
    <s v=" CAK - adjusted down to keep  bottom line.  Initial adders may be incorrect due to double counting.  Tada suggest go with original so I'm just making some swags and where to reduce from the initial proposed"/>
    <s v="N"/>
    <n v="0"/>
    <n v="0"/>
    <n v="0"/>
    <n v="0"/>
    <n v="0"/>
    <n v="0"/>
  </r>
  <r>
    <s v="R"/>
    <x v="0"/>
    <s v="R.10008"/>
    <s v="CAP-ELECTRIC RELOCATIONS/CONVERSIONS"/>
    <s v="R.10008.03"/>
    <s v="PI-DRIVEN ELEC RELOCATIONS/CONVERSIONS"/>
    <s v="R.10008.03.01"/>
    <s v="PI-DRIVEN ELEC RELOCATIONS/CONVERSIONS"/>
    <s v="R.10008.03.01.06"/>
    <s v="OMRC_E-CONVERSION (SCHED 74)-PI DRIVEN"/>
    <x v="0"/>
    <n v="4207"/>
    <s v="Jennifer R Tada"/>
    <s v="OR"/>
    <s v="REL  SETC  //  OPER"/>
    <x v="0"/>
    <x v="0"/>
    <s v="2CORP90000"/>
    <x v="0"/>
    <s v="3CORP95000"/>
    <x v="70"/>
    <s v="1DRIV21000"/>
    <x v="16"/>
    <s v="2DRIV21300"/>
    <x v="40"/>
    <n v="0"/>
    <n v="174491"/>
    <n v="0"/>
    <n v="0"/>
    <n v="174491"/>
    <n v="0"/>
    <n v="0"/>
    <n v="0"/>
    <n v="0"/>
    <n v="0"/>
    <n v="0"/>
    <n v="0"/>
    <n v="0"/>
    <n v="0"/>
    <n v="0"/>
    <n v="0"/>
    <n v="0"/>
    <n v="0"/>
    <n v="174491"/>
    <n v="0"/>
    <s v=" "/>
    <s v="N"/>
    <n v="0"/>
    <n v="0"/>
    <n v="0"/>
    <n v="0"/>
    <n v="0"/>
    <n v="0"/>
  </r>
  <r>
    <s v="R"/>
    <x v="0"/>
    <s v="R.10008"/>
    <s v="CAP-ELECTRIC RELOCATIONS/CONVERSIONS"/>
    <s v="R.10008.03"/>
    <s v="PI-DRIVEN ELEC RELOCATIONS/CONVERSIONS"/>
    <s v="R.10008.03.01"/>
    <s v="PI-DRIVEN ELEC RELOCATIONS/CONVERSIONS"/>
    <s v="R.10008.03.01.07"/>
    <s v="OMRC_E-I-405 RELOC/CONV PROJ-DIST"/>
    <x v="0"/>
    <n v="4022"/>
    <s v="Roque Bamba"/>
    <s v="OR"/>
    <s v="REL  SETC  //  NOPH"/>
    <x v="0"/>
    <x v="0"/>
    <s v="2CORP90000"/>
    <x v="0"/>
    <s v="3CORP95000"/>
    <x v="70"/>
    <s v="1DRIV21000"/>
    <x v="16"/>
    <s v="2DRIV21300"/>
    <x v="40"/>
    <n v="0"/>
    <n v="0"/>
    <n v="0"/>
    <n v="0"/>
    <n v="0"/>
    <n v="0"/>
    <n v="0"/>
    <n v="0"/>
    <n v="0"/>
    <n v="0"/>
    <n v="0"/>
    <n v="0"/>
    <n v="0"/>
    <n v="0"/>
    <n v="0"/>
    <n v="0"/>
    <n v="0"/>
    <n v="0"/>
    <n v="0"/>
    <n v="0"/>
    <s v=" "/>
    <s v="N"/>
    <n v="0"/>
    <n v="0"/>
    <n v="0"/>
    <n v="0"/>
    <n v="0"/>
    <n v="0"/>
  </r>
  <r>
    <s v="R"/>
    <x v="0"/>
    <s v="R.10008"/>
    <s v="CAP-ELECTRIC RELOCATIONS/CONVERSIONS"/>
    <s v="R.10008.03"/>
    <s v="PI-DRIVEN ELEC RELOCATIONS/CONVERSIONS"/>
    <s v="R.10008.03.01"/>
    <s v="PI-DRIVEN ELEC RELOCATIONS/CONVERSIONS"/>
    <s v="R.10008.03.01.08"/>
    <s v="OMRC_E-OH/UG REL-PI DR (NON-REIMB)-DIST"/>
    <x v="0"/>
    <n v="4207"/>
    <s v="Jennifer R Tada"/>
    <s v="OR"/>
    <s v="REL  SETC  //  OPER"/>
    <x v="0"/>
    <x v="0"/>
    <s v="2CORP90000"/>
    <x v="0"/>
    <s v="3CORP95000"/>
    <x v="70"/>
    <s v="1DRIV21000"/>
    <x v="16"/>
    <s v="2DRIV21300"/>
    <x v="40"/>
    <n v="0"/>
    <n v="208409"/>
    <n v="0"/>
    <n v="0"/>
    <n v="208409"/>
    <n v="0"/>
    <n v="0"/>
    <n v="0"/>
    <n v="0"/>
    <n v="0"/>
    <n v="0"/>
    <n v="0"/>
    <n v="0"/>
    <n v="0"/>
    <n v="0"/>
    <n v="0"/>
    <n v="0"/>
    <n v="0"/>
    <n v="208409"/>
    <n v="0"/>
    <s v=" "/>
    <s v="N"/>
    <n v="0"/>
    <n v="0"/>
    <n v="0"/>
    <n v="0"/>
    <n v="0"/>
    <n v="0"/>
  </r>
  <r>
    <s v="R"/>
    <x v="0"/>
    <s v="R.10008"/>
    <s v="CAP-ELECTRIC RELOCATIONS/CONVERSIONS"/>
    <s v="R.10008.03"/>
    <s v="PI-DRIVEN ELEC RELOCATIONS/CONVERSIONS"/>
    <s v="R.10008.03.01"/>
    <s v="PI-DRIVEN ELEC RELOCATIONS/CONVERSIONS"/>
    <s v="R.10008.03.01.09"/>
    <s v="OMRC_E-OH/UG REL-PI DR (REIMB)-DIST"/>
    <x v="0"/>
    <n v="4207"/>
    <s v="Jennifer R Tada"/>
    <s v="OR"/>
    <s v="REL  SETC  //  OPER"/>
    <x v="0"/>
    <x v="0"/>
    <s v="2CORP90000"/>
    <x v="0"/>
    <s v="3CORP95000"/>
    <x v="70"/>
    <s v="1DRIV21000"/>
    <x v="16"/>
    <s v="2DRIV21300"/>
    <x v="40"/>
    <n v="0"/>
    <n v="0"/>
    <n v="0"/>
    <n v="0"/>
    <n v="0"/>
    <n v="0"/>
    <n v="0"/>
    <n v="0"/>
    <n v="0"/>
    <n v="0"/>
    <n v="0"/>
    <n v="0"/>
    <n v="0"/>
    <n v="0"/>
    <n v="0"/>
    <n v="0"/>
    <n v="0"/>
    <n v="0"/>
    <n v="0"/>
    <n v="0"/>
    <s v=" "/>
    <s v="N"/>
    <n v="0"/>
    <n v="0"/>
    <n v="0"/>
    <n v="0"/>
    <n v="0"/>
    <n v="0"/>
  </r>
  <r>
    <s v="R"/>
    <x v="0"/>
    <s v="R.10008"/>
    <s v="CAP-ELECTRIC RELOCATIONS/CONVERSIONS"/>
    <s v="R.10008.03"/>
    <s v="PI-DRIVEN ELEC RELOCATIONS/CONVERSIONS"/>
    <s v="R.10008.03.01"/>
    <s v="PI-DRIVEN ELEC RELOCATIONS/CONVERSIONS"/>
    <s v="R.10008.03.01.10"/>
    <s v="OMRC_E-PI DRIVEN RELOCATIONS-TRANS"/>
    <x v="0"/>
    <n v="4207"/>
    <s v="Jennifer R Tada"/>
    <s v="OR"/>
    <s v="REL  SETC  //  OPER"/>
    <x v="0"/>
    <x v="0"/>
    <s v="2CORP90000"/>
    <x v="0"/>
    <s v="3CORP95000"/>
    <x v="70"/>
    <s v="1DRIV21000"/>
    <x v="16"/>
    <s v="2DRIV21300"/>
    <x v="40"/>
    <n v="0"/>
    <n v="98456"/>
    <n v="0"/>
    <n v="0"/>
    <n v="98456"/>
    <n v="0"/>
    <n v="0"/>
    <n v="0"/>
    <n v="0"/>
    <n v="0"/>
    <n v="0"/>
    <n v="0"/>
    <n v="0"/>
    <n v="0"/>
    <n v="0"/>
    <n v="0"/>
    <n v="0"/>
    <n v="0"/>
    <n v="98456"/>
    <n v="0"/>
    <s v=" "/>
    <s v="N"/>
    <n v="0"/>
    <n v="0"/>
    <n v="0"/>
    <n v="0"/>
    <n v="0"/>
    <n v="0"/>
  </r>
  <r>
    <s v="R"/>
    <x v="0"/>
    <s v="R.10008"/>
    <s v="CAP-ELECTRIC RELOCATIONS/CONVERSIONS"/>
    <s v="R.10008.03"/>
    <s v="PI-DRIVEN ELEC RELOCATIONS/CONVERSIONS"/>
    <s v="R.10008.03.01"/>
    <s v="PI-DRIVEN ELEC RELOCATIONS/CONVERSIONS"/>
    <s v="R.10008.03.01.11"/>
    <s v="OMRC_E-RELOCATE AVOIDANCE"/>
    <x v="0"/>
    <n v="4207"/>
    <s v="Jennifer R Tada"/>
    <s v="OR"/>
    <s v="REL  SETC  //  OPER"/>
    <x v="0"/>
    <x v="0"/>
    <s v="2CORP90000"/>
    <x v="0"/>
    <s v="3CORP95000"/>
    <x v="70"/>
    <s v="1DRIV21000"/>
    <x v="16"/>
    <s v="2DRIV21300"/>
    <x v="40"/>
    <n v="0"/>
    <n v="0"/>
    <n v="0"/>
    <n v="0"/>
    <n v="0"/>
    <n v="0"/>
    <n v="0"/>
    <n v="0"/>
    <n v="0"/>
    <n v="0"/>
    <n v="0"/>
    <n v="0"/>
    <n v="0"/>
    <n v="0"/>
    <n v="0"/>
    <n v="0"/>
    <n v="0"/>
    <n v="0"/>
    <n v="0"/>
    <n v="0"/>
    <s v=" "/>
    <s v="N"/>
    <n v="0"/>
    <n v="0"/>
    <n v="0"/>
    <n v="0"/>
    <n v="0"/>
    <n v="0"/>
  </r>
  <r>
    <s v="R"/>
    <x v="0"/>
    <s v="R.10008"/>
    <s v="CAP-ELECTRIC RELOCATIONS/CONVERSIONS"/>
    <s v="R.10008.04"/>
    <s v="SNOQUALMIE TRANSMISSION LINE RELOCATE"/>
    <s v="R.10008.04.01"/>
    <s v="SNOQUALMIE TRANSMISSION LINE RELOCATE"/>
    <s v="R.10008.04.01.01"/>
    <s v="E-SNO-LAKE TRAD RELOCATE"/>
    <x v="0"/>
    <n v="4022"/>
    <s v="Roque Bamba"/>
    <s v="CA"/>
    <s v="REL  SETC  //  EXEC"/>
    <x v="0"/>
    <x v="0"/>
    <s v="2CORP90000"/>
    <x v="0"/>
    <s v="3CORP94500"/>
    <x v="74"/>
    <s v="1DRIV11000"/>
    <x v="0"/>
    <s v="2DRIV11500"/>
    <x v="34"/>
    <n v="0"/>
    <n v="0"/>
    <n v="0"/>
    <n v="0"/>
    <n v="0"/>
    <n v="0"/>
    <n v="0"/>
    <n v="0"/>
    <n v="0"/>
    <n v="0"/>
    <n v="0"/>
    <n v="0"/>
    <n v="0"/>
    <n v="0"/>
    <n v="0"/>
    <n v="0"/>
    <n v="0"/>
    <n v="0"/>
    <n v="0"/>
    <s v="Nedrud"/>
    <s v=" "/>
    <s v="N"/>
    <n v="0"/>
    <n v="0"/>
    <n v="0"/>
    <n v="0"/>
    <n v="0"/>
    <n v="0"/>
  </r>
  <r>
    <s v="R"/>
    <x v="0"/>
    <s v="R.10008"/>
    <s v="CAP-ELECTRIC RELOCATIONS/CONVERSIONS"/>
    <s v="R.10008.05"/>
    <s v="SOUND TRANSIT PROGRAM"/>
    <s v="R.10008.05.01"/>
    <s v="SOUND TRANSIT PROGRAM"/>
    <s v="R.10008.05.01.01"/>
    <s v="E-SOUND TRANSIT-DIST"/>
    <x v="0"/>
    <n v="4022"/>
    <s v="Roque Bamba"/>
    <s v="CA"/>
    <s v="REL  SETC  //  EXEC"/>
    <x v="0"/>
    <x v="0"/>
    <s v="2CORP90000"/>
    <x v="0"/>
    <s v="3CORP95000"/>
    <x v="70"/>
    <s v="1DRIV21000"/>
    <x v="16"/>
    <s v="2DRIV21300"/>
    <x v="40"/>
    <n v="1561119.3782500001"/>
    <n v="404537"/>
    <n v="-1085417.83"/>
    <n v="-1314012.6498631001"/>
    <n v="1718549.6498631001"/>
    <n v="1593723.2873886731"/>
    <n v="1593723.2873886731"/>
    <n v="0"/>
    <n v="1641689.7164265844"/>
    <n v="1641689.7164265844"/>
    <n v="0"/>
    <n v="1691203.4496270092"/>
    <n v="1691203.4496270092"/>
    <n v="0"/>
    <n v="1742264.486989947"/>
    <n v="1742264.486989947"/>
    <n v="0"/>
    <n v="1794532.4215996454"/>
    <n v="1718549.6498631001"/>
    <s v="Bamba"/>
    <s v=" "/>
    <s v="N"/>
    <n v="0"/>
    <n v="0"/>
    <n v="0"/>
    <n v="0"/>
    <n v="0"/>
    <n v="0"/>
  </r>
  <r>
    <s v="R"/>
    <x v="0"/>
    <s v="R.10008"/>
    <s v="CAP-ELECTRIC RELOCATIONS/CONVERSIONS"/>
    <s v="R.10008.05"/>
    <s v="SOUND TRANSIT PROGRAM"/>
    <s v="R.10008.05.01"/>
    <s v="SOUND TRANSIT PROGRAM"/>
    <s v="R.10008.05.01.02"/>
    <s v="E-SOUND TRANSIT-EAST-LINK-DIST"/>
    <x v="0"/>
    <n v="4022"/>
    <s v="Roque Bamba"/>
    <s v="CA"/>
    <s v="REL  SETC  //  EXEC"/>
    <x v="0"/>
    <x v="0"/>
    <s v="2CORP90000"/>
    <x v="0"/>
    <s v="3CORP95000"/>
    <x v="70"/>
    <s v="1DRIV21000"/>
    <x v="16"/>
    <s v="2DRIV21300"/>
    <x v="40"/>
    <n v="0"/>
    <n v="1156582"/>
    <n v="1485970.14"/>
    <n v="1431790.0817439999"/>
    <n v="-275208.08174399985"/>
    <n v="0"/>
    <n v="0"/>
    <n v="0"/>
    <n v="0"/>
    <n v="0"/>
    <n v="0"/>
    <n v="0"/>
    <n v="0"/>
    <n v="0"/>
    <n v="0"/>
    <n v="0"/>
    <n v="0"/>
    <n v="0"/>
    <n v="-275208.08174399985"/>
    <s v="Bamba"/>
    <s v=" "/>
    <s v="N"/>
    <n v="0"/>
    <n v="0"/>
    <n v="0"/>
    <n v="0"/>
    <n v="0"/>
    <n v="0"/>
  </r>
  <r>
    <s v="R"/>
    <x v="0"/>
    <s v="R.10008"/>
    <s v="CAP-ELECTRIC RELOCATIONS/CONVERSIONS"/>
    <s v="R.10008.05"/>
    <s v="SOUND TRANSIT PROGRAM"/>
    <s v="R.10008.05.01"/>
    <s v="SOUND TRANSIT PROGRAM"/>
    <s v="R.10008.05.01.03"/>
    <s v="E-SOUND TRANSIT-SWEPTWING SUBSTATION"/>
    <x v="0"/>
    <n v="4022"/>
    <s v="Roque Bamba"/>
    <s v="CA"/>
    <s v="REL  SETC  //  OPER"/>
    <x v="0"/>
    <x v="0"/>
    <s v="2CORP90000"/>
    <x v="0"/>
    <s v="3CORP95000"/>
    <x v="70"/>
    <s v="1DRIV21000"/>
    <x v="16"/>
    <s v="2DRIV21300"/>
    <x v="40"/>
    <n v="0"/>
    <n v="0"/>
    <n v="192014.1"/>
    <n v="98168.21"/>
    <n v="-98168.21"/>
    <n v="0"/>
    <n v="0"/>
    <n v="0"/>
    <n v="0"/>
    <n v="0"/>
    <n v="0"/>
    <n v="0"/>
    <n v="0"/>
    <n v="0"/>
    <n v="0"/>
    <n v="0"/>
    <n v="0"/>
    <n v="0"/>
    <n v="-98168.21"/>
    <s v="Bamba"/>
    <s v=" "/>
    <s v="N"/>
    <n v="0"/>
    <n v="0"/>
    <n v="0"/>
    <n v="0"/>
    <n v="0"/>
    <n v="0"/>
  </r>
  <r>
    <s v="R"/>
    <x v="0"/>
    <s v="R.10008"/>
    <s v="CAP-ELECTRIC RELOCATIONS/CONVERSIONS"/>
    <s v="R.10008.05"/>
    <s v="SOUND TRANSIT PROGRAM"/>
    <s v="R.10008.05.01"/>
    <s v="SOUND TRANSIT PROGRAM"/>
    <s v="R.10008.05.01.04"/>
    <s v="OMRC_E-SOUND TRANSIT-DIST"/>
    <x v="0"/>
    <n v="4022"/>
    <s v="Roque Bamba"/>
    <s v="OR"/>
    <s v="REL  SETC  //  OPER"/>
    <x v="0"/>
    <x v="0"/>
    <s v="2CORP90000"/>
    <x v="0"/>
    <s v="3CORP95000"/>
    <x v="70"/>
    <s v="1DRIV21000"/>
    <x v="16"/>
    <s v="2DRIV21300"/>
    <x v="40"/>
    <n v="0"/>
    <n v="7750"/>
    <n v="0"/>
    <n v="0"/>
    <n v="7750"/>
    <n v="0"/>
    <n v="0"/>
    <n v="0"/>
    <n v="0"/>
    <n v="0"/>
    <n v="0"/>
    <n v="0"/>
    <n v="0"/>
    <n v="0"/>
    <n v="0"/>
    <n v="0"/>
    <n v="0"/>
    <n v="0"/>
    <n v="7750"/>
    <n v="0"/>
    <s v=" "/>
    <s v="N"/>
    <n v="0"/>
    <n v="0"/>
    <n v="0"/>
    <n v="0"/>
    <n v="0"/>
    <n v="0"/>
  </r>
  <r>
    <s v="R"/>
    <x v="0"/>
    <s v="R.10008"/>
    <s v="CAP-ELECTRIC RELOCATIONS/CONVERSIONS"/>
    <s v="R.10008.05"/>
    <s v="SOUND TRANSIT PROGRAM"/>
    <s v="R.10008.05.01"/>
    <s v="SOUND TRANSIT PROGRAM"/>
    <s v="R.10008.05.01.05"/>
    <s v="OMRC_E-SOUND TRANSIT-EAST-LINK-DIST"/>
    <x v="0"/>
    <n v="4022"/>
    <s v="Roque Bamba"/>
    <s v="OR"/>
    <s v="REL  SETC  //  EXEC"/>
    <x v="0"/>
    <x v="0"/>
    <s v="2CORP90000"/>
    <x v="0"/>
    <s v="3CORP95000"/>
    <x v="70"/>
    <s v="1DRIV21000"/>
    <x v="16"/>
    <s v="2DRIV21300"/>
    <x v="40"/>
    <n v="0"/>
    <n v="0"/>
    <n v="0"/>
    <n v="0"/>
    <n v="0"/>
    <n v="0"/>
    <n v="0"/>
    <n v="0"/>
    <n v="0"/>
    <n v="0"/>
    <n v="0"/>
    <n v="0"/>
    <n v="0"/>
    <n v="0"/>
    <n v="0"/>
    <n v="0"/>
    <n v="0"/>
    <n v="0"/>
    <n v="0"/>
    <n v="0"/>
    <s v=" "/>
    <s v="N"/>
    <n v="0"/>
    <n v="0"/>
    <n v="0"/>
    <n v="0"/>
    <n v="0"/>
    <n v="0"/>
  </r>
  <r>
    <s v="R"/>
    <x v="0"/>
    <s v="R.10008"/>
    <s v="CAP-ELECTRIC RELOCATIONS/CONVERSIONS"/>
    <s v="R.10008.06"/>
    <s v="SR 520 HOV DISTR RELOC/CONV PROJECT"/>
    <s v="R.10008.06.01"/>
    <s v="SR 520 HOV DISTR RELOC/CONV PROJECT"/>
    <s v="R.10008.06.01.01"/>
    <s v="E-SR 520 HOV RELOC/CONV PROJECT-DIST"/>
    <x v="0"/>
    <n v="4022"/>
    <s v="Roque Bamba"/>
    <s v="CA"/>
    <s v="REL  SETC  //  EXEC"/>
    <x v="0"/>
    <x v="0"/>
    <s v="2CORP90000"/>
    <x v="0"/>
    <s v="3CORP95000"/>
    <x v="70"/>
    <s v="1DRIV21000"/>
    <x v="16"/>
    <s v="2DRIV21300"/>
    <x v="40"/>
    <n v="0"/>
    <n v="0"/>
    <n v="44163.87"/>
    <n v="-5793.8700000000026"/>
    <n v="5793.8700000000026"/>
    <n v="0"/>
    <n v="0"/>
    <n v="0"/>
    <n v="0"/>
    <n v="0"/>
    <n v="0"/>
    <n v="0"/>
    <n v="0"/>
    <n v="0"/>
    <n v="0"/>
    <n v="0"/>
    <n v="0"/>
    <n v="0"/>
    <n v="5793.8700000000026"/>
    <s v="Bamba"/>
    <s v=" "/>
    <s v="N"/>
    <n v="0"/>
    <n v="0"/>
    <n v="0"/>
    <n v="0"/>
    <n v="0"/>
    <n v="0"/>
  </r>
  <r>
    <s v="R"/>
    <x v="0"/>
    <s v="R.10008"/>
    <s v="CAP-ELECTRIC RELOCATIONS/CONVERSIONS"/>
    <s v="R.10008.06"/>
    <s v="SR 520 HOV DISTR RELOC/CONV PROJECT"/>
    <s v="R.10008.06.01"/>
    <s v="SR 520 HOV DISTR RELOC/CONV PROJECT"/>
    <s v="R.10008.06.01.02"/>
    <s v="E-SR 520 HOV RELOC/CONV PROJECT-TRANS"/>
    <x v="0"/>
    <n v="4022"/>
    <s v="Roque Bamba"/>
    <s v="CA"/>
    <s v="REL  SETC  //  EXEC"/>
    <x v="0"/>
    <x v="0"/>
    <s v="2CORP90000"/>
    <x v="0"/>
    <s v="3CORP95000"/>
    <x v="70"/>
    <s v="1DRIV21000"/>
    <x v="16"/>
    <s v="2DRIV21300"/>
    <x v="40"/>
    <n v="0"/>
    <n v="0"/>
    <n v="0"/>
    <n v="0"/>
    <n v="0"/>
    <n v="0"/>
    <n v="0"/>
    <n v="0"/>
    <n v="0"/>
    <n v="0"/>
    <n v="0"/>
    <n v="0"/>
    <n v="0"/>
    <n v="0"/>
    <n v="0"/>
    <n v="0"/>
    <n v="0"/>
    <n v="0"/>
    <n v="0"/>
    <s v="Bamba"/>
    <s v=" "/>
    <s v="N"/>
    <n v="0"/>
    <n v="0"/>
    <n v="0"/>
    <n v="0"/>
    <n v="0"/>
    <n v="0"/>
  </r>
  <r>
    <s v="R"/>
    <x v="0"/>
    <s v="R.10008"/>
    <s v="CAP-ELECTRIC RELOCATIONS/CONVERSIONS"/>
    <s v="R.10008.06"/>
    <s v="SR 520 HOV DISTR RELOC/CONV PROJECT"/>
    <s v="R.10008.06.01"/>
    <s v="SR 520 HOV DISTR RELOC/CONV PROJECT"/>
    <s v="R.10008.06.01.03"/>
    <s v="OMRC_E-SR 520 HOV RELOC/CONV PROJ-DIST"/>
    <x v="0"/>
    <n v="4022"/>
    <s v="Roque Bamba"/>
    <s v="OR"/>
    <s v="REL  SETC  //  NOPH"/>
    <x v="0"/>
    <x v="0"/>
    <s v="2CORP90000"/>
    <x v="0"/>
    <s v="3CORP95000"/>
    <x v="70"/>
    <s v="1DRIV21000"/>
    <x v="16"/>
    <s v="2DRIV21300"/>
    <x v="40"/>
    <n v="0"/>
    <n v="0"/>
    <n v="0"/>
    <n v="0"/>
    <n v="0"/>
    <n v="0"/>
    <n v="0"/>
    <n v="0"/>
    <n v="0"/>
    <n v="0"/>
    <n v="0"/>
    <n v="0"/>
    <n v="0"/>
    <n v="0"/>
    <n v="0"/>
    <n v="0"/>
    <n v="0"/>
    <n v="0"/>
    <n v="0"/>
    <n v="0"/>
    <s v=" "/>
    <s v="N"/>
    <n v="0"/>
    <n v="0"/>
    <n v="0"/>
    <n v="0"/>
    <n v="0"/>
    <n v="0"/>
  </r>
  <r>
    <s v="R"/>
    <x v="0"/>
    <s v="R.10008"/>
    <s v="CAP-ELECTRIC RELOCATIONS/CONVERSIONS"/>
    <s v="R.10008.06"/>
    <s v="SR 520 HOV DISTR RELOC/CONV PROJECT"/>
    <s v="R.10008.06.01"/>
    <s v="SR 520 HOV DISTR RELOC/CONV PROJECT"/>
    <s v="R.10008.06.01.04"/>
    <s v="OMRC_E-SR 520 HOV RELOC/CONV PROJ-TRANS"/>
    <x v="0"/>
    <n v="4022"/>
    <s v="Roque Bamba"/>
    <s v="OR"/>
    <s v="REL  SETC  //  EXEC"/>
    <x v="0"/>
    <x v="0"/>
    <s v="2CORP90000"/>
    <x v="0"/>
    <s v="3CORP95000"/>
    <x v="70"/>
    <s v="1DRIV21000"/>
    <x v="16"/>
    <s v="2DRIV21300"/>
    <x v="40"/>
    <n v="0"/>
    <n v="0"/>
    <n v="0"/>
    <n v="0"/>
    <n v="0"/>
    <n v="0"/>
    <n v="0"/>
    <n v="0"/>
    <n v="0"/>
    <n v="0"/>
    <n v="0"/>
    <n v="0"/>
    <n v="0"/>
    <n v="0"/>
    <n v="0"/>
    <n v="0"/>
    <n v="0"/>
    <n v="0"/>
    <n v="0"/>
    <n v="0"/>
    <s v=" "/>
    <s v="N"/>
    <n v="0"/>
    <n v="0"/>
    <n v="0"/>
    <n v="0"/>
    <n v="0"/>
    <n v="0"/>
  </r>
  <r>
    <s v="R"/>
    <x v="0"/>
    <s v="R.10008"/>
    <s v="CAP-ELECTRIC RELOCATIONS/CONVERSIONS"/>
    <s v="R.10008.07"/>
    <s v="WSDOT CLEAR ZONE POLE RELOCATION PROGRAM"/>
    <s v="R.10008.07.01"/>
    <s v="WSDOT CLEAR ZONE POLE RELOCATION PROGRAM"/>
    <s v="R.10008.07.01.01"/>
    <s v="E-WSDOT CLR ZONE POLE PROG-DIST"/>
    <x v="0"/>
    <n v="4022"/>
    <s v="Roque Bamba"/>
    <s v="CA"/>
    <s v="REL  SETC  //  EXEC"/>
    <x v="0"/>
    <x v="0"/>
    <s v="2CORP90000"/>
    <x v="0"/>
    <s v="3CORP97500"/>
    <x v="76"/>
    <s v="1DRIV21000"/>
    <x v="16"/>
    <s v="2DRIV21300"/>
    <x v="40"/>
    <n v="2700000"/>
    <n v="2012799"/>
    <n v="2269251.12"/>
    <n v="1890346.2964195001"/>
    <n v="122452.70358049986"/>
    <n v="2700000"/>
    <n v="2700000"/>
    <n v="0"/>
    <n v="2700000"/>
    <n v="2700000"/>
    <n v="0"/>
    <n v="2700000"/>
    <n v="2700000"/>
    <n v="0"/>
    <n v="2700000"/>
    <n v="2700000"/>
    <n v="0"/>
    <n v="2781000"/>
    <n v="122452.70358049986"/>
    <s v="Bamba"/>
    <s v=" "/>
    <s v="N"/>
    <n v="0"/>
    <n v="0"/>
    <n v="0"/>
    <n v="0"/>
    <n v="0"/>
    <n v="0"/>
  </r>
  <r>
    <s v="R"/>
    <x v="0"/>
    <s v="R.10008"/>
    <s v="CAP-ELECTRIC RELOCATIONS/CONVERSIONS"/>
    <s v="R.10008.07"/>
    <s v="WSDOT CLEAR ZONE POLE RELOCATION PROGRAM"/>
    <s v="R.10008.07.01"/>
    <s v="WSDOT CLEAR ZONE POLE RELOCATION PROGRAM"/>
    <s v="R.10008.07.01.02"/>
    <s v="E-WSDOT CLR ZONE POLE PROG-TRANS"/>
    <x v="0"/>
    <n v="4022"/>
    <s v="Roque Bamba"/>
    <s v="CA"/>
    <s v="REL  SETC  //  EXEC"/>
    <x v="0"/>
    <x v="0"/>
    <s v="2CORP90000"/>
    <x v="0"/>
    <s v="3CORP97500"/>
    <x v="76"/>
    <s v="1DRIV21000"/>
    <x v="16"/>
    <s v="2DRIV21300"/>
    <x v="40"/>
    <n v="0"/>
    <n v="687201"/>
    <n v="-20334.580000000002"/>
    <n v="482490.54237499996"/>
    <n v="204710.45762500004"/>
    <n v="0"/>
    <n v="0"/>
    <n v="0"/>
    <n v="0"/>
    <n v="0"/>
    <n v="0"/>
    <n v="0"/>
    <n v="0"/>
    <n v="0"/>
    <n v="0"/>
    <n v="0"/>
    <n v="0"/>
    <n v="0"/>
    <n v="204710.45762500004"/>
    <s v="Bamba"/>
    <s v=" "/>
    <s v="N"/>
    <n v="0"/>
    <n v="0"/>
    <n v="0"/>
    <n v="0"/>
    <n v="0"/>
    <n v="0"/>
  </r>
  <r>
    <s v="R"/>
    <x v="0"/>
    <s v="R.10008"/>
    <s v="CAP-ELECTRIC RELOCATIONS/CONVERSIONS"/>
    <s v="R.10008.07"/>
    <s v="WSDOT CLEAR ZONE POLE RELOCATION PROGRAM"/>
    <s v="R.10008.07.01"/>
    <s v="WSDOT CLEAR ZONE POLE RELOCATION PROGRAM"/>
    <s v="R.10008.07.01.03"/>
    <s v="OMRC_E-WSDOT CLR ZONE POLE PROG-DIST"/>
    <x v="0"/>
    <n v="4022"/>
    <s v="Roque Bamba"/>
    <s v="OR"/>
    <s v="REL  SETC  //  EXEC"/>
    <x v="0"/>
    <x v="0"/>
    <s v="2CORP90000"/>
    <x v="0"/>
    <s v="3CORP97500"/>
    <x v="76"/>
    <s v="1DRIV21000"/>
    <x v="16"/>
    <s v="2DRIV21300"/>
    <x v="40"/>
    <n v="0"/>
    <n v="100000"/>
    <n v="0"/>
    <n v="0"/>
    <n v="100000"/>
    <n v="0"/>
    <n v="0"/>
    <n v="0"/>
    <n v="0"/>
    <n v="0"/>
    <n v="0"/>
    <n v="0"/>
    <n v="0"/>
    <n v="0"/>
    <n v="0"/>
    <n v="0"/>
    <n v="0"/>
    <n v="0"/>
    <n v="100000"/>
    <n v="0"/>
    <s v=" "/>
    <s v="N"/>
    <n v="0"/>
    <n v="0"/>
    <n v="0"/>
    <n v="0"/>
    <n v="0"/>
    <n v="0"/>
  </r>
  <r>
    <s v="R"/>
    <x v="0"/>
    <s v="R.10008"/>
    <s v="CAP-ELECTRIC RELOCATIONS/CONVERSIONS"/>
    <s v="R.10008.07"/>
    <s v="WSDOT CLEAR ZONE POLE RELOCATION PROGRAM"/>
    <s v="R.10008.07.01"/>
    <s v="WSDOT CLEAR ZONE POLE RELOCATION PROGRAM"/>
    <s v="R.10008.07.01.04"/>
    <s v="OMRC_E-WSDOT CLR ZONE POLE PROG-TRANS"/>
    <x v="0"/>
    <n v="4022"/>
    <s v="Roque Bamba"/>
    <s v="OR"/>
    <s v="REL  SETC  //  EXEC"/>
    <x v="0"/>
    <x v="0"/>
    <s v="2CORP90000"/>
    <x v="0"/>
    <s v="3CORP97500"/>
    <x v="76"/>
    <s v="1DRIV21000"/>
    <x v="16"/>
    <s v="2DRIV21300"/>
    <x v="40"/>
    <n v="0"/>
    <n v="21690"/>
    <n v="0"/>
    <n v="0"/>
    <n v="21690"/>
    <n v="0"/>
    <n v="0"/>
    <n v="0"/>
    <n v="0"/>
    <n v="0"/>
    <n v="0"/>
    <n v="0"/>
    <n v="0"/>
    <n v="0"/>
    <n v="0"/>
    <n v="0"/>
    <n v="0"/>
    <n v="0"/>
    <n v="21690"/>
    <n v="0"/>
    <s v=" "/>
    <s v="N"/>
    <n v="0"/>
    <n v="0"/>
    <n v="0"/>
    <n v="0"/>
    <n v="0"/>
    <n v="0"/>
  </r>
  <r>
    <s v="R"/>
    <x v="0"/>
    <s v="R.10009"/>
    <s v="CAP-ELECTRIC SYSTEM WORK"/>
    <s v="R.10009.01"/>
    <s v="BPA 3RD AC INTERTIE CAPACITY"/>
    <s v="R.10009.01.01"/>
    <s v="BPA 3RD AC INTERTIE CAPACITY"/>
    <s v="R.10009.01.01.01"/>
    <s v="E-BPA 3RD AC TRANSMISSION INTERTIE WORK"/>
    <x v="0"/>
    <n v="4022"/>
    <s v="Roque Bamba"/>
    <s v="CA"/>
    <s v="REL  SETC  //  EXEC"/>
    <x v="2"/>
    <x v="1"/>
    <s v="2CORP20000"/>
    <x v="11"/>
    <s v="3CORP22000"/>
    <x v="77"/>
    <s v="1DRIV11000"/>
    <x v="0"/>
    <s v="2DRIV11600"/>
    <x v="32"/>
    <n v="820000"/>
    <n v="820000"/>
    <n v="784596.67"/>
    <n v="-930746.09000000008"/>
    <n v="1750746.09"/>
    <n v="837125.66371681436"/>
    <n v="837125.66371681436"/>
    <n v="0"/>
    <n v="862320.70796460193"/>
    <n v="862320.70796460193"/>
    <n v="0"/>
    <n v="888328.49557522149"/>
    <n v="888328.49557522149"/>
    <n v="0"/>
    <n v="915149.02654867282"/>
    <n v="915149.02654867282"/>
    <n v="0"/>
    <n v="942603.49734513299"/>
    <n v="1750746.09"/>
    <s v="Marshal"/>
    <s v=" "/>
    <s v="N"/>
    <n v="0"/>
    <n v="0"/>
    <n v="0"/>
    <n v="0"/>
    <n v="0"/>
    <n v="0"/>
  </r>
  <r>
    <s v="R"/>
    <x v="0"/>
    <s v="R.10009"/>
    <s v="CAP-ELECTRIC SYSTEM WORK"/>
    <s v="R.10009.02"/>
    <s v="CENTRAL BELLEVUE DISTRICT"/>
    <s v="R.10009.02.01"/>
    <s v="CENTRAL BELLEVUE DISTRICT"/>
    <s v="R.10009.02.01.01"/>
    <s v="E-CENTRAL BELLEVUE DIST VOLTAGE CONVER"/>
    <x v="0"/>
    <n v="4208"/>
    <s v="John M Phillips"/>
    <s v="CA"/>
    <s v="REL  SETC  //  CLOS"/>
    <x v="0"/>
    <x v="0"/>
    <s v="2CORP90000"/>
    <x v="0"/>
    <s v="3CORP96000"/>
    <x v="67"/>
    <s v="1DRIV11000"/>
    <x v="0"/>
    <s v="2DRIV11600"/>
    <x v="32"/>
    <n v="0"/>
    <n v="0"/>
    <n v="0"/>
    <n v="0"/>
    <n v="0"/>
    <n v="0"/>
    <n v="0"/>
    <n v="0"/>
    <n v="0"/>
    <n v="0"/>
    <n v="0"/>
    <n v="0"/>
    <n v="0"/>
    <n v="0"/>
    <n v="0"/>
    <n v="0"/>
    <n v="0"/>
    <n v="0"/>
    <n v="0"/>
    <s v="Nedrud"/>
    <s v=" "/>
    <s v="N"/>
    <n v="0"/>
    <n v="0"/>
    <n v="0"/>
    <n v="0"/>
    <n v="0"/>
    <n v="0"/>
  </r>
  <r>
    <s v="R"/>
    <x v="0"/>
    <s v="R.10009"/>
    <s v="CAP-ELECTRIC SYSTEM WORK"/>
    <s v="R.10009.02"/>
    <s v="CENTRAL BELLEVUE DISTRICT"/>
    <s v="R.10009.02.01"/>
    <s v="CENTRAL BELLEVUE DISTRICT"/>
    <s v="R.10009.02.01.02"/>
    <s v="E-CENTRAL BELLEVUE DISTR GROWTH-FEEDER"/>
    <x v="0"/>
    <n v="4208"/>
    <s v="John M Phillips"/>
    <s v="CA"/>
    <s v="REL  SETC  //  EXEC"/>
    <x v="0"/>
    <x v="0"/>
    <s v="2CORP90000"/>
    <x v="0"/>
    <s v="3CORP96000"/>
    <x v="67"/>
    <s v="1DRIV11000"/>
    <x v="0"/>
    <s v="2DRIV11600"/>
    <x v="32"/>
    <n v="577775.07517828001"/>
    <n v="577775"/>
    <n v="491109.16"/>
    <n v="288119.17423800001"/>
    <n v="289655.82576199999"/>
    <n v="589841.88205810974"/>
    <n v="589841.88205810974"/>
    <n v="0"/>
    <n v="607594.40472199442"/>
    <n v="607594.40472199442"/>
    <n v="0"/>
    <n v="625919.58940729499"/>
    <n v="625919.58940729499"/>
    <n v="0"/>
    <n v="644817.4361140111"/>
    <n v="644817.4361140111"/>
    <n v="0"/>
    <n v="664161.95919743145"/>
    <n v="289655.82576199999"/>
    <s v="Nedrud"/>
    <s v=" "/>
    <s v="N"/>
    <n v="0"/>
    <n v="0"/>
    <n v="0"/>
    <n v="0"/>
    <n v="0"/>
    <n v="0"/>
  </r>
  <r>
    <s v="R"/>
    <x v="0"/>
    <s v="R.10009"/>
    <s v="CAP-ELECTRIC SYSTEM WORK"/>
    <s v="R.10009.02"/>
    <s v="CENTRAL BELLEVUE DISTRICT"/>
    <s v="R.10009.02.01"/>
    <s v="CENTRAL BELLEVUE DISTRICT"/>
    <s v="R.10009.02.01.03"/>
    <s v="E-CENTRAL BELLEVUE DISTR REL-FEEDER"/>
    <x v="0"/>
    <n v="4208"/>
    <s v="John M Phillips"/>
    <s v="CA"/>
    <s v="REL  SETC  //  EXEC"/>
    <x v="2"/>
    <x v="1"/>
    <s v="2CORP15000"/>
    <x v="12"/>
    <s v="3CORP16000"/>
    <x v="69"/>
    <s v="1DRIV11000"/>
    <x v="0"/>
    <s v="2DRIV11500"/>
    <x v="34"/>
    <n v="2553947.968038491"/>
    <n v="2553948"/>
    <n v="2640224.7400000002"/>
    <n v="1841775.3410415"/>
    <n v="712172.65895850002"/>
    <n v="2607287.058344428"/>
    <n v="2607287.058344428"/>
    <n v="0"/>
    <n v="2685758.8047606191"/>
    <n v="2685758.8047606191"/>
    <n v="0"/>
    <n v="2766761.8978353976"/>
    <n v="2766761.8978353976"/>
    <n v="0"/>
    <n v="2850296.3375687627"/>
    <n v="2850296.3375687627"/>
    <n v="0"/>
    <n v="2935805.2276958255"/>
    <n v="712172.65895850002"/>
    <s v="Nedrud"/>
    <s v=" "/>
    <s v="N"/>
    <n v="0"/>
    <n v="0"/>
    <n v="0"/>
    <n v="0"/>
    <n v="0"/>
    <n v="0"/>
  </r>
  <r>
    <s v="R"/>
    <x v="0"/>
    <s v="R.10009"/>
    <s v="CAP-ELECTRIC SYSTEM WORK"/>
    <s v="R.10009.02"/>
    <s v="CENTRAL BELLEVUE DISTRICT"/>
    <s v="R.10009.02.01"/>
    <s v="CENTRAL BELLEVUE DISTRICT"/>
    <s v="R.10009.02.01.04"/>
    <s v="OMRC_E-CENTRAL BELLEVUE DISTR REL-FEEDER"/>
    <x v="0"/>
    <n v="4208"/>
    <s v="John M Phillips"/>
    <s v="OR"/>
    <s v="REL  SETC  //  EXEC"/>
    <x v="2"/>
    <x v="1"/>
    <s v="2CORP15000"/>
    <x v="12"/>
    <s v="3CORP16000"/>
    <x v="69"/>
    <s v="1DRIV11000"/>
    <x v="0"/>
    <s v="2DRIV11500"/>
    <x v="34"/>
    <n v="0"/>
    <n v="17584"/>
    <n v="0"/>
    <n v="0"/>
    <n v="17584"/>
    <n v="0"/>
    <n v="0"/>
    <n v="0"/>
    <n v="0"/>
    <n v="0"/>
    <n v="0"/>
    <n v="0"/>
    <n v="0"/>
    <n v="0"/>
    <n v="0"/>
    <n v="0"/>
    <n v="0"/>
    <n v="0"/>
    <n v="17584"/>
    <n v="0"/>
    <s v=" "/>
    <s v="N"/>
    <n v="0"/>
    <n v="0"/>
    <n v="0"/>
    <n v="0"/>
    <n v="0"/>
    <n v="0"/>
  </r>
  <r>
    <s v="R"/>
    <x v="0"/>
    <s v="R.10009"/>
    <s v="CAP-ELECTRIC SYSTEM WORK"/>
    <s v="R.10009.02"/>
    <s v="CENTRAL BELLEVUE DISTRICT"/>
    <s v="R.10009.02.01"/>
    <s v="CENTRAL BELLEVUE DISTRICT"/>
    <s v="R.10009.02.01.05"/>
    <s v="OMRC_E-Cntrl Bellevue Distr Grwth-Feeder"/>
    <x v="0"/>
    <n v="4208"/>
    <s v="John M Phillips"/>
    <s v="OR"/>
    <s v="REL  SETC  //  INIT"/>
    <x v="0"/>
    <x v="0"/>
    <s v="2CORP90000"/>
    <x v="0"/>
    <s v="3CORP96000"/>
    <x v="67"/>
    <s v="1DRIV11000"/>
    <x v="0"/>
    <s v="2DRIV11600"/>
    <x v="32"/>
    <n v="0"/>
    <n v="3868"/>
    <n v="0"/>
    <n v="0"/>
    <n v="3868"/>
    <n v="0"/>
    <n v="0"/>
    <n v="0"/>
    <n v="0"/>
    <n v="0"/>
    <n v="0"/>
    <n v="0"/>
    <n v="0"/>
    <n v="0"/>
    <n v="0"/>
    <n v="0"/>
    <n v="0"/>
    <n v="0"/>
    <n v="3868"/>
    <n v="0"/>
    <s v=" "/>
    <s v="N"/>
    <n v="0"/>
    <n v="0"/>
    <n v="0"/>
    <n v="0"/>
    <n v="0"/>
    <n v="0"/>
  </r>
  <r>
    <s v="R"/>
    <x v="0"/>
    <s v="R.10009"/>
    <s v="CAP-ELECTRIC SYSTEM WORK"/>
    <s v="R.10009.03"/>
    <s v="CLYDE HILL SWITCHING STATION"/>
    <s v="R.10009.03.01"/>
    <s v="CLYDE HILL SWITCHING STATION"/>
    <s v="R.10009.03.01.01"/>
    <s v="E-CLYDE HILL SWITCHING STATION"/>
    <x v="0"/>
    <n v="4022"/>
    <s v="Roque Bamba"/>
    <s v="CA"/>
    <s v="REL  SETC  //  EXEC"/>
    <x v="2"/>
    <x v="1"/>
    <s v="2CORP20000"/>
    <x v="11"/>
    <s v="3CORP29900"/>
    <x v="78"/>
    <s v="1DRIV11000"/>
    <x v="0"/>
    <s v="2DRIV11600"/>
    <x v="32"/>
    <n v="0"/>
    <n v="0"/>
    <n v="0"/>
    <n v="0"/>
    <n v="0"/>
    <n v="0"/>
    <n v="0"/>
    <n v="0"/>
    <n v="0"/>
    <n v="0"/>
    <n v="0"/>
    <n v="0"/>
    <n v="0"/>
    <n v="0"/>
    <n v="579845.02079541341"/>
    <n v="200000"/>
    <n v="379845.02079541341"/>
    <n v="400000"/>
    <n v="379845.02079541341"/>
    <s v="Nedrud"/>
    <s v="*Work related to Vernell project.  Booga overview scheduled "/>
    <s v="N"/>
    <n v="0"/>
    <n v="0"/>
    <n v="0"/>
    <n v="0"/>
    <n v="0"/>
    <n v="0"/>
  </r>
  <r>
    <s v="R"/>
    <x v="0"/>
    <s v="R.10009"/>
    <s v="CAP-ELECTRIC SYSTEM WORK"/>
    <s v="R.10009.04"/>
    <s v="DAMAGE CLAIMS"/>
    <s v="R.10009.04.01"/>
    <s v="DAMAGE CLAIMS"/>
    <s v="R.10009.04.01.01"/>
    <s v="E-DAMAGE CLAIMS-DIST"/>
    <x v="0"/>
    <n v="1115"/>
    <s v="Marcia M Pence"/>
    <s v="CA"/>
    <s v="REL  SETC  //  OPER"/>
    <x v="0"/>
    <x v="0"/>
    <s v="2CORP90000"/>
    <x v="0"/>
    <s v="3CORP94500"/>
    <x v="74"/>
    <s v="1DRIV16000"/>
    <x v="7"/>
    <s v="2DRIV16200"/>
    <x v="41"/>
    <n v="0"/>
    <n v="0"/>
    <n v="514671.44"/>
    <n v="0"/>
    <n v="0"/>
    <n v="0"/>
    <n v="0"/>
    <n v="0"/>
    <n v="0"/>
    <n v="0"/>
    <n v="0"/>
    <n v="0"/>
    <n v="0"/>
    <n v="0"/>
    <n v="0"/>
    <n v="0"/>
    <n v="0"/>
    <n v="0"/>
    <n v="0"/>
    <s v="Pence"/>
    <s v=" "/>
    <s v="N"/>
    <n v="0"/>
    <n v="0"/>
    <n v="0"/>
    <n v="0"/>
    <n v="0"/>
    <n v="0"/>
  </r>
  <r>
    <s v="R"/>
    <x v="0"/>
    <s v="R.10009"/>
    <s v="CAP-ELECTRIC SYSTEM WORK"/>
    <s v="R.10009.04"/>
    <s v="DAMAGE CLAIMS"/>
    <s v="R.10009.04.01"/>
    <s v="DAMAGE CLAIMS"/>
    <s v="R.10009.04.01.02"/>
    <s v="E-DAMAGE CLAIMS CAP WRITEOFF"/>
    <x v="0"/>
    <n v="1150"/>
    <s v="Dennis A Farrall"/>
    <s v="CA"/>
    <m/>
    <x v="0"/>
    <x v="0"/>
    <s v="2CORP90000"/>
    <x v="0"/>
    <s v="3CORP94500"/>
    <x v="74"/>
    <s v="1DRIV16000"/>
    <x v="7"/>
    <s v="2DRIV16200"/>
    <x v="41"/>
    <n v="0"/>
    <n v="0"/>
    <m/>
    <n v="1478105.5899999999"/>
    <n v="-1478105.5899999999"/>
    <n v="0"/>
    <n v="0"/>
    <n v="0"/>
    <n v="0"/>
    <n v="0"/>
    <n v="0"/>
    <n v="0"/>
    <n v="0"/>
    <n v="0"/>
    <n v="0"/>
    <n v="0"/>
    <n v="0"/>
    <n v="0"/>
    <n v="-1478105.5899999999"/>
    <m/>
    <m/>
    <s v="N"/>
    <n v="0"/>
    <n v="0"/>
    <n v="0"/>
    <n v="0"/>
    <n v="0"/>
    <n v="0"/>
  </r>
  <r>
    <s v="R"/>
    <x v="0"/>
    <s v="R.10009"/>
    <s v="CAP-ELECTRIC SYSTEM WORK"/>
    <s v="R.10009.05"/>
    <s v="ELECTRIC EMERGENCY RESPONSE"/>
    <s v="R.10009.05.01"/>
    <s v="NON-OUTAGE REPAIR"/>
    <s v="R.10009.05.01.01"/>
    <s v="E-EMERGENCY NON-OUTAGE OH REPL-DIST"/>
    <x v="0"/>
    <n v="3090"/>
    <s v="Tom Koeppel"/>
    <s v="CA"/>
    <s v="REL  SETC  //  OPER"/>
    <x v="0"/>
    <x v="0"/>
    <s v="2CORP90000"/>
    <x v="0"/>
    <s v="3CORP94000"/>
    <x v="79"/>
    <s v="1DRIV16000"/>
    <x v="7"/>
    <s v="2DRIV16100"/>
    <x v="42"/>
    <n v="0"/>
    <n v="101755"/>
    <n v="192871.36"/>
    <n v="623688.3899999999"/>
    <n v="-521933.3899999999"/>
    <n v="0"/>
    <n v="60000"/>
    <n v="-60000"/>
    <n v="0"/>
    <n v="63000"/>
    <n v="-63000"/>
    <n v="0"/>
    <n v="66150"/>
    <n v="-66150"/>
    <n v="0"/>
    <n v="69458"/>
    <n v="-69458"/>
    <n v="72930"/>
    <n v="-780541.3899999999"/>
    <s v="Koeppel"/>
    <s v="updated with help from S. Wu and T. Talvi "/>
    <s v="N"/>
    <n v="0"/>
    <n v="0"/>
    <n v="0"/>
    <n v="0"/>
    <n v="0"/>
    <n v="0"/>
  </r>
  <r>
    <s v="R"/>
    <x v="0"/>
    <s v="R.10009"/>
    <s v="CAP-ELECTRIC SYSTEM WORK"/>
    <s v="R.10009.05"/>
    <s v="ELECTRIC EMERGENCY RESPONSE"/>
    <s v="R.10009.05.01"/>
    <s v="NON-OUTAGE REPAIR"/>
    <s v="R.10009.05.01.02"/>
    <s v="E-EMERGENCY NON-OUTAGE OH REPL-TRANS"/>
    <x v="0"/>
    <n v="3090"/>
    <s v="Tom Koeppel"/>
    <s v="CA"/>
    <s v="REL  SETC  //  OPER"/>
    <x v="0"/>
    <x v="0"/>
    <s v="2CORP90000"/>
    <x v="0"/>
    <s v="3CORP94000"/>
    <x v="79"/>
    <s v="1DRIV16000"/>
    <x v="7"/>
    <s v="2DRIV16100"/>
    <x v="42"/>
    <n v="0"/>
    <n v="285108"/>
    <n v="221541.63"/>
    <n v="325329.13"/>
    <n v="-40221.130000000005"/>
    <n v="0"/>
    <n v="299363"/>
    <n v="-299363"/>
    <n v="0"/>
    <n v="314332"/>
    <n v="-314332"/>
    <n v="0"/>
    <n v="330048"/>
    <n v="-330048"/>
    <n v="0"/>
    <n v="379555"/>
    <n v="-379555"/>
    <n v="436489"/>
    <n v="-1363519.13"/>
    <s v="Koeppel"/>
    <s v=" "/>
    <s v="N"/>
    <n v="0"/>
    <n v="0"/>
    <n v="0"/>
    <n v="0"/>
    <n v="0"/>
    <n v="0"/>
  </r>
  <r>
    <s v="R"/>
    <x v="0"/>
    <s v="R.10009"/>
    <s v="CAP-ELECTRIC SYSTEM WORK"/>
    <s v="R.10009.05"/>
    <s v="ELECTRIC EMERGENCY RESPONSE"/>
    <s v="R.10009.05.01"/>
    <s v="NON-OUTAGE REPAIR"/>
    <s v="R.10009.05.01.03"/>
    <s v="E-EMERGENCY NON-OUTAGE UG REPL-DIST"/>
    <x v="0"/>
    <n v="3090"/>
    <s v="Tom Koeppel"/>
    <s v="CA"/>
    <s v="REL  SETC  //  OPER"/>
    <x v="0"/>
    <x v="0"/>
    <s v="2CORP90000"/>
    <x v="0"/>
    <s v="3CORP94000"/>
    <x v="79"/>
    <s v="1DRIV16000"/>
    <x v="7"/>
    <s v="2DRIV16100"/>
    <x v="42"/>
    <n v="0"/>
    <n v="647956"/>
    <n v="643261.68999999994"/>
    <n v="747905.69551999983"/>
    <n v="-99949.695519999834"/>
    <n v="0"/>
    <n v="1890000"/>
    <n v="-1890000"/>
    <n v="0"/>
    <n v="1984500"/>
    <n v="-1984500"/>
    <n v="0"/>
    <n v="2083725"/>
    <n v="-2083725"/>
    <n v="0"/>
    <n v="2187911"/>
    <n v="-2187911"/>
    <n v="2297307"/>
    <n v="-8246085.6955199996"/>
    <s v="Koeppel"/>
    <s v=" "/>
    <s v="N"/>
    <n v="0"/>
    <n v="0"/>
    <n v="0"/>
    <n v="0"/>
    <n v="0"/>
    <n v="0"/>
  </r>
  <r>
    <s v="R"/>
    <x v="0"/>
    <s v="R.10009"/>
    <s v="CAP-ELECTRIC SYSTEM WORK"/>
    <s v="R.10009.05"/>
    <s v="ELECTRIC EMERGENCY RESPONSE"/>
    <s v="R.10009.05.01"/>
    <s v="NON-OUTAGE REPAIR"/>
    <s v="R.10009.05.01.04"/>
    <s v="OMRC_E-EMERG NON-OUTAGE OH REPL-DIST"/>
    <x v="0"/>
    <n v="3090"/>
    <s v="Tom Koeppel"/>
    <s v="OR"/>
    <s v="REL  SETC  //  OPER"/>
    <x v="0"/>
    <x v="0"/>
    <s v="2CORP90000"/>
    <x v="0"/>
    <s v="3CORP94000"/>
    <x v="79"/>
    <s v="1DRIV16000"/>
    <x v="7"/>
    <s v="2DRIV16100"/>
    <x v="42"/>
    <n v="0"/>
    <n v="2144"/>
    <n v="0"/>
    <n v="0"/>
    <n v="2144"/>
    <n v="0"/>
    <n v="0"/>
    <n v="0"/>
    <n v="0"/>
    <n v="0"/>
    <n v="0"/>
    <n v="0"/>
    <n v="0"/>
    <n v="0"/>
    <n v="0"/>
    <n v="0"/>
    <n v="0"/>
    <n v="0"/>
    <n v="2144"/>
    <n v="0"/>
    <s v=" "/>
    <s v="N"/>
    <n v="0"/>
    <n v="0"/>
    <n v="0"/>
    <n v="0"/>
    <n v="0"/>
    <n v="0"/>
  </r>
  <r>
    <s v="R"/>
    <x v="0"/>
    <s v="R.10009"/>
    <s v="CAP-ELECTRIC SYSTEM WORK"/>
    <s v="R.10009.05"/>
    <s v="ELECTRIC EMERGENCY RESPONSE"/>
    <s v="R.10009.05.01"/>
    <s v="NON-OUTAGE REPAIR"/>
    <s v="R.10009.05.01.05"/>
    <s v="OMRC_E-EMERG NON-OUTAGE OH REPL-TRANS"/>
    <x v="0"/>
    <n v="3090"/>
    <s v="Tom Koeppel"/>
    <s v="OR"/>
    <s v="REL  SETC  //  OPER"/>
    <x v="0"/>
    <x v="0"/>
    <s v="2CORP90000"/>
    <x v="0"/>
    <s v="3CORP94000"/>
    <x v="79"/>
    <s v="1DRIV16000"/>
    <x v="7"/>
    <s v="2DRIV16100"/>
    <x v="42"/>
    <n v="0"/>
    <n v="170040"/>
    <n v="0"/>
    <n v="0"/>
    <n v="170040"/>
    <n v="0"/>
    <n v="0"/>
    <n v="0"/>
    <n v="0"/>
    <n v="0"/>
    <n v="0"/>
    <n v="0"/>
    <n v="0"/>
    <n v="0"/>
    <n v="0"/>
    <n v="0"/>
    <n v="0"/>
    <n v="0"/>
    <n v="170040"/>
    <n v="0"/>
    <s v=" "/>
    <s v="N"/>
    <n v="0"/>
    <n v="0"/>
    <n v="0"/>
    <n v="0"/>
    <n v="0"/>
    <n v="0"/>
  </r>
  <r>
    <s v="R"/>
    <x v="0"/>
    <s v="R.10009"/>
    <s v="CAP-ELECTRIC SYSTEM WORK"/>
    <s v="R.10009.05"/>
    <s v="ELECTRIC EMERGENCY RESPONSE"/>
    <s v="R.10009.05.01"/>
    <s v="NON-OUTAGE REPAIR"/>
    <s v="R.10009.05.01.06"/>
    <s v="OMRC_E-EMERGENCY NON-OUTAGE UG REPL-DIST"/>
    <x v="0"/>
    <n v="3090"/>
    <s v="Tom Koeppel"/>
    <s v="OR"/>
    <s v="REL  SETC  //  OPER"/>
    <x v="0"/>
    <x v="0"/>
    <s v="2CORP90000"/>
    <x v="0"/>
    <s v="3CORP94000"/>
    <x v="79"/>
    <s v="1DRIV16000"/>
    <x v="7"/>
    <s v="2DRIV16100"/>
    <x v="42"/>
    <n v="0"/>
    <n v="40739"/>
    <n v="0"/>
    <n v="0"/>
    <n v="40739"/>
    <n v="0"/>
    <n v="0"/>
    <n v="0"/>
    <n v="0"/>
    <n v="0"/>
    <n v="0"/>
    <n v="0"/>
    <n v="0"/>
    <n v="0"/>
    <n v="0"/>
    <n v="0"/>
    <n v="0"/>
    <n v="0"/>
    <n v="40739"/>
    <n v="0"/>
    <s v=" "/>
    <s v="N"/>
    <n v="0"/>
    <n v="0"/>
    <n v="0"/>
    <n v="0"/>
    <n v="0"/>
    <n v="0"/>
  </r>
  <r>
    <s v="R"/>
    <x v="0"/>
    <s v="R.10009"/>
    <s v="CAP-ELECTRIC SYSTEM WORK"/>
    <s v="R.10009.05"/>
    <s v="ELECTRIC EMERGENCY RESPONSE"/>
    <s v="R.10009.05.02"/>
    <s v="OUTAGE REPAIR"/>
    <s v="R.10009.05.02.01"/>
    <s v="E-EMERGENCY OH REPLACEMENT-TRANS"/>
    <x v="0"/>
    <n v="3090"/>
    <s v="Tom Koeppel"/>
    <s v="CA"/>
    <s v="REL  SETC  //  OPER"/>
    <x v="0"/>
    <x v="0"/>
    <s v="2CORP90000"/>
    <x v="0"/>
    <s v="3CORP94500"/>
    <x v="74"/>
    <s v="1DRIV16000"/>
    <x v="7"/>
    <s v="2DRIV16200"/>
    <x v="41"/>
    <n v="4439985"/>
    <n v="952006"/>
    <n v="1100371.99"/>
    <n v="1388307.0399999998"/>
    <n v="-436301.0399999998"/>
    <n v="4562085"/>
    <n v="800000"/>
    <n v="3762085"/>
    <n v="4687542"/>
    <n v="840000"/>
    <n v="3847542"/>
    <n v="4816449"/>
    <n v="882000"/>
    <n v="3934449"/>
    <n v="4948902"/>
    <n v="926100"/>
    <n v="4022802"/>
    <n v="972405"/>
    <n v="15130576.960000001"/>
    <s v="Koeppel"/>
    <s v=" "/>
    <s v="N"/>
    <n v="0"/>
    <n v="0"/>
    <n v="0"/>
    <n v="0"/>
    <n v="0"/>
    <n v="0"/>
  </r>
  <r>
    <s v="R"/>
    <x v="0"/>
    <s v="R.10009"/>
    <s v="CAP-ELECTRIC SYSTEM WORK"/>
    <s v="R.10009.05"/>
    <s v="ELECTRIC EMERGENCY RESPONSE"/>
    <s v="R.10009.05.02"/>
    <s v="OUTAGE REPAIR"/>
    <s v="R.10009.05.02.02"/>
    <s v="E-EMERGENCY OUTAGE OH REPLACEMENT-DIST"/>
    <x v="0"/>
    <n v="3090"/>
    <s v="Tom Koeppel"/>
    <s v="CA"/>
    <s v="REL  SETC  //  OPER"/>
    <x v="0"/>
    <x v="0"/>
    <s v="2CORP90000"/>
    <x v="0"/>
    <s v="3CORP94500"/>
    <x v="74"/>
    <s v="1DRIV16000"/>
    <x v="7"/>
    <s v="2DRIV16200"/>
    <x v="41"/>
    <n v="10637506"/>
    <n v="11766990"/>
    <n v="11497032.68"/>
    <n v="10032137.45504"/>
    <n v="1734852.5449599996"/>
    <n v="10938156.716814158"/>
    <n v="10938156.716814158"/>
    <n v="0"/>
    <n v="11235701.96460177"/>
    <n v="11235701.96460177"/>
    <n v="0"/>
    <n v="11541250.575221239"/>
    <n v="11541250.575221239"/>
    <n v="0"/>
    <n v="11855054.548672566"/>
    <n v="11855054.548672566"/>
    <n v="0"/>
    <n v="12210706.185132744"/>
    <n v="1734852.5449599996"/>
    <s v="Koeppel"/>
    <s v=" "/>
    <s v="N"/>
    <n v="0"/>
    <n v="0"/>
    <n v="0"/>
    <n v="0"/>
    <n v="0"/>
    <n v="0"/>
  </r>
  <r>
    <s v="R"/>
    <x v="0"/>
    <s v="R.10009"/>
    <s v="CAP-ELECTRIC SYSTEM WORK"/>
    <s v="R.10009.05"/>
    <s v="ELECTRIC EMERGENCY RESPONSE"/>
    <s v="R.10009.05.02"/>
    <s v="OUTAGE REPAIR"/>
    <s v="R.10009.05.02.03"/>
    <s v="E-EMERGENCY OUTAGE UG REPLACEMENT-DIST"/>
    <x v="0"/>
    <n v="3090"/>
    <s v="Tom Koeppel"/>
    <s v="CA"/>
    <s v="REL  SETC  //  OPER"/>
    <x v="0"/>
    <x v="0"/>
    <s v="2CORP90000"/>
    <x v="0"/>
    <s v="3CORP94500"/>
    <x v="74"/>
    <s v="1DRIV16000"/>
    <x v="7"/>
    <s v="2DRIV16200"/>
    <x v="41"/>
    <n v="13224765"/>
    <n v="9974038"/>
    <n v="9652195.2899999991"/>
    <n v="9494608.4220000003"/>
    <n v="479429.57799999975"/>
    <n v="13277645"/>
    <n v="701755"/>
    <n v="12575890"/>
    <n v="12635607"/>
    <n v="736843"/>
    <n v="11898764"/>
    <n v="11974966"/>
    <n v="773685"/>
    <n v="11201281"/>
    <n v="11295387"/>
    <n v="812369"/>
    <n v="10483018"/>
    <n v="852988"/>
    <n v="46638382.578000002"/>
    <s v="Koeppel"/>
    <s v=" "/>
    <s v="N"/>
    <n v="0"/>
    <n v="0"/>
    <n v="0"/>
    <n v="0"/>
    <n v="0"/>
    <n v="0"/>
  </r>
  <r>
    <s v="R"/>
    <x v="0"/>
    <s v="R.10009"/>
    <s v="CAP-ELECTRIC SYSTEM WORK"/>
    <s v="R.10009.05"/>
    <s v="ELECTRIC EMERGENCY RESPONSE"/>
    <s v="R.10009.05.02"/>
    <s v="OUTAGE REPAIR"/>
    <s v="R.10009.05.02.04"/>
    <s v="E-UNPLANNED OH DISTRIBUTION-ABNORMALS"/>
    <x v="0"/>
    <n v="4580"/>
    <s v="David J Landers"/>
    <s v="CA"/>
    <s v="REL  SETC  //  OPER"/>
    <x v="0"/>
    <x v="0"/>
    <s v="2CORP90000"/>
    <x v="0"/>
    <s v="3CORP94500"/>
    <x v="74"/>
    <s v="1DRIV16000"/>
    <x v="7"/>
    <s v="2DRIV16200"/>
    <x v="41"/>
    <n v="0"/>
    <n v="806843"/>
    <n v="769377.28000000003"/>
    <n v="0"/>
    <n v="806843"/>
    <n v="0"/>
    <n v="814911"/>
    <n v="-814911"/>
    <n v="0"/>
    <n v="822980"/>
    <n v="-822980"/>
    <n v="0"/>
    <n v="831048"/>
    <n v="-831048"/>
    <n v="0"/>
    <n v="839048"/>
    <n v="-839048"/>
    <n v="847185"/>
    <n v="-2501144"/>
    <s v="Landers"/>
    <s v="Not sure why this wasn’t budgeted forward after 2017.  5% increase over 5 years. "/>
    <s v="N"/>
    <n v="0"/>
    <n v="0"/>
    <n v="0"/>
    <n v="0"/>
    <n v="0"/>
    <n v="0"/>
  </r>
  <r>
    <s v="R"/>
    <x v="0"/>
    <s v="R.10009"/>
    <s v="CAP-ELECTRIC SYSTEM WORK"/>
    <s v="R.10009.05"/>
    <s v="ELECTRIC EMERGENCY RESPONSE"/>
    <s v="R.10009.05.02"/>
    <s v="OUTAGE REPAIR"/>
    <s v="R.10009.05.02.05"/>
    <s v="E-UNPLANNED UG DISTRIBUTION-ABNORMALS"/>
    <x v="0"/>
    <n v="4580"/>
    <s v="David J Landers"/>
    <s v="CA"/>
    <s v="REL  SETC  //  OPER"/>
    <x v="0"/>
    <x v="0"/>
    <s v="2CORP90000"/>
    <x v="0"/>
    <s v="3CORP94500"/>
    <x v="74"/>
    <s v="1DRIV16000"/>
    <x v="7"/>
    <s v="2DRIV16200"/>
    <x v="41"/>
    <n v="0"/>
    <n v="3767560"/>
    <n v="3348959.71"/>
    <n v="0"/>
    <n v="3767560"/>
    <n v="0"/>
    <n v="3616858"/>
    <n v="-3616858"/>
    <n v="0"/>
    <n v="3466155"/>
    <n v="-3466155"/>
    <n v="0"/>
    <n v="3315453"/>
    <n v="-3315453"/>
    <n v="0"/>
    <n v="3164750"/>
    <n v="-3164750"/>
    <n v="3014048"/>
    <n v="-9795656"/>
    <s v="Landers"/>
    <s v="Not sure why this wasn’t budgeted forward after 2017.  Expect a 20% decline over 5 years due to cable work "/>
    <s v="N"/>
    <n v="0"/>
    <n v="0"/>
    <n v="0"/>
    <n v="0"/>
    <n v="0"/>
    <n v="0"/>
  </r>
  <r>
    <s v="R"/>
    <x v="0"/>
    <s v="R.10009"/>
    <s v="CAP-ELECTRIC SYSTEM WORK"/>
    <s v="R.10009.05"/>
    <s v="ELECTRIC EMERGENCY RESPONSE"/>
    <s v="R.10009.05.02"/>
    <s v="OUTAGE REPAIR"/>
    <s v="R.10009.05.02.06"/>
    <s v="OMRC_E-EMERGENCY OH REPLACEMENT-TRANS"/>
    <x v="0"/>
    <n v="3090"/>
    <s v="Tom Koeppel"/>
    <s v="OR"/>
    <s v="REL  SETC  //  OPER"/>
    <x v="0"/>
    <x v="0"/>
    <s v="2CORP90000"/>
    <x v="0"/>
    <s v="3CORP94500"/>
    <x v="74"/>
    <s v="1DRIV16000"/>
    <x v="7"/>
    <s v="2DRIV16200"/>
    <x v="41"/>
    <n v="0"/>
    <n v="254074"/>
    <n v="0"/>
    <n v="0"/>
    <n v="254074"/>
    <n v="0"/>
    <n v="0"/>
    <n v="0"/>
    <n v="0"/>
    <n v="0"/>
    <n v="0"/>
    <n v="0"/>
    <n v="0"/>
    <n v="0"/>
    <n v="0"/>
    <n v="0"/>
    <n v="0"/>
    <n v="0"/>
    <n v="254074"/>
    <n v="0"/>
    <s v=" "/>
    <s v="N"/>
    <n v="0"/>
    <n v="0"/>
    <n v="0"/>
    <n v="0"/>
    <n v="0"/>
    <n v="0"/>
  </r>
  <r>
    <s v="R"/>
    <x v="0"/>
    <s v="R.10009"/>
    <s v="CAP-ELECTRIC SYSTEM WORK"/>
    <s v="R.10009.05"/>
    <s v="ELECTRIC EMERGENCY RESPONSE"/>
    <s v="R.10009.05.02"/>
    <s v="OUTAGE REPAIR"/>
    <s v="R.10009.05.02.07"/>
    <s v="OMRC_E-EMERGENCY OUTAGE OH REPL-DIST"/>
    <x v="0"/>
    <n v="3090"/>
    <s v="Tom Koeppel"/>
    <s v="OR"/>
    <s v="REL  SETC  //  OPER"/>
    <x v="0"/>
    <x v="0"/>
    <s v="2CORP90000"/>
    <x v="0"/>
    <s v="3CORP94500"/>
    <x v="74"/>
    <s v="1DRIV16000"/>
    <x v="7"/>
    <s v="2DRIV16200"/>
    <x v="41"/>
    <n v="0"/>
    <n v="576155"/>
    <n v="0"/>
    <n v="0"/>
    <n v="576155"/>
    <n v="0"/>
    <n v="0"/>
    <n v="0"/>
    <n v="0"/>
    <n v="0"/>
    <n v="0"/>
    <n v="0"/>
    <n v="0"/>
    <n v="0"/>
    <n v="0"/>
    <n v="0"/>
    <n v="0"/>
    <n v="0"/>
    <n v="576155"/>
    <n v="0"/>
    <s v=" "/>
    <s v="N"/>
    <n v="0"/>
    <n v="0"/>
    <n v="0"/>
    <n v="0"/>
    <n v="0"/>
    <n v="0"/>
  </r>
  <r>
    <s v="R"/>
    <x v="0"/>
    <s v="R.10009"/>
    <s v="CAP-ELECTRIC SYSTEM WORK"/>
    <s v="R.10009.05"/>
    <s v="ELECTRIC EMERGENCY RESPONSE"/>
    <s v="R.10009.05.02"/>
    <s v="OUTAGE REPAIR"/>
    <s v="R.10009.05.02.08"/>
    <s v="OMRC_E-EMERGENCY OUTAGE UG REPL-DIST"/>
    <x v="0"/>
    <n v="3090"/>
    <s v="Tom Koeppel"/>
    <s v="OR"/>
    <s v="REL  SETC  //  OPER"/>
    <x v="0"/>
    <x v="0"/>
    <s v="2CORP90000"/>
    <x v="0"/>
    <s v="3CORP94500"/>
    <x v="74"/>
    <s v="1DRIV16000"/>
    <x v="7"/>
    <s v="2DRIV16200"/>
    <x v="41"/>
    <n v="0"/>
    <n v="481517"/>
    <n v="0"/>
    <n v="0"/>
    <n v="481517"/>
    <n v="0"/>
    <n v="0"/>
    <n v="0"/>
    <n v="0"/>
    <n v="0"/>
    <n v="0"/>
    <n v="0"/>
    <n v="0"/>
    <n v="0"/>
    <n v="0"/>
    <n v="0"/>
    <n v="0"/>
    <n v="0"/>
    <n v="481517"/>
    <n v="0"/>
    <s v=" "/>
    <s v="N"/>
    <n v="0"/>
    <n v="0"/>
    <n v="0"/>
    <n v="0"/>
    <n v="0"/>
    <n v="0"/>
  </r>
  <r>
    <s v="R"/>
    <x v="0"/>
    <s v="R.10009"/>
    <s v="CAP-ELECTRIC SYSTEM WORK"/>
    <s v="R.10009.05"/>
    <s v="ELECTRIC EMERGENCY RESPONSE"/>
    <s v="R.10009.05.02"/>
    <s v="OUTAGE REPAIR"/>
    <s v="R.10009.05.02.09"/>
    <s v="OMRC_E-UNPLANNED OH DSTRBTN-ABNORMALS"/>
    <x v="0"/>
    <n v="4580"/>
    <s v="David J Landers"/>
    <s v="OR"/>
    <s v="REL  SETC  //  OPER"/>
    <x v="0"/>
    <x v="0"/>
    <s v="2CORP90000"/>
    <x v="0"/>
    <s v="3CORP94500"/>
    <x v="74"/>
    <s v="1DRIV16000"/>
    <x v="7"/>
    <s v="2DRIV16200"/>
    <x v="41"/>
    <n v="0"/>
    <n v="73444"/>
    <n v="0"/>
    <n v="0"/>
    <n v="73444"/>
    <n v="0"/>
    <n v="0"/>
    <n v="0"/>
    <n v="0"/>
    <n v="0"/>
    <n v="0"/>
    <n v="0"/>
    <n v="0"/>
    <n v="0"/>
    <n v="0"/>
    <n v="0"/>
    <n v="0"/>
    <n v="0"/>
    <n v="73444"/>
    <n v="0"/>
    <s v=" "/>
    <s v="N"/>
    <n v="0"/>
    <n v="0"/>
    <n v="0"/>
    <n v="0"/>
    <n v="0"/>
    <n v="0"/>
  </r>
  <r>
    <s v="R"/>
    <x v="0"/>
    <s v="R.10009"/>
    <s v="CAP-ELECTRIC SYSTEM WORK"/>
    <s v="R.10009.05"/>
    <s v="ELECTRIC EMERGENCY RESPONSE"/>
    <s v="R.10009.05.02"/>
    <s v="OUTAGE REPAIR"/>
    <s v="R.10009.05.02.10"/>
    <s v="OMRC_E-UNPLANNED UG DISTRBTN-ABNORMALS"/>
    <x v="0"/>
    <n v="4580"/>
    <s v="David J Landers"/>
    <s v="OR"/>
    <s v="REL  SETC  //  OPER"/>
    <x v="0"/>
    <x v="0"/>
    <s v="2CORP90000"/>
    <x v="0"/>
    <s v="3CORP94500"/>
    <x v="74"/>
    <s v="1DRIV16000"/>
    <x v="7"/>
    <s v="2DRIV16200"/>
    <x v="41"/>
    <n v="0"/>
    <n v="79764"/>
    <n v="0"/>
    <n v="0"/>
    <n v="79764"/>
    <n v="0"/>
    <n v="0"/>
    <n v="0"/>
    <n v="0"/>
    <n v="0"/>
    <n v="0"/>
    <n v="0"/>
    <n v="0"/>
    <n v="0"/>
    <n v="0"/>
    <n v="0"/>
    <n v="0"/>
    <n v="0"/>
    <n v="79764"/>
    <n v="0"/>
    <s v=" "/>
    <s v="N"/>
    <n v="0"/>
    <n v="0"/>
    <n v="0"/>
    <n v="0"/>
    <n v="0"/>
    <n v="0"/>
  </r>
  <r>
    <s v="R"/>
    <x v="0"/>
    <s v="R.10009"/>
    <s v="CAP-ELECTRIC SYSTEM WORK"/>
    <s v="R.10009.06"/>
    <s v="ELECTRIC STORM RESPONSE"/>
    <s v="R.10009.06.01"/>
    <s v="ELECTRIC STORM REPAIR"/>
    <s v="R.10009.06.01.01"/>
    <s v="E-STORM OH REPLACEMENT-DIST"/>
    <x v="0"/>
    <n v="3065"/>
    <s v="Jennifer A Boyer"/>
    <s v="CA"/>
    <s v="REL  SETC  //  OPER"/>
    <x v="0"/>
    <x v="0"/>
    <s v="2CORP90000"/>
    <x v="0"/>
    <s v="3CORP97000"/>
    <x v="14"/>
    <s v="1DRIV16000"/>
    <x v="7"/>
    <s v="2DRIV16300"/>
    <x v="9"/>
    <n v="1912292"/>
    <n v="1912292"/>
    <n v="1571991.43"/>
    <n v="1056227.0807960001"/>
    <n v="856064.91920399992"/>
    <n v="1799183.0464451988"/>
    <n v="1799183.0464451988"/>
    <n v="0"/>
    <n v="1853446.8141042434"/>
    <n v="1853446.8141042434"/>
    <n v="0"/>
    <n v="1909406.3245026332"/>
    <n v="1909406.3245026332"/>
    <n v="0"/>
    <n v="0"/>
    <n v="1966688.5142377121"/>
    <n v="-1966688.5142377121"/>
    <n v="2025689.1696648435"/>
    <n v="-1110623.5950337122"/>
    <s v="Koeppel"/>
    <s v="Koch added 2021 and 2022 number incrementing by 3% "/>
    <s v="N"/>
    <n v="0"/>
    <n v="0"/>
    <n v="0"/>
    <n v="0"/>
    <n v="0"/>
    <n v="0"/>
  </r>
  <r>
    <s v="R"/>
    <x v="0"/>
    <s v="R.10009"/>
    <s v="CAP-ELECTRIC SYSTEM WORK"/>
    <s v="R.10009.06"/>
    <s v="ELECTRIC STORM RESPONSE"/>
    <s v="R.10009.06.01"/>
    <s v="ELECTRIC STORM REPAIR"/>
    <s v="R.10009.06.01.02"/>
    <s v="E-STORM OH REPLACEMENT-TRANS"/>
    <x v="0"/>
    <n v="3065"/>
    <s v="Jennifer A Boyer"/>
    <s v="CA"/>
    <s v="REL  SETC  //  OPER"/>
    <x v="0"/>
    <x v="0"/>
    <s v="2CORP90000"/>
    <x v="0"/>
    <s v="3CORP97000"/>
    <x v="14"/>
    <s v="1DRIV16000"/>
    <x v="7"/>
    <s v="2DRIV16300"/>
    <x v="9"/>
    <n v="182665"/>
    <n v="182665"/>
    <n v="176226.7"/>
    <n v="122790.89086"/>
    <n v="59874.10914"/>
    <n v="187688"/>
    <n v="187688"/>
    <n v="0"/>
    <n v="192850"/>
    <n v="192850"/>
    <n v="0"/>
    <n v="198153"/>
    <n v="198153"/>
    <n v="0"/>
    <n v="203602"/>
    <n v="203602"/>
    <n v="0"/>
    <n v="209710.06"/>
    <n v="59874.10914"/>
    <s v="Koeppel"/>
    <s v=" "/>
    <s v="N"/>
    <n v="0"/>
    <n v="0"/>
    <n v="0"/>
    <n v="0"/>
    <n v="0"/>
    <n v="0"/>
  </r>
  <r>
    <s v="R"/>
    <x v="0"/>
    <s v="R.10009"/>
    <s v="CAP-ELECTRIC SYSTEM WORK"/>
    <s v="R.10009.07"/>
    <s v="ELECTRIC SYSTEM NEW"/>
    <s v="R.10009.07.01"/>
    <s v="ELECTRIC SYSTEM NEW"/>
    <s v="R.10009.07.01.01"/>
    <s v="E-OH SYSTEM CAPACITY NEW-DIST"/>
    <x v="0"/>
    <n v="4580"/>
    <s v="David J Landers"/>
    <s v="CA"/>
    <s v="REL  SETC  //  OPER"/>
    <x v="0"/>
    <x v="0"/>
    <s v="2CORP90000"/>
    <x v="0"/>
    <s v="3CORP96000"/>
    <x v="67"/>
    <s v="1DRIV11000"/>
    <x v="0"/>
    <s v="2DRIV11600"/>
    <x v="32"/>
    <n v="0"/>
    <n v="200000"/>
    <n v="189223.19"/>
    <n v="506744.5834"/>
    <n v="-306744.5834"/>
    <n v="0"/>
    <n v="206000"/>
    <n v="-206000"/>
    <n v="0"/>
    <n v="212180"/>
    <n v="-212180"/>
    <n v="0"/>
    <n v="218545.4"/>
    <n v="-218545.4"/>
    <n v="0"/>
    <n v="225101.76199999999"/>
    <n v="-225101.76199999999"/>
    <n v="231854.81485999998"/>
    <n v="-1168571.7453999999"/>
    <s v="Nedrud"/>
    <s v="Carried forward 2017 budget w/3% inflation to 2022 to accommodate new capacity improvements.  Will align with Strategic Dist growth plan "/>
    <s v="N"/>
    <n v="0"/>
    <n v="0"/>
    <n v="0"/>
    <n v="0"/>
    <n v="0"/>
    <n v="0"/>
  </r>
  <r>
    <s v="R"/>
    <x v="0"/>
    <s v="R.10009"/>
    <s v="CAP-ELECTRIC SYSTEM WORK"/>
    <s v="R.10009.07"/>
    <s v="ELECTRIC SYSTEM NEW"/>
    <s v="R.10009.07.01"/>
    <s v="ELECTRIC SYSTEM NEW"/>
    <s v="R.10009.07.01.02"/>
    <s v="E-OH SYSTEM CAPACITY NEW-TRANS"/>
    <x v="0"/>
    <n v="4022"/>
    <s v="Roque Bamba"/>
    <s v="CA"/>
    <s v="REL  SETC  //  OPER"/>
    <x v="0"/>
    <x v="0"/>
    <s v="2CORP90000"/>
    <x v="0"/>
    <s v="3CORP90500"/>
    <x v="66"/>
    <s v="1DRIV11000"/>
    <x v="0"/>
    <s v="2DRIV11600"/>
    <x v="32"/>
    <n v="50000"/>
    <n v="50000"/>
    <n v="0"/>
    <n v="0"/>
    <n v="50000"/>
    <n v="51044.247787610628"/>
    <n v="51044.247787610628"/>
    <n v="0"/>
    <n v="52580.530973451336"/>
    <n v="52580.530973451336"/>
    <n v="0"/>
    <n v="54166.371681415942"/>
    <n v="54166.371681415942"/>
    <n v="0"/>
    <n v="55801.769911504431"/>
    <n v="55801.769911504431"/>
    <n v="0"/>
    <n v="57475.823008849562"/>
    <n v="50000"/>
    <s v="Tada"/>
    <s v=" "/>
    <s v="N"/>
    <n v="0"/>
    <n v="0"/>
    <n v="0"/>
    <n v="0"/>
    <n v="0"/>
    <n v="0"/>
  </r>
  <r>
    <s v="R"/>
    <x v="0"/>
    <s v="R.10009"/>
    <s v="CAP-ELECTRIC SYSTEM WORK"/>
    <s v="R.10009.07"/>
    <s v="ELECTRIC SYSTEM NEW"/>
    <s v="R.10009.07.01"/>
    <s v="ELECTRIC SYSTEM NEW"/>
    <s v="R.10009.07.01.03"/>
    <s v="E-UG SYSTEM CAPACITY NEW-DIST"/>
    <x v="0"/>
    <n v="4580"/>
    <s v="David J Landers"/>
    <s v="CA"/>
    <s v="REL  SETC  //  OPER"/>
    <x v="0"/>
    <x v="0"/>
    <s v="2CORP90000"/>
    <x v="0"/>
    <s v="3CORP96000"/>
    <x v="67"/>
    <s v="1DRIV11000"/>
    <x v="0"/>
    <s v="2DRIV11600"/>
    <x v="32"/>
    <n v="0"/>
    <n v="0"/>
    <n v="183164.58"/>
    <n v="3515578.9099999997"/>
    <n v="-3515578.9099999997"/>
    <n v="0"/>
    <n v="0"/>
    <n v="0"/>
    <n v="0"/>
    <n v="0"/>
    <n v="0"/>
    <n v="0"/>
    <n v="0"/>
    <n v="0"/>
    <n v="0"/>
    <n v="0"/>
    <n v="0"/>
    <n v="0"/>
    <n v="-3515578.9099999997"/>
    <s v="Nedrud"/>
    <s v=" "/>
    <s v="N"/>
    <n v="0"/>
    <n v="0"/>
    <n v="0"/>
    <n v="0"/>
    <n v="0"/>
    <n v="0"/>
  </r>
  <r>
    <s v="R"/>
    <x v="0"/>
    <s v="R.10009"/>
    <s v="CAP-ELECTRIC SYSTEM WORK"/>
    <s v="R.10009.07"/>
    <s v="ELECTRIC SYSTEM NEW"/>
    <s v="R.10009.07.01"/>
    <s v="ELECTRIC SYSTEM NEW"/>
    <s v="R.10009.07.01.04"/>
    <s v="OMRC_E-OH SYSTEM CAPACITY NEW-DIST"/>
    <x v="0"/>
    <n v="4580"/>
    <s v="David J Landers"/>
    <s v="OR"/>
    <s v="REL  SETC  //  OPER"/>
    <x v="0"/>
    <x v="0"/>
    <s v="2CORP90000"/>
    <x v="0"/>
    <s v="3CORP96000"/>
    <x v="67"/>
    <s v="1DRIV11000"/>
    <x v="0"/>
    <s v="2DRIV11600"/>
    <x v="32"/>
    <n v="0"/>
    <n v="24770"/>
    <n v="0"/>
    <n v="0"/>
    <n v="24770"/>
    <n v="0"/>
    <n v="0"/>
    <n v="0"/>
    <n v="0"/>
    <n v="0"/>
    <n v="0"/>
    <n v="0"/>
    <n v="0"/>
    <n v="0"/>
    <n v="0"/>
    <n v="0"/>
    <n v="0"/>
    <n v="0"/>
    <n v="24770"/>
    <n v="0"/>
    <s v=" "/>
    <s v="N"/>
    <n v="0"/>
    <n v="0"/>
    <n v="0"/>
    <n v="0"/>
    <n v="0"/>
    <n v="0"/>
  </r>
  <r>
    <s v="R"/>
    <x v="0"/>
    <s v="R.10009"/>
    <s v="CAP-ELECTRIC SYSTEM WORK"/>
    <s v="R.10009.07"/>
    <s v="ELECTRIC SYSTEM NEW"/>
    <s v="R.10009.07.01"/>
    <s v="ELECTRIC SYSTEM NEW"/>
    <s v="R.10009.07.01.05"/>
    <s v="OMRC_E-UG SYSTEM CAPACITY NEW-DIST"/>
    <x v="0"/>
    <n v="4580"/>
    <s v="David J Landers"/>
    <s v="OR"/>
    <s v="REL  SETC  //  OPER"/>
    <x v="0"/>
    <x v="0"/>
    <s v="2CORP90000"/>
    <x v="0"/>
    <s v="3CORP96000"/>
    <x v="67"/>
    <s v="1DRIV11000"/>
    <x v="0"/>
    <s v="2DRIV11600"/>
    <x v="32"/>
    <n v="0"/>
    <n v="21808"/>
    <n v="0"/>
    <n v="0"/>
    <n v="21808"/>
    <n v="0"/>
    <n v="0"/>
    <n v="0"/>
    <n v="0"/>
    <n v="0"/>
    <n v="0"/>
    <n v="0"/>
    <n v="0"/>
    <n v="0"/>
    <n v="0"/>
    <n v="0"/>
    <n v="0"/>
    <n v="0"/>
    <n v="21808"/>
    <n v="0"/>
    <s v=" "/>
    <s v="N"/>
    <n v="0"/>
    <n v="0"/>
    <n v="0"/>
    <n v="0"/>
    <n v="0"/>
    <n v="0"/>
  </r>
  <r>
    <s v="R"/>
    <x v="0"/>
    <s v="R.10009"/>
    <s v="CAP-ELECTRIC SYSTEM WORK"/>
    <s v="R.10009.07"/>
    <s v="ELECTRIC SYSTEM NEW"/>
    <s v="R.10009.07.02"/>
    <s v="PROJECT MITIGATION"/>
    <s v="R.10009.07.02.01"/>
    <s v="E-SYSTEM PROJECT MITIGATION-TRANS"/>
    <x v="0"/>
    <n v="4022"/>
    <s v="Roque Bamba"/>
    <s v="CA"/>
    <s v="REL  SETC  //  OPER"/>
    <x v="0"/>
    <x v="0"/>
    <s v="2CORP90000"/>
    <x v="0"/>
    <s v="3CORP93000"/>
    <x v="0"/>
    <s v="1DRIV11000"/>
    <x v="0"/>
    <s v="2DRIV11600"/>
    <x v="32"/>
    <n v="0"/>
    <n v="0"/>
    <n v="0"/>
    <n v="0"/>
    <n v="0"/>
    <n v="0"/>
    <n v="0"/>
    <n v="0"/>
    <n v="0"/>
    <n v="0"/>
    <n v="0"/>
    <n v="0"/>
    <n v="0"/>
    <n v="0"/>
    <n v="0"/>
    <n v="0"/>
    <n v="0"/>
    <n v="0"/>
    <n v="0"/>
    <s v="Bamba"/>
    <s v=" "/>
    <s v="N"/>
    <n v="0"/>
    <n v="0"/>
    <n v="0"/>
    <n v="0"/>
    <n v="0"/>
    <n v="0"/>
  </r>
  <r>
    <s v="R"/>
    <x v="0"/>
    <s v="R.10009"/>
    <s v="CAP-ELECTRIC SYSTEM WORK"/>
    <s v="R.10009.07"/>
    <s v="ELECTRIC SYSTEM NEW"/>
    <s v="R.10009.07.03"/>
    <s v="SYSTEM IMPROVEMENT OPPORTUNITY"/>
    <s v="R.10009.07.03.01"/>
    <s v="E-OH/UG SYSTEM IMP OPP NEW-DIST"/>
    <x v="0"/>
    <n v="4207"/>
    <s v="Jennifer R Tada"/>
    <s v="CA"/>
    <s v="REL  SETC  //  OPER"/>
    <x v="0"/>
    <x v="0"/>
    <s v="2CORP90000"/>
    <x v="0"/>
    <s v="3CORP96000"/>
    <x v="67"/>
    <s v="1DRIV21000"/>
    <x v="16"/>
    <s v="2DRIV21300"/>
    <x v="40"/>
    <n v="2915643.3619726798"/>
    <n v="1386464"/>
    <n v="1250002.04"/>
    <n v="47793.846704000003"/>
    <n v="1338670.1532960001"/>
    <n v="2976536.44457671"/>
    <n v="2770536.44457671"/>
    <n v="206000"/>
    <n v="3066121.5220348435"/>
    <n v="2853941.5220348402"/>
    <n v="212180.00000000326"/>
    <n v="3158596.4407013049"/>
    <n v="2940051.0407012999"/>
    <n v="218545.40000000503"/>
    <n v="3253961.2005760921"/>
    <n v="3028859.4385760897"/>
    <n v="225101.76200000243"/>
    <n v="6000000"/>
    <n v="2200497.315296011"/>
    <s v="Nedrud"/>
    <s v=" CAK reduced to absorb OH System Capacity New - Dist added on line 124.  Increased 2022 to account for unidentifed work and match bottom line trend"/>
    <s v="N"/>
    <n v="0"/>
    <n v="0"/>
    <n v="0"/>
    <n v="0"/>
    <n v="0"/>
    <n v="0"/>
  </r>
  <r>
    <s v="R"/>
    <x v="0"/>
    <s v="R.10009"/>
    <s v="CAP-ELECTRIC SYSTEM WORK"/>
    <s v="R.10009.07"/>
    <s v="ELECTRIC SYSTEM NEW"/>
    <s v="R.10009.07.03"/>
    <s v="SYSTEM IMPROVEMENT OPPORTUNITY"/>
    <s v="R.10009.07.03.02"/>
    <s v="E-OH/UG SYSTEM IMP OPP NEW-TRANS"/>
    <x v="0"/>
    <n v="4207"/>
    <s v="Jennifer R Tada"/>
    <s v="CA"/>
    <s v="REL  SETC  //  OPER"/>
    <x v="0"/>
    <x v="0"/>
    <s v="2CORP90000"/>
    <x v="0"/>
    <s v="3CORP96000"/>
    <x v="67"/>
    <s v="1DRIV11000"/>
    <x v="0"/>
    <s v="2DRIV11600"/>
    <x v="32"/>
    <n v="4016679.0112996199"/>
    <n v="5545858"/>
    <n v="0"/>
    <n v="0"/>
    <n v="5545858"/>
    <n v="4100567.1747214552"/>
    <n v="3850567.1747214599"/>
    <n v="249999.99999999534"/>
    <n v="4223982.3032810325"/>
    <n v="4223982.3032810325"/>
    <n v="0"/>
    <n v="4351378.5650199521"/>
    <n v="4351378.5650199521"/>
    <n v="0"/>
    <n v="4482755.9599382114"/>
    <n v="4482755.9599382114"/>
    <n v="0"/>
    <n v="7000000"/>
    <n v="5795857.9999999953"/>
    <s v="Nedrud"/>
    <s v=" CAK Increased 2022 to account for unidentifed work and match bottom line trend"/>
    <s v="N"/>
    <n v="0"/>
    <n v="0"/>
    <n v="0"/>
    <n v="0"/>
    <n v="0"/>
    <n v="0"/>
  </r>
  <r>
    <s v="R"/>
    <x v="0"/>
    <s v="R.10009"/>
    <s v="CAP-ELECTRIC SYSTEM WORK"/>
    <s v="R.10009.07"/>
    <s v="ELECTRIC SYSTEM NEW"/>
    <s v="R.10009.07.03"/>
    <s v="SYSTEM IMPROVEMENT OPPORTUNITY"/>
    <s v="R.10009.07.03.03"/>
    <s v="OMRC_E-OH/UG SYSTEM IMP OPP NEW-DIST"/>
    <x v="0"/>
    <n v="4207"/>
    <s v="Jennifer R Tada"/>
    <s v="OR"/>
    <s v="REL  SETC  //  OPER"/>
    <x v="0"/>
    <x v="0"/>
    <s v="2CORP90000"/>
    <x v="0"/>
    <s v="3CORP96000"/>
    <x v="67"/>
    <s v="1DRIV11000"/>
    <x v="0"/>
    <s v="2DRIV11600"/>
    <x v="32"/>
    <n v="0"/>
    <n v="0"/>
    <n v="0"/>
    <n v="0"/>
    <n v="0"/>
    <n v="0"/>
    <n v="0"/>
    <n v="0"/>
    <n v="0"/>
    <n v="0"/>
    <n v="0"/>
    <n v="0"/>
    <n v="0"/>
    <n v="0"/>
    <n v="0"/>
    <n v="0"/>
    <n v="0"/>
    <n v="0"/>
    <n v="0"/>
    <n v="0"/>
    <s v=" "/>
    <s v="N"/>
    <n v="0"/>
    <n v="0"/>
    <n v="0"/>
    <n v="0"/>
    <n v="0"/>
    <n v="0"/>
  </r>
  <r>
    <s v="R"/>
    <x v="0"/>
    <s v="R.10009"/>
    <s v="CAP-ELECTRIC SYSTEM WORK"/>
    <s v="R.10009.08"/>
    <s v="ELECTRIC SYSTEM UPGRADE"/>
    <s v="R.10009.08.01"/>
    <s v="CABLE REMEDIATION PROGRAM"/>
    <s v="R.10009.08.01.01"/>
    <s v="E-ACCELERATED CABLE REMEDIATION-DIST"/>
    <x v="0"/>
    <n v="4580"/>
    <s v="David J Landers"/>
    <s v="CA"/>
    <s v="REL  SETC  //  OPER"/>
    <x v="2"/>
    <x v="1"/>
    <s v="2CORP10000"/>
    <x v="13"/>
    <s v="3CORP11000"/>
    <x v="80"/>
    <s v="1DRIV11000"/>
    <x v="0"/>
    <s v="2DRIV11100"/>
    <x v="43"/>
    <n v="0"/>
    <n v="0"/>
    <n v="0"/>
    <n v="0"/>
    <n v="0"/>
    <n v="0"/>
    <n v="0"/>
    <n v="0"/>
    <n v="0"/>
    <n v="0"/>
    <n v="0"/>
    <n v="0"/>
    <n v="0"/>
    <n v="0"/>
    <n v="0"/>
    <n v="0"/>
    <n v="0"/>
    <n v="0"/>
    <n v="0"/>
    <n v="0"/>
    <s v=" "/>
    <s v="N"/>
    <n v="0"/>
    <n v="0"/>
    <n v="0"/>
    <n v="0"/>
    <n v="0"/>
    <n v="0"/>
  </r>
  <r>
    <s v="R"/>
    <x v="0"/>
    <s v="R.10009"/>
    <s v="CAP-ELECTRIC SYSTEM WORK"/>
    <s v="R.10009.08"/>
    <s v="ELECTRIC SYSTEM UPGRADE"/>
    <s v="R.10009.08.01"/>
    <s v="CABLE REMEDIATION PROGRAM"/>
    <s v="R.10009.08.01.02"/>
    <s v="E-UG CABLE REMEDIATION-DIST"/>
    <x v="0"/>
    <n v="4580"/>
    <s v="David J Landers"/>
    <s v="CA"/>
    <s v="REL  SETC  //  OPER"/>
    <x v="2"/>
    <x v="1"/>
    <s v="2CORP10000"/>
    <x v="13"/>
    <s v="3CORP11000"/>
    <x v="80"/>
    <s v="1DRIV11000"/>
    <x v="0"/>
    <s v="2DRIV11100"/>
    <x v="43"/>
    <n v="40000000"/>
    <n v="40000000"/>
    <n v="41335808.020000003"/>
    <n v="46871467.139999993"/>
    <n v="-6871467.1399999931"/>
    <n v="43700000"/>
    <n v="43700000"/>
    <n v="0"/>
    <n v="47400000"/>
    <n v="47400000"/>
    <n v="0"/>
    <n v="51100000"/>
    <n v="51100000"/>
    <n v="0"/>
    <n v="54800000"/>
    <n v="54800000"/>
    <n v="0"/>
    <n v="56444000"/>
    <n v="-6871467.1399999931"/>
    <s v="Nedrud"/>
    <s v=" "/>
    <s v="N"/>
    <n v="0"/>
    <n v="0"/>
    <n v="0"/>
    <n v="0"/>
    <n v="0"/>
    <n v="0"/>
  </r>
  <r>
    <s v="R"/>
    <x v="0"/>
    <s v="R.10009"/>
    <s v="CAP-ELECTRIC SYSTEM WORK"/>
    <s v="R.10009.08"/>
    <s v="ELECTRIC SYSTEM UPGRADE"/>
    <s v="R.10009.08.01"/>
    <s v="CABLE REMEDIATION PROGRAM"/>
    <s v="R.10009.08.01.03"/>
    <s v="E-UG FEEDER CABLE REMEDIATION-DIST"/>
    <x v="0"/>
    <n v="4580"/>
    <s v="David J Landers"/>
    <s v="CA"/>
    <s v="REL  SETC  //  OPER"/>
    <x v="2"/>
    <x v="1"/>
    <s v="2CORP10000"/>
    <x v="13"/>
    <s v="3CORP11000"/>
    <x v="80"/>
    <s v="1DRIV11000"/>
    <x v="0"/>
    <s v="2DRIV11100"/>
    <x v="43"/>
    <n v="0"/>
    <n v="0"/>
    <n v="166927.24"/>
    <n v="142315.24"/>
    <n v="-142315.24"/>
    <n v="0"/>
    <n v="0"/>
    <n v="0"/>
    <n v="0"/>
    <n v="0"/>
    <n v="0"/>
    <n v="0"/>
    <n v="0"/>
    <n v="0"/>
    <n v="0"/>
    <n v="0"/>
    <n v="0"/>
    <n v="0"/>
    <n v="-142315.24"/>
    <s v="Nedrud"/>
    <s v=" "/>
    <s v="N"/>
    <n v="0"/>
    <n v="0"/>
    <n v="0"/>
    <n v="0"/>
    <n v="0"/>
    <n v="0"/>
  </r>
  <r>
    <s v="R"/>
    <x v="0"/>
    <s v="R.10009"/>
    <s v="CAP-ELECTRIC SYSTEM WORK"/>
    <s v="R.10009.08"/>
    <s v="ELECTRIC SYSTEM UPGRADE"/>
    <s v="R.10009.08.01"/>
    <s v="CABLE REMEDIATION PROGRAM"/>
    <s v="R.10009.08.01.04"/>
    <s v="OMRC_E-ACCLRTD CABLE REMEDIATION-DIST"/>
    <x v="0"/>
    <n v="4580"/>
    <s v="David J Landers"/>
    <s v="OR"/>
    <s v="REL  SETC  //  OPER"/>
    <x v="2"/>
    <x v="1"/>
    <s v="2CORP10000"/>
    <x v="13"/>
    <s v="3CORP11000"/>
    <x v="80"/>
    <s v="1DRIV11000"/>
    <x v="0"/>
    <s v="2DRIV11100"/>
    <x v="43"/>
    <n v="0"/>
    <n v="108138"/>
    <n v="0"/>
    <n v="0"/>
    <n v="108138"/>
    <n v="0"/>
    <n v="0"/>
    <n v="0"/>
    <n v="0"/>
    <n v="0"/>
    <n v="0"/>
    <n v="0"/>
    <n v="0"/>
    <n v="0"/>
    <n v="0"/>
    <n v="0"/>
    <n v="0"/>
    <n v="0"/>
    <n v="108138"/>
    <n v="0"/>
    <s v=" "/>
    <s v="N"/>
    <n v="0"/>
    <n v="0"/>
    <n v="0"/>
    <n v="0"/>
    <n v="0"/>
    <n v="0"/>
  </r>
  <r>
    <s v="R"/>
    <x v="0"/>
    <s v="R.10009"/>
    <s v="CAP-ELECTRIC SYSTEM WORK"/>
    <s v="R.10009.08"/>
    <s v="ELECTRIC SYSTEM UPGRADE"/>
    <s v="R.10009.08.01"/>
    <s v="CABLE REMEDIATION PROGRAM"/>
    <s v="R.10009.08.01.05"/>
    <s v="OMRC_E-UG CABLE REMEDIATION-DIST"/>
    <x v="0"/>
    <n v="4580"/>
    <s v="David J Landers"/>
    <s v="OR"/>
    <s v="REL  SETC  //  OPER"/>
    <x v="2"/>
    <x v="1"/>
    <s v="2CORP10000"/>
    <x v="13"/>
    <s v="3CORP11000"/>
    <x v="80"/>
    <s v="1DRIV11000"/>
    <x v="0"/>
    <s v="2DRIV11100"/>
    <x v="43"/>
    <n v="0"/>
    <n v="120399"/>
    <n v="0"/>
    <n v="0"/>
    <n v="120399"/>
    <n v="0"/>
    <n v="0"/>
    <n v="0"/>
    <n v="0"/>
    <n v="0"/>
    <n v="0"/>
    <n v="0"/>
    <n v="0"/>
    <n v="0"/>
    <n v="0"/>
    <n v="0"/>
    <n v="0"/>
    <n v="0"/>
    <n v="120399"/>
    <n v="0"/>
    <s v=" "/>
    <s v="N"/>
    <n v="0"/>
    <n v="0"/>
    <n v="0"/>
    <n v="0"/>
    <n v="0"/>
    <n v="0"/>
  </r>
  <r>
    <s v="R"/>
    <x v="0"/>
    <s v="R.10009"/>
    <s v="CAP-ELECTRIC SYSTEM WORK"/>
    <s v="R.10009.08"/>
    <s v="ELECTRIC SYSTEM UPGRADE"/>
    <s v="R.10009.08.01"/>
    <s v="CABLE REMEDIATION PROGRAM"/>
    <s v="R.10009.08.01.06"/>
    <s v="OMRC_E-UG FEEDER CABLE REMEDIATION-DIST"/>
    <x v="0"/>
    <n v="4580"/>
    <s v="David J Landers"/>
    <s v="OR"/>
    <s v="REL  SETC  //  OPER"/>
    <x v="2"/>
    <x v="1"/>
    <s v="2CORP10000"/>
    <x v="13"/>
    <s v="3CORP11000"/>
    <x v="80"/>
    <s v="1DRIV11000"/>
    <x v="0"/>
    <s v="2DRIV11100"/>
    <x v="43"/>
    <n v="0"/>
    <n v="0"/>
    <n v="0"/>
    <n v="0"/>
    <n v="0"/>
    <n v="0"/>
    <n v="0"/>
    <n v="0"/>
    <n v="0"/>
    <n v="0"/>
    <n v="0"/>
    <n v="0"/>
    <n v="0"/>
    <n v="0"/>
    <n v="0"/>
    <n v="0"/>
    <n v="0"/>
    <n v="0"/>
    <n v="0"/>
    <n v="0"/>
    <s v=" "/>
    <s v="N"/>
    <n v="0"/>
    <n v="0"/>
    <n v="0"/>
    <n v="0"/>
    <n v="0"/>
    <n v="0"/>
  </r>
  <r>
    <s v="R"/>
    <x v="0"/>
    <s v="R.10009"/>
    <s v="CAP-ELECTRIC SYSTEM WORK"/>
    <s v="R.10009.08"/>
    <s v="ELECTRIC SYSTEM UPGRADE"/>
    <s v="R.10009.08.02"/>
    <s v="ELECTRIC SYSTEM UPGRADE"/>
    <s v="R.10009.08.02.01"/>
    <s v="E-BELLINGHAM SUBS"/>
    <x v="0"/>
    <n v="4050"/>
    <s v="Randal L Walls"/>
    <s v="CA"/>
    <s v="REL  SETC  //  EXEC"/>
    <x v="0"/>
    <x v="0"/>
    <s v="2CORP90000"/>
    <x v="0"/>
    <s v="3CORP93000"/>
    <x v="0"/>
    <s v="1DRIV11000"/>
    <x v="0"/>
    <s v="2DRIV11500"/>
    <x v="34"/>
    <n v="0"/>
    <n v="0"/>
    <n v="72005.81"/>
    <n v="46715.759999999995"/>
    <n v="-46715.759999999995"/>
    <n v="0"/>
    <n v="0"/>
    <n v="0"/>
    <n v="0"/>
    <n v="0"/>
    <n v="0"/>
    <n v="0"/>
    <n v="0"/>
    <n v="0"/>
    <n v="0"/>
    <n v="0"/>
    <n v="0"/>
    <n v="0"/>
    <n v="-46715.759999999995"/>
    <s v="Bamba"/>
    <s v=" "/>
    <s v="N"/>
    <n v="0"/>
    <n v="0"/>
    <n v="0"/>
    <n v="0"/>
    <n v="0"/>
    <n v="0"/>
  </r>
  <r>
    <s v="R"/>
    <x v="0"/>
    <s v="R.10009"/>
    <s v="CAP-ELECTRIC SYSTEM WORK"/>
    <s v="R.10009.08"/>
    <s v="ELECTRIC SYSTEM UPGRADE"/>
    <s v="R.10009.08.02"/>
    <s v="ELECTRIC SYSTEM UPGRADE"/>
    <s v="R.10009.08.02.02"/>
    <s v="E-DISTRIBUTION OUTAGE FREQ-RPL #6 COPPER"/>
    <x v="0"/>
    <n v="4580"/>
    <s v="David J Landers"/>
    <s v="CA"/>
    <s v="REL  SETC  //  OPER"/>
    <x v="0"/>
    <x v="0"/>
    <s v="2CORP90000"/>
    <x v="0"/>
    <s v="3CORP93000"/>
    <x v="0"/>
    <s v="1DRIV11000"/>
    <x v="0"/>
    <s v="2DRIV11500"/>
    <x v="34"/>
    <n v="0"/>
    <n v="0"/>
    <n v="0"/>
    <n v="0"/>
    <n v="0"/>
    <n v="0"/>
    <n v="0"/>
    <n v="0"/>
    <n v="0"/>
    <n v="0"/>
    <n v="0"/>
    <n v="0"/>
    <n v="0"/>
    <n v="0"/>
    <n v="0"/>
    <n v="0"/>
    <n v="0"/>
    <n v="0"/>
    <n v="0"/>
    <s v="Nedrud"/>
    <s v=" "/>
    <s v="N"/>
    <n v="0"/>
    <n v="0"/>
    <n v="0"/>
    <n v="0"/>
    <n v="0"/>
    <n v="0"/>
  </r>
  <r>
    <s v="R"/>
    <x v="0"/>
    <s v="R.10009"/>
    <s v="CAP-ELECTRIC SYSTEM WORK"/>
    <s v="R.10009.08"/>
    <s v="ELECTRIC SYSTEM UPGRADE"/>
    <s v="R.10009.08.02"/>
    <s v="ELECTRIC SYSTEM UPGRADE"/>
    <s v="R.10009.08.02.03"/>
    <s v="E-NORTH BEND SUBS REBUILD-SUBS"/>
    <x v="0"/>
    <n v="4022"/>
    <s v="Roque Bamba"/>
    <s v="CA"/>
    <s v="REL  SETC  //  PLNG"/>
    <x v="2"/>
    <x v="1"/>
    <s v="2CORP20000"/>
    <x v="11"/>
    <s v="3CORP29900"/>
    <x v="78"/>
    <s v="1DRIV11000"/>
    <x v="0"/>
    <s v="2DRIV11500"/>
    <x v="34"/>
    <n v="0"/>
    <n v="0"/>
    <n v="0"/>
    <n v="0"/>
    <n v="0"/>
    <n v="0"/>
    <n v="0"/>
    <n v="0"/>
    <n v="0"/>
    <n v="0"/>
    <n v="0"/>
    <n v="0"/>
    <n v="0"/>
    <n v="0"/>
    <n v="100000"/>
    <n v="100000"/>
    <n v="0"/>
    <n v="100000"/>
    <n v="0"/>
    <s v="Nedrud"/>
    <s v="*Reliability project response to BPA/Tanner interconnection request currently being studies.  Booga overview scheduled "/>
    <s v="N"/>
    <n v="0"/>
    <n v="0"/>
    <n v="0"/>
    <n v="0"/>
    <n v="0"/>
    <n v="0"/>
  </r>
  <r>
    <s v="R"/>
    <x v="0"/>
    <s v="R.10009"/>
    <s v="CAP-ELECTRIC SYSTEM WORK"/>
    <s v="R.10009.08"/>
    <s v="ELECTRIC SYSTEM UPGRADE"/>
    <s v="R.10009.08.02"/>
    <s v="ELECTRIC SYSTEM UPGRADE"/>
    <s v="R.10009.08.02.04"/>
    <s v="E-OH #6 COPPER WIRE REPLACEMENT-DIST"/>
    <x v="0"/>
    <n v="4580"/>
    <s v="David J Landers"/>
    <s v="CA"/>
    <s v="REL  SETC  //  OPER"/>
    <x v="0"/>
    <x v="0"/>
    <s v="2CORP90000"/>
    <x v="0"/>
    <s v="3CORP93000"/>
    <x v="0"/>
    <s v="1DRIV11000"/>
    <x v="0"/>
    <s v="2DRIV11500"/>
    <x v="34"/>
    <n v="0"/>
    <n v="0"/>
    <n v="1562.27"/>
    <n v="1562.27"/>
    <n v="-1562.27"/>
    <n v="0"/>
    <n v="0"/>
    <n v="0"/>
    <n v="0"/>
    <n v="0"/>
    <n v="0"/>
    <n v="0"/>
    <n v="0"/>
    <n v="0"/>
    <n v="0"/>
    <n v="0"/>
    <n v="0"/>
    <n v="0"/>
    <n v="-1562.27"/>
    <s v="Nedrud"/>
    <s v=" "/>
    <s v="N"/>
    <n v="0"/>
    <n v="0"/>
    <n v="0"/>
    <n v="0"/>
    <n v="0"/>
    <n v="0"/>
  </r>
  <r>
    <s v="R"/>
    <x v="0"/>
    <s v="R.10009"/>
    <s v="CAP-ELECTRIC SYSTEM WORK"/>
    <s v="R.10009.08"/>
    <s v="ELECTRIC SYSTEM UPGRADE"/>
    <s v="R.10009.08.02"/>
    <s v="ELECTRIC SYSTEM UPGRADE"/>
    <s v="R.10009.08.02.05"/>
    <s v="E-OH CLEARANCE BELLINGHAM SYSTEM-DIST"/>
    <x v="0"/>
    <n v="4580"/>
    <s v="David J Landers"/>
    <s v="CA"/>
    <s v="REL  SETC  //  EXEC"/>
    <x v="0"/>
    <x v="0"/>
    <s v="2CORP90000"/>
    <x v="0"/>
    <s v="3CORP93000"/>
    <x v="0"/>
    <s v="1DRIV11000"/>
    <x v="0"/>
    <s v="2DRIV11500"/>
    <x v="34"/>
    <n v="844101.80273333355"/>
    <n v="844102"/>
    <n v="782066.2"/>
    <n v="1308000.9380000001"/>
    <n v="-463898.93800000008"/>
    <n v="861730.83153378218"/>
    <n v="861730.83153378218"/>
    <n v="0"/>
    <n v="887666.41966732312"/>
    <n v="887666.41966732312"/>
    <n v="0"/>
    <n v="914438.63967613957"/>
    <n v="914438.63967613957"/>
    <n v="0"/>
    <n v="942047.49156023166"/>
    <n v="942047.49156023166"/>
    <n v="0"/>
    <n v="0"/>
    <n v="-463898.93800000008"/>
    <s v="Nedrud"/>
    <s v=" "/>
    <s v="N"/>
    <n v="0"/>
    <n v="0"/>
    <n v="0"/>
    <n v="0"/>
    <n v="0"/>
    <n v="0"/>
  </r>
  <r>
    <s v="R"/>
    <x v="0"/>
    <s v="R.10009"/>
    <s v="CAP-ELECTRIC SYSTEM WORK"/>
    <s v="R.10009.08"/>
    <s v="ELECTRIC SYSTEM UPGRADE"/>
    <s v="R.10009.08.02"/>
    <s v="ELECTRIC SYSTEM UPGRADE"/>
    <s v="R.10009.08.02.06"/>
    <s v="E-OH OPEN WIRE SECONDARY REPL-DIST"/>
    <x v="0"/>
    <n v="4580"/>
    <s v="David J Landers"/>
    <s v="CA"/>
    <s v="REL  SETC  //  OPER"/>
    <x v="0"/>
    <x v="0"/>
    <s v="2CORP90000"/>
    <x v="0"/>
    <s v="3CORP93000"/>
    <x v="0"/>
    <s v="1DRIV11000"/>
    <x v="0"/>
    <s v="2DRIV11500"/>
    <x v="34"/>
    <n v="0"/>
    <n v="0"/>
    <n v="0"/>
    <n v="0"/>
    <n v="0"/>
    <n v="0"/>
    <n v="0"/>
    <n v="0"/>
    <n v="0"/>
    <n v="0"/>
    <n v="0"/>
    <n v="0"/>
    <n v="0"/>
    <n v="0"/>
    <n v="0"/>
    <n v="0"/>
    <n v="0"/>
    <n v="0"/>
    <n v="0"/>
    <s v="Nedrud"/>
    <s v=" "/>
    <s v="N"/>
    <n v="0"/>
    <n v="0"/>
    <n v="0"/>
    <n v="0"/>
    <n v="0"/>
    <n v="0"/>
  </r>
  <r>
    <s v="R"/>
    <x v="0"/>
    <s v="R.10009"/>
    <s v="CAP-ELECTRIC SYSTEM WORK"/>
    <s v="R.10009.08"/>
    <s v="ELECTRIC SYSTEM UPGRADE"/>
    <s v="R.10009.08.02"/>
    <s v="ELECTRIC SYSTEM UPGRADE"/>
    <s v="R.10009.08.02.07"/>
    <s v="E-OH SYS REL UPGRADES-OUTAGE-DIST"/>
    <x v="0"/>
    <n v="4580"/>
    <s v="David J Landers"/>
    <s v="CA"/>
    <s v="REL  SETC  //  OPER"/>
    <x v="2"/>
    <x v="1"/>
    <s v="2CORP10000"/>
    <x v="13"/>
    <s v="3CORP12000"/>
    <x v="81"/>
    <s v="1DRIV11000"/>
    <x v="0"/>
    <s v="2DRIV11500"/>
    <x v="34"/>
    <n v="6820222.63682447"/>
    <n v="6820223"/>
    <n v="6814493.0099999998"/>
    <n v="2316637.0017999997"/>
    <n v="4503585.9982000003"/>
    <n v="6962662.6848147875"/>
    <n v="6962662.6848147875"/>
    <n v="0"/>
    <n v="7172218.5520276595"/>
    <n v="7172218.5520276595"/>
    <n v="0"/>
    <n v="7388534.2859248184"/>
    <n v="7388534.2859248184"/>
    <n v="0"/>
    <n v="7611609.8865062632"/>
    <n v="7611609.8865062632"/>
    <n v="0"/>
    <n v="7839958.183101451"/>
    <n v="4503585.9982000003"/>
    <s v="Nedrud"/>
    <s v=" "/>
    <s v="N"/>
    <n v="0"/>
    <n v="0"/>
    <n v="0"/>
    <n v="0"/>
    <n v="0"/>
    <n v="0"/>
  </r>
  <r>
    <s v="R"/>
    <x v="0"/>
    <s v="R.10009"/>
    <s v="CAP-ELECTRIC SYSTEM WORK"/>
    <s v="R.10009.08"/>
    <s v="ELECTRIC SYSTEM UPGRADE"/>
    <s v="R.10009.08.02"/>
    <s v="ELECTRIC SYSTEM UPGRADE"/>
    <s v="R.10009.08.02.08"/>
    <s v="E-OH SYS REL UPGRD-OUTAGE MAJOR PRJ-DIST"/>
    <x v="0"/>
    <n v="4580"/>
    <s v="David J Landers"/>
    <s v="CA"/>
    <s v="REL  SETC  //  OPER"/>
    <x v="2"/>
    <x v="1"/>
    <s v="2CORP10000"/>
    <x v="13"/>
    <s v="3CORP12000"/>
    <x v="81"/>
    <s v="1DRIV11000"/>
    <x v="0"/>
    <s v="2DRIV11500"/>
    <x v="34"/>
    <n v="15746830"/>
    <n v="15746830"/>
    <n v="14657510.789999999"/>
    <n v="5208000"/>
    <n v="10538830"/>
    <n v="18990427"/>
    <n v="18990427"/>
    <n v="0"/>
    <n v="22018974"/>
    <n v="22018974"/>
    <n v="0"/>
    <n v="25025861"/>
    <n v="25025861"/>
    <n v="0"/>
    <n v="28011088"/>
    <n v="28011088"/>
    <n v="0"/>
    <n v="28851420.640000001"/>
    <n v="10538830"/>
    <s v="Nedrud"/>
    <s v=" "/>
    <s v="N"/>
    <n v="0"/>
    <n v="0"/>
    <n v="0"/>
    <n v="0"/>
    <n v="0"/>
    <n v="0"/>
  </r>
  <r>
    <s v="R"/>
    <x v="0"/>
    <s v="R.10009"/>
    <s v="CAP-ELECTRIC SYSTEM WORK"/>
    <s v="R.10009.08"/>
    <s v="ELECTRIC SYSTEM UPGRADE"/>
    <s v="R.10009.08.02"/>
    <s v="ELECTRIC SYSTEM UPGRADE"/>
    <s v="R.10009.08.02.09"/>
    <s v="E-OH SYST REL UPGRADES-REBUILD-DIST"/>
    <x v="0"/>
    <n v="4580"/>
    <s v="David J Landers"/>
    <s v="CA"/>
    <s v="REL  SETC  //  OPER"/>
    <x v="2"/>
    <x v="1"/>
    <s v="2CORP10000"/>
    <x v="13"/>
    <s v="3CORP12000"/>
    <x v="81"/>
    <s v="1DRIV11000"/>
    <x v="0"/>
    <s v="2DRIV11500"/>
    <x v="34"/>
    <n v="4519848.1080848798"/>
    <n v="4519848"/>
    <n v="4485706.9000000004"/>
    <n v="5917778.0630000001"/>
    <n v="-1397930.0630000001"/>
    <n v="4614244.935828954"/>
    <n v="4614244.935828954"/>
    <n v="0"/>
    <n v="4753120.2688490488"/>
    <n v="4753120.2688490488"/>
    <n v="0"/>
    <n v="4896475.4513214044"/>
    <n v="4896475.4513214044"/>
    <n v="0"/>
    <n v="5044310.4832460219"/>
    <n v="5044310.4832460219"/>
    <n v="0"/>
    <n v="5195639.7977434024"/>
    <n v="-1397930.0630000001"/>
    <s v="Nedrud"/>
    <s v=" "/>
    <s v="N"/>
    <n v="0"/>
    <n v="0"/>
    <n v="0"/>
    <n v="0"/>
    <n v="0"/>
    <n v="0"/>
  </r>
  <r>
    <s v="R"/>
    <x v="0"/>
    <s v="R.10009"/>
    <s v="CAP-ELECTRIC SYSTEM WORK"/>
    <s v="R.10009.08"/>
    <s v="ELECTRIC SYSTEM UPGRADE"/>
    <s v="R.10009.08.02"/>
    <s v="ELECTRIC SYSTEM UPGRADE"/>
    <s v="R.10009.08.02.10"/>
    <s v="E-OH SYST REL UPGRADES-UG CONVERS-DIST"/>
    <x v="0"/>
    <n v="4580"/>
    <s v="David J Landers"/>
    <s v="CA"/>
    <s v="REL  SETC  //  OPER"/>
    <x v="2"/>
    <x v="1"/>
    <s v="2CORP15000"/>
    <x v="12"/>
    <s v="3CORP16000"/>
    <x v="69"/>
    <s v="1DRIV11000"/>
    <x v="0"/>
    <s v="2DRIV11500"/>
    <x v="34"/>
    <n v="2924340.1679869401"/>
    <n v="2924340"/>
    <n v="3876832.1"/>
    <n v="3258937.2175599998"/>
    <n v="-334597.21755999979"/>
    <n v="2985414.8829997648"/>
    <n v="2985414.8829997648"/>
    <n v="0"/>
    <n v="3075267.1755949035"/>
    <n v="3075267.1755949035"/>
    <n v="0"/>
    <n v="3168017.929241498"/>
    <n v="3168017.929241498"/>
    <n v="0"/>
    <n v="3263667.1439395486"/>
    <n v="3263667.1439395486"/>
    <n v="0"/>
    <n v="3361577.158257735"/>
    <n v="-334597.21755999979"/>
    <s v="Nedrud"/>
    <s v=" "/>
    <s v="N"/>
    <n v="0"/>
    <n v="0"/>
    <n v="0"/>
    <n v="0"/>
    <n v="0"/>
    <n v="0"/>
  </r>
  <r>
    <s v="R"/>
    <x v="0"/>
    <s v="R.10009"/>
    <s v="CAP-ELECTRIC SYSTEM WORK"/>
    <s v="R.10009.08"/>
    <s v="ELECTRIC SYSTEM UPGRADE"/>
    <s v="R.10009.08.02"/>
    <s v="ELECTRIC SYSTEM UPGRADE"/>
    <s v="R.10009.08.02.11"/>
    <s v="E-OH SYST REL UPGR-GANG OP SWITCHES-DIST"/>
    <x v="0"/>
    <n v="4580"/>
    <s v="David J Landers"/>
    <s v="CA"/>
    <s v="REL  SETC  //  OPER"/>
    <x v="2"/>
    <x v="1"/>
    <s v="2CORP15000"/>
    <x v="12"/>
    <s v="3CORP16000"/>
    <x v="69"/>
    <s v="1DRIV11000"/>
    <x v="0"/>
    <s v="2DRIV11500"/>
    <x v="34"/>
    <n v="852871.9572245623"/>
    <n v="852872"/>
    <n v="853415.76"/>
    <n v="245337.49"/>
    <n v="607534.51"/>
    <n v="870684.1503135002"/>
    <n v="870684.1503135002"/>
    <n v="0"/>
    <n v="896889.20726468321"/>
    <n v="896889.20726468321"/>
    <n v="0"/>
    <n v="923939.58863364637"/>
    <n v="923939.58863364637"/>
    <n v="0"/>
    <n v="951835.29442038946"/>
    <n v="951835.29442038946"/>
    <n v="0"/>
    <n v="980390.35325300111"/>
    <n v="607534.51"/>
    <s v="Nedrud"/>
    <s v=" "/>
    <s v="N"/>
    <n v="0"/>
    <n v="0"/>
    <n v="0"/>
    <n v="0"/>
    <n v="0"/>
    <n v="0"/>
  </r>
  <r>
    <s v="R"/>
    <x v="0"/>
    <s v="R.10009"/>
    <s v="CAP-ELECTRIC SYSTEM WORK"/>
    <s v="R.10009.08"/>
    <s v="ELECTRIC SYSTEM UPGRADE"/>
    <s v="R.10009.08.02"/>
    <s v="ELECTRIC SYSTEM UPGRADE"/>
    <s v="R.10009.08.02.12"/>
    <s v="E-OH SYST REL UPGR-RECLOSERS-DIST"/>
    <x v="0"/>
    <n v="4580"/>
    <s v="David J Landers"/>
    <s v="CA"/>
    <s v="REL  SETC  //  OPER"/>
    <x v="2"/>
    <x v="1"/>
    <s v="2CORP15000"/>
    <x v="12"/>
    <s v="3CORP16000"/>
    <x v="69"/>
    <s v="1DRIV11000"/>
    <x v="0"/>
    <s v="2DRIV11500"/>
    <x v="34"/>
    <n v="4002986.28785497"/>
    <n v="4002986"/>
    <n v="3899390.42"/>
    <n v="1524459.023544"/>
    <n v="2478526.976456"/>
    <n v="4086588.479353535"/>
    <n v="2575000"/>
    <n v="1511588.479353535"/>
    <n v="4209582.8898971844"/>
    <n v="2652250"/>
    <n v="1557332.8898971844"/>
    <n v="4336544.8620712748"/>
    <n v="2731817.5"/>
    <n v="1604727.3620712748"/>
    <n v="4467474.395875806"/>
    <n v="2813772.0249999999"/>
    <n v="1653702.3708758061"/>
    <n v="2898185.1857500002"/>
    <n v="8805878.0786538012"/>
    <s v="Nedrud"/>
    <s v="Split dollars between this and trip savers project "/>
    <s v="N"/>
    <n v="0"/>
    <n v="0"/>
    <n v="0"/>
    <n v="0"/>
    <n v="0"/>
    <n v="0"/>
  </r>
  <r>
    <s v="R"/>
    <x v="0"/>
    <s v="R.10009"/>
    <s v="CAP-ELECTRIC SYSTEM WORK"/>
    <s v="R.10009.08"/>
    <s v="ELECTRIC SYSTEM UPGRADE"/>
    <s v="R.10009.08.02"/>
    <s v="ELECTRIC SYSTEM UPGRADE"/>
    <s v="R.10009.08.02.13"/>
    <s v="E-OH SYST REL UPGR-SWITCH REPL-DIST"/>
    <x v="0"/>
    <n v="4580"/>
    <s v="David J Landers"/>
    <s v="CA"/>
    <s v="REL  SETC  //  OPER"/>
    <x v="2"/>
    <x v="1"/>
    <s v="2CORP15000"/>
    <x v="12"/>
    <s v="3CORP16000"/>
    <x v="69"/>
    <s v="1DRIV11000"/>
    <x v="0"/>
    <s v="2DRIV11500"/>
    <x v="34"/>
    <n v="0"/>
    <n v="0"/>
    <n v="-1653.83"/>
    <n v="303047.55"/>
    <n v="-303047.55"/>
    <n v="0"/>
    <n v="500000"/>
    <n v="-500000"/>
    <n v="0"/>
    <n v="500000"/>
    <n v="-500000"/>
    <n v="0"/>
    <n v="500000"/>
    <n v="-500000"/>
    <n v="0"/>
    <n v="500000"/>
    <n v="-500000"/>
    <n v="500000"/>
    <n v="-2303047.5499999998"/>
    <s v="Nedrud"/>
    <s v="Aging infrastructure - reliability benefit - Avg cost over previous 5 year period.  To be confirmed by reliability strategy "/>
    <s v="N"/>
    <n v="0"/>
    <n v="0"/>
    <n v="0"/>
    <n v="0"/>
    <n v="0"/>
    <n v="0"/>
  </r>
  <r>
    <s v="R"/>
    <x v="0"/>
    <s v="R.10009"/>
    <s v="CAP-ELECTRIC SYSTEM WORK"/>
    <s v="R.10009.08"/>
    <s v="ELECTRIC SYSTEM UPGRADE"/>
    <s v="R.10009.08.02"/>
    <s v="ELECTRIC SYSTEM UPGRADE"/>
    <s v="R.10009.08.02.14"/>
    <s v="E-OH SYST REL UPGR-TREE WIRE-DIST"/>
    <x v="0"/>
    <n v="4580"/>
    <s v="David J Landers"/>
    <s v="CA"/>
    <s v="REL  SETC  //  OPER"/>
    <x v="2"/>
    <x v="1"/>
    <s v="2CORP10000"/>
    <x v="13"/>
    <s v="3CORP12000"/>
    <x v="81"/>
    <s v="1DRIV11000"/>
    <x v="0"/>
    <s v="2DRIV11500"/>
    <x v="34"/>
    <n v="6059326.4026119104"/>
    <n v="6059326"/>
    <n v="6813651.2699999996"/>
    <n v="21366361.118568897"/>
    <n v="-15307035.118568897"/>
    <n v="6185875.1664186735"/>
    <n v="6185875.1664186735"/>
    <n v="0"/>
    <n v="6372051.9918157393"/>
    <n v="6372051.9918157393"/>
    <n v="0"/>
    <n v="6564234.5212578736"/>
    <n v="6564234.5212578736"/>
    <n v="0"/>
    <n v="6762422.7547450736"/>
    <n v="6762422.7547450736"/>
    <n v="0"/>
    <n v="6965295.4373874264"/>
    <n v="-15307035.118568897"/>
    <s v="Nedrud"/>
    <s v=" "/>
    <s v="N"/>
    <n v="0"/>
    <n v="0"/>
    <n v="0"/>
    <n v="0"/>
    <n v="0"/>
    <n v="0"/>
  </r>
  <r>
    <s v="R"/>
    <x v="0"/>
    <s v="R.10009"/>
    <s v="CAP-ELECTRIC SYSTEM WORK"/>
    <s v="R.10009.08"/>
    <s v="ELECTRIC SYSTEM UPGRADE"/>
    <s v="R.10009.08.02"/>
    <s v="ELECTRIC SYSTEM UPGRADE"/>
    <s v="R.10009.08.02.15"/>
    <s v="E-OH SYST REL UPGR-TRIPSAVER-DIST"/>
    <x v="0"/>
    <n v="4580"/>
    <s v="David J Landers"/>
    <s v="CA"/>
    <s v="REL  SETC  //  EXEC"/>
    <x v="2"/>
    <x v="1"/>
    <s v="2CORP10000"/>
    <x v="13"/>
    <s v="3CORP12000"/>
    <x v="81"/>
    <s v="1DRIV11000"/>
    <x v="0"/>
    <s v="2DRIV11500"/>
    <x v="34"/>
    <n v="0"/>
    <n v="0"/>
    <n v="86131.08"/>
    <n v="90188.85"/>
    <n v="-90188.85"/>
    <n v="0"/>
    <n v="1011588"/>
    <n v="-1011588"/>
    <n v="0"/>
    <n v="1057333"/>
    <n v="-1057333"/>
    <n v="0"/>
    <n v="1104727"/>
    <n v="-1104727"/>
    <n v="0"/>
    <n v="1153702.5"/>
    <n v="-1153702.5"/>
    <n v="1203313.2150000001"/>
    <n v="-4417539.3499999996"/>
    <s v="Nedrud"/>
    <s v="Ongoing funding for Tripsaver projects - reliability benefit. CAK reducing to keep bottom line close to original; SQI report says we arent doing this. Jens -  We are pausing with no funding in 2018, but need to keep dollars for future years.  This will be dependent on reliability strategy."/>
    <s v="N"/>
    <n v="0"/>
    <n v="0"/>
    <n v="0"/>
    <n v="0"/>
    <n v="0"/>
    <n v="0"/>
  </r>
  <r>
    <s v="R"/>
    <x v="0"/>
    <s v="R.10009"/>
    <s v="CAP-ELECTRIC SYSTEM WORK"/>
    <s v="R.10009.08"/>
    <s v="ELECTRIC SYSTEM UPGRADE"/>
    <s v="R.10009.08.02"/>
    <s v="ELECTRIC SYSTEM UPGRADE"/>
    <s v="R.10009.08.02.16"/>
    <s v="E-OH SYST UPGR-POLE MOUNTED CAPACITORS"/>
    <x v="0"/>
    <n v="4580"/>
    <s v="David J Landers"/>
    <s v="CA"/>
    <s v="REL  SETC  //  OPER"/>
    <x v="0"/>
    <x v="0"/>
    <s v="2CORP90000"/>
    <x v="0"/>
    <s v="3CORP93000"/>
    <x v="0"/>
    <s v="1DRIV11000"/>
    <x v="0"/>
    <s v="2DRIV11500"/>
    <x v="34"/>
    <n v="0"/>
    <n v="0"/>
    <n v="0"/>
    <n v="0"/>
    <n v="0"/>
    <n v="0"/>
    <n v="0"/>
    <n v="0"/>
    <n v="0"/>
    <n v="0"/>
    <n v="0"/>
    <n v="0"/>
    <n v="0"/>
    <n v="0"/>
    <n v="0"/>
    <n v="0"/>
    <n v="0"/>
    <n v="0"/>
    <n v="0"/>
    <s v="Nedrud"/>
    <s v=" "/>
    <s v="N"/>
    <n v="0"/>
    <n v="0"/>
    <n v="0"/>
    <n v="0"/>
    <n v="0"/>
    <n v="0"/>
  </r>
  <r>
    <s v="R"/>
    <x v="0"/>
    <s v="R.10009"/>
    <s v="CAP-ELECTRIC SYSTEM WORK"/>
    <s v="R.10009.08"/>
    <s v="ELECTRIC SYSTEM UPGRADE"/>
    <s v="R.10009.08.02"/>
    <s v="ELECTRIC SYSTEM UPGRADE"/>
    <s v="R.10009.08.02.17"/>
    <s v="E-OH SYSTEM CAPACITY UPGRADE-DIST"/>
    <x v="0"/>
    <n v="4580"/>
    <s v="David J Landers"/>
    <s v="CA"/>
    <s v="REL  SETC  //  OPER"/>
    <x v="0"/>
    <x v="0"/>
    <s v="2CORP90000"/>
    <x v="0"/>
    <s v="3CORP96000"/>
    <x v="67"/>
    <s v="1DRIV11000"/>
    <x v="0"/>
    <s v="2DRIV11600"/>
    <x v="32"/>
    <n v="0"/>
    <n v="0"/>
    <n v="192119.43"/>
    <n v="2692486.7194799995"/>
    <n v="-2692486.7194799995"/>
    <n v="0"/>
    <n v="0"/>
    <n v="0"/>
    <n v="0"/>
    <n v="0"/>
    <n v="0"/>
    <n v="0"/>
    <n v="0"/>
    <n v="0"/>
    <n v="0"/>
    <n v="0"/>
    <n v="0"/>
    <n v="0"/>
    <n v="-2692486.7194799995"/>
    <s v="Nedrud"/>
    <s v=" "/>
    <s v="N"/>
    <n v="0"/>
    <n v="0"/>
    <n v="0"/>
    <n v="0"/>
    <n v="0"/>
    <n v="0"/>
  </r>
  <r>
    <s v="R"/>
    <x v="0"/>
    <s v="R.10009"/>
    <s v="CAP-ELECTRIC SYSTEM WORK"/>
    <s v="R.10009.08"/>
    <s v="ELECTRIC SYSTEM UPGRADE"/>
    <s v="R.10009.08.02"/>
    <s v="ELECTRIC SYSTEM UPGRADE"/>
    <s v="R.10009.08.02.18"/>
    <s v="E-OH SYSTEM CAPACITY UPGRADES-TRANS"/>
    <x v="0"/>
    <n v="4580"/>
    <s v="David J Landers"/>
    <s v="CA"/>
    <s v="REL  SETC  //  OPER"/>
    <x v="0"/>
    <x v="0"/>
    <s v="2CORP90000"/>
    <x v="0"/>
    <s v="3CORP96000"/>
    <x v="67"/>
    <s v="1DRIV11000"/>
    <x v="0"/>
    <s v="2DRIV11500"/>
    <x v="34"/>
    <n v="0"/>
    <n v="0"/>
    <n v="1283.07"/>
    <n v="-812.46000000000026"/>
    <n v="812.46000000000026"/>
    <n v="0"/>
    <n v="0"/>
    <n v="0"/>
    <n v="0"/>
    <n v="0"/>
    <n v="0"/>
    <n v="0"/>
    <n v="0"/>
    <n v="0"/>
    <n v="0"/>
    <n v="0"/>
    <n v="0"/>
    <n v="0"/>
    <n v="812.46000000000026"/>
    <s v="Nedrud"/>
    <s v=" "/>
    <s v="N"/>
    <n v="0"/>
    <n v="0"/>
    <n v="0"/>
    <n v="0"/>
    <n v="0"/>
    <n v="0"/>
  </r>
  <r>
    <s v="R"/>
    <x v="0"/>
    <s v="R.10009"/>
    <s v="CAP-ELECTRIC SYSTEM WORK"/>
    <s v="R.10009.08"/>
    <s v="ELECTRIC SYSTEM UPGRADE"/>
    <s v="R.10009.08.02"/>
    <s v="ELECTRIC SYSTEM UPGRADE"/>
    <s v="R.10009.08.02.19"/>
    <s v="E-OH SYSTEM RELIABILITY UPGRADES-TRANS"/>
    <x v="0"/>
    <n v="4580"/>
    <s v="David J Landers"/>
    <s v="CA"/>
    <s v="REL  SETC  //  OPER"/>
    <x v="2"/>
    <x v="1"/>
    <s v="2CORP10000"/>
    <x v="13"/>
    <s v="3CORP12000"/>
    <x v="81"/>
    <s v="1DRIV11000"/>
    <x v="0"/>
    <s v="2DRIV11500"/>
    <x v="34"/>
    <n v="0"/>
    <n v="0"/>
    <n v="7194.37"/>
    <n v="16490.507482000001"/>
    <n v="-16490.507482000001"/>
    <n v="0"/>
    <n v="0"/>
    <n v="0"/>
    <n v="0"/>
    <n v="0"/>
    <n v="0"/>
    <n v="0"/>
    <n v="0"/>
    <n v="0"/>
    <n v="0"/>
    <n v="0"/>
    <n v="0"/>
    <n v="0"/>
    <n v="-16490.507482000001"/>
    <s v="Nedrud"/>
    <s v=" "/>
    <s v="N"/>
    <n v="0"/>
    <n v="0"/>
    <n v="0"/>
    <n v="0"/>
    <n v="0"/>
    <n v="0"/>
  </r>
  <r>
    <s v="R"/>
    <x v="0"/>
    <s v="R.10009"/>
    <s v="CAP-ELECTRIC SYSTEM WORK"/>
    <s v="R.10009.08"/>
    <s v="ELECTRIC SYSTEM UPGRADE"/>
    <s v="R.10009.08.02"/>
    <s v="ELECTRIC SYSTEM UPGRADE"/>
    <s v="R.10009.08.02.20"/>
    <s v="E-OH TRANSFORMER PCB REMEDIATION"/>
    <x v="0"/>
    <n v="4580"/>
    <s v="David J Landers"/>
    <s v="CA"/>
    <s v="REL  SETC  //  OPER"/>
    <x v="0"/>
    <x v="0"/>
    <s v="2CORP90000"/>
    <x v="0"/>
    <s v="3CORP93000"/>
    <x v="0"/>
    <s v="1DRIV11000"/>
    <x v="0"/>
    <s v="2DRIV11100"/>
    <x v="43"/>
    <n v="0"/>
    <n v="0"/>
    <n v="42100.17"/>
    <n v="42238.080000000009"/>
    <n v="-42238.080000000009"/>
    <n v="0"/>
    <n v="0"/>
    <n v="0"/>
    <n v="0"/>
    <n v="0"/>
    <n v="0"/>
    <n v="0"/>
    <n v="0"/>
    <n v="0"/>
    <n v="0"/>
    <n v="0"/>
    <n v="0"/>
    <n v="0"/>
    <n v="-42238.080000000009"/>
    <s v="Nedrud"/>
    <s v=" "/>
    <s v="N"/>
    <n v="0"/>
    <n v="0"/>
    <n v="0"/>
    <n v="0"/>
    <n v="0"/>
    <n v="0"/>
  </r>
  <r>
    <s v="R"/>
    <x v="0"/>
    <s v="R.10009"/>
    <s v="CAP-ELECTRIC SYSTEM WORK"/>
    <s v="R.10009.08"/>
    <s v="ELECTRIC SYSTEM UPGRADE"/>
    <s v="R.10009.08.02"/>
    <s v="ELECTRIC SYSTEM UPGRADE"/>
    <s v="R.10009.08.02.21"/>
    <s v="E-OH-SYSTEM CAPACITY UPRATES-TRANS"/>
    <x v="0"/>
    <n v="4580"/>
    <s v="David J Landers"/>
    <s v="CA"/>
    <s v="REL  SETC  //  OPER"/>
    <x v="0"/>
    <x v="0"/>
    <s v="2CORP90000"/>
    <x v="0"/>
    <s v="3CORP96000"/>
    <x v="67"/>
    <s v="1DRIV11000"/>
    <x v="0"/>
    <s v="2DRIV11500"/>
    <x v="34"/>
    <n v="50000"/>
    <n v="50000"/>
    <n v="49234.14"/>
    <n v="25533.079999999998"/>
    <n v="24466.920000000002"/>
    <n v="51044.247787610628"/>
    <n v="51044.247787610628"/>
    <n v="0"/>
    <n v="52580.530973451336"/>
    <n v="52580.530973451336"/>
    <n v="0"/>
    <n v="54166.371681415942"/>
    <n v="54166.371681415942"/>
    <n v="0"/>
    <n v="55801.769911504431"/>
    <n v="55801.769911504431"/>
    <n v="0"/>
    <n v="57475.823008849562"/>
    <n v="24466.920000000002"/>
    <s v="Nedrud"/>
    <s v=" "/>
    <s v="N"/>
    <n v="0"/>
    <n v="0"/>
    <n v="0"/>
    <n v="0"/>
    <n v="0"/>
    <n v="0"/>
  </r>
  <r>
    <s v="R"/>
    <x v="0"/>
    <s v="R.10009"/>
    <s v="CAP-ELECTRIC SYSTEM WORK"/>
    <s v="R.10009.08"/>
    <s v="ELECTRIC SYSTEM UPGRADE"/>
    <s v="R.10009.08.02"/>
    <s v="ELECTRIC SYSTEM UPGRADE"/>
    <s v="R.10009.08.02.22"/>
    <s v="E-OUTAGE FREQ-REPLACE COPPER-DIST"/>
    <x v="0"/>
    <n v="4580"/>
    <s v="David J Landers"/>
    <s v="CA"/>
    <s v="REL  SETC  //  OPER"/>
    <x v="0"/>
    <x v="0"/>
    <s v="2CORP90000"/>
    <x v="0"/>
    <s v="3CORP96000"/>
    <x v="67"/>
    <s v="1DRIV11000"/>
    <x v="0"/>
    <s v="2DRIV11500"/>
    <x v="34"/>
    <n v="0"/>
    <n v="0"/>
    <n v="132189.59"/>
    <n v="713409.25999999989"/>
    <n v="-713409.25999999989"/>
    <n v="0"/>
    <n v="0"/>
    <n v="0"/>
    <n v="0"/>
    <n v="0"/>
    <n v="0"/>
    <n v="0"/>
    <n v="0"/>
    <n v="0"/>
    <n v="0"/>
    <n v="0"/>
    <n v="0"/>
    <n v="0"/>
    <n v="-713409.25999999989"/>
    <s v="Nedrud"/>
    <s v=" "/>
    <s v="N"/>
    <n v="0"/>
    <n v="0"/>
    <n v="0"/>
    <n v="0"/>
    <n v="0"/>
    <n v="0"/>
  </r>
  <r>
    <s v="R"/>
    <x v="0"/>
    <s v="R.10009"/>
    <s v="CAP-ELECTRIC SYSTEM WORK"/>
    <s v="R.10009.08"/>
    <s v="ELECTRIC SYSTEM UPGRADE"/>
    <s v="R.10009.08.02"/>
    <s v="ELECTRIC SYSTEM UPGRADE"/>
    <s v="R.10009.08.02.23"/>
    <s v="E-PROJECT INITIATION"/>
    <x v="0"/>
    <n v="4022"/>
    <s v="Roque Bamba"/>
    <s v="CA"/>
    <s v="REL  SETC  //  PLNG"/>
    <x v="0"/>
    <x v="0"/>
    <s v="2CORP90000"/>
    <x v="0"/>
    <s v="3CORP93000"/>
    <x v="0"/>
    <s v="1DRIV11000"/>
    <x v="0"/>
    <s v="2DRIV11500"/>
    <x v="34"/>
    <n v="200000"/>
    <n v="413582"/>
    <n v="420587.04"/>
    <n v="2881.202286499999"/>
    <n v="410700.79771349998"/>
    <n v="204176.99115044251"/>
    <n v="0"/>
    <n v="204176.99115044251"/>
    <n v="210322.12389380534"/>
    <n v="210322.12389380534"/>
    <n v="0"/>
    <n v="216665.48672566377"/>
    <n v="216665.48672566377"/>
    <n v="0"/>
    <n v="223207.07964601772"/>
    <n v="223207.07964601772"/>
    <n v="0"/>
    <n v="229903.29203539825"/>
    <n v="614877.78886394249"/>
    <s v="Nedrud"/>
    <s v=" JVN Removing project initation dollars for 2018.  They are line-itemed"/>
    <s v="N"/>
    <n v="0"/>
    <n v="0"/>
    <n v="0"/>
    <n v="0"/>
    <n v="0"/>
    <n v="0"/>
  </r>
  <r>
    <s v="R"/>
    <x v="0"/>
    <s v="R.10009"/>
    <s v="CAP-ELECTRIC SYSTEM WORK"/>
    <s v="R.10009.08"/>
    <s v="ELECTRIC SYSTEM UPGRADE"/>
    <s v="R.10009.08.02"/>
    <s v="ELECTRIC SYSTEM UPGRADE"/>
    <s v="R.10009.08.02.24"/>
    <s v="E-SEDRO MAR PT 230 REMEDIATE UNDERBUILD"/>
    <x v="0"/>
    <n v="4022"/>
    <s v="Roque Bamba"/>
    <s v="CA"/>
    <s v="REL  SETC  //  EXEC"/>
    <x v="0"/>
    <x v="0"/>
    <s v="2CORP90000"/>
    <x v="0"/>
    <s v="3CORP93000"/>
    <x v="0"/>
    <s v="1DRIV11000"/>
    <x v="0"/>
    <s v="2DRIV11500"/>
    <x v="34"/>
    <n v="500000"/>
    <n v="86418"/>
    <n v="26228.33"/>
    <n v="28257.48616"/>
    <n v="58160.51384"/>
    <n v="0"/>
    <n v="0"/>
    <n v="0"/>
    <n v="0"/>
    <n v="0"/>
    <n v="0"/>
    <n v="0"/>
    <n v="0"/>
    <n v="0"/>
    <n v="0"/>
    <n v="0"/>
    <n v="0"/>
    <n v="0"/>
    <n v="58160.51384"/>
    <s v="Bamba"/>
    <s v=" "/>
    <s v="N"/>
    <n v="0"/>
    <n v="0"/>
    <n v="0"/>
    <n v="0"/>
    <n v="0"/>
    <n v="0"/>
  </r>
  <r>
    <s v="R"/>
    <x v="0"/>
    <s v="R.10009"/>
    <s v="CAP-ELECTRIC SYSTEM WORK"/>
    <s v="R.10009.08"/>
    <s v="ELECTRIC SYSTEM UPGRADE"/>
    <s v="R.10009.08.02"/>
    <s v="ELECTRIC SYSTEM UPGRADE"/>
    <s v="R.10009.08.02.25"/>
    <s v="E-UG SYS REL UPGRADES-OUTAGE-DIST"/>
    <x v="0"/>
    <n v="4580"/>
    <s v="David J Landers"/>
    <s v="CA"/>
    <s v="REL  SETC  //  OPER"/>
    <x v="2"/>
    <x v="1"/>
    <s v="2CORP10000"/>
    <x v="13"/>
    <s v="3CORP12000"/>
    <x v="81"/>
    <s v="1DRIV11000"/>
    <x v="0"/>
    <s v="2DRIV11500"/>
    <x v="34"/>
    <n v="4453773.3052667798"/>
    <n v="4453773"/>
    <n v="4444321.97"/>
    <n v="1104701.3500000001"/>
    <n v="3349071.65"/>
    <n v="4546790.1636776617"/>
    <n v="4546790.1636776617"/>
    <n v="0"/>
    <n v="4683635.3045262126"/>
    <n v="4683635.3045262126"/>
    <n v="0"/>
    <n v="4824894.8047569757"/>
    <n v="4824894.8047569757"/>
    <n v="0"/>
    <n v="4970568.6643699491"/>
    <n v="4970568.6643699491"/>
    <n v="0"/>
    <n v="5119685.7243010476"/>
    <n v="3349071.65"/>
    <s v="Nedrud"/>
    <s v=" "/>
    <s v="N"/>
    <n v="0"/>
    <n v="0"/>
    <n v="0"/>
    <n v="0"/>
    <n v="0"/>
    <n v="0"/>
  </r>
  <r>
    <s v="R"/>
    <x v="0"/>
    <s v="R.10009"/>
    <s v="CAP-ELECTRIC SYSTEM WORK"/>
    <s v="R.10009.08"/>
    <s v="ELECTRIC SYSTEM UPGRADE"/>
    <s v="R.10009.08.02"/>
    <s v="ELECTRIC SYSTEM UPGRADE"/>
    <s v="R.10009.08.02.26"/>
    <s v="E-UG SYST REL UPGRADES-MAJOR PROJ-DIST"/>
    <x v="0"/>
    <n v="4580"/>
    <s v="David J Landers"/>
    <s v="CA"/>
    <s v="REL  SETC  //  OPER"/>
    <x v="0"/>
    <x v="0"/>
    <s v="2CORP90000"/>
    <x v="0"/>
    <s v="3CORP96000"/>
    <x v="67"/>
    <s v="1DRIV11000"/>
    <x v="0"/>
    <s v="2DRIV11600"/>
    <x v="32"/>
    <n v="0"/>
    <n v="0"/>
    <n v="0"/>
    <n v="0"/>
    <n v="0"/>
    <n v="0"/>
    <n v="0"/>
    <n v="0"/>
    <n v="0"/>
    <n v="0"/>
    <n v="0"/>
    <n v="0"/>
    <n v="0"/>
    <n v="0"/>
    <n v="0"/>
    <n v="0"/>
    <n v="0"/>
    <n v="0"/>
    <n v="0"/>
    <s v="Nedrud"/>
    <s v=" "/>
    <s v="N"/>
    <n v="0"/>
    <n v="0"/>
    <n v="0"/>
    <n v="0"/>
    <n v="0"/>
    <n v="0"/>
  </r>
  <r>
    <s v="R"/>
    <x v="0"/>
    <s v="R.10009"/>
    <s v="CAP-ELECTRIC SYSTEM WORK"/>
    <s v="R.10009.08"/>
    <s v="ELECTRIC SYSTEM UPGRADE"/>
    <s v="R.10009.08.02"/>
    <s v="ELECTRIC SYSTEM UPGRADE"/>
    <s v="R.10009.08.02.27"/>
    <s v="E-UG SYST REL UPGRADES-REBUILD-DIST"/>
    <x v="0"/>
    <n v="4580"/>
    <s v="David J Landers"/>
    <s v="CA"/>
    <s v="REL  SETC  //  OPER"/>
    <x v="2"/>
    <x v="1"/>
    <s v="2CORP10000"/>
    <x v="13"/>
    <s v="3CORP12000"/>
    <x v="81"/>
    <s v="1DRIV11000"/>
    <x v="0"/>
    <s v="2DRIV11500"/>
    <x v="34"/>
    <n v="0"/>
    <n v="0"/>
    <n v="116228.86"/>
    <n v="1749214.9173600003"/>
    <n v="-1749214.9173600003"/>
    <n v="0"/>
    <n v="0"/>
    <n v="0"/>
    <n v="0"/>
    <n v="0"/>
    <n v="0"/>
    <n v="0"/>
    <n v="0"/>
    <n v="0"/>
    <n v="0"/>
    <n v="0"/>
    <n v="0"/>
    <n v="0"/>
    <n v="-1749214.9173600003"/>
    <s v="Nedrud"/>
    <s v=" "/>
    <s v="N"/>
    <n v="0"/>
    <n v="0"/>
    <n v="0"/>
    <n v="0"/>
    <n v="0"/>
    <n v="0"/>
  </r>
  <r>
    <s v="R"/>
    <x v="0"/>
    <s v="R.10009"/>
    <s v="CAP-ELECTRIC SYSTEM WORK"/>
    <s v="R.10009.08"/>
    <s v="ELECTRIC SYSTEM UPGRADE"/>
    <s v="R.10009.08.02"/>
    <s v="ELECTRIC SYSTEM UPGRADE"/>
    <s v="R.10009.08.02.28"/>
    <s v="E-UG SYSTEM CAPACITY UPGRADE-DIST"/>
    <x v="0"/>
    <n v="4580"/>
    <s v="David J Landers"/>
    <s v="CA"/>
    <s v="REL  SETC  //  OPER"/>
    <x v="0"/>
    <x v="0"/>
    <s v="2CORP90000"/>
    <x v="0"/>
    <s v="3CORP96000"/>
    <x v="67"/>
    <s v="1DRIV11000"/>
    <x v="0"/>
    <s v="2DRIV11600"/>
    <x v="32"/>
    <n v="0"/>
    <n v="0"/>
    <n v="72601.16"/>
    <n v="1457277.13"/>
    <n v="-1457277.13"/>
    <n v="0"/>
    <n v="0"/>
    <n v="0"/>
    <n v="0"/>
    <n v="0"/>
    <n v="0"/>
    <n v="0"/>
    <n v="0"/>
    <n v="0"/>
    <n v="0"/>
    <n v="0"/>
    <n v="0"/>
    <n v="0"/>
    <n v="-1457277.13"/>
    <s v="Nedrud"/>
    <s v=" "/>
    <s v="N"/>
    <n v="0"/>
    <n v="0"/>
    <n v="0"/>
    <n v="0"/>
    <n v="0"/>
    <n v="0"/>
  </r>
  <r>
    <s v="R"/>
    <x v="0"/>
    <s v="R.10009"/>
    <s v="CAP-ELECTRIC SYSTEM WORK"/>
    <s v="R.10009.08"/>
    <s v="ELECTRIC SYSTEM UPGRADE"/>
    <s v="R.10009.08.02"/>
    <s v="ELECTRIC SYSTEM UPGRADE"/>
    <s v="R.10009.08.02.29"/>
    <s v="OMRC_E-DSTRBTN OUTAGE FREQ-RPL #6 COPPER"/>
    <x v="0"/>
    <n v="4580"/>
    <s v="David J Landers"/>
    <s v="OR"/>
    <s v="REL  SETC  //  OPER"/>
    <x v="0"/>
    <x v="0"/>
    <s v="2CORP90000"/>
    <x v="0"/>
    <s v="3CORP93000"/>
    <x v="0"/>
    <s v="1DRIV11000"/>
    <x v="0"/>
    <s v="2DRIV11500"/>
    <x v="34"/>
    <n v="0"/>
    <n v="22294"/>
    <n v="0"/>
    <n v="0"/>
    <n v="22294"/>
    <n v="0"/>
    <n v="0"/>
    <n v="0"/>
    <n v="0"/>
    <n v="0"/>
    <n v="0"/>
    <n v="0"/>
    <n v="0"/>
    <n v="0"/>
    <n v="0"/>
    <n v="0"/>
    <n v="0"/>
    <n v="0"/>
    <n v="22294"/>
    <n v="0"/>
    <s v=" "/>
    <s v="N"/>
    <n v="0"/>
    <n v="0"/>
    <n v="0"/>
    <n v="0"/>
    <n v="0"/>
    <n v="0"/>
  </r>
  <r>
    <s v="R"/>
    <x v="0"/>
    <s v="R.10009"/>
    <s v="CAP-ELECTRIC SYSTEM WORK"/>
    <s v="R.10009.08"/>
    <s v="ELECTRIC SYSTEM UPGRADE"/>
    <s v="R.10009.08.02"/>
    <s v="ELECTRIC SYSTEM UPGRADE"/>
    <s v="R.10009.08.02.30"/>
    <s v="OMRC_E-OH #6 COPPER WIRE REPL-DIST"/>
    <x v="0"/>
    <n v="4580"/>
    <s v="David J Landers"/>
    <s v="OR"/>
    <s v="REL  SETC  //  OPER"/>
    <x v="0"/>
    <x v="0"/>
    <s v="2CORP90000"/>
    <x v="0"/>
    <s v="3CORP93000"/>
    <x v="0"/>
    <s v="1DRIV11000"/>
    <x v="0"/>
    <s v="2DRIV11100"/>
    <x v="43"/>
    <n v="0"/>
    <n v="0"/>
    <n v="0"/>
    <n v="0"/>
    <n v="0"/>
    <n v="0"/>
    <n v="0"/>
    <n v="0"/>
    <n v="0"/>
    <n v="0"/>
    <n v="0"/>
    <n v="0"/>
    <n v="0"/>
    <n v="0"/>
    <n v="0"/>
    <n v="0"/>
    <n v="0"/>
    <n v="0"/>
    <n v="0"/>
    <n v="0"/>
    <s v=" "/>
    <s v="N"/>
    <n v="0"/>
    <n v="0"/>
    <n v="0"/>
    <n v="0"/>
    <n v="0"/>
    <n v="0"/>
  </r>
  <r>
    <s v="R"/>
    <x v="0"/>
    <s v="R.10009"/>
    <s v="CAP-ELECTRIC SYSTEM WORK"/>
    <s v="R.10009.08"/>
    <s v="ELECTRIC SYSTEM UPGRADE"/>
    <s v="R.10009.08.02"/>
    <s v="ELECTRIC SYSTEM UPGRADE"/>
    <s v="R.10009.08.02.31"/>
    <s v="OMRC_E-OH CLEARANCE BELLINGHAM SYST-DIST"/>
    <x v="0"/>
    <n v="4580"/>
    <s v="David J Landers"/>
    <s v="OR"/>
    <s v="REL  SETC  //  EXEC"/>
    <x v="0"/>
    <x v="0"/>
    <s v="2CORP90000"/>
    <x v="0"/>
    <s v="3CORP93000"/>
    <x v="0"/>
    <s v="1DRIV11000"/>
    <x v="0"/>
    <s v="2DRIV11500"/>
    <x v="34"/>
    <n v="0"/>
    <n v="117737"/>
    <n v="0"/>
    <n v="0"/>
    <n v="117737"/>
    <n v="0"/>
    <n v="0"/>
    <n v="0"/>
    <n v="0"/>
    <n v="0"/>
    <n v="0"/>
    <n v="0"/>
    <n v="0"/>
    <n v="0"/>
    <n v="0"/>
    <n v="0"/>
    <n v="0"/>
    <n v="0"/>
    <n v="117737"/>
    <n v="0"/>
    <s v=" "/>
    <s v="N"/>
    <n v="0"/>
    <n v="0"/>
    <n v="0"/>
    <n v="0"/>
    <n v="0"/>
    <n v="0"/>
  </r>
  <r>
    <s v="R"/>
    <x v="0"/>
    <s v="R.10009"/>
    <s v="CAP-ELECTRIC SYSTEM WORK"/>
    <s v="R.10009.08"/>
    <s v="ELECTRIC SYSTEM UPGRADE"/>
    <s v="R.10009.08.02"/>
    <s v="ELECTRIC SYSTEM UPGRADE"/>
    <s v="R.10009.08.02.32"/>
    <s v="OMRC_E-OH SYST REL UPGRADES-DIST"/>
    <x v="0"/>
    <n v="4580"/>
    <s v="David J Landers"/>
    <s v="OR"/>
    <s v="REL  SETC  //  OPER"/>
    <x v="2"/>
    <x v="1"/>
    <s v="2CORP10000"/>
    <x v="13"/>
    <s v="3CORP12000"/>
    <x v="81"/>
    <s v="1DRIV11000"/>
    <x v="0"/>
    <s v="2DRIV11500"/>
    <x v="34"/>
    <n v="0"/>
    <n v="26024"/>
    <n v="0"/>
    <n v="0"/>
    <n v="26024"/>
    <n v="0"/>
    <n v="0"/>
    <n v="0"/>
    <n v="0"/>
    <n v="0"/>
    <n v="0"/>
    <n v="0"/>
    <n v="0"/>
    <n v="0"/>
    <n v="0"/>
    <n v="0"/>
    <n v="0"/>
    <n v="0"/>
    <n v="26024"/>
    <n v="0"/>
    <s v=" "/>
    <s v="N"/>
    <n v="0"/>
    <n v="0"/>
    <n v="0"/>
    <n v="0"/>
    <n v="0"/>
    <n v="0"/>
  </r>
  <r>
    <s v="R"/>
    <x v="0"/>
    <s v="R.10009"/>
    <s v="CAP-ELECTRIC SYSTEM WORK"/>
    <s v="R.10009.08"/>
    <s v="ELECTRIC SYSTEM UPGRADE"/>
    <s v="R.10009.08.02"/>
    <s v="ELECTRIC SYSTEM UPGRADE"/>
    <s v="R.10009.08.02.33"/>
    <s v="OMRC_E-OH SYST REL UPGRADES-REBUILD-DIST"/>
    <x v="0"/>
    <n v="4580"/>
    <s v="David J Landers"/>
    <s v="OR"/>
    <s v="REL  SETC  //  OPER"/>
    <x v="2"/>
    <x v="1"/>
    <s v="2CORP10000"/>
    <x v="13"/>
    <s v="3CORP12000"/>
    <x v="81"/>
    <s v="1DRIV11000"/>
    <x v="0"/>
    <s v="2DRIV11500"/>
    <x v="34"/>
    <n v="0"/>
    <n v="0"/>
    <n v="0"/>
    <n v="0"/>
    <n v="0"/>
    <n v="0"/>
    <n v="0"/>
    <n v="0"/>
    <n v="0"/>
    <n v="0"/>
    <n v="0"/>
    <n v="0"/>
    <n v="0"/>
    <n v="0"/>
    <n v="0"/>
    <n v="0"/>
    <n v="0"/>
    <n v="0"/>
    <n v="0"/>
    <n v="0"/>
    <s v=" "/>
    <s v="N"/>
    <n v="0"/>
    <n v="0"/>
    <n v="0"/>
    <n v="0"/>
    <n v="0"/>
    <n v="0"/>
  </r>
  <r>
    <s v="R"/>
    <x v="0"/>
    <s v="R.10009"/>
    <s v="CAP-ELECTRIC SYSTEM WORK"/>
    <s v="R.10009.08"/>
    <s v="ELECTRIC SYSTEM UPGRADE"/>
    <s v="R.10009.08.02"/>
    <s v="ELECTRIC SYSTEM UPGRADE"/>
    <s v="R.10009.08.02.34"/>
    <s v="OMRC_E-OH SYST REL UPGR-GANG OP SW-DIST"/>
    <x v="0"/>
    <n v="4580"/>
    <s v="David J Landers"/>
    <s v="OR"/>
    <s v="REL  SETC  //  OPER"/>
    <x v="2"/>
    <x v="1"/>
    <s v="2CORP15000"/>
    <x v="12"/>
    <s v="3CORP16000"/>
    <x v="69"/>
    <s v="1DRIV11000"/>
    <x v="0"/>
    <s v="2DRIV11500"/>
    <x v="34"/>
    <n v="0"/>
    <n v="68808"/>
    <n v="0"/>
    <n v="0"/>
    <n v="68808"/>
    <n v="0"/>
    <n v="0"/>
    <n v="0"/>
    <n v="0"/>
    <n v="0"/>
    <n v="0"/>
    <n v="0"/>
    <n v="0"/>
    <n v="0"/>
    <n v="0"/>
    <n v="0"/>
    <n v="0"/>
    <n v="0"/>
    <n v="68808"/>
    <n v="0"/>
    <s v=" "/>
    <s v="N"/>
    <n v="0"/>
    <n v="0"/>
    <n v="0"/>
    <n v="0"/>
    <n v="0"/>
    <n v="0"/>
  </r>
  <r>
    <s v="R"/>
    <x v="0"/>
    <s v="R.10009"/>
    <s v="CAP-ELECTRIC SYSTEM WORK"/>
    <s v="R.10009.08"/>
    <s v="ELECTRIC SYSTEM UPGRADE"/>
    <s v="R.10009.08.02"/>
    <s v="ELECTRIC SYSTEM UPGRADE"/>
    <s v="R.10009.08.02.35"/>
    <s v="OMRC_E-OH SYST REL UPGR-RECLOSER-DIST"/>
    <x v="0"/>
    <n v="4580"/>
    <s v="David J Landers"/>
    <s v="OR"/>
    <s v="REL  SETC  //  OPER"/>
    <x v="2"/>
    <x v="1"/>
    <s v="2CORP15000"/>
    <x v="12"/>
    <s v="3CORP16000"/>
    <x v="69"/>
    <s v="1DRIV11000"/>
    <x v="0"/>
    <s v="2DRIV11500"/>
    <x v="34"/>
    <n v="0"/>
    <n v="91743"/>
    <n v="0"/>
    <n v="0"/>
    <n v="91743"/>
    <n v="0"/>
    <n v="0"/>
    <n v="0"/>
    <n v="0"/>
    <n v="0"/>
    <n v="0"/>
    <n v="0"/>
    <n v="0"/>
    <n v="0"/>
    <n v="0"/>
    <n v="0"/>
    <n v="0"/>
    <n v="0"/>
    <n v="91743"/>
    <n v="0"/>
    <s v=" "/>
    <s v="N"/>
    <n v="0"/>
    <n v="0"/>
    <n v="0"/>
    <n v="0"/>
    <n v="0"/>
    <n v="0"/>
  </r>
  <r>
    <s v="R"/>
    <x v="0"/>
    <s v="R.10009"/>
    <s v="CAP-ELECTRIC SYSTEM WORK"/>
    <s v="R.10009.08"/>
    <s v="ELECTRIC SYSTEM UPGRADE"/>
    <s v="R.10009.08.02"/>
    <s v="ELECTRIC SYSTEM UPGRADE"/>
    <s v="R.10009.08.02.36"/>
    <s v="OMRC_E-OH SYST REL UPGR-SWITCH REPL-DIST"/>
    <x v="0"/>
    <n v="4580"/>
    <s v="David J Landers"/>
    <s v="OR"/>
    <s v="REL  SETC  //  OPER"/>
    <x v="2"/>
    <x v="1"/>
    <s v="2CORP15000"/>
    <x v="12"/>
    <s v="3CORP16000"/>
    <x v="69"/>
    <s v="1DRIV11000"/>
    <x v="0"/>
    <s v="2DRIV11500"/>
    <x v="34"/>
    <n v="0"/>
    <n v="0"/>
    <n v="0"/>
    <n v="0"/>
    <n v="0"/>
    <n v="0"/>
    <n v="0"/>
    <n v="0"/>
    <n v="0"/>
    <n v="0"/>
    <n v="0"/>
    <n v="0"/>
    <n v="0"/>
    <n v="0"/>
    <n v="0"/>
    <n v="0"/>
    <n v="0"/>
    <n v="0"/>
    <n v="0"/>
    <n v="0"/>
    <s v=" "/>
    <s v="N"/>
    <n v="0"/>
    <n v="0"/>
    <n v="0"/>
    <n v="0"/>
    <n v="0"/>
    <n v="0"/>
  </r>
  <r>
    <s v="R"/>
    <x v="0"/>
    <s v="R.10009"/>
    <s v="CAP-ELECTRIC SYSTEM WORK"/>
    <s v="R.10009.08"/>
    <s v="ELECTRIC SYSTEM UPGRADE"/>
    <s v="R.10009.08.02"/>
    <s v="ELECTRIC SYSTEM UPGRADE"/>
    <s v="R.10009.08.02.37"/>
    <s v="OMRC_E-OH SYST REL UPGR-TREE WIRE-DIST"/>
    <x v="0"/>
    <n v="4580"/>
    <s v="David J Landers"/>
    <s v="OR"/>
    <s v="REL  SETC  //  OPER"/>
    <x v="2"/>
    <x v="1"/>
    <s v="2CORP10000"/>
    <x v="13"/>
    <s v="3CORP12000"/>
    <x v="81"/>
    <s v="1DRIV11000"/>
    <x v="0"/>
    <s v="2DRIV11500"/>
    <x v="34"/>
    <n v="0"/>
    <n v="1386618"/>
    <n v="0"/>
    <n v="0"/>
    <n v="1386618"/>
    <n v="0"/>
    <n v="0"/>
    <n v="0"/>
    <n v="0"/>
    <n v="0"/>
    <n v="0"/>
    <n v="0"/>
    <n v="0"/>
    <n v="0"/>
    <n v="0"/>
    <n v="0"/>
    <n v="0"/>
    <n v="0"/>
    <n v="1386618"/>
    <n v="0"/>
    <s v=" "/>
    <s v="N"/>
    <n v="0"/>
    <n v="0"/>
    <n v="0"/>
    <n v="0"/>
    <n v="0"/>
    <n v="0"/>
  </r>
  <r>
    <s v="R"/>
    <x v="0"/>
    <s v="R.10009"/>
    <s v="CAP-ELECTRIC SYSTEM WORK"/>
    <s v="R.10009.08"/>
    <s v="ELECTRIC SYSTEM UPGRADE"/>
    <s v="R.10009.08.02"/>
    <s v="ELECTRIC SYSTEM UPGRADE"/>
    <s v="R.10009.08.02.38"/>
    <s v="OMRC_E-OH SYST REL UPGR-TRIPSAVER-DIST"/>
    <x v="0"/>
    <n v="4580"/>
    <s v="David J Landers"/>
    <s v="OR"/>
    <s v="REL  SETC  //  OPER"/>
    <x v="2"/>
    <x v="1"/>
    <s v="2CORP10000"/>
    <x v="13"/>
    <s v="3CORP12000"/>
    <x v="81"/>
    <s v="1DRIV11000"/>
    <x v="0"/>
    <s v="2DRIV11500"/>
    <x v="34"/>
    <n v="0"/>
    <n v="0"/>
    <n v="0"/>
    <n v="0"/>
    <n v="0"/>
    <n v="0"/>
    <n v="0"/>
    <n v="0"/>
    <n v="0"/>
    <n v="0"/>
    <n v="0"/>
    <n v="0"/>
    <n v="0"/>
    <n v="0"/>
    <n v="0"/>
    <n v="0"/>
    <n v="0"/>
    <n v="0"/>
    <n v="0"/>
    <n v="0"/>
    <s v=" "/>
    <s v="N"/>
    <n v="0"/>
    <n v="0"/>
    <n v="0"/>
    <n v="0"/>
    <n v="0"/>
    <n v="0"/>
  </r>
  <r>
    <s v="R"/>
    <x v="0"/>
    <s v="R.10009"/>
    <s v="CAP-ELECTRIC SYSTEM WORK"/>
    <s v="R.10009.08"/>
    <s v="ELECTRIC SYSTEM UPGRADE"/>
    <s v="R.10009.08.02"/>
    <s v="ELECTRIC SYSTEM UPGRADE"/>
    <s v="R.10009.08.02.39"/>
    <s v="OMRC_E-OH SYST REL UPGR-UG CONV-DIST"/>
    <x v="0"/>
    <n v="4580"/>
    <s v="David J Landers"/>
    <s v="OR"/>
    <s v="REL  SETC  //  OPER"/>
    <x v="2"/>
    <x v="1"/>
    <s v="2CORP15000"/>
    <x v="12"/>
    <s v="3CORP16000"/>
    <x v="69"/>
    <s v="1DRIV11000"/>
    <x v="0"/>
    <s v="2DRIV11500"/>
    <x v="34"/>
    <n v="0"/>
    <n v="31377"/>
    <n v="0"/>
    <n v="0"/>
    <n v="31377"/>
    <n v="0"/>
    <n v="0"/>
    <n v="0"/>
    <n v="0"/>
    <n v="0"/>
    <n v="0"/>
    <n v="0"/>
    <n v="0"/>
    <n v="0"/>
    <n v="0"/>
    <n v="0"/>
    <n v="0"/>
    <n v="0"/>
    <n v="31377"/>
    <n v="0"/>
    <s v=" "/>
    <s v="N"/>
    <n v="0"/>
    <n v="0"/>
    <n v="0"/>
    <n v="0"/>
    <n v="0"/>
    <n v="0"/>
  </r>
  <r>
    <s v="R"/>
    <x v="0"/>
    <s v="R.10009"/>
    <s v="CAP-ELECTRIC SYSTEM WORK"/>
    <s v="R.10009.08"/>
    <s v="ELECTRIC SYSTEM UPGRADE"/>
    <s v="R.10009.08.02"/>
    <s v="ELECTRIC SYSTEM UPGRADE"/>
    <s v="R.10009.08.02.40"/>
    <s v="OMRC_E-OH SYSTEM CAPACITY UPGRADE-DIST"/>
    <x v="0"/>
    <n v="4580"/>
    <s v="David J Landers"/>
    <s v="OR"/>
    <s v="REL  SETC  //  OPER"/>
    <x v="0"/>
    <x v="0"/>
    <s v="2CORP90000"/>
    <x v="0"/>
    <s v="3CORP96000"/>
    <x v="67"/>
    <s v="1DRIV11000"/>
    <x v="0"/>
    <s v="2DRIV11600"/>
    <x v="32"/>
    <n v="0"/>
    <n v="64831"/>
    <n v="0"/>
    <n v="0"/>
    <n v="64831"/>
    <n v="0"/>
    <n v="0"/>
    <n v="0"/>
    <n v="0"/>
    <n v="0"/>
    <n v="0"/>
    <n v="0"/>
    <n v="0"/>
    <n v="0"/>
    <n v="0"/>
    <n v="0"/>
    <n v="0"/>
    <n v="0"/>
    <n v="64831"/>
    <n v="0"/>
    <s v=" "/>
    <s v="N"/>
    <n v="0"/>
    <n v="0"/>
    <n v="0"/>
    <n v="0"/>
    <n v="0"/>
    <n v="0"/>
  </r>
  <r>
    <s v="R"/>
    <x v="0"/>
    <s v="R.10009"/>
    <s v="CAP-ELECTRIC SYSTEM WORK"/>
    <s v="R.10009.08"/>
    <s v="ELECTRIC SYSTEM UPGRADE"/>
    <s v="R.10009.08.02"/>
    <s v="ELECTRIC SYSTEM UPGRADE"/>
    <s v="R.10009.08.02.41"/>
    <s v="OMRC_E-OH TRANSFORMER PCB REMEDIATION"/>
    <x v="0"/>
    <n v="4580"/>
    <s v="David J Landers"/>
    <s v="OR"/>
    <s v="REL  SETC  //  OPER"/>
    <x v="0"/>
    <x v="0"/>
    <s v="2CORP90000"/>
    <x v="0"/>
    <s v="3CORP93000"/>
    <x v="0"/>
    <s v="1DRIV11000"/>
    <x v="0"/>
    <s v="2DRIV11100"/>
    <x v="43"/>
    <n v="0"/>
    <n v="0"/>
    <n v="0"/>
    <n v="0"/>
    <n v="0"/>
    <n v="0"/>
    <n v="0"/>
    <n v="0"/>
    <n v="0"/>
    <n v="0"/>
    <n v="0"/>
    <n v="0"/>
    <n v="0"/>
    <n v="0"/>
    <n v="0"/>
    <n v="0"/>
    <n v="0"/>
    <n v="0"/>
    <n v="0"/>
    <n v="0"/>
    <s v=" "/>
    <s v="N"/>
    <n v="0"/>
    <n v="0"/>
    <n v="0"/>
    <n v="0"/>
    <n v="0"/>
    <n v="0"/>
  </r>
  <r>
    <s v="R"/>
    <x v="0"/>
    <s v="R.10009"/>
    <s v="CAP-ELECTRIC SYSTEM WORK"/>
    <s v="R.10009.08"/>
    <s v="ELECTRIC SYSTEM UPGRADE"/>
    <s v="R.10009.08.02"/>
    <s v="ELECTRIC SYSTEM UPGRADE"/>
    <s v="R.10009.08.02.42"/>
    <s v="OMRC_E-OUTAGE FREQ-REPLACE COPPER-DIST"/>
    <x v="0"/>
    <n v="4580"/>
    <s v="David J Landers"/>
    <s v="OR"/>
    <s v="REL  SETC  //  OPER"/>
    <x v="0"/>
    <x v="0"/>
    <s v="2CORP90000"/>
    <x v="0"/>
    <s v="3CORP96000"/>
    <x v="67"/>
    <s v="1DRIV11000"/>
    <x v="0"/>
    <s v="2DRIV11500"/>
    <x v="34"/>
    <n v="0"/>
    <n v="0"/>
    <n v="0"/>
    <n v="0"/>
    <n v="0"/>
    <n v="0"/>
    <n v="0"/>
    <n v="0"/>
    <n v="0"/>
    <n v="0"/>
    <n v="0"/>
    <n v="0"/>
    <n v="0"/>
    <n v="0"/>
    <n v="0"/>
    <n v="0"/>
    <n v="0"/>
    <n v="0"/>
    <n v="0"/>
    <n v="0"/>
    <s v=" "/>
    <s v="N"/>
    <n v="0"/>
    <n v="0"/>
    <n v="0"/>
    <n v="0"/>
    <n v="0"/>
    <n v="0"/>
  </r>
  <r>
    <s v="R"/>
    <x v="0"/>
    <s v="R.10009"/>
    <s v="CAP-ELECTRIC SYSTEM WORK"/>
    <s v="R.10009.08"/>
    <s v="ELECTRIC SYSTEM UPGRADE"/>
    <s v="R.10009.08.02"/>
    <s v="ELECTRIC SYSTEM UPGRADE"/>
    <s v="R.10009.08.02.43"/>
    <s v="OMRC_E-UG SYST REL UPGRADES-DIST"/>
    <x v="0"/>
    <n v="4580"/>
    <s v="David J Landers"/>
    <s v="OR"/>
    <s v="REL  SETC  //  OPER"/>
    <x v="2"/>
    <x v="1"/>
    <s v="2CORP10000"/>
    <x v="13"/>
    <s v="3CORP12000"/>
    <x v="81"/>
    <s v="1DRIV11000"/>
    <x v="0"/>
    <s v="2DRIV11500"/>
    <x v="34"/>
    <n v="0"/>
    <n v="95396"/>
    <n v="0"/>
    <n v="0"/>
    <n v="95396"/>
    <n v="0"/>
    <n v="0"/>
    <n v="0"/>
    <n v="0"/>
    <n v="0"/>
    <n v="0"/>
    <n v="0"/>
    <n v="0"/>
    <n v="0"/>
    <n v="0"/>
    <n v="0"/>
    <n v="0"/>
    <n v="0"/>
    <n v="95396"/>
    <n v="0"/>
    <s v=" "/>
    <s v="N"/>
    <n v="0"/>
    <n v="0"/>
    <n v="0"/>
    <n v="0"/>
    <n v="0"/>
    <n v="0"/>
  </r>
  <r>
    <s v="R"/>
    <x v="0"/>
    <s v="R.10009"/>
    <s v="CAP-ELECTRIC SYSTEM WORK"/>
    <s v="R.10009.08"/>
    <s v="ELECTRIC SYSTEM UPGRADE"/>
    <s v="R.10009.08.02"/>
    <s v="ELECTRIC SYSTEM UPGRADE"/>
    <s v="R.10009.08.02.44"/>
    <s v="OMRC_E-UG SYST REL UPGRADES-REBUILD-DIST"/>
    <x v="0"/>
    <n v="4580"/>
    <s v="David J Landers"/>
    <s v="OR"/>
    <s v="REL  SETC  //  OPER"/>
    <x v="2"/>
    <x v="1"/>
    <s v="2CORP10000"/>
    <x v="13"/>
    <s v="3CORP12000"/>
    <x v="81"/>
    <s v="1DRIV11000"/>
    <x v="0"/>
    <s v="2DRIV11500"/>
    <x v="34"/>
    <n v="0"/>
    <n v="289331"/>
    <n v="0"/>
    <n v="0"/>
    <n v="289331"/>
    <n v="0"/>
    <n v="0"/>
    <n v="0"/>
    <n v="0"/>
    <n v="0"/>
    <n v="0"/>
    <n v="0"/>
    <n v="0"/>
    <n v="0"/>
    <n v="0"/>
    <n v="0"/>
    <n v="0"/>
    <n v="0"/>
    <n v="289331"/>
    <n v="0"/>
    <s v=" "/>
    <s v="N"/>
    <n v="0"/>
    <n v="0"/>
    <n v="0"/>
    <n v="0"/>
    <n v="0"/>
    <n v="0"/>
  </r>
  <r>
    <s v="R"/>
    <x v="0"/>
    <s v="R.10009"/>
    <s v="CAP-ELECTRIC SYSTEM WORK"/>
    <s v="R.10009.08"/>
    <s v="ELECTRIC SYSTEM UPGRADE"/>
    <s v="R.10009.08.02"/>
    <s v="ELECTRIC SYSTEM UPGRADE"/>
    <s v="R.10009.08.02.45"/>
    <s v="OMRC_E-UG SYSTEM CAPACITY UPGRADE-DIST"/>
    <x v="0"/>
    <n v="4580"/>
    <s v="David J Landers"/>
    <s v="OR"/>
    <s v="REL  SETC  //  OPER"/>
    <x v="0"/>
    <x v="0"/>
    <s v="2CORP90000"/>
    <x v="0"/>
    <s v="3CORP96000"/>
    <x v="67"/>
    <s v="1DRIV11000"/>
    <x v="0"/>
    <s v="2DRIV11600"/>
    <x v="32"/>
    <n v="0"/>
    <n v="10000"/>
    <n v="0"/>
    <n v="0"/>
    <n v="10000"/>
    <n v="0"/>
    <n v="0"/>
    <n v="0"/>
    <n v="0"/>
    <n v="0"/>
    <n v="0"/>
    <n v="0"/>
    <n v="0"/>
    <n v="0"/>
    <n v="0"/>
    <n v="0"/>
    <n v="0"/>
    <n v="0"/>
    <n v="10000"/>
    <n v="0"/>
    <s v=" "/>
    <s v="N"/>
    <n v="0"/>
    <n v="0"/>
    <n v="0"/>
    <n v="0"/>
    <n v="0"/>
    <n v="0"/>
  </r>
  <r>
    <s v="R"/>
    <x v="0"/>
    <s v="R.10009"/>
    <s v="CAP-ELECTRIC SYSTEM WORK"/>
    <s v="R.10009.08"/>
    <s v="ELECTRIC SYSTEM UPGRADE"/>
    <s v="R.10009.08.02"/>
    <s v="ELECTRIC SYSTEM UPGRADE"/>
    <s v="R.10009.08.02.46"/>
    <s v="OMRC_E-VEGETATION MITIGATION"/>
    <x v="0"/>
    <n v="4580"/>
    <s v="David J Landers"/>
    <s v="OR"/>
    <s v="REL  SETC  //  OPER"/>
    <x v="0"/>
    <x v="0"/>
    <s v="2CORP90000"/>
    <x v="0"/>
    <s v="3CORP93000"/>
    <x v="0"/>
    <s v="1DRIV11000"/>
    <x v="0"/>
    <s v="2DRIV11600"/>
    <x v="32"/>
    <n v="0"/>
    <n v="191132"/>
    <n v="0"/>
    <n v="0"/>
    <n v="191132"/>
    <n v="0"/>
    <n v="0"/>
    <n v="0"/>
    <n v="0"/>
    <n v="0"/>
    <n v="0"/>
    <n v="0"/>
    <n v="0"/>
    <n v="0"/>
    <n v="0"/>
    <n v="0"/>
    <n v="0"/>
    <n v="0"/>
    <n v="191132"/>
    <n v="0"/>
    <s v=" "/>
    <s v="N"/>
    <n v="0"/>
    <n v="0"/>
    <n v="0"/>
    <n v="0"/>
    <n v="0"/>
    <n v="0"/>
  </r>
  <r>
    <s v="R"/>
    <x v="0"/>
    <s v="R.10009"/>
    <s v="CAP-ELECTRIC SYSTEM WORK"/>
    <s v="R.10009.08"/>
    <s v="ELECTRIC SYSTEM UPGRADE"/>
    <s v="R.10009.08.02"/>
    <s v="ELECTRIC SYSTEM UPGRADE"/>
    <s v="R.10009.08.02.47"/>
    <s v="OMRC_E-OH-System Capacity Uprates-Trans"/>
    <x v="0"/>
    <n v="4580"/>
    <s v="David J Landers"/>
    <s v="OR"/>
    <s v="REL  SETC  //  INIT"/>
    <x v="0"/>
    <x v="0"/>
    <s v="2CORP90000"/>
    <x v="0"/>
    <s v="3CORP96000"/>
    <x v="67"/>
    <s v="1DRIV11000"/>
    <x v="0"/>
    <s v="2DRIV11500"/>
    <x v="34"/>
    <n v="0"/>
    <n v="19113"/>
    <n v="0"/>
    <n v="0"/>
    <n v="19113"/>
    <n v="0"/>
    <n v="0"/>
    <n v="0"/>
    <n v="0"/>
    <n v="0"/>
    <n v="0"/>
    <n v="0"/>
    <n v="0"/>
    <n v="0"/>
    <n v="0"/>
    <n v="0"/>
    <n v="0"/>
    <n v="0"/>
    <n v="19113"/>
    <n v="0"/>
    <s v=" "/>
    <s v="N"/>
    <n v="0"/>
    <n v="0"/>
    <n v="0"/>
    <n v="0"/>
    <n v="0"/>
    <n v="0"/>
  </r>
  <r>
    <s v="R"/>
    <x v="0"/>
    <s v="R.10009"/>
    <s v="CAP-ELECTRIC SYSTEM WORK"/>
    <s v="R.10009.08"/>
    <s v="ELECTRIC SYSTEM UPGRADE"/>
    <s v="R.10009.08.03"/>
    <s v="FISH AND WILDLIFE PROGRAM"/>
    <s v="R.10009.08.03.01"/>
    <s v="E-FISH AND WILDLIFE PROGRAM-DIST"/>
    <x v="0"/>
    <n v="4580"/>
    <s v="David J Landers"/>
    <s v="CA"/>
    <s v="REL  SETC  //  OPER"/>
    <x v="0"/>
    <x v="0"/>
    <s v="2CORP90000"/>
    <x v="0"/>
    <s v="3CORP93000"/>
    <x v="0"/>
    <s v="1DRIV11000"/>
    <x v="0"/>
    <s v="2DRIV11500"/>
    <x v="34"/>
    <n v="519988.65369122906"/>
    <n v="519989"/>
    <n v="503346.01"/>
    <n v="524523.49775770004"/>
    <n v="-4534.4977577000391"/>
    <n v="530848.5937152229"/>
    <n v="530848.5937152229"/>
    <n v="0"/>
    <n v="546825.59022509865"/>
    <n v="546825.59022509865"/>
    <n v="0"/>
    <n v="563317.9737191638"/>
    <n v="563317.9737191638"/>
    <n v="0"/>
    <n v="580325.74419741845"/>
    <n v="580325.74419741845"/>
    <n v="0"/>
    <n v="597735.51652334107"/>
    <n v="-4534.4977577000391"/>
    <s v="Nedrud"/>
    <s v=" "/>
    <s v="N"/>
    <n v="0"/>
    <n v="0"/>
    <n v="0"/>
    <n v="0"/>
    <n v="0"/>
    <n v="0"/>
  </r>
  <r>
    <s v="R"/>
    <x v="0"/>
    <s v="R.10009"/>
    <s v="CAP-ELECTRIC SYSTEM WORK"/>
    <s v="R.10009.08"/>
    <s v="ELECTRIC SYSTEM UPGRADE"/>
    <s v="R.10009.08.03"/>
    <s v="FISH AND WILDLIFE PROGRAM"/>
    <s v="R.10009.08.03.02"/>
    <s v="OMRC_E-FISH AND WILDLIFE PROGRAM-DIST"/>
    <x v="0"/>
    <n v="4580"/>
    <s v="David J Landers"/>
    <s v="OR"/>
    <s v="REL  SETC  //  OPER"/>
    <x v="0"/>
    <x v="0"/>
    <s v="2CORP90000"/>
    <x v="0"/>
    <s v="3CORP93000"/>
    <x v="0"/>
    <s v="1DRIV11000"/>
    <x v="0"/>
    <s v="2DRIV11500"/>
    <x v="34"/>
    <n v="0"/>
    <n v="19679"/>
    <n v="0"/>
    <n v="0"/>
    <n v="19679"/>
    <n v="0"/>
    <n v="0"/>
    <n v="0"/>
    <n v="0"/>
    <n v="0"/>
    <n v="0"/>
    <n v="0"/>
    <n v="0"/>
    <n v="0"/>
    <n v="0"/>
    <n v="0"/>
    <n v="0"/>
    <n v="0"/>
    <n v="19679"/>
    <n v="0"/>
    <s v=" "/>
    <s v="N"/>
    <n v="0"/>
    <n v="0"/>
    <n v="0"/>
    <n v="0"/>
    <n v="0"/>
    <n v="0"/>
  </r>
  <r>
    <s v="R"/>
    <x v="0"/>
    <s v="R.10009"/>
    <s v="CAP-ELECTRIC SYSTEM WORK"/>
    <s v="R.10009.08"/>
    <s v="ELECTRIC SYSTEM UPGRADE"/>
    <s v="R.10009.08.04"/>
    <s v="PHYSICAL SECURITY IMPROVEMENTS"/>
    <s v="R.10009.08.04.01"/>
    <s v="E-PHYSICAL SECURITY IMPROVEMENTS-SUB"/>
    <x v="0"/>
    <n v="1260"/>
    <s v="David H Foster"/>
    <s v="CA"/>
    <s v="CLSD SETC  //  EXEC"/>
    <x v="0"/>
    <x v="0"/>
    <s v="2CORP90000"/>
    <x v="0"/>
    <s v="3CORP93000"/>
    <x v="0"/>
    <s v="1DRIV11000"/>
    <x v="0"/>
    <s v="2DRIV11500"/>
    <x v="34"/>
    <n v="1000000"/>
    <n v="1000000"/>
    <n v="100539.42"/>
    <n v="-676338.80240000028"/>
    <n v="1676338.8024000004"/>
    <n v="1020884.9557522127"/>
    <n v="0"/>
    <n v="1020884.9557522127"/>
    <n v="1051610.6194690268"/>
    <n v="0"/>
    <n v="1051610.6194690268"/>
    <n v="1083327.4336283188"/>
    <n v="0"/>
    <n v="1083327.4336283188"/>
    <n v="1116035.3982300886"/>
    <n v="0"/>
    <n v="1116035.3982300886"/>
    <n v="0"/>
    <n v="5948197.2094796477"/>
    <s v="Delete all years as Corp Security has this covered."/>
    <s v=" "/>
    <s v="N"/>
    <n v="0"/>
    <n v="0"/>
    <n v="0"/>
    <n v="0"/>
    <n v="0"/>
    <n v="0"/>
  </r>
  <r>
    <s v="R"/>
    <x v="0"/>
    <s v="R.10009"/>
    <s v="CAP-ELECTRIC SYSTEM WORK"/>
    <s v="R.10009.08"/>
    <s v="ELECTRIC SYSTEM UPGRADE"/>
    <s v="R.10009.08.04"/>
    <s v="PHYSICAL SECURITY IMPROVEMENTS"/>
    <s v="R.10009.08.04.02"/>
    <s v="E-PHYSICAL SECURITY IMPROVEMENTS"/>
    <x v="0"/>
    <n v="4022"/>
    <s v="Roque Bamba"/>
    <s v="CA"/>
    <s v="REL  SETC  //  INIT"/>
    <x v="0"/>
    <x v="0"/>
    <s v="2CORP90000"/>
    <x v="0"/>
    <s v="3CORP93000"/>
    <x v="0"/>
    <s v="1DRIV11000"/>
    <x v="0"/>
    <s v="2DRIV11500"/>
    <x v="34"/>
    <n v="0"/>
    <n v="0"/>
    <n v="696911.21"/>
    <n v="1740314.889"/>
    <n v="-1740314.889"/>
    <n v="0"/>
    <n v="0"/>
    <n v="0"/>
    <n v="0"/>
    <n v="0"/>
    <n v="0"/>
    <n v="0"/>
    <n v="0"/>
    <n v="0"/>
    <n v="0"/>
    <n v="0"/>
    <n v="0"/>
    <n v="0"/>
    <n v="-1740314.889"/>
    <n v="0"/>
    <s v=" "/>
    <s v="N"/>
    <n v="0"/>
    <n v="0"/>
    <n v="0"/>
    <n v="0"/>
    <n v="0"/>
    <n v="0"/>
  </r>
  <r>
    <s v="R"/>
    <x v="0"/>
    <s v="R.10009"/>
    <s v="CAP-ELECTRIC SYSTEM WORK"/>
    <s v="R.10009.08"/>
    <s v="ELECTRIC SYSTEM UPGRADE"/>
    <s v="R.10009.08.05"/>
    <s v="POLE REPLACEMENT PROGRAM"/>
    <s v="R.10009.08.05.01"/>
    <s v="E-ELIMINATE POOR CONDITION POLES"/>
    <x v="0"/>
    <n v="4580"/>
    <s v="David J Landers"/>
    <s v="CA"/>
    <s v="REL  SETC  //  OPER"/>
    <x v="0"/>
    <x v="0"/>
    <s v="2CORP90000"/>
    <x v="0"/>
    <s v="3CORP93000"/>
    <x v="0"/>
    <s v="1DRIV11000"/>
    <x v="0"/>
    <s v="2DRIV11100"/>
    <x v="43"/>
    <n v="13000000"/>
    <n v="0"/>
    <n v="0"/>
    <n v="0"/>
    <n v="0"/>
    <n v="0"/>
    <n v="4500000"/>
    <n v="-4500000"/>
    <n v="0"/>
    <n v="4500000"/>
    <n v="-4500000"/>
    <n v="0"/>
    <n v="0"/>
    <n v="0"/>
    <n v="0"/>
    <n v="0"/>
    <n v="0"/>
    <n v="0"/>
    <n v="-9000000"/>
    <s v="Nedrud"/>
    <s v=" CAK Finish 3 year elminiate backlog program started in 2017 ($13M total; $4M in 2017)"/>
    <s v="N"/>
    <n v="0"/>
    <n v="0"/>
    <n v="0"/>
    <n v="0"/>
    <n v="0"/>
    <n v="0"/>
  </r>
  <r>
    <s v="R"/>
    <x v="0"/>
    <s v="R.10009"/>
    <s v="CAP-ELECTRIC SYSTEM WORK"/>
    <s v="R.10009.08"/>
    <s v="ELECTRIC SYSTEM UPGRADE"/>
    <s v="R.10009.08.05"/>
    <s v="POLE REPLACEMENT PROGRAM"/>
    <s v="R.10009.08.05.02"/>
    <s v="E-EMERGENT POLE REPLACEMENTDIST"/>
    <x v="0"/>
    <n v="4580"/>
    <s v="David J Landers"/>
    <s v="CA"/>
    <s v="REL  SETC  //  OPER"/>
    <x v="0"/>
    <x v="0"/>
    <s v="2CORP90000"/>
    <x v="0"/>
    <s v="3CORP93000"/>
    <x v="0"/>
    <s v="1DRIV11000"/>
    <x v="0"/>
    <s v="2DRIV11100"/>
    <x v="43"/>
    <n v="0"/>
    <n v="0"/>
    <n v="54990.39"/>
    <n v="92918.76"/>
    <n v="-92918.76"/>
    <n v="0"/>
    <n v="0"/>
    <n v="0"/>
    <n v="0"/>
    <n v="0"/>
    <n v="0"/>
    <n v="0"/>
    <n v="0"/>
    <n v="0"/>
    <n v="0"/>
    <n v="0"/>
    <n v="0"/>
    <n v="0"/>
    <n v="-92918.76"/>
    <s v="Nedrud"/>
    <s v=" "/>
    <s v="N"/>
    <n v="0"/>
    <n v="0"/>
    <n v="0"/>
    <n v="0"/>
    <n v="0"/>
    <n v="0"/>
  </r>
  <r>
    <s v="R"/>
    <x v="0"/>
    <s v="R.10009"/>
    <s v="CAP-ELECTRIC SYSTEM WORK"/>
    <s v="R.10009.08"/>
    <s v="ELECTRIC SYSTEM UPGRADE"/>
    <s v="R.10009.08.05"/>
    <s v="POLE REPLACEMENT PROGRAM"/>
    <s v="R.10009.08.05.03"/>
    <s v="E-EMERGENT POLE REPLACEMENT-TRANS"/>
    <x v="0"/>
    <n v="4580"/>
    <s v="David J Landers"/>
    <s v="CA"/>
    <s v="REL  SETC  //  OPER"/>
    <x v="0"/>
    <x v="0"/>
    <s v="2CORP90000"/>
    <x v="0"/>
    <s v="3CORP93000"/>
    <x v="0"/>
    <s v="1DRIV11000"/>
    <x v="0"/>
    <s v="2DRIV11100"/>
    <x v="43"/>
    <n v="0"/>
    <n v="0"/>
    <n v="0"/>
    <n v="0"/>
    <n v="0"/>
    <n v="0"/>
    <n v="0"/>
    <n v="0"/>
    <n v="0"/>
    <n v="0"/>
    <n v="0"/>
    <n v="0"/>
    <n v="0"/>
    <n v="0"/>
    <n v="0"/>
    <n v="0"/>
    <n v="0"/>
    <n v="0"/>
    <n v="0"/>
    <s v="Nedrud"/>
    <s v=" "/>
    <s v="N"/>
    <n v="0"/>
    <n v="0"/>
    <n v="0"/>
    <n v="0"/>
    <n v="0"/>
    <n v="0"/>
  </r>
  <r>
    <s v="R"/>
    <x v="0"/>
    <s v="R.10009"/>
    <s v="CAP-ELECTRIC SYSTEM WORK"/>
    <s v="R.10009.08"/>
    <s v="ELECTRIC SYSTEM UPGRADE"/>
    <s v="R.10009.08.05"/>
    <s v="POLE REPLACEMENT PROGRAM"/>
    <s v="R.10009.08.05.04"/>
    <s v="E-POLE REPLACEMENT DUE TO JOINT USE"/>
    <x v="0"/>
    <n v="4580"/>
    <s v="David J Landers"/>
    <s v="CA"/>
    <s v="REL  SETC  //  OPER"/>
    <x v="0"/>
    <x v="0"/>
    <s v="2CORP90000"/>
    <x v="0"/>
    <s v="3CORP93000"/>
    <x v="0"/>
    <s v="1DRIV11000"/>
    <x v="0"/>
    <s v="2DRIV11100"/>
    <x v="43"/>
    <n v="1800000"/>
    <n v="1800000"/>
    <n v="1796693.43"/>
    <n v="0"/>
    <n v="1800000"/>
    <n v="1837592.9203539826"/>
    <n v="412000"/>
    <n v="1425592.9203539826"/>
    <n v="1892899.1150442481"/>
    <n v="555225"/>
    <n v="1337674.1150442481"/>
    <n v="1949989.3805309737"/>
    <n v="571881"/>
    <n v="1378108.3805309737"/>
    <n v="2008863.7168141594"/>
    <n v="589037"/>
    <n v="1419826.7168141594"/>
    <n v="606708"/>
    <n v="7361202.1327433642"/>
    <s v="Yoshimira"/>
    <s v=" "/>
    <s v="N"/>
    <n v="0"/>
    <n v="0"/>
    <n v="0"/>
    <n v="0"/>
    <n v="0"/>
    <n v="0"/>
  </r>
  <r>
    <s v="R"/>
    <x v="0"/>
    <s v="R.10009"/>
    <s v="CAP-ELECTRIC SYSTEM WORK"/>
    <s v="R.10009.08"/>
    <s v="ELECTRIC SYSTEM UPGRADE"/>
    <s v="R.10009.08.05"/>
    <s v="POLE REPLACEMENT PROGRAM"/>
    <s v="R.10009.08.05.05"/>
    <s v="E-POLE REPLACEMENT PLAN-DIST"/>
    <x v="0"/>
    <n v="4580"/>
    <s v="David J Landers"/>
    <s v="CA"/>
    <s v="REL  SETC  //  OPER"/>
    <x v="0"/>
    <x v="0"/>
    <s v="2CORP90000"/>
    <x v="0"/>
    <s v="3CORP93000"/>
    <x v="0"/>
    <s v="1DRIV11000"/>
    <x v="0"/>
    <s v="2DRIV11100"/>
    <x v="43"/>
    <n v="4000000"/>
    <n v="17000000"/>
    <n v="14838489.039999999"/>
    <n v="6479176.6399999987"/>
    <n v="10520823.360000001"/>
    <n v="4083539.8230088507"/>
    <n v="4083539.8230088507"/>
    <n v="0"/>
    <n v="4206442.4778761072"/>
    <n v="4206442.4778761072"/>
    <n v="0"/>
    <n v="4333309.7345132753"/>
    <n v="11660640"/>
    <n v="-7327330.2654867247"/>
    <n v="4464141.5929203546"/>
    <n v="7029441"/>
    <n v="-2565299.4070796454"/>
    <n v="7240324.2300000004"/>
    <n v="628193.68743363209"/>
    <s v="Nedrud"/>
    <s v="NEDRUD - updated budget to align with Dist on 15 year and Trans poles on 10 year maintenance review and replace cycle. CAK reduced $8.9M here because accounted for backlog  in line above.  Assume need about $2.5M more that original budget to stay current with trend, but delayed this until backlog elminiated then catch up in 2021.  Also increased 2022 which was about $4.4M to proposed trend"/>
    <s v="N"/>
    <n v="0"/>
    <n v="0"/>
    <n v="0"/>
    <n v="0"/>
    <n v="0"/>
    <n v="0"/>
  </r>
  <r>
    <s v="R"/>
    <x v="0"/>
    <s v="R.10009"/>
    <s v="CAP-ELECTRIC SYSTEM WORK"/>
    <s v="R.10009.08"/>
    <s v="ELECTRIC SYSTEM UPGRADE"/>
    <s v="R.10009.08.05"/>
    <s v="POLE REPLACEMENT PROGRAM"/>
    <s v="R.10009.08.05.06"/>
    <s v="E-POLE REPLACEMENT PLAN-NEWCASTLE-TRANS"/>
    <x v="0"/>
    <n v="4580"/>
    <s v="David J Landers"/>
    <s v="CA"/>
    <s v="REL  SETC  //  EXEC"/>
    <x v="0"/>
    <x v="0"/>
    <s v="2CORP90000"/>
    <x v="0"/>
    <s v="3CORP93000"/>
    <x v="0"/>
    <s v="1DRIV11000"/>
    <x v="0"/>
    <s v="2DRIV11100"/>
    <x v="43"/>
    <n v="0"/>
    <n v="0"/>
    <n v="178.11"/>
    <n v="3479.4900000000002"/>
    <n v="-3479.4900000000002"/>
    <n v="0"/>
    <n v="0"/>
    <n v="0"/>
    <n v="0"/>
    <n v="0"/>
    <n v="0"/>
    <n v="0"/>
    <n v="0"/>
    <n v="0"/>
    <n v="0"/>
    <n v="0"/>
    <n v="0"/>
    <n v="0"/>
    <n v="-3479.4900000000002"/>
    <s v="Nedrud"/>
    <s v=" "/>
    <s v="N"/>
    <n v="0"/>
    <n v="0"/>
    <n v="0"/>
    <n v="0"/>
    <n v="0"/>
    <n v="0"/>
  </r>
  <r>
    <s v="R"/>
    <x v="0"/>
    <s v="R.10009"/>
    <s v="CAP-ELECTRIC SYSTEM WORK"/>
    <s v="R.10009.08"/>
    <s v="ELECTRIC SYSTEM UPGRADE"/>
    <s v="R.10009.08.05"/>
    <s v="POLE REPLACEMENT PROGRAM"/>
    <s v="R.10009.08.05.07"/>
    <s v="E-POLE REPLACEMENT PLAN-TRANS"/>
    <x v="0"/>
    <n v="4580"/>
    <s v="David J Landers"/>
    <s v="CA"/>
    <s v="REL  SETC  //  OPER"/>
    <x v="0"/>
    <x v="0"/>
    <s v="2CORP90000"/>
    <x v="0"/>
    <s v="3CORP93000"/>
    <x v="0"/>
    <s v="1DRIV11000"/>
    <x v="0"/>
    <s v="2DRIV11100"/>
    <x v="43"/>
    <n v="2000000"/>
    <n v="2000000"/>
    <n v="3859114.09"/>
    <n v="1060937.8870999999"/>
    <n v="939062.11290000007"/>
    <n v="2041769.9115044253"/>
    <n v="2728747"/>
    <n v="-686977.08849557466"/>
    <n v="2103221.2389380536"/>
    <n v="2195023"/>
    <n v="-91801.761061946396"/>
    <n v="2166654.8672566377"/>
    <n v="2260874"/>
    <n v="-94219.132743362337"/>
    <n v="2232070.7964601773"/>
    <n v="2328700"/>
    <n v="-96629.203539822716"/>
    <n v="2299033"/>
    <n v="-30565.072940706043"/>
    <s v="Nedrud"/>
    <s v="NEDRUD - updated budget to align with Dist on 15 year and Trans poles on 10 year maintenance review and replace cycle. "/>
    <s v="N"/>
    <n v="0"/>
    <n v="0"/>
    <n v="0"/>
    <n v="0"/>
    <n v="0"/>
    <n v="0"/>
  </r>
  <r>
    <s v="R"/>
    <x v="0"/>
    <s v="R.10009"/>
    <s v="CAP-ELECTRIC SYSTEM WORK"/>
    <s v="R.10009.08"/>
    <s v="ELECTRIC SYSTEM UPGRADE"/>
    <s v="R.10009.08.05"/>
    <s v="POLE REPLACEMENT PROGRAM"/>
    <s v="R.10009.08.05.08"/>
    <s v="E-POLE REPLACEMENT PROGRAM-REMOVAL-DIST"/>
    <x v="0"/>
    <n v="4580"/>
    <s v="David J Landers"/>
    <s v="CA"/>
    <s v="REL  SETC  //  OPER"/>
    <x v="0"/>
    <x v="0"/>
    <s v="2CORP90000"/>
    <x v="0"/>
    <s v="3CORP93000"/>
    <x v="0"/>
    <s v="1DRIV11000"/>
    <x v="0"/>
    <s v="2DRIV11100"/>
    <x v="43"/>
    <n v="0"/>
    <n v="0"/>
    <n v="3695.07"/>
    <n v="4116.6900000000005"/>
    <n v="-4116.6900000000005"/>
    <n v="0"/>
    <n v="0"/>
    <n v="0"/>
    <n v="0"/>
    <n v="0"/>
    <n v="0"/>
    <n v="0"/>
    <n v="0"/>
    <n v="0"/>
    <n v="0"/>
    <n v="0"/>
    <n v="0"/>
    <n v="0"/>
    <n v="-4116.6900000000005"/>
    <s v="Nedrud"/>
    <s v=" "/>
    <s v="N"/>
    <n v="0"/>
    <n v="0"/>
    <n v="0"/>
    <n v="0"/>
    <n v="0"/>
    <n v="0"/>
  </r>
  <r>
    <s v="R"/>
    <x v="0"/>
    <s v="R.10009"/>
    <s v="CAP-ELECTRIC SYSTEM WORK"/>
    <s v="R.10009.08"/>
    <s v="ELECTRIC SYSTEM UPGRADE"/>
    <s v="R.10009.08.05"/>
    <s v="POLE REPLACEMENT PROGRAM"/>
    <s v="R.10009.08.05.09"/>
    <s v="OMRC_E-ELIMINATE POOR CONDITION POLES"/>
    <x v="0"/>
    <n v="4580"/>
    <s v="David J Landers"/>
    <s v="OR"/>
    <s v="REL  SETC  //  OPER"/>
    <x v="0"/>
    <x v="0"/>
    <s v="2CORP90000"/>
    <x v="0"/>
    <s v="3CORP93000"/>
    <x v="0"/>
    <s v="1DRIV11000"/>
    <x v="0"/>
    <s v="2DRIV11100"/>
    <x v="43"/>
    <n v="0"/>
    <n v="382243"/>
    <n v="0"/>
    <n v="0"/>
    <n v="382243"/>
    <n v="0"/>
    <n v="0"/>
    <n v="0"/>
    <n v="0"/>
    <n v="0"/>
    <n v="0"/>
    <n v="0"/>
    <n v="0"/>
    <n v="0"/>
    <n v="0"/>
    <n v="0"/>
    <n v="0"/>
    <n v="0"/>
    <n v="382243"/>
    <n v="0"/>
    <s v=" "/>
    <s v="N"/>
    <n v="0"/>
    <n v="0"/>
    <n v="0"/>
    <n v="0"/>
    <n v="0"/>
    <n v="0"/>
  </r>
  <r>
    <s v="R"/>
    <x v="0"/>
    <s v="R.10009"/>
    <s v="CAP-ELECTRIC SYSTEM WORK"/>
    <s v="R.10009.08"/>
    <s v="ELECTRIC SYSTEM UPGRADE"/>
    <s v="R.10009.08.05"/>
    <s v="POLE REPLACEMENT PROGRAM"/>
    <s v="R.10009.08.05.10"/>
    <s v="OMRC_E-POLE REPLACEMENT DUE TO JOINT USE"/>
    <x v="0"/>
    <n v="4580"/>
    <s v="David J Landers"/>
    <s v="OR"/>
    <s v="REL  SETC  //  OPER"/>
    <x v="0"/>
    <x v="0"/>
    <s v="2CORP90000"/>
    <x v="0"/>
    <s v="3CORP93000"/>
    <x v="0"/>
    <s v="1DRIV11000"/>
    <x v="0"/>
    <s v="2DRIV11100"/>
    <x v="43"/>
    <n v="0"/>
    <n v="199546"/>
    <n v="0"/>
    <n v="0"/>
    <n v="199546"/>
    <n v="0"/>
    <n v="0"/>
    <n v="0"/>
    <n v="0"/>
    <n v="0"/>
    <n v="0"/>
    <n v="0"/>
    <n v="0"/>
    <n v="0"/>
    <n v="0"/>
    <n v="0"/>
    <n v="0"/>
    <n v="0"/>
    <n v="199546"/>
    <n v="0"/>
    <s v=" "/>
    <s v="N"/>
    <n v="0"/>
    <n v="0"/>
    <n v="0"/>
    <n v="0"/>
    <n v="0"/>
    <n v="0"/>
  </r>
  <r>
    <s v="R"/>
    <x v="0"/>
    <s v="R.10009"/>
    <s v="CAP-ELECTRIC SYSTEM WORK"/>
    <s v="R.10009.08"/>
    <s v="ELECTRIC SYSTEM UPGRADE"/>
    <s v="R.10009.08.05"/>
    <s v="POLE REPLACEMENT PROGRAM"/>
    <s v="R.10009.08.05.11"/>
    <s v="OMRC_E-POLE REPLACEMENT PLAN-DIST"/>
    <x v="0"/>
    <n v="4580"/>
    <s v="David J Landers"/>
    <s v="OR"/>
    <s v="REL  SETC  //  OPER"/>
    <x v="0"/>
    <x v="0"/>
    <s v="2CORP90000"/>
    <x v="0"/>
    <s v="3CORP93000"/>
    <x v="0"/>
    <s v="1DRIV11000"/>
    <x v="0"/>
    <s v="2DRIV11100"/>
    <x v="43"/>
    <n v="0"/>
    <n v="221004"/>
    <n v="0"/>
    <n v="0"/>
    <n v="221004"/>
    <n v="0"/>
    <n v="0"/>
    <n v="0"/>
    <n v="0"/>
    <n v="0"/>
    <n v="0"/>
    <n v="0"/>
    <n v="0"/>
    <n v="0"/>
    <n v="0"/>
    <n v="0"/>
    <n v="0"/>
    <n v="0"/>
    <n v="221004"/>
    <n v="0"/>
    <s v=" "/>
    <s v="N"/>
    <n v="0"/>
    <n v="0"/>
    <n v="0"/>
    <n v="0"/>
    <n v="0"/>
    <n v="0"/>
  </r>
  <r>
    <s v="R"/>
    <x v="0"/>
    <s v="R.10009"/>
    <s v="CAP-ELECTRIC SYSTEM WORK"/>
    <s v="R.10009.08"/>
    <s v="ELECTRIC SYSTEM UPGRADE"/>
    <s v="R.10009.08.05"/>
    <s v="POLE REPLACEMENT PROGRAM"/>
    <s v="R.10009.08.05.12"/>
    <s v="OMRC_E-POLE REPLACEMENT PLAN-TRANS"/>
    <x v="0"/>
    <n v="4580"/>
    <s v="David J Landers"/>
    <s v="OR"/>
    <s v="REL  SETC  //  OPER"/>
    <x v="0"/>
    <x v="0"/>
    <s v="2CORP90000"/>
    <x v="0"/>
    <s v="3CORP93000"/>
    <x v="0"/>
    <s v="1DRIV11000"/>
    <x v="0"/>
    <s v="2DRIV11100"/>
    <x v="43"/>
    <n v="0"/>
    <n v="186522"/>
    <n v="0"/>
    <n v="0"/>
    <n v="186522"/>
    <n v="0"/>
    <n v="0"/>
    <n v="0"/>
    <n v="0"/>
    <n v="0"/>
    <n v="0"/>
    <n v="0"/>
    <n v="0"/>
    <n v="0"/>
    <n v="0"/>
    <n v="0"/>
    <n v="0"/>
    <n v="0"/>
    <n v="186522"/>
    <n v="0"/>
    <s v=" "/>
    <s v="N"/>
    <n v="0"/>
    <n v="0"/>
    <n v="0"/>
    <n v="0"/>
    <n v="0"/>
    <n v="0"/>
  </r>
  <r>
    <s v="R"/>
    <x v="0"/>
    <s v="R.10009"/>
    <s v="CAP-ELECTRIC SYSTEM WORK"/>
    <s v="R.10009.08"/>
    <s v="ELECTRIC SYSTEM UPGRADE"/>
    <s v="R.10009.08.05"/>
    <s v="POLE REPLACEMENT PROGRAM"/>
    <s v="R.10009.08.05.13"/>
    <s v="OMRC_E-POLE REPLACEMENT PROGRAM"/>
    <x v="0"/>
    <n v="4580"/>
    <s v="David J Landers"/>
    <s v="OR"/>
    <s v="REL  SETC  //  OPER"/>
    <x v="0"/>
    <x v="0"/>
    <s v="2CORP90000"/>
    <x v="0"/>
    <s v="3CORP93000"/>
    <x v="0"/>
    <s v="1DRIV11000"/>
    <x v="0"/>
    <s v="2DRIV11100"/>
    <x v="43"/>
    <n v="0"/>
    <n v="0"/>
    <n v="0"/>
    <n v="0"/>
    <n v="0"/>
    <n v="0"/>
    <n v="0"/>
    <n v="0"/>
    <n v="0"/>
    <n v="0"/>
    <n v="0"/>
    <n v="0"/>
    <n v="0"/>
    <n v="0"/>
    <n v="0"/>
    <n v="0"/>
    <n v="0"/>
    <n v="0"/>
    <n v="0"/>
    <n v="0"/>
    <s v=" "/>
    <s v="N"/>
    <n v="0"/>
    <n v="0"/>
    <n v="0"/>
    <n v="0"/>
    <n v="0"/>
    <n v="0"/>
  </r>
  <r>
    <s v="R"/>
    <x v="0"/>
    <s v="R.10009"/>
    <s v="CAP-ELECTRIC SYSTEM WORK"/>
    <s v="R.10009.08"/>
    <s v="ELECTRIC SYSTEM UPGRADE"/>
    <s v="R.10009.08.05"/>
    <s v="POLE REPLACEMENT PROGRAM"/>
    <s v="R.10009.08.05.14"/>
    <s v="OMRC_E-POLE REPL-INSPECTION DRIVEN-DIST"/>
    <x v="0"/>
    <n v="4580"/>
    <s v="David J Landers"/>
    <s v="OR"/>
    <s v="REL  SETC  //  OPER"/>
    <x v="0"/>
    <x v="0"/>
    <s v="2CORP90000"/>
    <x v="0"/>
    <s v="3CORP93000"/>
    <x v="0"/>
    <s v="1DRIV11000"/>
    <x v="0"/>
    <s v="2DRIV11100"/>
    <x v="43"/>
    <n v="0"/>
    <n v="0"/>
    <n v="0"/>
    <n v="0"/>
    <n v="0"/>
    <n v="0"/>
    <n v="0"/>
    <n v="0"/>
    <n v="0"/>
    <n v="0"/>
    <n v="0"/>
    <n v="0"/>
    <n v="0"/>
    <n v="0"/>
    <n v="0"/>
    <n v="0"/>
    <n v="0"/>
    <n v="0"/>
    <n v="0"/>
    <n v="0"/>
    <s v=" "/>
    <s v="N"/>
    <n v="0"/>
    <n v="0"/>
    <n v="0"/>
    <n v="0"/>
    <n v="0"/>
    <n v="0"/>
  </r>
  <r>
    <s v="R"/>
    <x v="0"/>
    <s v="R.10009"/>
    <s v="CAP-ELECTRIC SYSTEM WORK"/>
    <s v="R.10009.08"/>
    <s v="ELECTRIC SYSTEM UPGRADE"/>
    <s v="R.10009.08.05"/>
    <s v="POLE REPLACEMENT PROGRAM"/>
    <s v="R.10009.08.05.15"/>
    <s v="OMRC_E-POLE REPL-INSPECTION DRIVEN-TRANS"/>
    <x v="0"/>
    <n v="4580"/>
    <s v="David J Landers"/>
    <s v="OR"/>
    <s v="REL  SETC  //  OPER"/>
    <x v="0"/>
    <x v="0"/>
    <s v="2CORP90000"/>
    <x v="0"/>
    <s v="3CORP93000"/>
    <x v="0"/>
    <s v="1DRIV11000"/>
    <x v="0"/>
    <s v="2DRIV11100"/>
    <x v="43"/>
    <n v="0"/>
    <n v="0"/>
    <n v="0"/>
    <n v="0"/>
    <n v="0"/>
    <n v="0"/>
    <n v="0"/>
    <n v="0"/>
    <n v="0"/>
    <n v="0"/>
    <n v="0"/>
    <n v="0"/>
    <n v="0"/>
    <n v="0"/>
    <n v="0"/>
    <n v="0"/>
    <n v="0"/>
    <n v="0"/>
    <n v="0"/>
    <n v="0"/>
    <s v=" "/>
    <s v="N"/>
    <n v="0"/>
    <n v="0"/>
    <n v="0"/>
    <n v="0"/>
    <n v="0"/>
    <n v="0"/>
  </r>
  <r>
    <s v="R"/>
    <x v="0"/>
    <s v="R.10009"/>
    <s v="CAP-ELECTRIC SYSTEM WORK"/>
    <s v="R.10009.09"/>
    <s v="ELECTRIC SYSTEM WORK"/>
    <s v="R.10009.09.01"/>
    <s v="ELECTRIC SYSTEM WORK"/>
    <s v="R.10009.09.01.01"/>
    <s v="E-VIKING SUB LOOP ENS-BHM"/>
    <x v="0"/>
    <n v="4022"/>
    <s v="Roque Bamba"/>
    <s v="CA"/>
    <s v="REL  SETC  //  OPER"/>
    <x v="0"/>
    <x v="0"/>
    <s v="2CORP90000"/>
    <x v="0"/>
    <s v="3CORP93000"/>
    <x v="0"/>
    <s v="1DRIV11000"/>
    <x v="0"/>
    <s v="2DRIV11100"/>
    <x v="43"/>
    <n v="0"/>
    <n v="0"/>
    <n v="0"/>
    <n v="0"/>
    <n v="0"/>
    <n v="0"/>
    <n v="0"/>
    <n v="0"/>
    <n v="0"/>
    <n v="200000"/>
    <n v="-200000"/>
    <n v="0"/>
    <n v="0"/>
    <n v="0"/>
    <n v="0"/>
    <n v="0"/>
    <n v="0"/>
    <n v="0"/>
    <n v="-200000"/>
    <s v="Nedrud"/>
    <s v="New project.  Needs Booga Overview. CAK removed funding of $4.1M until project initiation completed JVN - added project initiation dollars in 2019"/>
    <s v="N"/>
    <n v="0"/>
    <n v="0"/>
    <n v="0"/>
    <n v="0"/>
    <n v="0"/>
    <n v="0"/>
  </r>
  <r>
    <s v="R"/>
    <x v="0"/>
    <s v="R.10009"/>
    <s v="CAP-ELECTRIC SYSTEM WORK"/>
    <s v="R.10009.10"/>
    <s v="ISSAQUAH HIGHLAND SUBSTATION"/>
    <s v="R.10009.10.01"/>
    <s v="ISSAQUAH HIGHLAND SUBSTATION"/>
    <s v="R.10009.10.01.01"/>
    <s v="E-ISSAQUAH HIGHLAND SUBSTATION"/>
    <x v="0"/>
    <n v="4022"/>
    <s v="Roque Bamba"/>
    <s v="CA"/>
    <s v="REL  SETC  //  PLNG"/>
    <x v="0"/>
    <x v="0"/>
    <s v="2CORP90000"/>
    <x v="0"/>
    <s v="3CORP93000"/>
    <x v="0"/>
    <s v="1DRIV11000"/>
    <x v="0"/>
    <s v="2DRIV11100"/>
    <x v="43"/>
    <n v="0"/>
    <n v="0"/>
    <n v="0"/>
    <n v="0"/>
    <n v="0"/>
    <n v="0"/>
    <n v="0"/>
    <n v="0"/>
    <n v="0"/>
    <n v="0"/>
    <n v="0"/>
    <n v="0"/>
    <n v="0"/>
    <n v="0"/>
    <n v="0"/>
    <n v="0"/>
    <n v="0"/>
    <n v="0"/>
    <n v="0"/>
    <s v="Nedrud"/>
    <s v=" "/>
    <s v="N"/>
    <n v="0"/>
    <n v="0"/>
    <n v="0"/>
    <n v="0"/>
    <n v="0"/>
    <n v="0"/>
  </r>
  <r>
    <s v="R"/>
    <x v="0"/>
    <s v="R.10009"/>
    <s v="CAP-ELECTRIC SYSTEM WORK"/>
    <s v="R.10009.11"/>
    <s v="S. BREMERTON AUX BUS PROJECT"/>
    <s v="R.10009.11.01"/>
    <s v="S. BREMERTON AUX BUS PROJECT"/>
    <s v="R.10009.11.01.01"/>
    <s v="E-S. BREMERTON AUX BUS PROJECT"/>
    <x v="0"/>
    <n v="4022"/>
    <s v="Roque Bamba"/>
    <s v="CA"/>
    <s v="REL  SETC  //  EXEC"/>
    <x v="0"/>
    <x v="0"/>
    <s v="2CORP90000"/>
    <x v="0"/>
    <s v="3CORP93000"/>
    <x v="0"/>
    <s v="1DRIV11000"/>
    <x v="0"/>
    <s v="2DRIV11100"/>
    <x v="43"/>
    <n v="0"/>
    <n v="0"/>
    <n v="0"/>
    <n v="0"/>
    <n v="0"/>
    <n v="0"/>
    <n v="0"/>
    <n v="0"/>
    <n v="0"/>
    <n v="0"/>
    <n v="0"/>
    <n v="0"/>
    <n v="0"/>
    <n v="0"/>
    <n v="0"/>
    <n v="0"/>
    <n v="0"/>
    <n v="0"/>
    <n v="0"/>
    <s v="Nedrud"/>
    <s v=" "/>
    <s v="N"/>
    <n v="0"/>
    <n v="0"/>
    <n v="0"/>
    <n v="0"/>
    <n v="0"/>
    <n v="0"/>
  </r>
  <r>
    <s v="R"/>
    <x v="0"/>
    <s v="R.10009"/>
    <s v="CAP-ELECTRIC SYSTEM WORK"/>
    <s v="R.10009.12"/>
    <s v="AMI Project"/>
    <s v="R.10009.12.01"/>
    <s v="AMR REPLACEMENT PROJECT"/>
    <s v="R.10009.12.01.01"/>
    <s v="C-AMI NETWORK INSTALLATIONS-GEN PLANT"/>
    <x v="0"/>
    <n v="4022"/>
    <s v="Roque Bamba"/>
    <s v="CA"/>
    <s v="REL  SETC  //  EXEC"/>
    <x v="2"/>
    <x v="1"/>
    <s v="2CORP50000"/>
    <x v="5"/>
    <s v="3CORP52000"/>
    <x v="82"/>
    <s v="1DRIV11000"/>
    <x v="0"/>
    <s v="2DRIV11300"/>
    <x v="0"/>
    <n v="0"/>
    <n v="22127000"/>
    <n v="16211429.34"/>
    <n v="15038708.2686911"/>
    <n v="7088291.7313088998"/>
    <n v="0"/>
    <n v="19465751.502105102"/>
    <n v="-19465751.502105102"/>
    <n v="0"/>
    <n v="0"/>
    <n v="0"/>
    <n v="0"/>
    <n v="0"/>
    <n v="0"/>
    <n v="0"/>
    <n v="0"/>
    <n v="0"/>
    <n v="0"/>
    <n v="-12377459.770796202"/>
    <s v="Kostek"/>
    <s v=" "/>
    <s v="Y"/>
    <n v="0"/>
    <n v="0"/>
    <n v="0"/>
    <n v="0"/>
    <n v="0"/>
    <n v="0"/>
  </r>
  <r>
    <s v="R"/>
    <x v="0"/>
    <s v="R.10009"/>
    <s v="CAP-ELECTRIC SYSTEM WORK"/>
    <s v="R.10009.12"/>
    <s v="AMI Project"/>
    <s v="R.10009.12.01"/>
    <s v="AMR REPLACEMENT PROJECT"/>
    <s v="R.10009.12.01.02"/>
    <s v="C-AMI NETWORK PURCHASE"/>
    <x v="0"/>
    <n v="4022"/>
    <s v="Roque Bamba"/>
    <s v="CA"/>
    <s v="REL  SETC  //  EXEC"/>
    <x v="2"/>
    <x v="1"/>
    <s v="2CORP50000"/>
    <x v="5"/>
    <s v="3CORP52000"/>
    <x v="82"/>
    <s v="1DRIV11000"/>
    <x v="0"/>
    <s v="2DRIV11300"/>
    <x v="0"/>
    <n v="0"/>
    <n v="0"/>
    <n v="0"/>
    <n v="0"/>
    <n v="0"/>
    <n v="0"/>
    <n v="0"/>
    <n v="0"/>
    <n v="0"/>
    <n v="0"/>
    <n v="0"/>
    <n v="0"/>
    <n v="0"/>
    <n v="0"/>
    <n v="0"/>
    <n v="0"/>
    <n v="0"/>
    <n v="0"/>
    <n v="0"/>
    <s v="Kostek"/>
    <s v=" "/>
    <s v="Y"/>
    <n v="0"/>
    <n v="0"/>
    <n v="0"/>
    <n v="0"/>
    <n v="0"/>
    <n v="0"/>
  </r>
  <r>
    <s v="R"/>
    <x v="0"/>
    <s v="R.10009"/>
    <s v="CAP-ELECTRIC SYSTEM WORK"/>
    <s v="R.10009.12"/>
    <s v="AMI Project"/>
    <s v="R.10009.12.01"/>
    <s v="AMR REPLACEMENT PROJECT"/>
    <s v="R.10009.12.01.03"/>
    <s v="E-AMI NETWORK INSTALLATION-ELEC T&amp;D WORK"/>
    <x v="0"/>
    <n v="4022"/>
    <s v="Roque Bamba"/>
    <s v="CA"/>
    <s v="REL  SETC  //  EXEC"/>
    <x v="2"/>
    <x v="1"/>
    <s v="2CORP50000"/>
    <x v="5"/>
    <s v="3CORP52000"/>
    <x v="82"/>
    <s v="1DRIV11000"/>
    <x v="0"/>
    <s v="2DRIV11300"/>
    <x v="0"/>
    <n v="20545000"/>
    <n v="3370000"/>
    <n v="3963369.09"/>
    <n v="1998028.309811"/>
    <n v="1371971.690189"/>
    <n v="15461000"/>
    <n v="3370000"/>
    <n v="12091000"/>
    <n v="0"/>
    <n v="0"/>
    <n v="0"/>
    <n v="0"/>
    <n v="0"/>
    <n v="0"/>
    <n v="0"/>
    <n v="0"/>
    <n v="0"/>
    <n v="0"/>
    <n v="13462971.690189"/>
    <s v="Kostek"/>
    <s v="The original 2016 5yr plan had allocated $81M M in 2018, with only $5MM for network installation. Permitting and 3rd party attachment delays has slowed productivity in network installation.  The $14.4MM reflects dollars not spent in 2016  total increase is 14.4M?  Reason"/>
    <s v="Y"/>
    <n v="0"/>
    <n v="0"/>
    <n v="0"/>
    <n v="0"/>
    <n v="0"/>
    <n v="0"/>
  </r>
  <r>
    <s v="R"/>
    <x v="0"/>
    <s v="R.10009"/>
    <s v="CAP-ELECTRIC SYSTEM WORK"/>
    <s v="R.10009.12"/>
    <s v="AMI Project"/>
    <s v="R.10009.12.01"/>
    <s v="AMR REPLACEMENT PROJECT"/>
    <s v="R.10009.12.01.04"/>
    <s v="E-AMI Electric Meter Deployment"/>
    <x v="0"/>
    <n v="4022"/>
    <s v="Roque Bamba"/>
    <s v="CA"/>
    <s v="REL  SETC  //  EXEC"/>
    <x v="2"/>
    <x v="1"/>
    <s v="2CORP50000"/>
    <x v="5"/>
    <s v="3CORP51000"/>
    <x v="83"/>
    <s v="1DRIV12000"/>
    <x v="17"/>
    <s v="2DRIV12100"/>
    <x v="44"/>
    <n v="18938000"/>
    <n v="6471000"/>
    <n v="7051702.5499999998"/>
    <n v="5552384.5679764003"/>
    <n v="918615.43202359974"/>
    <n v="52012400"/>
    <n v="21679690"/>
    <n v="30332710"/>
    <n v="67012400"/>
    <n v="42112990"/>
    <n v="24899410"/>
    <n v="67012400"/>
    <n v="42112990"/>
    <n v="24899410"/>
    <n v="67012400"/>
    <n v="42112990"/>
    <n v="24899410"/>
    <n v="44561622.890000001"/>
    <n v="105949555.4320236"/>
    <s v="Kostek"/>
    <s v="Dollars were spread 60/40 split (E/G) CAK - spread the total over run for AMR/AMI of $19M across gas and electric meters/modules based on 60/40 split and assuming gas completed by 2022 and electric by 2023"/>
    <s v="Y"/>
    <n v="0"/>
    <n v="0"/>
    <n v="0"/>
    <n v="0"/>
    <n v="0"/>
    <n v="0"/>
  </r>
  <r>
    <s v="R"/>
    <x v="0"/>
    <s v="R.10009"/>
    <s v="CAP-ELECTRIC SYSTEM WORK"/>
    <s v="R.10009.12"/>
    <s v="AMI Project"/>
    <s v="R.10009.12.01"/>
    <s v="AMR REPLACEMENT PROJECT"/>
    <s v="R.10009.12.01.05"/>
    <s v="G-AMI Gas Module Deployment"/>
    <x v="0"/>
    <n v="4022"/>
    <s v="Roque Bamba"/>
    <s v="CA"/>
    <s v="REL  SETC  //  EXEC"/>
    <x v="2"/>
    <x v="1"/>
    <s v="2CORP50000"/>
    <x v="5"/>
    <s v="3CORP51000"/>
    <x v="83"/>
    <s v="1DRIV12000"/>
    <x v="17"/>
    <s v="2DRIV12100"/>
    <x v="44"/>
    <n v="0"/>
    <n v="3145000"/>
    <n v="3201513.1"/>
    <n v="1316507.7949800002"/>
    <n v="1828492.2050199998"/>
    <n v="0"/>
    <n v="14707200"/>
    <n v="-14707200"/>
    <n v="0"/>
    <n v="28329400"/>
    <n v="-28329400"/>
    <n v="0"/>
    <n v="28329400"/>
    <n v="-28329400"/>
    <n v="0"/>
    <n v="28329400"/>
    <n v="-28329400"/>
    <n v="29961822.063999999"/>
    <n v="-97866907.794980004"/>
    <s v="Kostek"/>
    <s v="Dollars were spread 60/40 split (E/G) "/>
    <s v="Y"/>
    <n v="0"/>
    <n v="0"/>
    <n v="0"/>
    <n v="0"/>
    <n v="0"/>
    <n v="0"/>
  </r>
  <r>
    <s v="R"/>
    <x v="0"/>
    <s v="R.10009"/>
    <s v="CAP-ELECTRIC SYSTEM WORK"/>
    <s v="R.10009.12"/>
    <s v="AMI Project"/>
    <s v="R.10009.12.01"/>
    <s v="AMR REPLACEMENT PROJECT"/>
    <s v="R.10009.12.01.06"/>
    <s v="C-AMI System Integration"/>
    <x v="0"/>
    <n v="4022"/>
    <s v="Roque Bamba"/>
    <s v="CA"/>
    <s v="REL  SETC  //  INIT"/>
    <x v="2"/>
    <x v="1"/>
    <s v="2CORP50000"/>
    <x v="5"/>
    <s v="3CORP51500"/>
    <x v="84"/>
    <s v="1DRIV11000"/>
    <x v="0"/>
    <s v="2DRIV11300"/>
    <x v="0"/>
    <n v="15000000"/>
    <n v="19370000"/>
    <n v="17590281.870000001"/>
    <n v="18299736.050822798"/>
    <n v="1070263.9491772018"/>
    <n v="0"/>
    <n v="7390185"/>
    <n v="-7390185"/>
    <n v="0"/>
    <n v="0"/>
    <n v="0"/>
    <n v="0"/>
    <n v="0"/>
    <n v="0"/>
    <n v="0"/>
    <n v="0"/>
    <n v="0"/>
    <n v="0"/>
    <n v="-6319921.0508227982"/>
    <s v="Kostek"/>
    <s v="Scope has increased: Process Optimization; Advance Network Security; Hana Analytics ; OH calculations from BPC. "/>
    <s v="Y"/>
    <n v="0"/>
    <n v="308713"/>
    <n v="0"/>
    <n v="0"/>
    <n v="0"/>
    <n v="0"/>
  </r>
  <r>
    <s v="R"/>
    <x v="0"/>
    <s v="R.10009"/>
    <s v="CAP-ELECTRIC SYSTEM WORK"/>
    <s v="R.10009.12"/>
    <s v="AMI Project"/>
    <s v="R.10009.12.01"/>
    <s v="AMR REPLACEMENT PROJECT"/>
    <s v="R.10009.12.01.07"/>
    <s v="OMRC_E-AMI Ntwrk Installation-Elec T&amp;D"/>
    <x v="0"/>
    <n v="4022"/>
    <s v="Roque Bamba"/>
    <s v="OR"/>
    <s v="REL  SETC  //  INIT"/>
    <x v="2"/>
    <x v="1"/>
    <s v="2CORP50000"/>
    <x v="5"/>
    <s v="3CORP51500"/>
    <x v="84"/>
    <s v="1DRIV11000"/>
    <x v="0"/>
    <s v="2DRIV11300"/>
    <x v="0"/>
    <n v="0"/>
    <n v="0"/>
    <n v="0"/>
    <n v="0"/>
    <n v="0"/>
    <n v="0"/>
    <n v="0"/>
    <n v="0"/>
    <n v="0"/>
    <n v="0"/>
    <n v="0"/>
    <n v="0"/>
    <n v="0"/>
    <n v="0"/>
    <n v="0"/>
    <n v="0"/>
    <n v="0"/>
    <n v="0"/>
    <n v="0"/>
    <n v="0"/>
    <s v=" "/>
    <s v="Y"/>
    <n v="0"/>
    <n v="0"/>
    <n v="0"/>
    <n v="0"/>
    <n v="0"/>
    <n v="0"/>
  </r>
  <r>
    <s v="R"/>
    <x v="0"/>
    <s v="R.10009"/>
    <s v="CAP-ELECTRIC SYSTEM WORK"/>
    <s v="R.10009.12"/>
    <s v="AMI Project"/>
    <s v="R.10009.12.02"/>
    <s v="CONSERVATION VOLTAGE REDUCTION PROGRAM"/>
    <s v="R.10009.12.02.01"/>
    <s v="E-CONSERVATION VOLTAGE REDUCTION"/>
    <x v="0"/>
    <n v="1224"/>
    <s v="Laura C Feinstein"/>
    <s v="CA"/>
    <s v="REL  SETC  //  EXEC"/>
    <x v="2"/>
    <x v="1"/>
    <s v="2CORP15000"/>
    <x v="12"/>
    <s v="3CORP17000"/>
    <x v="72"/>
    <s v="1DRIV11000"/>
    <x v="0"/>
    <s v="2DRIV11700"/>
    <x v="45"/>
    <n v="450000"/>
    <n v="450000"/>
    <n v="444441.52"/>
    <n v="99750"/>
    <n v="350250"/>
    <n v="459398.23008849565"/>
    <n v="459398.23008849565"/>
    <n v="0"/>
    <n v="473224.77876106201"/>
    <n v="473224.77876106201"/>
    <n v="0"/>
    <n v="487497.34513274342"/>
    <n v="847793.05123287719"/>
    <n v="-360295.70610013377"/>
    <n v="502215.92920353985"/>
    <n v="873226.84276986343"/>
    <n v="-371010.91356632358"/>
    <n v="899423.64805295935"/>
    <n v="-381056.61966645741"/>
    <s v="Nedrud"/>
    <s v="Feinstein checked &amp; Input 2020-22. 2018-2019 matched AMI estimate already "/>
    <s v="N"/>
    <n v="0"/>
    <n v="0"/>
    <n v="0"/>
    <n v="0"/>
    <n v="0"/>
    <n v="0"/>
  </r>
  <r>
    <s v="R"/>
    <x v="0"/>
    <s v="R.10009"/>
    <s v="CAP-ELECTRIC SYSTEM WORK"/>
    <s v="R.10009.12"/>
    <s v="AMI Project"/>
    <s v="R.10009.12.02"/>
    <s v="CONSERVATION VOLTAGE REDUCTION PROGRAM"/>
    <s v="R.10009.12.02.02"/>
    <s v="OMRC_E-Conservation Voltage Reduction"/>
    <x v="0"/>
    <n v="1224"/>
    <s v="Laura C Feinstein"/>
    <s v="OR"/>
    <s v="REL  SETC  //  INIT"/>
    <x v="2"/>
    <x v="1"/>
    <s v="2CORP15000"/>
    <x v="12"/>
    <s v="3CORP17000"/>
    <x v="72"/>
    <s v="1DRIV11000"/>
    <x v="0"/>
    <s v="2DRIV11700"/>
    <x v="45"/>
    <n v="0"/>
    <n v="40520"/>
    <n v="0"/>
    <n v="0"/>
    <n v="40520"/>
    <n v="0"/>
    <n v="0"/>
    <n v="0"/>
    <n v="0"/>
    <n v="0"/>
    <n v="0"/>
    <n v="0"/>
    <n v="0"/>
    <n v="0"/>
    <n v="0"/>
    <n v="0"/>
    <n v="0"/>
    <n v="0"/>
    <n v="40520"/>
    <n v="0"/>
    <s v=" "/>
    <s v="N"/>
    <n v="0"/>
    <n v="0"/>
    <n v="0"/>
    <n v="0"/>
    <n v="0"/>
    <n v="0"/>
  </r>
  <r>
    <s v="R"/>
    <x v="0"/>
    <s v="R.10009"/>
    <s v="CAP-ELECTRIC SYSTEM WORK"/>
    <s v="R.10009.12"/>
    <s v="AMI Project"/>
    <s v="R.10009.12.03"/>
    <s v="DISTRIBUTION AUTOMATION PROGRAM"/>
    <s v="R.10009.12.03.01"/>
    <s v="E-DISTRIBUTION AUTOMATION-DIST"/>
    <x v="0"/>
    <n v="4580"/>
    <s v="David J Landers"/>
    <s v="CA"/>
    <s v="REL  SETC  //  EXEC"/>
    <x v="2"/>
    <x v="1"/>
    <s v="2CORP15000"/>
    <x v="12"/>
    <s v="3CORP17000"/>
    <x v="72"/>
    <s v="1DRIV11000"/>
    <x v="0"/>
    <s v="2DRIV11700"/>
    <x v="45"/>
    <n v="4000000"/>
    <n v="4000000"/>
    <n v="4188056.31"/>
    <n v="2627570.9692759998"/>
    <n v="1372429.0307240002"/>
    <n v="4083539.8230088507"/>
    <n v="2583539.8230088507"/>
    <n v="1500000"/>
    <n v="4206442.4778761072"/>
    <n v="4206442.4778761072"/>
    <n v="0"/>
    <n v="4333309.7345132753"/>
    <n v="3473014.0284131416"/>
    <n v="860295.70610013371"/>
    <n v="4464141.5929203546"/>
    <n v="4093130.6793540264"/>
    <n v="371010.91356632812"/>
    <n v="4598065.8407079652"/>
    <n v="4103735.650390462"/>
    <s v="Nedrud"/>
    <s v=" CAK adjusted to absorb field lab and transmission automation to keep bottom line close to $10M.  JVN will revise after reviewing Smart Grid prioritization"/>
    <s v="N"/>
    <n v="0"/>
    <n v="0"/>
    <n v="0"/>
    <n v="0"/>
    <n v="0"/>
    <n v="0"/>
  </r>
  <r>
    <s v="R"/>
    <x v="0"/>
    <s v="R.10009"/>
    <s v="CAP-ELECTRIC SYSTEM WORK"/>
    <s v="R.10009.12"/>
    <s v="AMI Project"/>
    <s v="R.10009.12.03"/>
    <s v="DISTRIBUTION AUTOMATION PROGRAM"/>
    <s v="R.10009.12.03.02"/>
    <s v="E-DISTRIBUTION AUTOMATION-GEN PLANT"/>
    <x v="0"/>
    <n v="4580"/>
    <s v="David J Landers"/>
    <s v="CA"/>
    <s v="REL  SETC  //  EXEC"/>
    <x v="2"/>
    <x v="1"/>
    <s v="2CORP15000"/>
    <x v="12"/>
    <s v="3CORP17000"/>
    <x v="72"/>
    <s v="1DRIV11000"/>
    <x v="0"/>
    <s v="2DRIV11700"/>
    <x v="45"/>
    <n v="0"/>
    <n v="0"/>
    <n v="307775.01"/>
    <n v="2013521.628084"/>
    <n v="-2013521.628084"/>
    <n v="0"/>
    <n v="0"/>
    <n v="0"/>
    <n v="0"/>
    <n v="0"/>
    <n v="0"/>
    <n v="0"/>
    <n v="0"/>
    <n v="0"/>
    <n v="0"/>
    <n v="0"/>
    <n v="0"/>
    <n v="0"/>
    <n v="-2013521.628084"/>
    <s v="Nedrud"/>
    <s v=" "/>
    <s v="N"/>
    <n v="0"/>
    <n v="0"/>
    <n v="0"/>
    <n v="0"/>
    <n v="0"/>
    <n v="0"/>
  </r>
  <r>
    <s v="R"/>
    <x v="0"/>
    <s v="R.10009"/>
    <s v="CAP-ELECTRIC SYSTEM WORK"/>
    <s v="R.10009.12"/>
    <s v="AMI Project"/>
    <s v="R.10009.12.03"/>
    <s v="DISTRIBUTION AUTOMATION PROGRAM"/>
    <s v="R.10009.12.03.03"/>
    <s v="E-DISTRIBUTION MANAGEMENT SYSTEM"/>
    <x v="0"/>
    <n v="1224"/>
    <s v="Laura C Feinstein"/>
    <s v="CA"/>
    <s v="REL  SETC  //  EXEC"/>
    <x v="2"/>
    <x v="1"/>
    <s v="2CORP15000"/>
    <x v="12"/>
    <s v="3CORP17000"/>
    <x v="72"/>
    <s v="1DRIV11000"/>
    <x v="0"/>
    <s v="2DRIV11700"/>
    <x v="45"/>
    <n v="100000"/>
    <n v="100000"/>
    <n v="100455.81"/>
    <n v="0"/>
    <n v="100000"/>
    <n v="0"/>
    <n v="0"/>
    <n v="0"/>
    <n v="0"/>
    <n v="0"/>
    <n v="0"/>
    <n v="0"/>
    <n v="0"/>
    <n v="0"/>
    <n v="0"/>
    <n v="0"/>
    <n v="0"/>
    <n v="0"/>
    <n v="100000"/>
    <s v="Feinstein"/>
    <s v="Matches Initiation Proposal CAK removed DMS funding request of $13.6M as this should be captured by Brodniack through separate submitted CSA. New initiative."/>
    <s v="N"/>
    <n v="0"/>
    <n v="0"/>
    <n v="0"/>
    <n v="0"/>
    <n v="0"/>
    <n v="0"/>
  </r>
  <r>
    <s v="R"/>
    <x v="0"/>
    <s v="R.10009"/>
    <s v="CAP-ELECTRIC SYSTEM WORK"/>
    <s v="R.10009.12"/>
    <s v="AMI Project"/>
    <s v="R.10009.12.03"/>
    <s v="DISTRIBUTION AUTOMATION PROGRAM"/>
    <s v="R.10009.12.03.04"/>
    <s v="E-NETWORK AND AUTOMATE GRID"/>
    <x v="0"/>
    <n v="4580"/>
    <s v="David J Landers"/>
    <s v="CA"/>
    <s v="REL  SETC  //  PLNG"/>
    <x v="2"/>
    <x v="1"/>
    <s v="2CORP15000"/>
    <x v="12"/>
    <s v="3CORP17000"/>
    <x v="72"/>
    <s v="1DRIV11000"/>
    <x v="0"/>
    <s v="2DRIV11700"/>
    <x v="45"/>
    <n v="1030000"/>
    <n v="1030000"/>
    <n v="1030071.2"/>
    <n v="7746.0300000000007"/>
    <n v="1022253.97"/>
    <n v="2067723.8938053083"/>
    <n v="2067723.8938053083"/>
    <n v="0"/>
    <n v="1828985"/>
    <n v="1828985"/>
    <n v="0"/>
    <n v="1582546"/>
    <n v="1582546"/>
    <n v="0"/>
    <n v="1328405"/>
    <n v="1328405"/>
    <n v="0"/>
    <n v="1078405"/>
    <n v="1022253.97"/>
    <s v="Nedrud"/>
    <s v=" CAK added funding  to match approximate trned"/>
    <s v="N"/>
    <n v="0"/>
    <n v="0"/>
    <n v="0"/>
    <n v="0"/>
    <n v="0"/>
    <n v="0"/>
  </r>
  <r>
    <s v="R"/>
    <x v="0"/>
    <s v="R.10009"/>
    <s v="CAP-ELECTRIC SYSTEM WORK"/>
    <s v="R.10009.12"/>
    <s v="AMI Project"/>
    <s v="R.10009.12.03"/>
    <s v="DISTRIBUTION AUTOMATION PROGRAM"/>
    <s v="R.10009.12.03.05"/>
    <s v="OMRC_E-DISTRIBUTION AUTOMATION-DIST"/>
    <x v="0"/>
    <n v="4580"/>
    <s v="David J Landers"/>
    <s v="OR"/>
    <s v="REL  SETC  //  EXEC"/>
    <x v="2"/>
    <x v="1"/>
    <s v="2CORP15000"/>
    <x v="12"/>
    <s v="3CORP17000"/>
    <x v="72"/>
    <s v="1DRIV11000"/>
    <x v="0"/>
    <s v="2DRIV11700"/>
    <x v="45"/>
    <n v="0"/>
    <n v="100918"/>
    <n v="0"/>
    <n v="0"/>
    <n v="100918"/>
    <n v="0"/>
    <n v="0"/>
    <n v="0"/>
    <n v="0"/>
    <n v="0"/>
    <n v="0"/>
    <n v="0"/>
    <n v="0"/>
    <n v="0"/>
    <n v="0"/>
    <n v="0"/>
    <n v="0"/>
    <n v="0"/>
    <n v="100918"/>
    <n v="0"/>
    <s v=" "/>
    <s v="N"/>
    <n v="0"/>
    <n v="0"/>
    <n v="0"/>
    <n v="0"/>
    <n v="0"/>
    <n v="0"/>
  </r>
  <r>
    <s v="R"/>
    <x v="0"/>
    <s v="R.10009"/>
    <s v="CAP-ELECTRIC SYSTEM WORK"/>
    <s v="R.10009.12"/>
    <s v="AMI Project"/>
    <s v="R.10009.12.03"/>
    <s v="DISTRIBUTION AUTOMATION PROGRAM"/>
    <s v="R.10009.12.03.06"/>
    <s v="OMRC_E-NETWORK AND AUTOMATE GRID"/>
    <x v="0"/>
    <n v="4580"/>
    <s v="David J Landers"/>
    <s v="OR"/>
    <s v="REL  SETC  //  PLNG"/>
    <x v="2"/>
    <x v="1"/>
    <s v="2CORP15000"/>
    <x v="12"/>
    <s v="3CORP17000"/>
    <x v="72"/>
    <s v="1DRIV11000"/>
    <x v="0"/>
    <s v="2DRIV11700"/>
    <x v="45"/>
    <n v="0"/>
    <n v="9875"/>
    <n v="0"/>
    <n v="0"/>
    <n v="9875"/>
    <n v="0"/>
    <n v="0"/>
    <n v="0"/>
    <n v="0"/>
    <n v="0"/>
    <n v="0"/>
    <n v="0"/>
    <n v="0"/>
    <n v="0"/>
    <n v="0"/>
    <n v="0"/>
    <n v="0"/>
    <n v="0"/>
    <n v="9875"/>
    <n v="0"/>
    <s v=" "/>
    <s v="N"/>
    <n v="0"/>
    <n v="0"/>
    <n v="0"/>
    <n v="0"/>
    <n v="0"/>
    <n v="0"/>
  </r>
  <r>
    <s v="R"/>
    <x v="0"/>
    <s v="R.10009"/>
    <s v="CAP-ELECTRIC SYSTEM WORK"/>
    <s v="R.10009.12"/>
    <s v="AMI Project"/>
    <s v="R.10009.12.04"/>
    <s v="TRANSMISSION AUTOMATION PROGRAM"/>
    <s v="R.10009.12.04.01"/>
    <s v="E-TRANS AUTOMATION PLACEHOLDER"/>
    <x v="0"/>
    <n v="4022"/>
    <s v="Roque Bamba"/>
    <s v="CA"/>
    <s v="REL  SETC  //  PLNG"/>
    <x v="2"/>
    <x v="1"/>
    <s v="2CORP15000"/>
    <x v="12"/>
    <s v="3CORP17000"/>
    <x v="72"/>
    <s v="1DRIV11000"/>
    <x v="0"/>
    <s v="2DRIV11700"/>
    <x v="45"/>
    <n v="1000000"/>
    <n v="1000000"/>
    <n v="1005585.29"/>
    <n v="1147869.2431491001"/>
    <n v="-147869.2431491001"/>
    <n v="0"/>
    <n v="1000000"/>
    <n v="-1000000"/>
    <n v="0"/>
    <n v="0"/>
    <n v="0"/>
    <n v="0"/>
    <n v="0"/>
    <n v="0"/>
    <n v="0"/>
    <n v="0"/>
    <n v="0"/>
    <n v="0"/>
    <n v="-1147869.2431491001"/>
    <s v="Nedrud"/>
    <s v="Feinstein checked &amp; Input 2018 "/>
    <s v="N"/>
    <n v="0"/>
    <n v="0"/>
    <n v="0"/>
    <n v="0"/>
    <n v="0"/>
    <n v="0"/>
  </r>
  <r>
    <s v="R"/>
    <x v="0"/>
    <s v="R.10009"/>
    <s v="CAP-ELECTRIC SYSTEM WORK"/>
    <s v="R.10009.12"/>
    <s v="AMI Project"/>
    <s v="R.10009.12.04"/>
    <s v="TRANSMISSION AUTOMATION PROGRAM"/>
    <s v="R.10009.12.04.02"/>
    <s v="OMRC_E-TRANS AUTOMATION PLACEHOLDER"/>
    <x v="0"/>
    <n v="4022"/>
    <s v="Roque Bamba"/>
    <s v="OR"/>
    <s v="REL  SETC  //  PLNG"/>
    <x v="2"/>
    <x v="1"/>
    <s v="2CORP15000"/>
    <x v="12"/>
    <s v="3CORP17000"/>
    <x v="72"/>
    <s v="1DRIV11000"/>
    <x v="0"/>
    <s v="2DRIV11700"/>
    <x v="45"/>
    <n v="0"/>
    <n v="15291"/>
    <n v="0"/>
    <n v="0"/>
    <n v="15291"/>
    <n v="0"/>
    <n v="0"/>
    <n v="0"/>
    <n v="0"/>
    <n v="0"/>
    <n v="0"/>
    <n v="0"/>
    <n v="0"/>
    <n v="0"/>
    <n v="0"/>
    <n v="0"/>
    <n v="0"/>
    <n v="0"/>
    <n v="15291"/>
    <n v="0"/>
    <s v=" "/>
    <s v="N"/>
    <n v="0"/>
    <n v="0"/>
    <n v="0"/>
    <n v="0"/>
    <n v="0"/>
    <n v="0"/>
  </r>
  <r>
    <s v="R"/>
    <x v="0"/>
    <s v="R.10009"/>
    <s v="CAP-ELECTRIC SYSTEM WORK"/>
    <s v="R.10009.13"/>
    <s v="STREET LIGHT PROGRAM"/>
    <s v="R.10009.13.01"/>
    <s v="STREET LIGHT PROGRAM"/>
    <s v="R.10009.13.01.01"/>
    <s v="E-STREET LIGHT REPLACEMENT"/>
    <x v="0"/>
    <n v="4250"/>
    <s v="Beth I Rogers"/>
    <s v="CA"/>
    <s v="REL  SETC  //  OPER"/>
    <x v="0"/>
    <x v="0"/>
    <s v="2CORP90000"/>
    <x v="0"/>
    <s v="3CORP90500"/>
    <x v="66"/>
    <s v="1DRIV16000"/>
    <x v="7"/>
    <s v="2DRIV16100"/>
    <x v="42"/>
    <n v="0"/>
    <n v="1415813"/>
    <n v="1749580.27"/>
    <n v="1724361.9455765001"/>
    <n v="-308548.94557650015"/>
    <n v="0"/>
    <n v="0"/>
    <n v="0"/>
    <n v="0"/>
    <n v="0"/>
    <n v="0"/>
    <n v="0"/>
    <n v="0"/>
    <n v="0"/>
    <n v="0"/>
    <n v="0"/>
    <n v="0"/>
    <n v="0"/>
    <n v="-308548.94557650015"/>
    <s v="Tada"/>
    <s v=" "/>
    <s v="N"/>
    <n v="0"/>
    <n v="0"/>
    <n v="0"/>
    <n v="0"/>
    <n v="0"/>
    <n v="0"/>
  </r>
  <r>
    <s v="R"/>
    <x v="0"/>
    <s v="R.10009"/>
    <s v="CAP-ELECTRIC SYSTEM WORK"/>
    <s v="R.10009.14"/>
    <s v="SUBSTATION REPLACEMENT PROGRAM"/>
    <s v="R.10009.14.01"/>
    <s v="BATTERY PROGRAM"/>
    <s v="R.10009.14.01.01"/>
    <s v="E-SUBSTATION REPLACEMENT-BATTERY-DIST"/>
    <x v="0"/>
    <n v="4022"/>
    <s v="Roque Bamba"/>
    <s v="CA"/>
    <s v="REL  SETC  //  OPER"/>
    <x v="0"/>
    <x v="0"/>
    <s v="2CORP90000"/>
    <x v="0"/>
    <s v="3CORP93000"/>
    <x v="0"/>
    <s v="1DRIV11000"/>
    <x v="0"/>
    <s v="2DRIV11100"/>
    <x v="43"/>
    <n v="0"/>
    <n v="0"/>
    <n v="77760.14"/>
    <n v="263757.95079999999"/>
    <n v="-263757.95079999999"/>
    <n v="0"/>
    <n v="170325"/>
    <n v="-170325"/>
    <n v="0"/>
    <n v="175468"/>
    <n v="-175468"/>
    <n v="0"/>
    <n v="175468"/>
    <n v="-175468"/>
    <n v="0"/>
    <n v="180732"/>
    <n v="-180732"/>
    <n v="186154"/>
    <n v="-965750.95079999999"/>
    <s v="Nedrud"/>
    <s v="Split out previous substation reliability WBS to post FTIP respective WBS buckets can we hold substation flat for total? - No, these budgets are based on engr analysis of specific projects grouped together to maximize project efficiency.  CAK a constant increase over the last 5 year plan isnt defensible without more detail"/>
    <s v="N"/>
    <n v="0"/>
    <n v="0"/>
    <n v="0"/>
    <n v="0"/>
    <n v="0"/>
    <n v="0"/>
  </r>
  <r>
    <s v="R"/>
    <x v="0"/>
    <s v="R.10009"/>
    <s v="CAP-ELECTRIC SYSTEM WORK"/>
    <s v="R.10009.14"/>
    <s v="SUBSTATION REPLACEMENT PROGRAM"/>
    <s v="R.10009.14.01"/>
    <s v="BATTERY PROGRAM"/>
    <s v="R.10009.14.01.02"/>
    <s v="E-SUBSTATION REPLACEMENT-BATTERY-TRANS"/>
    <x v="0"/>
    <n v="4022"/>
    <s v="Roque Bamba"/>
    <s v="CA"/>
    <s v="REL  SETC  //  OPER"/>
    <x v="0"/>
    <x v="0"/>
    <s v="2CORP90000"/>
    <x v="0"/>
    <s v="3CORP93000"/>
    <x v="0"/>
    <s v="1DRIV11000"/>
    <x v="0"/>
    <s v="2DRIV11100"/>
    <x v="43"/>
    <n v="0"/>
    <n v="0"/>
    <n v="210042.46"/>
    <n v="0"/>
    <n v="0"/>
    <n v="0"/>
    <n v="0"/>
    <n v="0"/>
    <n v="0"/>
    <n v="0"/>
    <n v="0"/>
    <n v="0"/>
    <n v="0"/>
    <n v="0"/>
    <n v="0"/>
    <n v="0"/>
    <n v="0"/>
    <n v="0"/>
    <n v="0"/>
    <s v="Nedrud"/>
    <s v=" "/>
    <s v="N"/>
    <n v="0"/>
    <n v="0"/>
    <n v="0"/>
    <n v="0"/>
    <n v="0"/>
    <n v="0"/>
  </r>
  <r>
    <s v="R"/>
    <x v="0"/>
    <s v="R.10009"/>
    <s v="CAP-ELECTRIC SYSTEM WORK"/>
    <s v="R.10009.14"/>
    <s v="SUBSTATION REPLACEMENT PROGRAM"/>
    <s v="R.10009.14.02"/>
    <s v="Distribution SCADA Program"/>
    <s v="R.10009.14.02.01"/>
    <s v="E-Subs Replacement-Oil Filled Brkrs-Dist"/>
    <x v="0"/>
    <n v="4022"/>
    <s v="Roque Bamba"/>
    <s v="CA"/>
    <s v="REL  SETC  //  OPER"/>
    <x v="0"/>
    <x v="0"/>
    <s v="2CORP90000"/>
    <x v="0"/>
    <s v="3CORP93000"/>
    <x v="0"/>
    <s v="1DRIV11000"/>
    <x v="0"/>
    <s v="2DRIV11100"/>
    <x v="43"/>
    <n v="0"/>
    <n v="0"/>
    <n v="2380840.9"/>
    <n v="982217.50939999986"/>
    <n v="-982217.50939999986"/>
    <n v="0"/>
    <n v="0"/>
    <n v="0"/>
    <n v="0"/>
    <n v="0"/>
    <n v="0"/>
    <n v="0"/>
    <n v="0"/>
    <n v="0"/>
    <n v="0"/>
    <n v="0"/>
    <n v="0"/>
    <n v="0"/>
    <n v="-982217.50939999986"/>
    <s v="Nedrud"/>
    <s v=" "/>
    <s v="N"/>
    <n v="0"/>
    <n v="0"/>
    <n v="0"/>
    <n v="0"/>
    <n v="0"/>
    <n v="0"/>
  </r>
  <r>
    <s v="R"/>
    <x v="0"/>
    <s v="R.10009"/>
    <s v="CAP-ELECTRIC SYSTEM WORK"/>
    <s v="R.10009.14"/>
    <s v="SUBSTATION REPLACEMENT PROGRAM"/>
    <s v="R.10009.14.02"/>
    <s v="Distribution SCADA Program"/>
    <s v="R.10009.14.02.02"/>
    <s v="OMRC_E-Subs Rplcmnt-Oil Filld Brkrs-Dist"/>
    <x v="0"/>
    <n v="4022"/>
    <s v="Roque Bamba"/>
    <s v="OR"/>
    <s v="REL  SETC  //  OPER"/>
    <x v="0"/>
    <x v="0"/>
    <s v="2CORP90000"/>
    <x v="0"/>
    <s v="3CORP93000"/>
    <x v="0"/>
    <s v="1DRIV11000"/>
    <x v="0"/>
    <s v="2DRIV11100"/>
    <x v="43"/>
    <n v="0"/>
    <n v="0"/>
    <n v="0"/>
    <n v="0"/>
    <n v="0"/>
    <n v="0"/>
    <n v="0"/>
    <n v="0"/>
    <n v="0"/>
    <n v="0"/>
    <n v="0"/>
    <n v="0"/>
    <n v="0"/>
    <n v="0"/>
    <n v="0"/>
    <n v="0"/>
    <n v="0"/>
    <n v="0"/>
    <n v="0"/>
    <n v="0"/>
    <s v=" "/>
    <s v="N"/>
    <n v="0"/>
    <n v="0"/>
    <n v="0"/>
    <n v="0"/>
    <n v="0"/>
    <n v="0"/>
  </r>
  <r>
    <s v="R"/>
    <x v="0"/>
    <s v="R.10009"/>
    <s v="CAP-ELECTRIC SYSTEM WORK"/>
    <s v="R.10009.14"/>
    <s v="SUBSTATION REPLACEMENT PROGRAM"/>
    <s v="R.10009.14.03"/>
    <s v="RELAY PROGRAM"/>
    <s v="R.10009.14.03.01"/>
    <s v="E-SUBS REPL-ELECTRON MECH RELAYS-DIST"/>
    <x v="0"/>
    <n v="4022"/>
    <s v="Roque Bamba"/>
    <s v="CA"/>
    <s v="REL  SETC  //  OPER"/>
    <x v="0"/>
    <x v="0"/>
    <s v="2CORP90000"/>
    <x v="0"/>
    <s v="3CORP93000"/>
    <x v="0"/>
    <s v="1DRIV11000"/>
    <x v="0"/>
    <s v="2DRIV11100"/>
    <x v="43"/>
    <n v="0"/>
    <n v="0"/>
    <n v="1113230"/>
    <n v="1414947.7559410001"/>
    <n v="-1414947.7559410001"/>
    <n v="0"/>
    <n v="1152750"/>
    <n v="-1152750"/>
    <n v="0"/>
    <n v="1414724"/>
    <n v="-1414724"/>
    <n v="0"/>
    <n v="1377764"/>
    <n v="-1377764"/>
    <n v="0"/>
    <n v="1419096.92"/>
    <n v="-1419096.92"/>
    <n v="1461669.8276"/>
    <n v="-6779282.6759409998"/>
    <s v="Nedrud"/>
    <s v="Split out previous substation reliability WBS to post FTIP respective WBS buckets "/>
    <s v="N"/>
    <n v="0"/>
    <n v="0"/>
    <n v="0"/>
    <n v="0"/>
    <n v="0"/>
    <n v="0"/>
  </r>
  <r>
    <s v="R"/>
    <x v="0"/>
    <s v="R.10009"/>
    <s v="CAP-ELECTRIC SYSTEM WORK"/>
    <s v="R.10009.14"/>
    <s v="SUBSTATION REPLACEMENT PROGRAM"/>
    <s v="R.10009.14.03"/>
    <s v="RELAY PROGRAM"/>
    <s v="R.10009.14.03.02"/>
    <s v="E-Subs Replacement-SEL Relay"/>
    <x v="0"/>
    <n v="4022"/>
    <s v="Roque Bamba"/>
    <s v="CA"/>
    <s v="REL  SETC  //  INIT"/>
    <x v="0"/>
    <x v="0"/>
    <s v="2CORP90000"/>
    <x v="0"/>
    <s v="3CORP94500"/>
    <x v="74"/>
    <s v="1DRIV11000"/>
    <x v="0"/>
    <s v="2DRIV11100"/>
    <x v="43"/>
    <n v="0"/>
    <n v="0"/>
    <n v="0"/>
    <n v="0"/>
    <n v="0"/>
    <n v="0"/>
    <n v="0"/>
    <n v="0"/>
    <n v="0"/>
    <n v="0"/>
    <n v="0"/>
    <n v="0"/>
    <n v="0"/>
    <n v="0"/>
    <n v="0"/>
    <n v="0"/>
    <n v="0"/>
    <n v="0"/>
    <n v="0"/>
    <s v="Walls"/>
    <s v="budget responsibility should be under Bamba "/>
    <s v="N"/>
    <n v="0"/>
    <n v="0"/>
    <n v="0"/>
    <n v="0"/>
    <n v="0"/>
    <n v="0"/>
  </r>
  <r>
    <s v="R"/>
    <x v="0"/>
    <s v="R.10009"/>
    <s v="CAP-ELECTRIC SYSTEM WORK"/>
    <s v="R.10009.14"/>
    <s v="SUBSTATION REPLACEMENT PROGRAM"/>
    <s v="R.10009.14.04"/>
    <s v="SPILL CONTAINMENT PROGRAM"/>
    <s v="R.10009.14.04.01"/>
    <s v="E-SUBSTATION REPLACEMENT-SPCC-DIST"/>
    <x v="0"/>
    <n v="4022"/>
    <s v="Roque Bamba"/>
    <s v="CA"/>
    <s v="REL  SETC  //  OPER"/>
    <x v="0"/>
    <x v="0"/>
    <s v="2CORP90000"/>
    <x v="0"/>
    <s v="3CORP93000"/>
    <x v="0"/>
    <s v="1DRIV11000"/>
    <x v="0"/>
    <s v="2DRIV11200"/>
    <x v="36"/>
    <n v="0"/>
    <n v="0"/>
    <n v="500790.03"/>
    <n v="418059.77944899991"/>
    <n v="-418059.77944899991"/>
    <n v="0"/>
    <n v="318733"/>
    <n v="-318733"/>
    <n v="0"/>
    <n v="328356"/>
    <n v="-328356"/>
    <n v="0"/>
    <n v="338207"/>
    <n v="-338207"/>
    <n v="0"/>
    <n v="348353"/>
    <n v="-348353"/>
    <n v="358803"/>
    <n v="-1751708.779449"/>
    <s v="Nedrud"/>
    <s v="Split out previous substation reliability WBS to post FTIP respective WBS buckets "/>
    <s v="N"/>
    <n v="0"/>
    <n v="0"/>
    <n v="0"/>
    <n v="0"/>
    <n v="0"/>
    <n v="0"/>
  </r>
  <r>
    <s v="R"/>
    <x v="0"/>
    <s v="R.10009"/>
    <s v="CAP-ELECTRIC SYSTEM WORK"/>
    <s v="R.10009.14"/>
    <s v="SUBSTATION REPLACEMENT PROGRAM"/>
    <s v="R.10009.14.05"/>
    <s v="SUBSTATION REPLACEMENT PROGRAM"/>
    <s v="R.10009.14.05.01"/>
    <s v="E-DIGITAL FAULT RECORDERS REPLACEMENT"/>
    <x v="0"/>
    <n v="4022"/>
    <s v="Roque Bamba"/>
    <s v="CA"/>
    <s v="REL  SETC  //  PLNG"/>
    <x v="0"/>
    <x v="0"/>
    <s v="2CORP90000"/>
    <x v="0"/>
    <s v="3CORP94500"/>
    <x v="74"/>
    <s v="1DRIV11000"/>
    <x v="0"/>
    <s v="2DRIV11100"/>
    <x v="43"/>
    <n v="0"/>
    <n v="0"/>
    <n v="0"/>
    <n v="0"/>
    <n v="0"/>
    <n v="0"/>
    <n v="0"/>
    <n v="0"/>
    <n v="0"/>
    <n v="0"/>
    <n v="0"/>
    <n v="0"/>
    <n v="0"/>
    <n v="0"/>
    <n v="0"/>
    <n v="0"/>
    <n v="0"/>
    <n v="0"/>
    <n v="0"/>
    <s v="Walls"/>
    <s v="budget responsibility should be under Bamba "/>
    <s v="N"/>
    <n v="0"/>
    <n v="0"/>
    <n v="0"/>
    <n v="0"/>
    <n v="0"/>
    <n v="0"/>
  </r>
  <r>
    <s v="R"/>
    <x v="0"/>
    <s v="R.10009"/>
    <s v="CAP-ELECTRIC SYSTEM WORK"/>
    <s v="R.10009.14"/>
    <s v="SUBSTATION REPLACEMENT PROGRAM"/>
    <s v="R.10009.14.05"/>
    <s v="SUBSTATION REPLACEMENT PROGRAM"/>
    <s v="R.10009.14.05.02"/>
    <s v="E-EMERGENT SUBSTATION REPLACEMENT-DIST"/>
    <x v="0"/>
    <n v="4050"/>
    <s v="Randal L Walls"/>
    <s v="CA"/>
    <s v="REL  SETC  //  OPER"/>
    <x v="0"/>
    <x v="0"/>
    <s v="2CORP90000"/>
    <x v="0"/>
    <s v="3CORP94500"/>
    <x v="74"/>
    <s v="1DRIV11000"/>
    <x v="0"/>
    <s v="2DRIV11100"/>
    <x v="43"/>
    <n v="7704759.1175000006"/>
    <n v="4891272"/>
    <n v="5265636.08"/>
    <n v="4103971.3175823009"/>
    <n v="787300.68241769914"/>
    <n v="7865672.6707504457"/>
    <n v="7865672.6707504457"/>
    <n v="0"/>
    <n v="8102406.5084138084"/>
    <n v="8102406.5084138084"/>
    <n v="0"/>
    <n v="8346776.9214856662"/>
    <n v="8346776.9214856662"/>
    <n v="0"/>
    <n v="8598783.9099660199"/>
    <n v="8598783.9099660199"/>
    <n v="0"/>
    <n v="8856747.4272650015"/>
    <n v="787300.68241769914"/>
    <s v="Walls"/>
    <s v=" "/>
    <s v="N"/>
    <n v="0"/>
    <n v="0"/>
    <n v="0"/>
    <n v="0"/>
    <n v="0"/>
    <n v="0"/>
  </r>
  <r>
    <s v="R"/>
    <x v="0"/>
    <s v="R.10009"/>
    <s v="CAP-ELECTRIC SYSTEM WORK"/>
    <s v="R.10009.14"/>
    <s v="SUBSTATION REPLACEMENT PROGRAM"/>
    <s v="R.10009.14.05"/>
    <s v="SUBSTATION REPLACEMENT PROGRAM"/>
    <s v="R.10009.14.05.03"/>
    <s v="E-EMERGENT SUBSTATION REPLACEMENT-TRANS"/>
    <x v="0"/>
    <n v="4050"/>
    <s v="Randal L Walls"/>
    <s v="CA"/>
    <s v="REL  SETC  //  OPER"/>
    <x v="0"/>
    <x v="0"/>
    <s v="2CORP90000"/>
    <x v="0"/>
    <s v="3CORP94500"/>
    <x v="74"/>
    <s v="1DRIV11000"/>
    <x v="0"/>
    <s v="2DRIV11100"/>
    <x v="43"/>
    <n v="0"/>
    <n v="2813488"/>
    <n v="2925834.04"/>
    <n v="2004867.3188034999"/>
    <n v="808620.68119650008"/>
    <n v="0"/>
    <n v="2897892.64"/>
    <n v="-2897892.64"/>
    <n v="0"/>
    <n v="2984829.4192000004"/>
    <n v="-2984829.4192000004"/>
    <n v="0"/>
    <n v="3074374.3017760003"/>
    <n v="-3074374.3017760003"/>
    <n v="0"/>
    <n v="3166605.5308292806"/>
    <n v="-3166605.5308292806"/>
    <n v="3261603.6967541589"/>
    <n v="-11315081.210608782"/>
    <s v="Walls"/>
    <s v="There was no budget for 2018 through 2022. I copied the 2017 budget and added 3% each year for years 2018 through 2022. changes are highlighted. "/>
    <s v="N"/>
    <n v="0"/>
    <n v="0"/>
    <n v="0"/>
    <n v="0"/>
    <n v="0"/>
    <n v="0"/>
  </r>
  <r>
    <s v="R"/>
    <x v="0"/>
    <s v="R.10009"/>
    <s v="CAP-ELECTRIC SYSTEM WORK"/>
    <s v="R.10009.14"/>
    <s v="SUBSTATION REPLACEMENT PROGRAM"/>
    <s v="R.10009.14.05"/>
    <s v="SUBSTATION REPLACEMENT PROGRAM"/>
    <s v="R.10009.14.05.04"/>
    <s v="E-SUBS REPLACEMENT-ARRESTERS"/>
    <x v="0"/>
    <n v="4022"/>
    <s v="Roque Bamba"/>
    <s v="CA"/>
    <s v="REL  SETC  //  OPER"/>
    <x v="0"/>
    <x v="0"/>
    <s v="2CORP90000"/>
    <x v="0"/>
    <s v="3CORP93000"/>
    <x v="0"/>
    <s v="1DRIV11000"/>
    <x v="0"/>
    <s v="2DRIV11100"/>
    <x v="43"/>
    <n v="0"/>
    <n v="0"/>
    <n v="40784.370000000003"/>
    <n v="-1253.3299999999956"/>
    <n v="1253.3299999999956"/>
    <n v="0"/>
    <n v="0"/>
    <n v="0"/>
    <n v="0"/>
    <n v="0"/>
    <n v="0"/>
    <n v="0"/>
    <n v="0"/>
    <n v="0"/>
    <n v="0"/>
    <n v="0"/>
    <n v="0"/>
    <n v="0"/>
    <n v="1253.3299999999956"/>
    <s v="Nedrud"/>
    <s v=" "/>
    <s v="N"/>
    <n v="0"/>
    <n v="0"/>
    <n v="0"/>
    <n v="0"/>
    <n v="0"/>
    <n v="0"/>
  </r>
  <r>
    <s v="R"/>
    <x v="0"/>
    <s v="R.10009"/>
    <s v="CAP-ELECTRIC SYSTEM WORK"/>
    <s v="R.10009.14"/>
    <s v="SUBSTATION REPLACEMENT PROGRAM"/>
    <s v="R.10009.14.05"/>
    <s v="SUBSTATION REPLACEMENT PROGRAM"/>
    <s v="R.10009.14.05.05"/>
    <s v="E-SUBS REPLACEMENT-CIRCUIT SWITCHER-DIST"/>
    <x v="0"/>
    <n v="4022"/>
    <s v="Roque Bamba"/>
    <s v="CA"/>
    <s v="REL  SETC  //  OPER"/>
    <x v="0"/>
    <x v="0"/>
    <s v="2CORP90000"/>
    <x v="0"/>
    <s v="3CORP93000"/>
    <x v="0"/>
    <s v="1DRIV11000"/>
    <x v="0"/>
    <s v="2DRIV11100"/>
    <x v="43"/>
    <n v="0"/>
    <n v="0"/>
    <n v="404286.05"/>
    <n v="517661.68392000004"/>
    <n v="-517661.68392000004"/>
    <n v="0"/>
    <n v="229488"/>
    <n v="-229488"/>
    <n v="0"/>
    <n v="236416"/>
    <n v="-236416"/>
    <n v="0"/>
    <n v="243508"/>
    <n v="-243508"/>
    <n v="0"/>
    <n v="250814"/>
    <n v="-250814"/>
    <n v="258338"/>
    <n v="-1477887.68392"/>
    <s v="Nedrud"/>
    <s v="Split out previous substation reliability WBS to post FTIP respective WBS buckets "/>
    <s v="N"/>
    <n v="0"/>
    <n v="0"/>
    <n v="0"/>
    <n v="0"/>
    <n v="0"/>
    <n v="0"/>
  </r>
  <r>
    <s v="R"/>
    <x v="0"/>
    <s v="R.10009"/>
    <s v="CAP-ELECTRIC SYSTEM WORK"/>
    <s v="R.10009.14"/>
    <s v="SUBSTATION REPLACEMENT PROGRAM"/>
    <s v="R.10009.14.05"/>
    <s v="SUBSTATION REPLACEMENT PROGRAM"/>
    <s v="R.10009.14.05.06"/>
    <s v="E-SUBS REPLACEMENT-DIST"/>
    <x v="0"/>
    <n v="4022"/>
    <s v="Roque Bamba"/>
    <s v="CA"/>
    <s v="REL  SETC  //  OPER"/>
    <x v="0"/>
    <x v="0"/>
    <s v="2CORP90000"/>
    <x v="0"/>
    <s v="3CORP93000"/>
    <x v="0"/>
    <s v="1DRIV11000"/>
    <x v="0"/>
    <s v="2DRIV11500"/>
    <x v="34"/>
    <n v="6865023.7679840568"/>
    <n v="6865024"/>
    <n v="749334.19"/>
    <n v="512429.81098150008"/>
    <n v="6352594.1890185"/>
    <n v="6241222.2108673165"/>
    <n v="538327"/>
    <n v="5702895.2108673165"/>
    <n v="6656344.8018148812"/>
    <n v="554580"/>
    <n v="6101764.8018148812"/>
    <n v="6777473.2583144838"/>
    <n v="571217"/>
    <n v="6206256.2583144838"/>
    <n v="5562737.5630796943"/>
    <n v="588354"/>
    <n v="4974383.5630796943"/>
    <n v="606005"/>
    <n v="29337894.023094874"/>
    <s v="Nedrud"/>
    <s v="Split out previous substation reliability WBS to post FTIP respective WBS buckets "/>
    <s v="N"/>
    <n v="0"/>
    <n v="0"/>
    <n v="0"/>
    <n v="0"/>
    <n v="0"/>
    <n v="0"/>
  </r>
  <r>
    <s v="R"/>
    <x v="0"/>
    <s v="R.10009"/>
    <s v="CAP-ELECTRIC SYSTEM WORK"/>
    <s v="R.10009.14"/>
    <s v="SUBSTATION REPLACEMENT PROGRAM"/>
    <s v="R.10009.14.05"/>
    <s v="SUBSTATION REPLACEMENT PROGRAM"/>
    <s v="R.10009.14.05.07"/>
    <s v="E-SUBS REPLACEMENT-FUSES-DIST"/>
    <x v="0"/>
    <n v="4022"/>
    <s v="Roque Bamba"/>
    <s v="CA"/>
    <s v="REL  SETC  //  OPER"/>
    <x v="0"/>
    <x v="0"/>
    <s v="2CORP90000"/>
    <x v="0"/>
    <s v="3CORP93000"/>
    <x v="0"/>
    <s v="1DRIV11000"/>
    <x v="0"/>
    <s v="2DRIV11200"/>
    <x v="36"/>
    <n v="0"/>
    <n v="0"/>
    <n v="1515269.11"/>
    <n v="1576514.0393585002"/>
    <n v="-1576514.0393585002"/>
    <n v="0"/>
    <n v="964273"/>
    <n v="-964273"/>
    <n v="0"/>
    <n v="993386"/>
    <n v="-993386"/>
    <n v="0"/>
    <n v="1023188"/>
    <n v="-1023188"/>
    <n v="0"/>
    <n v="1053883"/>
    <n v="-1053883"/>
    <n v="1085500"/>
    <n v="-5611244.0393585004"/>
    <s v="Nedrud"/>
    <s v="Split out previous substation reliability WBS to post FTIP respective WBS buckets "/>
    <s v="N"/>
    <n v="0"/>
    <n v="0"/>
    <n v="0"/>
    <n v="0"/>
    <n v="0"/>
    <n v="0"/>
  </r>
  <r>
    <s v="R"/>
    <x v="0"/>
    <s v="R.10009"/>
    <s v="CAP-ELECTRIC SYSTEM WORK"/>
    <s v="R.10009.14"/>
    <s v="SUBSTATION REPLACEMENT PROGRAM"/>
    <s v="R.10009.14.05"/>
    <s v="SUBSTATION REPLACEMENT PROGRAM"/>
    <s v="R.10009.14.05.09"/>
    <s v="E-Subs Replcmnt-Trans Substations"/>
    <x v="0"/>
    <n v="4022"/>
    <s v="Roque Bamba"/>
    <s v="CA"/>
    <s v="REL  SETC  //  OPER"/>
    <x v="0"/>
    <x v="0"/>
    <s v="2CORP90000"/>
    <x v="0"/>
    <s v="3CORP93000"/>
    <x v="0"/>
    <s v="1DRIV11000"/>
    <x v="0"/>
    <s v="2DRIV11100"/>
    <x v="43"/>
    <n v="0"/>
    <n v="0"/>
    <n v="-1740.06"/>
    <n v="-1740.06"/>
    <n v="1740.06"/>
    <n v="0"/>
    <n v="0"/>
    <n v="0"/>
    <n v="0"/>
    <n v="0"/>
    <n v="0"/>
    <n v="0"/>
    <n v="0"/>
    <n v="0"/>
    <n v="0"/>
    <n v="0"/>
    <n v="0"/>
    <n v="0"/>
    <n v="1740.06"/>
    <s v="Nedrud"/>
    <s v=" "/>
    <s v="N"/>
    <n v="0"/>
    <n v="0"/>
    <n v="0"/>
    <n v="0"/>
    <n v="0"/>
    <n v="0"/>
  </r>
  <r>
    <s v="R"/>
    <x v="0"/>
    <s v="R.10009"/>
    <s v="CAP-ELECTRIC SYSTEM WORK"/>
    <s v="R.10009.14"/>
    <s v="SUBSTATION REPLACEMENT PROGRAM"/>
    <s v="R.10009.14.05"/>
    <s v="SUBSTATION REPLACEMENT PROGRAM"/>
    <s v="R.10009.14.05.10"/>
    <s v="E-SUBS REPLACEMENT-TRANSFER TRIP-DIST"/>
    <x v="0"/>
    <n v="4022"/>
    <s v="Roque Bamba"/>
    <s v="CA"/>
    <s v="REL  SETC  //  OPER"/>
    <x v="0"/>
    <x v="0"/>
    <s v="2CORP90000"/>
    <x v="0"/>
    <s v="3CORP93000"/>
    <x v="0"/>
    <s v="1DRIV11000"/>
    <x v="0"/>
    <s v="2DRIV11100"/>
    <x v="43"/>
    <n v="0"/>
    <n v="0"/>
    <n v="0"/>
    <n v="0"/>
    <n v="0"/>
    <n v="0"/>
    <n v="199739"/>
    <n v="-199739"/>
    <n v="0"/>
    <n v="477359"/>
    <n v="-477359"/>
    <n v="0"/>
    <n v="491680"/>
    <n v="-491680"/>
    <n v="0"/>
    <n v="506430"/>
    <n v="-506430"/>
    <n v="521623"/>
    <n v="-1675208"/>
    <s v="Nedrud"/>
    <s v="Split out previous substation reliability WBS to post FTIP respective WBS buckets "/>
    <s v="N"/>
    <n v="0"/>
    <n v="0"/>
    <n v="0"/>
    <n v="0"/>
    <n v="0"/>
    <n v="0"/>
  </r>
  <r>
    <s v="R"/>
    <x v="0"/>
    <s v="R.10009"/>
    <s v="CAP-ELECTRIC SYSTEM WORK"/>
    <s v="R.10009.14"/>
    <s v="SUBSTATION REPLACEMENT PROGRAM"/>
    <s v="R.10009.14.05"/>
    <s v="SUBSTATION REPLACEMENT PROGRAM"/>
    <s v="R.10009.14.05.11"/>
    <s v="E-SUBS REPLACEMENT-VEGETATION MANAGEMENT"/>
    <x v="0"/>
    <n v="4250"/>
    <s v="Beth I Rogers"/>
    <s v="CA"/>
    <s v="REL  SETC  //  OPER"/>
    <x v="0"/>
    <x v="0"/>
    <s v="2CORP90000"/>
    <x v="0"/>
    <s v="3CORP93000"/>
    <x v="0"/>
    <s v="1DRIV11000"/>
    <x v="0"/>
    <s v="2DRIV11200"/>
    <x v="36"/>
    <n v="155987.83518050643"/>
    <n v="155988"/>
    <n v="102577.49"/>
    <n v="104148.95"/>
    <n v="51839.05"/>
    <n v="159245.63421613473"/>
    <n v="159245.63421613473"/>
    <n v="0"/>
    <n v="164038.46398380477"/>
    <n v="164038.46398380477"/>
    <n v="0"/>
    <n v="168985.90116333516"/>
    <n v="168985.90116333516"/>
    <n v="0"/>
    <n v="174087.94575472589"/>
    <n v="174087.94575472589"/>
    <n v="0"/>
    <n v="179310.58412736768"/>
    <n v="51839.05"/>
    <s v="Nedrud"/>
    <s v=" "/>
    <s v="N"/>
    <n v="0"/>
    <n v="0"/>
    <n v="0"/>
    <n v="0"/>
    <n v="0"/>
    <n v="0"/>
  </r>
  <r>
    <s v="R"/>
    <x v="0"/>
    <s v="R.10009"/>
    <s v="CAP-ELECTRIC SYSTEM WORK"/>
    <s v="R.10009.14"/>
    <s v="SUBSTATION REPLACEMENT PROGRAM"/>
    <s v="R.10009.14.05"/>
    <s v="SUBSTATION REPLACEMENT PROGRAM"/>
    <s v="R.10009.14.05.12"/>
    <s v="OMRC_E-EMERGENT SUBS REPLACEMENT-DIST"/>
    <x v="0"/>
    <n v="4050"/>
    <s v="Randal L Walls"/>
    <s v="OR"/>
    <s v="REL  SETC  //  OPER"/>
    <x v="0"/>
    <x v="0"/>
    <s v="2CORP90000"/>
    <x v="0"/>
    <s v="3CORP94500"/>
    <x v="74"/>
    <s v="1DRIV11000"/>
    <x v="0"/>
    <s v="2DRIV11100"/>
    <x v="43"/>
    <n v="0"/>
    <n v="109005"/>
    <n v="0"/>
    <n v="0"/>
    <n v="109005"/>
    <n v="0"/>
    <n v="0"/>
    <n v="0"/>
    <n v="0"/>
    <n v="0"/>
    <n v="0"/>
    <n v="0"/>
    <n v="0"/>
    <n v="0"/>
    <n v="0"/>
    <n v="0"/>
    <n v="0"/>
    <n v="0"/>
    <n v="109005"/>
    <n v="0"/>
    <s v=" "/>
    <s v="N"/>
    <n v="0"/>
    <n v="0"/>
    <n v="0"/>
    <n v="0"/>
    <n v="0"/>
    <n v="0"/>
  </r>
  <r>
    <s v="R"/>
    <x v="0"/>
    <s v="R.10009"/>
    <s v="CAP-ELECTRIC SYSTEM WORK"/>
    <s v="R.10009.14"/>
    <s v="SUBSTATION REPLACEMENT PROGRAM"/>
    <s v="R.10009.14.05"/>
    <s v="SUBSTATION REPLACEMENT PROGRAM"/>
    <s v="R.10009.14.05.13"/>
    <s v="OMRC_E-SUBS REPLACEMENT-DIST"/>
    <x v="0"/>
    <n v="4022"/>
    <s v="Roque Bamba"/>
    <s v="OR"/>
    <s v="REL  SETC  //  OPER"/>
    <x v="0"/>
    <x v="0"/>
    <s v="2CORP90000"/>
    <x v="0"/>
    <s v="3CORP93000"/>
    <x v="0"/>
    <s v="1DRIV11000"/>
    <x v="0"/>
    <s v="2DRIV11500"/>
    <x v="34"/>
    <n v="0"/>
    <n v="0"/>
    <n v="0"/>
    <n v="0"/>
    <n v="0"/>
    <n v="0"/>
    <n v="0"/>
    <n v="0"/>
    <n v="0"/>
    <n v="0"/>
    <n v="0"/>
    <n v="0"/>
    <n v="0"/>
    <n v="0"/>
    <n v="0"/>
    <n v="0"/>
    <n v="0"/>
    <n v="0"/>
    <n v="0"/>
    <n v="0"/>
    <s v=" "/>
    <s v="N"/>
    <n v="0"/>
    <n v="0"/>
    <n v="0"/>
    <n v="0"/>
    <n v="0"/>
    <n v="0"/>
  </r>
  <r>
    <s v="R"/>
    <x v="0"/>
    <s v="R.10009"/>
    <s v="CAP-ELECTRIC SYSTEM WORK"/>
    <s v="R.10009.14"/>
    <s v="SUBSTATION REPLACEMENT PROGRAM"/>
    <s v="R.10009.14.05"/>
    <s v="SUBSTATION REPLACEMENT PROGRAM"/>
    <s v="R.10009.14.05.14"/>
    <s v="OMRC_E-Emergent Subs Replacement-Trans"/>
    <x v="0"/>
    <n v="4050"/>
    <s v="Randal L Walls"/>
    <s v="OR"/>
    <s v="REL  SETC  //  OPER"/>
    <x v="0"/>
    <x v="0"/>
    <s v="2CORP90000"/>
    <x v="0"/>
    <s v="3CORP93000"/>
    <x v="0"/>
    <s v="1DRIV11000"/>
    <x v="0"/>
    <s v="2DRIV11100"/>
    <x v="43"/>
    <n v="0"/>
    <n v="4587"/>
    <n v="0"/>
    <n v="0"/>
    <n v="4587"/>
    <n v="0"/>
    <n v="0"/>
    <n v="0"/>
    <n v="0"/>
    <n v="0"/>
    <n v="0"/>
    <n v="0"/>
    <n v="0"/>
    <n v="0"/>
    <n v="0"/>
    <n v="0"/>
    <n v="0"/>
    <n v="0"/>
    <n v="4587"/>
    <n v="0"/>
    <s v=" "/>
    <s v="N"/>
    <n v="0"/>
    <n v="0"/>
    <n v="0"/>
    <n v="0"/>
    <n v="0"/>
    <n v="0"/>
  </r>
  <r>
    <s v="R"/>
    <x v="0"/>
    <s v="R.10009"/>
    <s v="CAP-ELECTRIC SYSTEM WORK"/>
    <s v="R.10009.14"/>
    <s v="SUBSTATION REPLACEMENT PROGRAM"/>
    <s v="R.10009.14.06"/>
    <s v="TRANSFORMER PROGRAM"/>
    <s v="R.10009.14.06.01"/>
    <s v="E-SUBS REPLACEMENT-TRANSFORMERS -DIST"/>
    <x v="0"/>
    <n v="4022"/>
    <s v="Roque Bamba"/>
    <s v="CA"/>
    <s v="REL  SETC  //  OPER"/>
    <x v="0"/>
    <x v="0"/>
    <s v="2CORP90000"/>
    <x v="0"/>
    <s v="3CORP93000"/>
    <x v="0"/>
    <s v="1DRIV11000"/>
    <x v="0"/>
    <s v="2DRIV11100"/>
    <x v="43"/>
    <n v="0"/>
    <n v="0"/>
    <n v="5403086.5300000003"/>
    <n v="3397111.2239600006"/>
    <n v="-3397111.2239600006"/>
    <n v="0"/>
    <n v="1611675.5"/>
    <n v="-1611675.5"/>
    <n v="0"/>
    <n v="961149"/>
    <n v="-961149"/>
    <n v="0"/>
    <n v="1188402.5"/>
    <n v="-1188402.5"/>
    <n v="0"/>
    <n v="515024.5"/>
    <n v="-515024.5"/>
    <n v="530475"/>
    <n v="-7673362.723960001"/>
    <s v="Nedrud"/>
    <s v="Split out previous substation reliability WBS to post FTIP respective WBS buckets CAK adjusted two line items to maintain original total bottome line for subs considering the $13M funded in 2017."/>
    <s v="N"/>
    <n v="0"/>
    <n v="0"/>
    <n v="0"/>
    <n v="0"/>
    <n v="0"/>
    <n v="0"/>
  </r>
  <r>
    <s v="R"/>
    <x v="0"/>
    <s v="R.10009"/>
    <s v="CAP-ELECTRIC SYSTEM WORK"/>
    <s v="R.10009.14"/>
    <s v="SUBSTATION REPLACEMENT PROGRAM"/>
    <s v="R.10009.14.06"/>
    <s v="TRANSFORMER PROGRAM"/>
    <s v="R.10009.14.06.02"/>
    <s v="OMRC_E-SUBS REPLCMNT-TRANSFORMERS -DIST"/>
    <x v="0"/>
    <n v="4022"/>
    <s v="Roque Bamba"/>
    <s v="OR"/>
    <s v="REL  SETC  //  OPER"/>
    <x v="0"/>
    <x v="0"/>
    <s v="2CORP90000"/>
    <x v="0"/>
    <s v="3CORP93000"/>
    <x v="0"/>
    <s v="1DRIV11000"/>
    <x v="0"/>
    <s v="2DRIV11100"/>
    <x v="43"/>
    <n v="0"/>
    <n v="0"/>
    <n v="0"/>
    <n v="0"/>
    <n v="0"/>
    <n v="0"/>
    <n v="0"/>
    <n v="0"/>
    <n v="0"/>
    <n v="0"/>
    <n v="0"/>
    <n v="0"/>
    <n v="0"/>
    <n v="0"/>
    <n v="0"/>
    <n v="0"/>
    <n v="0"/>
    <n v="0"/>
    <n v="0"/>
    <n v="0"/>
    <s v=" "/>
    <s v="N"/>
    <n v="0"/>
    <n v="0"/>
    <n v="0"/>
    <n v="0"/>
    <n v="0"/>
    <n v="0"/>
  </r>
  <r>
    <s v="R"/>
    <x v="0"/>
    <s v="R.10009"/>
    <s v="CAP-ELECTRIC SYSTEM WORK"/>
    <s v="R.10009.14"/>
    <s v="SUBSTATION REPLACEMENT PROGRAM"/>
    <s v="R.10009.14.07"/>
    <s v="Transmission Breaker Program"/>
    <s v="R.10009.14.07.01"/>
    <s v="E-Subs Repl-Trans Breaker Replcmnt-Trans"/>
    <x v="0"/>
    <n v="4022"/>
    <s v="Roque Bamba"/>
    <s v="CA"/>
    <s v="REL  SETC  //  INIT"/>
    <x v="0"/>
    <x v="0"/>
    <s v="2CORP90000"/>
    <x v="0"/>
    <s v="3CORP93000"/>
    <x v="0"/>
    <s v="1DRIV11000"/>
    <x v="0"/>
    <s v="2DRIV11100"/>
    <x v="43"/>
    <n v="0"/>
    <n v="0"/>
    <n v="98980.76"/>
    <n v="1274950.2341595001"/>
    <n v="-1274950.2341595001"/>
    <n v="0"/>
    <n v="1055912"/>
    <n v="-1055912"/>
    <n v="0"/>
    <n v="1514907"/>
    <n v="-1514907"/>
    <n v="0"/>
    <n v="1368039"/>
    <n v="-1368039"/>
    <n v="0"/>
    <n v="700050"/>
    <n v="-700050"/>
    <n v="721052"/>
    <n v="-5913858.2341595003"/>
    <s v="Nedrud"/>
    <s v="Split out previous substation reliability WBS to post FTIP respective WBS buckets CAK adjusted two line items to maintain original total bottome line for subs considering the $13M funded in 2017."/>
    <s v="N"/>
    <n v="0"/>
    <n v="0"/>
    <n v="0"/>
    <n v="0"/>
    <n v="0"/>
    <n v="0"/>
  </r>
  <r>
    <s v="R"/>
    <x v="0"/>
    <s v="R.10009"/>
    <s v="CAP-ELECTRIC SYSTEM WORK"/>
    <s v="R.10009.15"/>
    <s v="WHATCOM COUNTY 230KV"/>
    <s v="R.10009.15.01"/>
    <s v="WHATCOM COUNTY 230KV"/>
    <s v="R.10009.15.01.01"/>
    <s v="E-CHERRY POINT SUBSTATION-SUB"/>
    <x v="0"/>
    <n v="4022"/>
    <s v="Roque Bamba"/>
    <s v="CA"/>
    <s v="REL  SETC  //  EXEC"/>
    <x v="2"/>
    <x v="1"/>
    <s v="2CORP20000"/>
    <x v="11"/>
    <s v="3CORP29000"/>
    <x v="85"/>
    <s v="1DRIV11000"/>
    <x v="0"/>
    <s v="2DRIV11600"/>
    <x v="32"/>
    <n v="0"/>
    <n v="0"/>
    <n v="0"/>
    <n v="0"/>
    <n v="0"/>
    <n v="0"/>
    <n v="0"/>
    <n v="0"/>
    <n v="0"/>
    <n v="0"/>
    <n v="0"/>
    <n v="0"/>
    <n v="0"/>
    <n v="0"/>
    <n v="0"/>
    <n v="0"/>
    <n v="0"/>
    <n v="0"/>
    <n v="0"/>
    <s v="Nedrud"/>
    <s v=" "/>
    <s v="N"/>
    <n v="0"/>
    <n v="0"/>
    <n v="0"/>
    <n v="0"/>
    <n v="0"/>
    <n v="0"/>
  </r>
  <r>
    <s v="R"/>
    <x v="0"/>
    <s v="R.10009"/>
    <s v="CAP-ELECTRIC SYSTEM WORK"/>
    <s v="R.10009.15"/>
    <s v="WHATCOM COUNTY 230KV"/>
    <s v="R.10009.15.01"/>
    <s v="WHATCOM COUNTY 230KV"/>
    <s v="R.10009.15.01.02"/>
    <s v="E-CHERRY POINT SUBSTATION-TLINE"/>
    <x v="0"/>
    <n v="4022"/>
    <s v="Roque Bamba"/>
    <s v="CA"/>
    <s v="REL  SETC  //  EXEC"/>
    <x v="2"/>
    <x v="1"/>
    <s v="2CORP20000"/>
    <x v="11"/>
    <s v="3CORP29000"/>
    <x v="85"/>
    <s v="1DRIV11000"/>
    <x v="0"/>
    <s v="2DRIV11200"/>
    <x v="36"/>
    <n v="0"/>
    <n v="0"/>
    <n v="0"/>
    <n v="0"/>
    <n v="0"/>
    <n v="0"/>
    <n v="0"/>
    <n v="0"/>
    <n v="0"/>
    <n v="0"/>
    <n v="0"/>
    <n v="0"/>
    <n v="0"/>
    <n v="0"/>
    <n v="0"/>
    <n v="0"/>
    <n v="0"/>
    <n v="0"/>
    <n v="0"/>
    <s v="Nedrud"/>
    <s v=" "/>
    <s v="N"/>
    <n v="0"/>
    <n v="0"/>
    <n v="0"/>
    <n v="0"/>
    <n v="0"/>
    <n v="0"/>
  </r>
  <r>
    <s v="R"/>
    <x v="0"/>
    <s v="R.10009"/>
    <s v="CAP-ELECTRIC SYSTEM WORK"/>
    <s v="R.10009.15"/>
    <s v="WHATCOM COUNTY 230KV"/>
    <s v="R.10009.15.01"/>
    <s v="WHATCOM COUNTY 230KV"/>
    <s v="R.10009.15.01.03"/>
    <s v="E-PORTAL WAY-LYNDEN 230KV-TLINE"/>
    <x v="0"/>
    <n v="4022"/>
    <s v="Roque Bamba"/>
    <s v="CA"/>
    <s v="REL  SETC  //  EXEC"/>
    <x v="2"/>
    <x v="1"/>
    <s v="2CORP20000"/>
    <x v="11"/>
    <s v="3CORP29000"/>
    <x v="85"/>
    <s v="1DRIV11000"/>
    <x v="0"/>
    <s v="2DRIV11200"/>
    <x v="36"/>
    <n v="0"/>
    <n v="0"/>
    <n v="0"/>
    <n v="0"/>
    <n v="0"/>
    <n v="0"/>
    <n v="0"/>
    <n v="0"/>
    <n v="0"/>
    <n v="0"/>
    <n v="0"/>
    <n v="0"/>
    <n v="0"/>
    <n v="0"/>
    <n v="5575321.3133963374"/>
    <n v="0"/>
    <n v="5575321.3133963374"/>
    <n v="0"/>
    <n v="5575321.3133963374"/>
    <s v="Nedrud"/>
    <s v="Removed from 10 year plan - no longer regional need. "/>
    <s v="N"/>
    <n v="0"/>
    <n v="0"/>
    <n v="0"/>
    <n v="0"/>
    <n v="0"/>
    <n v="0"/>
  </r>
  <r>
    <s v="R"/>
    <x v="0"/>
    <s v="R.10009"/>
    <s v="CAP-ELECTRIC SYSTEM WORK"/>
    <s v="R.10009.16"/>
    <s v="WHIDBEY SUBS UPGRADE"/>
    <s v="R.10009.16.01"/>
    <s v="WHIDBEY SUBS UPGRADE"/>
    <s v="R.10009.16.01.01"/>
    <s v="E-Whidbey Subs 1115kV Bus Upgrade-Sub"/>
    <x v="0"/>
    <n v="4022"/>
    <s v="Roque Bamba"/>
    <s v="CA"/>
    <s v="REL  SETC  //  PLNG"/>
    <x v="2"/>
    <x v="1"/>
    <s v="2CORP20000"/>
    <x v="11"/>
    <s v="3CORP29900"/>
    <x v="78"/>
    <s v="1DRIV11000"/>
    <x v="0"/>
    <s v="2DRIV11200"/>
    <x v="36"/>
    <n v="0"/>
    <n v="0"/>
    <n v="0"/>
    <n v="0"/>
    <n v="0"/>
    <n v="0"/>
    <n v="0"/>
    <n v="0"/>
    <n v="0"/>
    <n v="220000"/>
    <n v="-220000"/>
    <n v="0"/>
    <n v="6000000"/>
    <n v="-6000000"/>
    <n v="220000"/>
    <n v="0"/>
    <n v="220000"/>
    <n v="0"/>
    <n v="-6000000"/>
    <s v="Nedrud"/>
    <s v="*Future bus rebuild.  Booga overview scheduled "/>
    <s v="N"/>
    <n v="0"/>
    <n v="0"/>
    <n v="0"/>
    <n v="0"/>
    <n v="0"/>
    <n v="0"/>
  </r>
  <r>
    <s v="R"/>
    <x v="0"/>
    <s v="R.10010"/>
    <s v="CAP-FAIRCHILD SUBSTATION"/>
    <s v="R.10010.01"/>
    <s v="FAIRCHILD SUBSTATION"/>
    <s v="R.10010.01.01"/>
    <s v="FAIRCHILD SUBSTATION"/>
    <s v="R.10010.01.01.01"/>
    <s v="E-FAIRCHILD SUBSTATION"/>
    <x v="0"/>
    <n v="4022"/>
    <s v="Roque Bamba"/>
    <s v="CA"/>
    <s v="REL  SETC  //  PLNG"/>
    <x v="2"/>
    <x v="1"/>
    <s v="2CORP20000"/>
    <x v="11"/>
    <s v="3CORP24000"/>
    <x v="86"/>
    <s v="1DRIV11000"/>
    <x v="0"/>
    <s v="2DRIV11200"/>
    <x v="36"/>
    <n v="350000"/>
    <n v="350000"/>
    <n v="-1744.05"/>
    <n v="0"/>
    <n v="350000"/>
    <n v="0"/>
    <n v="0"/>
    <n v="0"/>
    <n v="0"/>
    <n v="0"/>
    <n v="0"/>
    <n v="0"/>
    <n v="0"/>
    <n v="0"/>
    <n v="0"/>
    <n v="0"/>
    <n v="0"/>
    <n v="0"/>
    <n v="350000"/>
    <s v="Bamba"/>
    <s v=" "/>
    <s v="N"/>
    <n v="0"/>
    <n v="0"/>
    <n v="0"/>
    <n v="0"/>
    <n v="0"/>
    <n v="0"/>
  </r>
  <r>
    <s v="R"/>
    <x v="0"/>
    <s v="R.10011"/>
    <s v="CAP-GAS MONITORING SYSTEM"/>
    <s v="R.10011.01"/>
    <s v="GAS MONITORING SYSTEM"/>
    <s v="R.10011.01.01"/>
    <s v="GAS MONITORING SYSTEM"/>
    <s v="R.10011.01.01.01"/>
    <s v="G-ELECTRONIC CORRECTORS-DIST"/>
    <x v="0"/>
    <n v="3037"/>
    <s v="Loretta Jo Baggenstos"/>
    <s v="CA"/>
    <s v="REL  SETC  //  OPER"/>
    <x v="0"/>
    <x v="0"/>
    <s v="2CORP90000"/>
    <x v="0"/>
    <s v="3CORP91500"/>
    <x v="87"/>
    <s v="1DRIV12000"/>
    <x v="17"/>
    <s v="2DRIV12100"/>
    <x v="44"/>
    <n v="0"/>
    <n v="500375"/>
    <n v="640379.07999999996"/>
    <n v="426132.46250000002"/>
    <n v="74242.537499999977"/>
    <n v="0"/>
    <n v="800000"/>
    <n v="-800000"/>
    <n v="0"/>
    <n v="700000"/>
    <n v="-700000"/>
    <n v="0"/>
    <n v="700000"/>
    <n v="-700000"/>
    <n v="0"/>
    <n v="700000"/>
    <n v="-700000"/>
    <n v="700000"/>
    <n v="-2825757.4624999999"/>
    <s v="Henderson"/>
    <s v=" What is this?"/>
    <s v="N"/>
    <n v="0"/>
    <n v="0"/>
    <n v="0"/>
    <n v="0"/>
    <n v="0"/>
    <n v="0"/>
  </r>
  <r>
    <s v="R"/>
    <x v="0"/>
    <s v="R.10011"/>
    <s v="CAP-GAS MONITORING SYSTEM"/>
    <s v="R.10011.01"/>
    <s v="GAS MONITORING SYSTEM"/>
    <s v="R.10011.01.01"/>
    <s v="GAS MONITORING SYSTEM"/>
    <s v="R.10011.01.01.02"/>
    <s v="G-ERX PILOT-DIST"/>
    <x v="0"/>
    <n v="4022"/>
    <s v="Roque Bamba"/>
    <s v="CA"/>
    <s v="REL  SETC  //  EXEC"/>
    <x v="0"/>
    <x v="0"/>
    <s v="2CORP90000"/>
    <x v="0"/>
    <s v="3CORP91500"/>
    <x v="87"/>
    <s v="1DRIV12000"/>
    <x v="17"/>
    <s v="2DRIV12100"/>
    <x v="44"/>
    <n v="0"/>
    <n v="0"/>
    <n v="47881.760000000002"/>
    <n v="273146.70883999998"/>
    <n v="-273146.70883999998"/>
    <n v="0"/>
    <n v="0"/>
    <n v="0"/>
    <n v="0"/>
    <n v="0"/>
    <n v="0"/>
    <n v="0"/>
    <n v="0"/>
    <n v="0"/>
    <n v="0"/>
    <n v="0"/>
    <n v="0"/>
    <n v="0"/>
    <n v="-273146.70883999998"/>
    <s v="Henderson"/>
    <s v=" "/>
    <s v="N"/>
    <n v="0"/>
    <n v="0"/>
    <n v="0"/>
    <n v="0"/>
    <n v="0"/>
    <n v="0"/>
  </r>
  <r>
    <s v="R"/>
    <x v="0"/>
    <s v="R.10011"/>
    <s v="CAP-GAS MONITORING SYSTEM"/>
    <s v="R.10011.01"/>
    <s v="GAS MONITORING SYSTEM"/>
    <s v="R.10011.01.01"/>
    <s v="GAS MONITORING SYSTEM"/>
    <s v="R.10011.01.01.03"/>
    <s v="G-GAS SYSTEM MONITORING EQUIP REPLC"/>
    <x v="0"/>
    <n v="4022"/>
    <s v="Roque Bamba"/>
    <s v="CA"/>
    <s v="REL  SETC  //  OPER"/>
    <x v="2"/>
    <x v="1"/>
    <s v="2CORP17500"/>
    <x v="14"/>
    <s v="3CORP18000"/>
    <x v="88"/>
    <s v="1DRIV12000"/>
    <x v="17"/>
    <s v="2DRIV12100"/>
    <x v="44"/>
    <n v="1647000"/>
    <n v="1647000"/>
    <n v="1642234.39"/>
    <n v="1021459.814402"/>
    <n v="625540.18559799995"/>
    <n v="2272357"/>
    <n v="2272357"/>
    <n v="0"/>
    <n v="2272357"/>
    <n v="2272357"/>
    <n v="0"/>
    <n v="2272357"/>
    <n v="2272357"/>
    <n v="0"/>
    <n v="2272357"/>
    <n v="2272357"/>
    <n v="0"/>
    <n v="2272357"/>
    <n v="625540.18559799995"/>
    <s v="Henderson"/>
    <s v=" "/>
    <s v="N"/>
    <n v="0"/>
    <n v="0"/>
    <n v="0"/>
    <n v="0"/>
    <n v="0"/>
    <n v="0"/>
  </r>
  <r>
    <s v="R"/>
    <x v="0"/>
    <s v="R.10011"/>
    <s v="CAP-GAS MONITORING SYSTEM"/>
    <s v="R.10011.01"/>
    <s v="GAS MONITORING SYSTEM"/>
    <s v="R.10011.01.01"/>
    <s v="GAS MONITORING SYSTEM"/>
    <s v="R.10011.01.01.04"/>
    <s v="G-GAUGES/SEMS-DIST"/>
    <x v="0"/>
    <n v="3037"/>
    <s v="Loretta Jo Baggenstos"/>
    <s v="CA"/>
    <s v="REL  SETC  //  OPER"/>
    <x v="0"/>
    <x v="0"/>
    <s v="2CORP90000"/>
    <x v="0"/>
    <s v="3CORP91500"/>
    <x v="87"/>
    <s v="1DRIV12000"/>
    <x v="17"/>
    <s v="2DRIV12100"/>
    <x v="44"/>
    <n v="900375"/>
    <n v="200000"/>
    <n v="340670.38"/>
    <n v="173151.97"/>
    <n v="26848.03"/>
    <n v="1639179.2920353985"/>
    <n v="353798"/>
    <n v="1285381.2920353985"/>
    <n v="1666843.9115044249"/>
    <n v="350000"/>
    <n v="1316843.9115044249"/>
    <n v="1695400.9380530973"/>
    <n v="350000"/>
    <n v="1345400.9380530973"/>
    <n v="1724850.3716814159"/>
    <n v="350000"/>
    <n v="1374850.3716814159"/>
    <n v="350000"/>
    <n v="5349324.5432743365"/>
    <s v="Henderson"/>
    <s v=" "/>
    <s v="N"/>
    <n v="0"/>
    <n v="0"/>
    <n v="0"/>
    <n v="0"/>
    <n v="0"/>
    <n v="0"/>
  </r>
  <r>
    <s v="R"/>
    <x v="0"/>
    <s v="R.10011"/>
    <s v="CAP-GAS MONITORING SYSTEM"/>
    <s v="R.10011.01"/>
    <s v="GAS MONITORING SYSTEM"/>
    <s v="R.10011.01.01"/>
    <s v="GAS MONITORING SYSTEM"/>
    <s v="R.10011.01.01.05"/>
    <s v="G-IMPRESSED CURRENT SYSTEM CBP"/>
    <x v="0"/>
    <n v="3037"/>
    <s v="Loretta Jo Baggenstos"/>
    <s v="CA"/>
    <s v="REL  SETC  //  EXEC"/>
    <x v="0"/>
    <x v="0"/>
    <s v="2CORP90000"/>
    <x v="0"/>
    <s v="3CORP91500"/>
    <x v="87"/>
    <s v="1DRIV12000"/>
    <x v="17"/>
    <s v="2DRIV12100"/>
    <x v="44"/>
    <n v="0"/>
    <n v="0"/>
    <n v="0"/>
    <n v="0"/>
    <n v="0"/>
    <n v="0"/>
    <n v="0"/>
    <n v="0"/>
    <n v="0"/>
    <n v="0"/>
    <n v="0"/>
    <n v="0"/>
    <n v="0"/>
    <n v="0"/>
    <n v="0"/>
    <n v="0"/>
    <n v="0"/>
    <n v="0"/>
    <n v="0"/>
    <s v="Henderson"/>
    <s v="Critical Bond Program "/>
    <s v="N"/>
    <n v="0"/>
    <n v="0"/>
    <n v="0"/>
    <n v="0"/>
    <n v="0"/>
    <n v="0"/>
  </r>
  <r>
    <s v="R"/>
    <x v="0"/>
    <s v="R.10011"/>
    <s v="CAP-GAS MONITORING SYSTEM"/>
    <s v="R.10011.01"/>
    <s v="GAS MONITORING SYSTEM"/>
    <s v="R.10011.01.01"/>
    <s v="GAS MONITORING SYSTEM"/>
    <s v="R.10011.01.01.06"/>
    <s v="G-REMOTE TELEMETRY UNITS-DIST"/>
    <x v="0"/>
    <n v="4022"/>
    <s v="Roque Bamba"/>
    <s v="CA"/>
    <s v="REL  SETC  //  OPER"/>
    <x v="0"/>
    <x v="0"/>
    <s v="2CORP90000"/>
    <x v="0"/>
    <s v="3CORP91500"/>
    <x v="87"/>
    <s v="1DRIV12000"/>
    <x v="17"/>
    <s v="2DRIV12100"/>
    <x v="44"/>
    <n v="0"/>
    <n v="0"/>
    <n v="169663.55"/>
    <n v="1346794.0778000001"/>
    <n v="-1346794.0778000001"/>
    <n v="0"/>
    <n v="0"/>
    <n v="0"/>
    <n v="0"/>
    <n v="0"/>
    <n v="0"/>
    <n v="0"/>
    <n v="0"/>
    <n v="0"/>
    <n v="0"/>
    <n v="0"/>
    <n v="0"/>
    <n v="0"/>
    <n v="-1346794.0778000001"/>
    <s v="Henderson"/>
    <s v=" "/>
    <s v="N"/>
    <n v="0"/>
    <n v="0"/>
    <n v="0"/>
    <n v="0"/>
    <n v="0"/>
    <n v="0"/>
  </r>
  <r>
    <s v="R"/>
    <x v="0"/>
    <s v="R.10011"/>
    <s v="CAP-GAS MONITORING SYSTEM"/>
    <s v="R.10011.01"/>
    <s v="GAS MONITORING SYSTEM"/>
    <s v="R.10011.01.01"/>
    <s v="GAS MONITORING SYSTEM"/>
    <s v="R.10011.01.01.07"/>
    <s v="G-WILLIAMS PIPELINE EQUIPMENT UPGRADES"/>
    <x v="0"/>
    <n v="4022"/>
    <s v="Roque Bamba"/>
    <s v="CA"/>
    <s v="REL  SETC  //  OPER"/>
    <x v="0"/>
    <x v="0"/>
    <s v="2CORP90000"/>
    <x v="0"/>
    <s v="3CORP91500"/>
    <x v="87"/>
    <s v="1DRIV12000"/>
    <x v="17"/>
    <s v="2DRIV12100"/>
    <x v="44"/>
    <n v="400000"/>
    <n v="400000"/>
    <n v="397369.44"/>
    <n v="466199.97750000004"/>
    <n v="-66199.977500000037"/>
    <n v="0"/>
    <n v="200000"/>
    <n v="-200000"/>
    <n v="0"/>
    <n v="0"/>
    <n v="0"/>
    <n v="0"/>
    <n v="0"/>
    <n v="0"/>
    <n v="0"/>
    <n v="0"/>
    <n v="0"/>
    <n v="0"/>
    <n v="-266199.97750000004"/>
    <s v="Henderson"/>
    <s v=" "/>
    <s v="N"/>
    <n v="0"/>
    <n v="0"/>
    <n v="0"/>
    <n v="0"/>
    <n v="0"/>
    <n v="0"/>
  </r>
  <r>
    <s v="R"/>
    <x v="0"/>
    <s v="R.10011"/>
    <s v="CAP-GAS MONITORING SYSTEM"/>
    <s v="R.10011.01"/>
    <s v="GAS MONITORING SYSTEM"/>
    <s v="R.10011.01.01"/>
    <s v="GAS MONITORING SYSTEM"/>
    <s v="R.10011.01.01.08"/>
    <s v="OMRC_G-GAS SYSTEM MONITORING EQUIP REPLC"/>
    <x v="0"/>
    <n v="4022"/>
    <s v="Roque Bamba"/>
    <s v="OR"/>
    <s v="REL  SETC  //  OPER"/>
    <x v="0"/>
    <x v="0"/>
    <s v="2CORP90000"/>
    <x v="0"/>
    <s v="3CORP93500"/>
    <x v="89"/>
    <s v="1DRIV12000"/>
    <x v="17"/>
    <s v="2DRIV12100"/>
    <x v="44"/>
    <n v="0"/>
    <n v="7645"/>
    <n v="0"/>
    <n v="0"/>
    <n v="7645"/>
    <n v="0"/>
    <n v="0"/>
    <n v="0"/>
    <n v="0"/>
    <n v="0"/>
    <n v="0"/>
    <n v="0"/>
    <n v="0"/>
    <n v="0"/>
    <n v="0"/>
    <n v="0"/>
    <n v="0"/>
    <n v="0"/>
    <n v="7645"/>
    <n v="0"/>
    <s v=" "/>
    <s v="N"/>
    <n v="0"/>
    <n v="0"/>
    <n v="0"/>
    <n v="0"/>
    <n v="0"/>
    <n v="0"/>
  </r>
  <r>
    <s v="R"/>
    <x v="0"/>
    <s v="R.10011"/>
    <s v="CAP-GAS MONITORING SYSTEM"/>
    <s v="R.10011.01"/>
    <s v="GAS MONITORING SYSTEM"/>
    <s v="R.10011.01.01"/>
    <s v="GAS MONITORING SYSTEM"/>
    <s v="R.10011.01.01.09"/>
    <s v="OMRC_G-Gauges/SEMS-Dist"/>
    <x v="0"/>
    <n v="3037"/>
    <s v="Loretta Jo Baggenstos"/>
    <s v="OR"/>
    <s v="REL  SETC  //  INIT"/>
    <x v="0"/>
    <x v="0"/>
    <s v="2CORP90000"/>
    <x v="0"/>
    <s v="3CORP93500"/>
    <x v="89"/>
    <s v="1DRIV12000"/>
    <x v="17"/>
    <s v="2DRIV12100"/>
    <x v="44"/>
    <n v="0"/>
    <n v="1532"/>
    <n v="0"/>
    <n v="0"/>
    <n v="1532"/>
    <n v="0"/>
    <n v="0"/>
    <n v="0"/>
    <n v="0"/>
    <n v="0"/>
    <n v="0"/>
    <n v="0"/>
    <n v="0"/>
    <n v="0"/>
    <n v="0"/>
    <n v="0"/>
    <n v="0"/>
    <n v="0"/>
    <n v="1532"/>
    <n v="0"/>
    <s v=" "/>
    <s v="N"/>
    <n v="0"/>
    <n v="0"/>
    <n v="0"/>
    <n v="0"/>
    <n v="0"/>
    <n v="0"/>
  </r>
  <r>
    <s v="R"/>
    <x v="0"/>
    <s v="R.10011"/>
    <s v="CAP-GAS MONITORING SYSTEM"/>
    <s v="R.10011.01"/>
    <s v="GAS MONITORING SYSTEM"/>
    <s v="R.10011.01.01"/>
    <s v="GAS MONITORING SYSTEM"/>
    <s v="R.10011.01.01.10"/>
    <s v="G-Service Replacements CBP"/>
    <x v="0"/>
    <n v="4100"/>
    <s v="Paul A Riley"/>
    <s v="CA"/>
    <s v="REL  SETC  //  INIT"/>
    <x v="0"/>
    <x v="0"/>
    <s v="2CORP90000"/>
    <x v="0"/>
    <s v="3CORP91500"/>
    <x v="87"/>
    <s v="1DRIV12000"/>
    <x v="17"/>
    <s v="2DRIV12100"/>
    <x v="44"/>
    <n v="0"/>
    <n v="0"/>
    <n v="4275.3599999999997"/>
    <n v="126132.13"/>
    <n v="-126132.13"/>
    <n v="0"/>
    <n v="0"/>
    <n v="0"/>
    <n v="0"/>
    <n v="0"/>
    <n v="0"/>
    <n v="0"/>
    <n v="0"/>
    <n v="0"/>
    <n v="0"/>
    <n v="0"/>
    <n v="0"/>
    <n v="0"/>
    <n v="-126132.13"/>
    <s v="Henderson"/>
    <s v="Critical Bond Program "/>
    <s v="N"/>
    <n v="0"/>
    <n v="0"/>
    <n v="0"/>
    <n v="0"/>
    <n v="0"/>
    <n v="0"/>
  </r>
  <r>
    <s v="R"/>
    <x v="0"/>
    <s v="R.10012"/>
    <s v="CAP-GAS NCC"/>
    <s v="R.10012.01"/>
    <s v="ALTERATIONS/MODIFICATIONS MAINS&amp;SERVICES"/>
    <s v="R.10012.01.01"/>
    <s v="COMMERCIAL/INDUSTRIAL"/>
    <s v="R.10012.01.01.01"/>
    <s v="G-ALTERED/MODIFIED COMM/IND MAINS"/>
    <x v="0"/>
    <n v="4207"/>
    <s v="Jennifer R Tada"/>
    <s v="CA"/>
    <s v="REL  SETC  //  OPER"/>
    <x v="0"/>
    <x v="0"/>
    <s v="2CORP90000"/>
    <x v="0"/>
    <s v="3CORP91000"/>
    <x v="75"/>
    <s v="1DRIV22000"/>
    <x v="19"/>
    <s v="2DRIV22100"/>
    <x v="46"/>
    <n v="0"/>
    <n v="1126666"/>
    <n v="1232917.1399999999"/>
    <n v="1410745.4170443998"/>
    <n v="-284079.41704439977"/>
    <n v="0"/>
    <n v="3330089"/>
    <n v="-3330089"/>
    <n v="0"/>
    <n v="3416672"/>
    <n v="-3416672"/>
    <n v="0"/>
    <n v="3505505"/>
    <n v="-3505505"/>
    <n v="0"/>
    <n v="3596648"/>
    <n v="-3596648"/>
    <n v="3690161"/>
    <n v="-14132993.417044399"/>
    <s v="Tada"/>
    <s v=" "/>
    <s v="N"/>
    <n v="0"/>
    <n v="0"/>
    <n v="0"/>
    <n v="0"/>
    <n v="0"/>
    <n v="0"/>
  </r>
  <r>
    <s v="R"/>
    <x v="0"/>
    <s v="R.10012"/>
    <s v="CAP-GAS NCC"/>
    <s v="R.10012.01"/>
    <s v="ALTERATIONS/MODIFICATIONS MAINS&amp;SERVICES"/>
    <s v="R.10012.01.01"/>
    <s v="COMMERCIAL/INDUSTRIAL"/>
    <s v="R.10012.01.01.02"/>
    <s v="G-ALTERED/MODIFIED COMM/IND SERVICE"/>
    <x v="0"/>
    <n v="4207"/>
    <s v="Jennifer R Tada"/>
    <s v="CA"/>
    <s v="REL  SETC  //  OPER"/>
    <x v="0"/>
    <x v="0"/>
    <s v="2CORP90000"/>
    <x v="0"/>
    <s v="3CORP91000"/>
    <x v="75"/>
    <s v="1DRIV22000"/>
    <x v="19"/>
    <s v="2DRIV22100"/>
    <x v="46"/>
    <n v="0"/>
    <n v="3245701"/>
    <n v="2980160.06"/>
    <n v="2933467.7495510001"/>
    <n v="312233.25044899993"/>
    <n v="0"/>
    <n v="644108"/>
    <n v="-644108"/>
    <n v="0"/>
    <n v="660855"/>
    <n v="-660855"/>
    <n v="0"/>
    <n v="678037"/>
    <n v="-678037"/>
    <n v="0"/>
    <n v="695666"/>
    <n v="-695666"/>
    <n v="713754"/>
    <n v="-2366432.7495510001"/>
    <s v="Tada"/>
    <s v=" "/>
    <s v="N"/>
    <n v="0"/>
    <n v="0"/>
    <n v="0"/>
    <n v="0"/>
    <n v="0"/>
    <n v="0"/>
  </r>
  <r>
    <s v="R"/>
    <x v="0"/>
    <s v="R.10012"/>
    <s v="CAP-GAS NCC"/>
    <s v="R.10012.01"/>
    <s v="ALTERATIONS/MODIFICATIONS MAINS&amp;SERVICES"/>
    <s v="R.10012.01.02"/>
    <s v="RESIDENTIAL"/>
    <s v="R.10012.01.02.01"/>
    <s v="G-ALTERED/MODIFIED RESIDENTIAL MAINS"/>
    <x v="0"/>
    <n v="4207"/>
    <s v="Jennifer R Tada"/>
    <s v="CA"/>
    <s v="REL  SETC  //  OPER"/>
    <x v="0"/>
    <x v="0"/>
    <s v="2CORP90000"/>
    <x v="0"/>
    <s v="3CORP91000"/>
    <x v="75"/>
    <s v="1DRIV22000"/>
    <x v="19"/>
    <s v="2DRIV22100"/>
    <x v="46"/>
    <n v="0"/>
    <n v="627786"/>
    <n v="613592.79"/>
    <n v="581568.34839460009"/>
    <n v="46217.651605399908"/>
    <n v="0"/>
    <n v="9071907"/>
    <n v="-9071907"/>
    <n v="0"/>
    <n v="9307777"/>
    <n v="-9307777"/>
    <n v="0"/>
    <n v="9549779"/>
    <n v="-9549779"/>
    <n v="0"/>
    <n v="9798073"/>
    <n v="-9798073"/>
    <n v="10052823"/>
    <n v="-37681318.348394603"/>
    <s v="Tada"/>
    <s v=" "/>
    <s v="N"/>
    <n v="0"/>
    <n v="0"/>
    <n v="0"/>
    <n v="0"/>
    <n v="0"/>
    <n v="0"/>
  </r>
  <r>
    <s v="R"/>
    <x v="0"/>
    <s v="R.10012"/>
    <s v="CAP-GAS NCC"/>
    <s v="R.10012.01"/>
    <s v="ALTERATIONS/MODIFICATIONS MAINS&amp;SERVICES"/>
    <s v="R.10012.01.02"/>
    <s v="RESIDENTIAL"/>
    <s v="R.10012.01.02.02"/>
    <s v="G-ALTERED/MODIFIED RESIDENTIAL SERVICES"/>
    <x v="0"/>
    <n v="4207"/>
    <s v="Jennifer R Tada"/>
    <s v="CA"/>
    <s v="REL  SETC  //  OPER"/>
    <x v="0"/>
    <x v="0"/>
    <s v="2CORP90000"/>
    <x v="0"/>
    <s v="3CORP91000"/>
    <x v="75"/>
    <s v="1DRIV22000"/>
    <x v="19"/>
    <s v="2DRIV22100"/>
    <x v="46"/>
    <n v="0"/>
    <n v="8842015"/>
    <n v="8846528.1699999999"/>
    <n v="8538587.9793962985"/>
    <n v="303427.02060370147"/>
    <n v="0"/>
    <n v="5781334"/>
    <n v="-5781334"/>
    <n v="0"/>
    <n v="5931648"/>
    <n v="-5931648"/>
    <n v="0"/>
    <n v="6085871"/>
    <n v="-6085871"/>
    <n v="0"/>
    <n v="6244104"/>
    <n v="-6244104"/>
    <n v="6406450"/>
    <n v="-23739529.979396299"/>
    <s v="Tada"/>
    <s v=" "/>
    <s v="N"/>
    <n v="0"/>
    <n v="0"/>
    <n v="0"/>
    <n v="0"/>
    <n v="0"/>
    <n v="0"/>
  </r>
  <r>
    <s v="R"/>
    <x v="0"/>
    <s v="R.10012"/>
    <s v="CAP-GAS NCC"/>
    <s v="R.10012.01"/>
    <s v="ALTERATIONS/MODIFICATIONS MAINS&amp;SERVICES"/>
    <s v="R.10012.01.02"/>
    <s v="RESIDENTIAL"/>
    <s v="R.10012.01.02.03"/>
    <s v="OMRC_G-Altered/Modified Res Services"/>
    <x v="0"/>
    <n v="4207"/>
    <s v="Jennifer R Tada"/>
    <s v="OR"/>
    <s v="REL  SETC  //  INIT"/>
    <x v="0"/>
    <x v="0"/>
    <s v="2CORP90000"/>
    <x v="0"/>
    <s v="3CORP91000"/>
    <x v="75"/>
    <s v="1DRIV22000"/>
    <x v="19"/>
    <s v="2DRIV22100"/>
    <x v="46"/>
    <n v="0"/>
    <n v="1924"/>
    <n v="0"/>
    <n v="0"/>
    <n v="1924"/>
    <n v="0"/>
    <n v="0"/>
    <n v="0"/>
    <n v="0"/>
    <n v="0"/>
    <n v="0"/>
    <n v="0"/>
    <n v="0"/>
    <n v="0"/>
    <n v="0"/>
    <n v="0"/>
    <n v="0"/>
    <n v="0"/>
    <n v="1924"/>
    <n v="0"/>
    <s v=" "/>
    <s v="N"/>
    <n v="0"/>
    <n v="0"/>
    <n v="0"/>
    <n v="0"/>
    <n v="0"/>
    <n v="0"/>
  </r>
  <r>
    <s v="R"/>
    <x v="0"/>
    <s v="R.10012"/>
    <s v="CAP-GAS NCC"/>
    <s v="R.10012.02"/>
    <s v="CIAC"/>
    <s v="R.10012.02.01"/>
    <s v="CIAC"/>
    <s v="R.10012.02.01.01"/>
    <s v="G-5 yr Gas Refundable (CIAC)"/>
    <x v="0"/>
    <n v="9900"/>
    <s v="Alison K Thurman"/>
    <s v="CA"/>
    <s v="REL  SETC  //  OPER"/>
    <x v="0"/>
    <x v="0"/>
    <s v="2CORP90000"/>
    <x v="0"/>
    <s v="3CORP91000"/>
    <x v="75"/>
    <s v="1DRIV23000"/>
    <x v="18"/>
    <s v="2DRIV23000"/>
    <x v="39"/>
    <n v="-3079198.2599999988"/>
    <n v="-3079198"/>
    <n v="-3079198.26"/>
    <n v="-3079198.26"/>
    <n v="0.25999999977648258"/>
    <n v="-3686528.079999994"/>
    <n v="-3686528.079999994"/>
    <n v="0"/>
    <n v="-3704269.5599999977"/>
    <n v="-3704269.5599999977"/>
    <n v="0"/>
    <n v="-3442396.9399999934"/>
    <n v="-3442396.9399999934"/>
    <n v="0"/>
    <n v="-1522786.8399999994"/>
    <n v="-1522786.8399999994"/>
    <n v="0"/>
    <n v="-1568470.4451999995"/>
    <n v="0.25999999977648258"/>
    <s v="Tada"/>
    <s v=" "/>
    <s v="N"/>
    <n v="0"/>
    <n v="0"/>
    <n v="0"/>
    <n v="0"/>
    <n v="0"/>
    <n v="0"/>
  </r>
  <r>
    <s v="R"/>
    <x v="0"/>
    <s v="R.10012"/>
    <s v="CAP-GAS NCC"/>
    <s v="R.10012.03"/>
    <s v="GAS MAINS"/>
    <s v="R.10012.03.01"/>
    <s v="COMMERCIAL/INDUSTRIAL"/>
    <s v="R.10012.03.01.01"/>
    <s v="G-COMMERCIAL/INDUSTRIAL MAINS"/>
    <x v="0"/>
    <n v="4207"/>
    <s v="Jennifer R Tada"/>
    <s v="CA"/>
    <s v="REL  SETC  //  OPER"/>
    <x v="0"/>
    <x v="0"/>
    <s v="2CORP90000"/>
    <x v="0"/>
    <s v="3CORP91000"/>
    <x v="75"/>
    <s v="1DRIV22000"/>
    <x v="19"/>
    <s v="2DRIV22100"/>
    <x v="46"/>
    <n v="0"/>
    <n v="5634828"/>
    <n v="5344298.05"/>
    <n v="4869294.5502765002"/>
    <n v="765533.44972349983"/>
    <n v="0"/>
    <n v="1192405"/>
    <n v="-1192405"/>
    <n v="0"/>
    <n v="1223407"/>
    <n v="-1223407"/>
    <n v="0"/>
    <n v="1255216"/>
    <n v="-1255216"/>
    <n v="0"/>
    <n v="1287852"/>
    <n v="-1287852"/>
    <n v="1321336"/>
    <n v="-4193346.5502765002"/>
    <s v="Tada"/>
    <s v=" "/>
    <s v="N"/>
    <n v="0"/>
    <n v="0"/>
    <n v="0"/>
    <n v="0"/>
    <n v="0"/>
    <n v="0"/>
  </r>
  <r>
    <s v="R"/>
    <x v="0"/>
    <s v="R.10012"/>
    <s v="CAP-GAS NCC"/>
    <s v="R.10012.03"/>
    <s v="GAS MAINS"/>
    <s v="R.10012.03.02"/>
    <s v="MULTI FAMILY"/>
    <s v="R.10012.03.02.01"/>
    <s v="G-MULTI FAMILY MAINS"/>
    <x v="0"/>
    <n v="4207"/>
    <s v="Jennifer R Tada"/>
    <s v="CA"/>
    <s v="REL  SETC  //  OPER"/>
    <x v="0"/>
    <x v="0"/>
    <s v="2CORP90000"/>
    <x v="0"/>
    <s v="3CORP91000"/>
    <x v="75"/>
    <s v="1DRIV22000"/>
    <x v="19"/>
    <s v="2DRIV22100"/>
    <x v="46"/>
    <n v="0"/>
    <n v="1162188"/>
    <n v="979788.37"/>
    <n v="919134.73802179983"/>
    <n v="243053.26197820017"/>
    <n v="0"/>
    <n v="9421002"/>
    <n v="-9421002"/>
    <n v="0"/>
    <n v="9665948"/>
    <n v="-9665948"/>
    <n v="0"/>
    <n v="9917263"/>
    <n v="-9917263"/>
    <n v="0"/>
    <n v="10175111"/>
    <n v="-10175111"/>
    <n v="10439664"/>
    <n v="-38936270.738021798"/>
    <s v="Tada"/>
    <s v=" "/>
    <s v="N"/>
    <n v="0"/>
    <n v="0"/>
    <n v="0"/>
    <n v="0"/>
    <n v="0"/>
    <n v="0"/>
  </r>
  <r>
    <s v="R"/>
    <x v="0"/>
    <s v="R.10012"/>
    <s v="CAP-GAS NCC"/>
    <s v="R.10012.03"/>
    <s v="GAS MAINS"/>
    <s v="R.10012.03.03"/>
    <s v="RESIDENTIAL"/>
    <s v="R.10012.03.03.01"/>
    <s v="G-PLATS MAINS"/>
    <x v="0"/>
    <n v="4207"/>
    <s v="Jennifer R Tada"/>
    <s v="CA"/>
    <s v="REL  SETC  //  OPER"/>
    <x v="0"/>
    <x v="0"/>
    <s v="2CORP90000"/>
    <x v="0"/>
    <s v="3CORP91000"/>
    <x v="75"/>
    <s v="1DRIV22000"/>
    <x v="19"/>
    <s v="2DRIV22100"/>
    <x v="46"/>
    <n v="0"/>
    <n v="9182263"/>
    <n v="10225950.34"/>
    <n v="11551137.378939301"/>
    <n v="-2368874.3789393008"/>
    <n v="0"/>
    <n v="5771526"/>
    <n v="-5771526"/>
    <n v="0"/>
    <n v="5921586"/>
    <n v="-5921586"/>
    <n v="0"/>
    <n v="6075547"/>
    <n v="-6075547"/>
    <n v="0"/>
    <n v="6233511"/>
    <n v="-6233511"/>
    <n v="6395582"/>
    <n v="-26371044.378939301"/>
    <s v="Tada"/>
    <s v=" "/>
    <s v="N"/>
    <n v="0"/>
    <n v="0"/>
    <n v="0"/>
    <n v="0"/>
    <n v="0"/>
    <n v="0"/>
  </r>
  <r>
    <s v="R"/>
    <x v="0"/>
    <s v="R.10012"/>
    <s v="CAP-GAS NCC"/>
    <s v="R.10012.03"/>
    <s v="GAS MAINS"/>
    <s v="R.10012.03.03"/>
    <s v="RESIDENTIAL"/>
    <s v="R.10012.03.03.02"/>
    <s v="G-RESIDENTIAL MAINS"/>
    <x v="0"/>
    <n v="4207"/>
    <s v="Jennifer R Tada"/>
    <s v="CA"/>
    <s v="REL  SETC  //  OPER"/>
    <x v="0"/>
    <x v="0"/>
    <s v="2CORP90000"/>
    <x v="0"/>
    <s v="3CORP91000"/>
    <x v="75"/>
    <s v="1DRIV22000"/>
    <x v="19"/>
    <s v="2DRIV22100"/>
    <x v="46"/>
    <n v="0"/>
    <n v="5625269"/>
    <n v="5419905.0099999998"/>
    <n v="5455124.3547019009"/>
    <n v="170144.64529809915"/>
    <n v="0"/>
    <n v="8946762"/>
    <n v="-8946762"/>
    <n v="0"/>
    <n v="9179378"/>
    <n v="-9179378"/>
    <n v="0"/>
    <n v="9418042"/>
    <n v="-9418042"/>
    <n v="0"/>
    <n v="9662911"/>
    <n v="-9662911"/>
    <n v="9914147"/>
    <n v="-37036948.354701899"/>
    <s v="Tada"/>
    <s v=" "/>
    <s v="N"/>
    <n v="0"/>
    <n v="0"/>
    <n v="0"/>
    <n v="0"/>
    <n v="0"/>
    <n v="0"/>
  </r>
  <r>
    <s v="R"/>
    <x v="0"/>
    <s v="R.10012"/>
    <s v="CAP-GAS NCC"/>
    <s v="R.10012.04"/>
    <s v="GAS SERVICES"/>
    <s v="R.10012.04.01"/>
    <s v="COMMERCIAL/INDUSTRIAL"/>
    <s v="R.10012.04.01.01"/>
    <s v="G-COMMERCIAL/INDUSTRIAL SERVICE"/>
    <x v="0"/>
    <n v="4207"/>
    <s v="Jennifer R Tada"/>
    <s v="CA"/>
    <s v="REL  SETC  //  OPER"/>
    <x v="0"/>
    <x v="0"/>
    <s v="2CORP90000"/>
    <x v="0"/>
    <s v="3CORP91000"/>
    <x v="75"/>
    <s v="1DRIV22000"/>
    <x v="19"/>
    <s v="2DRIV22100"/>
    <x v="46"/>
    <n v="0"/>
    <n v="8472478"/>
    <n v="8687857.1400000006"/>
    <n v="8697032.0275150985"/>
    <n v="-224554.02751509845"/>
    <n v="0"/>
    <n v="1807262"/>
    <n v="-1807262"/>
    <n v="0"/>
    <n v="1854251"/>
    <n v="-1854251"/>
    <n v="0"/>
    <n v="1902461"/>
    <n v="-1902461"/>
    <n v="0"/>
    <n v="1951925"/>
    <n v="-1951925"/>
    <n v="2002675"/>
    <n v="-7740453.0275150985"/>
    <s v="Tada"/>
    <s v=" "/>
    <s v="N"/>
    <n v="0"/>
    <n v="0"/>
    <n v="0"/>
    <n v="0"/>
    <n v="0"/>
    <n v="0"/>
  </r>
  <r>
    <s v="R"/>
    <x v="0"/>
    <s v="R.10012"/>
    <s v="CAP-GAS NCC"/>
    <s v="R.10012.04"/>
    <s v="GAS SERVICES"/>
    <s v="R.10012.04.02"/>
    <s v="MULTI FAMILY"/>
    <s v="R.10012.04.02.01"/>
    <s v="G-MULTI FAMILY SERVICE"/>
    <x v="0"/>
    <n v="4207"/>
    <s v="Jennifer R Tada"/>
    <s v="CA"/>
    <s v="REL  SETC  //  OPER"/>
    <x v="0"/>
    <x v="0"/>
    <s v="2CORP90000"/>
    <x v="0"/>
    <s v="3CORP91000"/>
    <x v="75"/>
    <s v="1DRIV22000"/>
    <x v="19"/>
    <s v="2DRIV22100"/>
    <x v="46"/>
    <n v="0"/>
    <n v="1761464"/>
    <n v="1848003.16"/>
    <n v="1897567.3856001"/>
    <n v="-136103.38560010004"/>
    <n v="0"/>
    <n v="2933556"/>
    <n v="-2933556"/>
    <n v="0"/>
    <n v="3011881"/>
    <n v="-3011881"/>
    <n v="0"/>
    <n v="3090189"/>
    <n v="-3090189"/>
    <n v="0"/>
    <n v="3170534"/>
    <n v="-3170534"/>
    <n v="3252968"/>
    <n v="-12342263.385600099"/>
    <s v="Tada"/>
    <s v=" "/>
    <s v="N"/>
    <n v="0"/>
    <n v="0"/>
    <n v="0"/>
    <n v="0"/>
    <n v="0"/>
    <n v="0"/>
  </r>
  <r>
    <s v="R"/>
    <x v="0"/>
    <s v="R.10012"/>
    <s v="CAP-GAS NCC"/>
    <s v="R.10012.04"/>
    <s v="GAS SERVICES"/>
    <s v="R.10012.04.03"/>
    <s v="RESIDENTIAL"/>
    <s v="R.10012.04.03.01"/>
    <s v="G-RESIDENTIAL PLAT SERVICES"/>
    <x v="0"/>
    <n v="4207"/>
    <s v="Jennifer R Tada"/>
    <s v="CA"/>
    <s v="REL  SETC  //  OPER"/>
    <x v="0"/>
    <x v="0"/>
    <s v="2CORP90000"/>
    <x v="0"/>
    <s v="3CORP91000"/>
    <x v="75"/>
    <s v="1DRIV22000"/>
    <x v="19"/>
    <s v="2DRIV22100"/>
    <x v="46"/>
    <n v="0"/>
    <n v="2798214"/>
    <n v="3881065.37"/>
    <n v="6549652.0985017009"/>
    <n v="-3751438.0985017009"/>
    <n v="0"/>
    <n v="28367022"/>
    <n v="-28367022"/>
    <n v="0"/>
    <n v="29104565"/>
    <n v="-29104565"/>
    <n v="0"/>
    <n v="29861283"/>
    <n v="-29861283"/>
    <n v="0"/>
    <n v="30637677"/>
    <n v="-30637677"/>
    <n v="31434256"/>
    <n v="-121721985.0985017"/>
    <s v="Tada"/>
    <s v=" "/>
    <s v="N"/>
    <n v="0"/>
    <n v="0"/>
    <n v="0"/>
    <n v="0"/>
    <n v="0"/>
    <n v="0"/>
  </r>
  <r>
    <s v="R"/>
    <x v="0"/>
    <s v="R.10012"/>
    <s v="CAP-GAS NCC"/>
    <s v="R.10012.04"/>
    <s v="GAS SERVICES"/>
    <s v="R.10012.04.03"/>
    <s v="RESIDENTIAL"/>
    <s v="R.10012.04.03.02"/>
    <s v="G-RESIDENTIAL SERVICES"/>
    <x v="0"/>
    <n v="4207"/>
    <s v="Jennifer R Tada"/>
    <s v="CA"/>
    <s v="REL  SETC  //  OPER"/>
    <x v="0"/>
    <x v="0"/>
    <s v="2CORP90000"/>
    <x v="0"/>
    <s v="3CORP91000"/>
    <x v="75"/>
    <s v="1DRIV22000"/>
    <x v="19"/>
    <s v="2DRIV22100"/>
    <x v="46"/>
    <n v="86135437.832067594"/>
    <n v="27129950"/>
    <n v="25565279.82"/>
    <n v="25943380.594492204"/>
    <n v="1186569.4055077955"/>
    <n v="87198168"/>
    <n v="10997026"/>
    <n v="76201142"/>
    <n v="87069309"/>
    <n v="11282949"/>
    <n v="75786360"/>
    <n v="86658389"/>
    <n v="11576305"/>
    <n v="75082084"/>
    <n v="84567109"/>
    <n v="11877289"/>
    <n v="72689820"/>
    <n v="12186099"/>
    <n v="300945975.4055078"/>
    <s v="Tada"/>
    <s v=" "/>
    <s v="N"/>
    <n v="0"/>
    <n v="0"/>
    <n v="0"/>
    <n v="0"/>
    <n v="0"/>
    <n v="0"/>
  </r>
  <r>
    <s v="R"/>
    <x v="0"/>
    <s v="R.10012"/>
    <s v="CAP-GAS NCC"/>
    <s v="R.10012.04"/>
    <s v="GAS SERVICES"/>
    <s v="R.10012.04.03"/>
    <s v="RESIDENTIAL"/>
    <s v="R.10012.04.03.03"/>
    <s v="G-RESIDENTIAL SERVICES IN PLAT DEV"/>
    <x v="0"/>
    <n v="4207"/>
    <s v="Jennifer R Tada"/>
    <s v="CA"/>
    <s v="REL  SETC  //  OPER"/>
    <x v="0"/>
    <x v="0"/>
    <s v="2CORP90000"/>
    <x v="0"/>
    <s v="3CORP91000"/>
    <x v="75"/>
    <s v="1DRIV22000"/>
    <x v="19"/>
    <s v="2DRIV22100"/>
    <x v="46"/>
    <n v="0"/>
    <n v="10526616"/>
    <n v="8708298.4000000004"/>
    <n v="5271469.9266391993"/>
    <n v="5255146.0733608007"/>
    <n v="0"/>
    <n v="2306871"/>
    <n v="-2306871"/>
    <n v="0"/>
    <n v="2366849"/>
    <n v="-2366849"/>
    <n v="0"/>
    <n v="2428287"/>
    <n v="-2428287"/>
    <n v="0"/>
    <n v="2491526"/>
    <n v="-2491526"/>
    <n v="2556305"/>
    <n v="-4338386.9266391993"/>
    <s v="Tada"/>
    <s v=" "/>
    <s v="N"/>
    <n v="0"/>
    <n v="0"/>
    <n v="0"/>
    <n v="0"/>
    <n v="0"/>
    <n v="0"/>
  </r>
  <r>
    <s v="R"/>
    <x v="0"/>
    <s v="R.10012"/>
    <s v="CAP-GAS NCC"/>
    <s v="R.10012.04"/>
    <s v="GAS SERVICES"/>
    <s v="R.10012.04.03"/>
    <s v="RESIDENTIAL"/>
    <s v="R.10012.04.03.04"/>
    <s v="OMRC_G-RESIDENTIAL SERVICES"/>
    <x v="0"/>
    <n v="4207"/>
    <s v="Jennifer R Tada"/>
    <s v="OR"/>
    <s v="REL  SETC  //  OPER"/>
    <x v="0"/>
    <x v="0"/>
    <s v="2CORP90000"/>
    <x v="0"/>
    <s v="3CORP91000"/>
    <x v="75"/>
    <s v="1DRIV22000"/>
    <x v="19"/>
    <s v="2DRIV22100"/>
    <x v="46"/>
    <n v="0"/>
    <n v="1255"/>
    <n v="0"/>
    <n v="0"/>
    <n v="1255"/>
    <n v="0"/>
    <n v="0"/>
    <n v="0"/>
    <n v="0"/>
    <n v="0"/>
    <n v="0"/>
    <n v="0"/>
    <n v="0"/>
    <n v="0"/>
    <n v="0"/>
    <n v="0"/>
    <n v="0"/>
    <n v="0"/>
    <n v="1255"/>
    <n v="0"/>
    <s v=" "/>
    <s v="N"/>
    <n v="0"/>
    <n v="0"/>
    <n v="0"/>
    <n v="0"/>
    <n v="0"/>
    <n v="0"/>
  </r>
  <r>
    <s v="R"/>
    <x v="0"/>
    <s v="R.10012"/>
    <s v="CAP-GAS NCC"/>
    <s v="R.10012.04"/>
    <s v="GAS SERVICES"/>
    <s v="R.10012.04.03"/>
    <s v="RESIDENTIAL"/>
    <s v="R.10012.04.03.05"/>
    <s v="OMRC_G-Residential Plat Services"/>
    <x v="0"/>
    <n v="4207"/>
    <s v="Jennifer R Tada"/>
    <s v="OR"/>
    <s v="REL  SETC  //  INIT"/>
    <x v="0"/>
    <x v="0"/>
    <s v="2CORP90000"/>
    <x v="0"/>
    <s v="3CORP91000"/>
    <x v="75"/>
    <s v="1DRIV22000"/>
    <x v="19"/>
    <s v="2DRIV22100"/>
    <x v="46"/>
    <n v="0"/>
    <n v="358"/>
    <n v="0"/>
    <n v="0"/>
    <n v="358"/>
    <n v="0"/>
    <n v="0"/>
    <n v="0"/>
    <n v="0"/>
    <n v="0"/>
    <n v="0"/>
    <n v="0"/>
    <n v="0"/>
    <n v="0"/>
    <n v="0"/>
    <n v="0"/>
    <n v="0"/>
    <n v="0"/>
    <n v="358"/>
    <n v="0"/>
    <s v=" "/>
    <s v="N"/>
    <n v="0"/>
    <n v="0"/>
    <n v="0"/>
    <n v="0"/>
    <n v="0"/>
    <n v="0"/>
  </r>
  <r>
    <s v="R"/>
    <x v="0"/>
    <s v="R.10012"/>
    <s v="CAP-GAS NCC"/>
    <s v="R.10012.05"/>
    <s v="PROJECTS CANCELLED"/>
    <s v="R.10012.05.01"/>
    <s v="PROJECTS CANCELLED"/>
    <s v="R.10012.05.01.01"/>
    <s v="OMRC_G-AUTOMATED CANCELLATION"/>
    <x v="0"/>
    <n v="4207"/>
    <s v="Jennifer R Tada"/>
    <s v="OR"/>
    <s v="REL  SETC  //  OPER"/>
    <x v="0"/>
    <x v="0"/>
    <s v="2CORP90000"/>
    <x v="0"/>
    <s v="3CORP91000"/>
    <x v="75"/>
    <s v="1DRIV22000"/>
    <x v="19"/>
    <s v="2DRIV22100"/>
    <x v="46"/>
    <n v="0"/>
    <n v="0"/>
    <n v="0"/>
    <n v="0"/>
    <n v="0"/>
    <n v="0"/>
    <n v="0"/>
    <n v="0"/>
    <n v="0"/>
    <n v="0"/>
    <n v="0"/>
    <n v="0"/>
    <n v="0"/>
    <n v="0"/>
    <n v="0"/>
    <n v="0"/>
    <n v="0"/>
    <n v="0"/>
    <n v="0"/>
    <n v="0"/>
    <s v=" "/>
    <s v="N"/>
    <n v="0"/>
    <n v="0"/>
    <n v="0"/>
    <n v="0"/>
    <n v="0"/>
    <n v="0"/>
  </r>
  <r>
    <s v="R"/>
    <x v="0"/>
    <s v="R.10012"/>
    <s v="CAP-GAS NCC"/>
    <s v="R.10012.05"/>
    <s v="PROJECTS CANCELLED"/>
    <s v="R.10012.05.01"/>
    <s v="PROJECTS CANCELLED"/>
    <s v="R.10012.05.01.02"/>
    <s v="OMRC_G-MAJOR PROJECTS/NCC"/>
    <x v="0"/>
    <n v="4207"/>
    <s v="Jennifer R Tada"/>
    <s v="OR"/>
    <s v="REL  SETC  //  OPER"/>
    <x v="0"/>
    <x v="0"/>
    <s v="2CORP90000"/>
    <x v="0"/>
    <s v="3CORP93500"/>
    <x v="89"/>
    <s v="1DRIV12000"/>
    <x v="17"/>
    <s v="2DRIV12200"/>
    <x v="47"/>
    <n v="0"/>
    <n v="157464"/>
    <n v="0"/>
    <n v="0"/>
    <n v="157464"/>
    <n v="0"/>
    <n v="0"/>
    <n v="0"/>
    <n v="0"/>
    <n v="0"/>
    <n v="0"/>
    <n v="0"/>
    <n v="0"/>
    <n v="0"/>
    <n v="0"/>
    <n v="0"/>
    <n v="0"/>
    <n v="0"/>
    <n v="157464"/>
    <n v="0"/>
    <s v=" "/>
    <s v="N"/>
    <n v="0"/>
    <n v="0"/>
    <n v="0"/>
    <n v="0"/>
    <n v="0"/>
    <n v="0"/>
  </r>
  <r>
    <s v="R"/>
    <x v="0"/>
    <s v="R.10012"/>
    <s v="CAP-GAS NCC"/>
    <s v="R.10012.06"/>
    <s v="RETIREMENTS"/>
    <s v="R.10012.06.01"/>
    <s v="RETIREMENTS"/>
    <s v="R.10012.06.01.01"/>
    <s v="G-GAS RETIRE ONLY NO ADDITIONS"/>
    <x v="0"/>
    <n v="4207"/>
    <s v="Jennifer R Tada"/>
    <s v="CA"/>
    <s v="REL  SETC  //  OPER"/>
    <x v="0"/>
    <x v="0"/>
    <s v="2CORP90000"/>
    <x v="0"/>
    <s v="3CORP91000"/>
    <x v="75"/>
    <s v="1DRIV22000"/>
    <x v="19"/>
    <s v="2DRIV22000"/>
    <x v="48"/>
    <n v="2248412.2630699468"/>
    <n v="2248412"/>
    <n v="2328009.62"/>
    <n v="2621407.4014706998"/>
    <n v="-372995.40147069981"/>
    <n v="2295370.2536968947"/>
    <n v="408478"/>
    <n v="1886892.2536968947"/>
    <n v="2364454.212788743"/>
    <n v="419099"/>
    <n v="1945355.212788743"/>
    <n v="2435766.6866900055"/>
    <n v="429995"/>
    <n v="2005771.6866900055"/>
    <n v="2509307.6754006827"/>
    <n v="441175"/>
    <n v="2068132.6754006827"/>
    <n v="452646"/>
    <n v="7533156.4271056261"/>
    <s v="Tada"/>
    <s v=" "/>
    <s v="N"/>
    <n v="0"/>
    <n v="0"/>
    <n v="0"/>
    <n v="0"/>
    <n v="0"/>
    <n v="0"/>
  </r>
  <r>
    <s v="R"/>
    <x v="0"/>
    <s v="R.10013"/>
    <s v="CAP-GAS RELOCATIONS"/>
    <s v="R.10013.01"/>
    <s v="CUSTOMER-DRIVEN RELOCATIONS"/>
    <s v="R.10013.01.01"/>
    <s v="CUSTOMER-DRIVEN RELOCATIONS"/>
    <s v="R.10013.01.01.01"/>
    <s v="G-CUST DRIVEN RELOCATE (REIMBURSE)-DIST"/>
    <x v="0"/>
    <n v="4207"/>
    <s v="Jennifer R Tada"/>
    <s v="CA"/>
    <s v="REL  SETC  //  OPER"/>
    <x v="0"/>
    <x v="0"/>
    <s v="2CORP90000"/>
    <x v="0"/>
    <s v="3CORP91000"/>
    <x v="75"/>
    <s v="1DRIV22000"/>
    <x v="19"/>
    <s v="2DRIV22200"/>
    <x v="49"/>
    <n v="398126.73902382446"/>
    <n v="398127"/>
    <n v="445277.61"/>
    <n v="424694.5040286"/>
    <n v="-26567.5040286"/>
    <n v="406441.59835210972"/>
    <n v="457799"/>
    <n v="-51357.401647890278"/>
    <n v="430187.85008495831"/>
    <n v="470225"/>
    <n v="-40037.149915041693"/>
    <n v="452417.84033830394"/>
    <n v="483273"/>
    <n v="-30855.15966169606"/>
    <n v="493307.7524693532"/>
    <n v="496683"/>
    <n v="-3375.2475306467968"/>
    <n v="510774"/>
    <n v="-152192.46278387483"/>
    <s v="Tada"/>
    <s v=" "/>
    <s v="N"/>
    <n v="0"/>
    <n v="0"/>
    <n v="0"/>
    <n v="0"/>
    <n v="0"/>
    <n v="0"/>
  </r>
  <r>
    <s v="R"/>
    <x v="0"/>
    <s v="R.10013"/>
    <s v="CAP-GAS RELOCATIONS"/>
    <s v="R.10013.02"/>
    <s v="FRANCHISE ACQUISITION"/>
    <s v="R.10013.02.01"/>
    <s v="FRANCHISE ACQUISITION"/>
    <s v="R.10013.02.01.01"/>
    <s v="G-FRANCHISES"/>
    <x v="0"/>
    <n v="4215"/>
    <s v="Andrew G Markos"/>
    <s v="CA"/>
    <s v="REL  SETC  //  OPER"/>
    <x v="0"/>
    <x v="0"/>
    <s v="2CORP90000"/>
    <x v="0"/>
    <s v="3CORP95500"/>
    <x v="90"/>
    <s v="1DRIV22000"/>
    <x v="19"/>
    <s v="2DRIV22200"/>
    <x v="49"/>
    <n v="0"/>
    <n v="96000"/>
    <n v="94316.33"/>
    <n v="120028.78200000001"/>
    <n v="-24028.782000000007"/>
    <n v="0"/>
    <n v="0"/>
    <n v="0"/>
    <n v="0"/>
    <n v="0"/>
    <n v="0"/>
    <n v="0"/>
    <n v="0"/>
    <n v="0"/>
    <n v="0"/>
    <n v="0"/>
    <n v="0"/>
    <n v="0"/>
    <n v="-24028.782000000007"/>
    <s v="Markos"/>
    <s v=" "/>
    <s v="N"/>
    <n v="0"/>
    <n v="0"/>
    <n v="0"/>
    <n v="0"/>
    <n v="0"/>
    <n v="0"/>
  </r>
  <r>
    <s v="R"/>
    <x v="0"/>
    <s v="R.10013"/>
    <s v="CAP-GAS RELOCATIONS"/>
    <s v="R.10013.03"/>
    <s v="GAS RELOCATIONS"/>
    <s v="R.10013.03.01"/>
    <s v="GAS RELOCATIONS"/>
    <s v="R.10013.03.01.01"/>
    <s v="G-I-405 RELOCATE LIKE KIND-DIST"/>
    <x v="0"/>
    <n v="4022"/>
    <s v="Roque Bamba"/>
    <s v="CA"/>
    <s v="REL  SETC  //  EXEC"/>
    <x v="0"/>
    <x v="0"/>
    <s v="2CORP90000"/>
    <x v="0"/>
    <s v="3CORP95500"/>
    <x v="90"/>
    <s v="1DRIV22000"/>
    <x v="19"/>
    <s v="2DRIV22200"/>
    <x v="49"/>
    <n v="0"/>
    <n v="0"/>
    <n v="0"/>
    <n v="0"/>
    <n v="0"/>
    <n v="0"/>
    <n v="250000"/>
    <n v="-250000"/>
    <n v="0"/>
    <n v="0"/>
    <n v="0"/>
    <n v="0"/>
    <n v="0"/>
    <n v="0"/>
    <n v="0"/>
    <n v="0"/>
    <n v="0"/>
    <n v="0"/>
    <n v="-250000"/>
    <s v="Bamba"/>
    <s v=" "/>
    <s v="N"/>
    <n v="0"/>
    <n v="0"/>
    <n v="0"/>
    <n v="0"/>
    <n v="0"/>
    <n v="0"/>
  </r>
  <r>
    <s v="R"/>
    <x v="0"/>
    <s v="R.10013"/>
    <s v="CAP-GAS RELOCATIONS"/>
    <s v="R.10013.03"/>
    <s v="GAS RELOCATIONS"/>
    <s v="R.10013.03.01"/>
    <s v="GAS RELOCATIONS"/>
    <s v="R.10013.03.01.02"/>
    <s v="G-I-5 TACOMA HOV RELOCATE"/>
    <x v="0"/>
    <n v="4022"/>
    <s v="Roque Bamba"/>
    <s v="CA"/>
    <s v="REL  SETC  //  EXEC"/>
    <x v="0"/>
    <x v="0"/>
    <s v="2CORP90000"/>
    <x v="0"/>
    <s v="3CORP95500"/>
    <x v="90"/>
    <s v="1DRIV22000"/>
    <x v="19"/>
    <s v="2DRIV22200"/>
    <x v="49"/>
    <n v="3000000"/>
    <n v="3000000"/>
    <n v="2970720.68"/>
    <n v="1692387.3366"/>
    <n v="1307612.6634"/>
    <n v="1500000"/>
    <n v="1500000"/>
    <n v="0"/>
    <n v="0"/>
    <n v="0"/>
    <n v="0"/>
    <n v="0"/>
    <n v="0"/>
    <n v="0"/>
    <n v="0"/>
    <n v="0"/>
    <n v="0"/>
    <n v="0"/>
    <n v="1307612.6634"/>
    <s v="Bamba"/>
    <s v=" "/>
    <s v="N"/>
    <n v="0"/>
    <n v="0"/>
    <n v="0"/>
    <n v="0"/>
    <n v="0"/>
    <n v="0"/>
  </r>
  <r>
    <s v="R"/>
    <x v="0"/>
    <s v="R.10013"/>
    <s v="CAP-GAS RELOCATIONS"/>
    <s v="R.10013.03"/>
    <s v="GAS RELOCATIONS"/>
    <s v="R.10013.03.01"/>
    <s v="GAS RELOCATIONS"/>
    <s v="R.10013.03.01.03"/>
    <s v="G-SR 520 HOV RELOCATE AVOIDANCE-GAS"/>
    <x v="0"/>
    <n v="4207"/>
    <s v="Jennifer R Tada"/>
    <s v="CA"/>
    <s v="REL  SETC  //  EXEC"/>
    <x v="0"/>
    <x v="0"/>
    <s v="2CORP90000"/>
    <x v="0"/>
    <s v="3CORP95500"/>
    <x v="90"/>
    <s v="1DRIV22000"/>
    <x v="19"/>
    <s v="2DRIV22200"/>
    <x v="49"/>
    <n v="0"/>
    <n v="0"/>
    <n v="0"/>
    <n v="0"/>
    <n v="0"/>
    <n v="0"/>
    <n v="6947920"/>
    <n v="-6947920"/>
    <n v="0"/>
    <n v="7136495"/>
    <n v="-7136495"/>
    <n v="0"/>
    <n v="7334523"/>
    <n v="-7334523"/>
    <n v="0"/>
    <n v="7538047"/>
    <n v="-7538047"/>
    <n v="7751908"/>
    <n v="-28956985"/>
    <s v="Tada"/>
    <s v=" "/>
    <s v="N"/>
    <n v="0"/>
    <n v="0"/>
    <n v="0"/>
    <n v="0"/>
    <n v="0"/>
    <n v="0"/>
  </r>
  <r>
    <s v="R"/>
    <x v="0"/>
    <s v="R.10013"/>
    <s v="CAP-GAS RELOCATIONS"/>
    <s v="R.10013.03"/>
    <s v="GAS RELOCATIONS"/>
    <s v="R.10013.03.01"/>
    <s v="GAS RELOCATIONS"/>
    <s v="R.10013.03.01.04"/>
    <s v="OMRC_G-RELOCATE AVOIDANCE"/>
    <x v="0"/>
    <n v="4207"/>
    <s v="Jennifer R Tada"/>
    <s v="OR"/>
    <s v="REL  SETC  //  OPER"/>
    <x v="0"/>
    <x v="0"/>
    <s v="2CORP90000"/>
    <x v="0"/>
    <s v="3CORP95000"/>
    <x v="70"/>
    <s v="1DRIV22000"/>
    <x v="19"/>
    <s v="2DRIV22200"/>
    <x v="49"/>
    <n v="0"/>
    <n v="0"/>
    <n v="0"/>
    <n v="0"/>
    <n v="0"/>
    <n v="0"/>
    <n v="0"/>
    <n v="0"/>
    <n v="0"/>
    <n v="0"/>
    <n v="0"/>
    <n v="0"/>
    <n v="0"/>
    <n v="0"/>
    <n v="0"/>
    <n v="0"/>
    <n v="0"/>
    <n v="0"/>
    <n v="0"/>
    <n v="0"/>
    <s v=" "/>
    <s v="N"/>
    <n v="0"/>
    <n v="0"/>
    <n v="0"/>
    <n v="0"/>
    <n v="0"/>
    <n v="0"/>
  </r>
  <r>
    <s v="R"/>
    <x v="0"/>
    <s v="R.10013"/>
    <s v="CAP-GAS RELOCATIONS"/>
    <s v="R.10013.04"/>
    <s v="PI DRIVEN RELOCATIONS"/>
    <s v="R.10013.04.01"/>
    <s v="PI DRIVEN RELOCATIONS"/>
    <s v="R.10013.04.01.01"/>
    <s v="G-PI DRIVEN RELOCATE (NON-REIMB)-DIST"/>
    <x v="0"/>
    <n v="4207"/>
    <s v="Jennifer R Tada"/>
    <s v="CA"/>
    <s v="REL  SETC  //  OPER"/>
    <x v="0"/>
    <x v="0"/>
    <s v="2CORP90000"/>
    <x v="0"/>
    <s v="3CORP95500"/>
    <x v="90"/>
    <s v="1DRIV22000"/>
    <x v="19"/>
    <s v="2DRIV22200"/>
    <x v="49"/>
    <n v="0"/>
    <n v="0"/>
    <n v="6743838.7699999996"/>
    <n v="8730403.0034875013"/>
    <n v="-8730403.0034875013"/>
    <n v="0"/>
    <n v="150212"/>
    <n v="-150212"/>
    <n v="0"/>
    <n v="154289"/>
    <n v="-154289"/>
    <n v="0"/>
    <n v="158571"/>
    <n v="-158571"/>
    <n v="0"/>
    <n v="162971"/>
    <n v="-162971"/>
    <n v="167595"/>
    <n v="-9356446.0034875013"/>
    <s v="Tada"/>
    <s v=" "/>
    <s v="N"/>
    <n v="0"/>
    <n v="0"/>
    <n v="0"/>
    <n v="0"/>
    <n v="0"/>
    <n v="0"/>
  </r>
  <r>
    <s v="R"/>
    <x v="0"/>
    <s v="R.10013"/>
    <s v="CAP-GAS RELOCATIONS"/>
    <s v="R.10013.04"/>
    <s v="PI DRIVEN RELOCATIONS"/>
    <s v="R.10013.04.01"/>
    <s v="PI DRIVEN RELOCATIONS"/>
    <s v="R.10013.04.01.02"/>
    <s v="G-PI DRIVEN RELOCATE (REIMB)-DIST"/>
    <x v="0"/>
    <n v="4207"/>
    <s v="Jennifer R Tada"/>
    <s v="CA"/>
    <s v="REL  SETC  //  OPER"/>
    <x v="0"/>
    <x v="0"/>
    <s v="2CORP90000"/>
    <x v="0"/>
    <s v="3CORP95500"/>
    <x v="90"/>
    <s v="1DRIV22000"/>
    <x v="19"/>
    <s v="2DRIV22200"/>
    <x v="49"/>
    <n v="0"/>
    <n v="0"/>
    <n v="-36583.279999999999"/>
    <n v="-21560.249999999996"/>
    <n v="21560.249999999996"/>
    <n v="0"/>
    <n v="502370"/>
    <n v="-502370"/>
    <n v="0"/>
    <n v="516005"/>
    <n v="-516005"/>
    <n v="0"/>
    <n v="530323"/>
    <n v="-530323"/>
    <n v="0"/>
    <n v="545039"/>
    <n v="-545039"/>
    <n v="560502"/>
    <n v="-2072176.75"/>
    <s v="Tada"/>
    <s v=" "/>
    <s v="N"/>
    <n v="0"/>
    <n v="0"/>
    <n v="0"/>
    <n v="0"/>
    <n v="0"/>
    <n v="0"/>
  </r>
  <r>
    <s v="R"/>
    <x v="0"/>
    <s v="R.10013"/>
    <s v="CAP-GAS RELOCATIONS"/>
    <s v="R.10013.04"/>
    <s v="PI DRIVEN RELOCATIONS"/>
    <s v="R.10013.04.01"/>
    <s v="PI DRIVEN RELOCATIONS"/>
    <s v="R.10013.04.01.03"/>
    <s v="OMRC_G-PI DRIVEN RELOCATE-DIST"/>
    <x v="0"/>
    <n v="4207"/>
    <s v="Jennifer R Tada"/>
    <s v="OR"/>
    <s v="REL  SETC  //  OPER"/>
    <x v="0"/>
    <x v="0"/>
    <s v="2CORP90000"/>
    <x v="0"/>
    <s v="3CORP95500"/>
    <x v="90"/>
    <s v="1DRIV22000"/>
    <x v="19"/>
    <s v="2DRIV22200"/>
    <x v="49"/>
    <n v="0"/>
    <n v="6345"/>
    <n v="0"/>
    <n v="0"/>
    <n v="6345"/>
    <n v="0"/>
    <n v="0"/>
    <n v="0"/>
    <n v="0"/>
    <n v="0"/>
    <n v="0"/>
    <n v="0"/>
    <n v="0"/>
    <n v="0"/>
    <n v="0"/>
    <n v="0"/>
    <n v="0"/>
    <n v="0"/>
    <n v="6345"/>
    <n v="0"/>
    <s v=" "/>
    <s v="N"/>
    <n v="0"/>
    <n v="0"/>
    <n v="0"/>
    <n v="0"/>
    <n v="0"/>
    <n v="0"/>
  </r>
  <r>
    <s v="R"/>
    <x v="0"/>
    <s v="R.10013"/>
    <s v="CAP-GAS RELOCATIONS"/>
    <s v="R.10013.05"/>
    <s v="SEATTLE WATERFRONT IMPROVEMENT"/>
    <s v="R.10013.05.01"/>
    <s v="SEATTLE WATERFRONT IMPROVEMENT"/>
    <s v="R.10013.05.01.01"/>
    <s v="G-SEATTLE CORE-ALASKAN WAY VIADUCT"/>
    <x v="0"/>
    <n v="4022"/>
    <s v="Roque Bamba"/>
    <s v="CA"/>
    <s v="REL  SETC  //  EXEC"/>
    <x v="0"/>
    <x v="0"/>
    <s v="2CORP90000"/>
    <x v="0"/>
    <s v="3CORP95500"/>
    <x v="90"/>
    <s v="1DRIV22000"/>
    <x v="19"/>
    <s v="2DRIV22200"/>
    <x v="49"/>
    <n v="530000"/>
    <n v="530000"/>
    <n v="512601.55"/>
    <n v="285280.12604999996"/>
    <n v="244719.87395000004"/>
    <n v="0"/>
    <n v="0"/>
    <n v="0"/>
    <n v="0"/>
    <n v="0"/>
    <n v="0"/>
    <n v="0"/>
    <n v="4420000"/>
    <n v="-4420000"/>
    <n v="0"/>
    <n v="1200000"/>
    <n v="-1200000"/>
    <n v="0"/>
    <n v="-5375280.1260500001"/>
    <s v="Bamba"/>
    <s v="AWV Elliot Bay work may be funded here, depending on PI timing. "/>
    <s v="N"/>
    <n v="0"/>
    <n v="0"/>
    <n v="0"/>
    <n v="0"/>
    <n v="0"/>
    <n v="0"/>
  </r>
  <r>
    <s v="R"/>
    <x v="0"/>
    <s v="R.10013"/>
    <s v="CAP-GAS RELOCATIONS"/>
    <s v="R.10013.05"/>
    <s v="SEATTLE WATERFRONT IMPROVEMENT"/>
    <s v="R.10013.05.01"/>
    <s v="SEATTLE WATERFRONT IMPROVEMENT"/>
    <s v="R.10013.05.01.02"/>
    <s v="G-SEATTLE CORE-IP MAIN"/>
    <x v="0"/>
    <n v="4022"/>
    <s v="Roque Bamba"/>
    <s v="CA"/>
    <s v="REL  SETC  //  EXEC"/>
    <x v="0"/>
    <x v="0"/>
    <s v="2CORP90000"/>
    <x v="0"/>
    <s v="3CORP95500"/>
    <x v="90"/>
    <s v="1DRIV22000"/>
    <x v="19"/>
    <s v="2DRIV22200"/>
    <x v="49"/>
    <n v="0"/>
    <n v="0"/>
    <n v="172183.72"/>
    <n v="1291155.7819071999"/>
    <n v="-1291155.7819071999"/>
    <n v="0"/>
    <n v="0"/>
    <n v="0"/>
    <n v="0"/>
    <n v="0"/>
    <n v="0"/>
    <n v="0"/>
    <n v="750000"/>
    <n v="-750000"/>
    <n v="0"/>
    <n v="0"/>
    <n v="0"/>
    <n v="0"/>
    <n v="-2041155.7819071999"/>
    <s v="Bamba"/>
    <s v="Waterfront "/>
    <s v="N"/>
    <n v="0"/>
    <n v="0"/>
    <n v="0"/>
    <n v="0"/>
    <n v="0"/>
    <n v="0"/>
  </r>
  <r>
    <s v="R"/>
    <x v="0"/>
    <s v="R.10013"/>
    <s v="CAP-GAS RELOCATIONS"/>
    <s v="R.10013.05"/>
    <s v="SEATTLE WATERFRONT IMPROVEMENT"/>
    <s v="R.10013.05.01"/>
    <s v="SEATTLE WATERFRONT IMPROVEMENT"/>
    <s v="R.10013.05.01.03"/>
    <s v="G-SEATTLE CORE-OTHER PROJECTS"/>
    <x v="0"/>
    <n v="4022"/>
    <s v="Roque Bamba"/>
    <s v="CA"/>
    <s v="REL  SETC  //  EXEC"/>
    <x v="0"/>
    <x v="0"/>
    <s v="2CORP90000"/>
    <x v="0"/>
    <s v="3CORP95500"/>
    <x v="90"/>
    <s v="1DRIV22000"/>
    <x v="19"/>
    <s v="2DRIV22200"/>
    <x v="49"/>
    <n v="0"/>
    <n v="0"/>
    <n v="163611.03"/>
    <n v="181381.25999999998"/>
    <n v="-181381.25999999998"/>
    <n v="0"/>
    <n v="1800000"/>
    <n v="-1800000"/>
    <n v="0"/>
    <n v="1500000"/>
    <n v="-1500000"/>
    <n v="0"/>
    <n v="0"/>
    <n v="0"/>
    <n v="0"/>
    <n v="0"/>
    <n v="0"/>
    <n v="0"/>
    <n v="-3481381.26"/>
    <s v="Bamba"/>
    <s v="Streetcar; Marion ST "/>
    <s v="N"/>
    <n v="0"/>
    <n v="0"/>
    <n v="0"/>
    <n v="0"/>
    <n v="0"/>
    <n v="0"/>
  </r>
  <r>
    <s v="R"/>
    <x v="0"/>
    <s v="R.10013"/>
    <s v="CAP-GAS RELOCATIONS"/>
    <s v="R.10013.05"/>
    <s v="SEATTLE WATERFRONT IMPROVEMENT"/>
    <s v="R.10013.05.01"/>
    <s v="SEATTLE WATERFRONT IMPROVEMENT"/>
    <s v="R.10013.05.01.04"/>
    <s v="G-SEATTLE CORE-REMEDIATION(PM USE)"/>
    <x v="0"/>
    <n v="4022"/>
    <s v="Roque Bamba"/>
    <s v="CA"/>
    <s v="REL  SETC  //  EXEC"/>
    <x v="0"/>
    <x v="0"/>
    <s v="2CORP90000"/>
    <x v="0"/>
    <s v="3CORP95500"/>
    <x v="90"/>
    <s v="1DRIV22000"/>
    <x v="19"/>
    <s v="2DRIV22200"/>
    <x v="49"/>
    <n v="0"/>
    <n v="0"/>
    <n v="7104.3"/>
    <n v="7702.78"/>
    <n v="-7702.78"/>
    <n v="0"/>
    <n v="100000"/>
    <n v="-100000"/>
    <n v="0"/>
    <n v="0"/>
    <n v="0"/>
    <n v="0"/>
    <n v="0"/>
    <n v="0"/>
    <n v="0"/>
    <n v="0"/>
    <n v="0"/>
    <n v="0"/>
    <n v="-107702.78"/>
    <s v="Bamba"/>
    <s v="From Maint Planning "/>
    <s v="N"/>
    <n v="0"/>
    <n v="0"/>
    <n v="0"/>
    <n v="0"/>
    <n v="0"/>
    <n v="0"/>
  </r>
  <r>
    <s v="R"/>
    <x v="0"/>
    <s v="R.10013"/>
    <s v="CAP-GAS RELOCATIONS"/>
    <s v="R.10013.05"/>
    <s v="SEATTLE WATERFRONT IMPROVEMENT"/>
    <s v="R.10013.05.01"/>
    <s v="SEATTLE WATERFRONT IMPROVEMENT"/>
    <s v="R.10013.05.01.05"/>
    <s v="G-SEATTLE CORE-SERVICES"/>
    <x v="0"/>
    <n v="4022"/>
    <s v="Roque Bamba"/>
    <s v="CA"/>
    <s v="REL  SETC  //  EXEC"/>
    <x v="0"/>
    <x v="0"/>
    <s v="2CORP90000"/>
    <x v="0"/>
    <s v="3CORP95500"/>
    <x v="90"/>
    <s v="1DRIV22000"/>
    <x v="19"/>
    <s v="2DRIV22200"/>
    <x v="49"/>
    <n v="0"/>
    <n v="0"/>
    <n v="136891.04"/>
    <n v="168994.49"/>
    <n v="-168994.49"/>
    <n v="0"/>
    <n v="50000"/>
    <n v="-50000"/>
    <n v="0"/>
    <n v="0"/>
    <n v="0"/>
    <n v="0"/>
    <n v="0"/>
    <n v="0"/>
    <n v="0"/>
    <n v="0"/>
    <n v="0"/>
    <n v="0"/>
    <n v="-218994.49"/>
    <s v="Bamba"/>
    <s v="From Maint Planning "/>
    <s v="N"/>
    <n v="0"/>
    <n v="0"/>
    <n v="0"/>
    <n v="0"/>
    <n v="0"/>
    <n v="0"/>
  </r>
  <r>
    <s v="R"/>
    <x v="0"/>
    <s v="R.10013"/>
    <s v="CAP-GAS RELOCATIONS"/>
    <s v="R.10013.05"/>
    <s v="SEATTLE WATERFRONT IMPROVEMENT"/>
    <s v="R.10013.05.01"/>
    <s v="SEATTLE WATERFRONT IMPROVEMENT"/>
    <s v="R.10013.05.01.06"/>
    <s v="OMRC_G-SEATTLE CORE-IP MAIN"/>
    <x v="0"/>
    <n v="4022"/>
    <s v="Roque Bamba"/>
    <s v="OR"/>
    <s v="REL  SETC  //  OPER"/>
    <x v="0"/>
    <x v="0"/>
    <s v="2CORP90000"/>
    <x v="0"/>
    <s v="3CORP95500"/>
    <x v="90"/>
    <s v="1DRIV22000"/>
    <x v="19"/>
    <s v="2DRIV22200"/>
    <x v="49"/>
    <n v="0"/>
    <n v="0"/>
    <n v="0"/>
    <n v="0"/>
    <n v="0"/>
    <n v="0"/>
    <n v="0"/>
    <n v="0"/>
    <n v="0"/>
    <n v="0"/>
    <n v="0"/>
    <n v="0"/>
    <n v="0"/>
    <n v="0"/>
    <n v="0"/>
    <n v="0"/>
    <n v="0"/>
    <n v="0"/>
    <n v="0"/>
    <n v="0"/>
    <s v=" "/>
    <s v="N"/>
    <n v="0"/>
    <n v="0"/>
    <n v="0"/>
    <n v="0"/>
    <n v="0"/>
    <n v="0"/>
  </r>
  <r>
    <s v="R"/>
    <x v="0"/>
    <s v="R.10013"/>
    <s v="CAP-GAS RELOCATIONS"/>
    <s v="R.10013.05"/>
    <s v="SEATTLE WATERFRONT IMPROVEMENT"/>
    <s v="R.10013.05.01"/>
    <s v="SEATTLE WATERFRONT IMPROVEMENT"/>
    <s v="R.10013.05.01.07"/>
    <s v="OMRC_G-SEATTLE CORE-SERVICES"/>
    <x v="0"/>
    <n v="4022"/>
    <s v="Roque Bamba"/>
    <s v="OR"/>
    <s v="REL  SETC  //  OPER"/>
    <x v="0"/>
    <x v="0"/>
    <s v="2CORP90000"/>
    <x v="0"/>
    <s v="3CORP95500"/>
    <x v="90"/>
    <s v="1DRIV22000"/>
    <x v="19"/>
    <s v="2DRIV22200"/>
    <x v="49"/>
    <n v="0"/>
    <n v="0"/>
    <n v="0"/>
    <n v="0"/>
    <n v="0"/>
    <n v="0"/>
    <n v="0"/>
    <n v="0"/>
    <n v="0"/>
    <n v="0"/>
    <n v="0"/>
    <n v="0"/>
    <n v="0"/>
    <n v="0"/>
    <n v="0"/>
    <n v="0"/>
    <n v="0"/>
    <n v="0"/>
    <n v="0"/>
    <n v="0"/>
    <s v=" "/>
    <s v="N"/>
    <n v="0"/>
    <n v="0"/>
    <n v="0"/>
    <n v="0"/>
    <n v="0"/>
    <n v="0"/>
  </r>
  <r>
    <s v="R"/>
    <x v="0"/>
    <s v="R.10013"/>
    <s v="CAP-GAS RELOCATIONS"/>
    <s v="R.10013.05"/>
    <s v="SEATTLE WATERFRONT IMPROVEMENT"/>
    <s v="R.10013.05.01"/>
    <s v="SEATTLE WATERFRONT IMPROVEMENT"/>
    <s v="R.10013.05.01.08"/>
    <s v="OMRC_G-Seattle Core-Alaskan Way Viaduct"/>
    <x v="0"/>
    <n v="4022"/>
    <s v="Roque Bamba"/>
    <s v="OR"/>
    <s v="REL  SETC  //  INIT"/>
    <x v="0"/>
    <x v="0"/>
    <s v="2CORP90000"/>
    <x v="0"/>
    <s v="3CORP95500"/>
    <x v="90"/>
    <s v="1DRIV22000"/>
    <x v="19"/>
    <s v="2DRIV22200"/>
    <x v="49"/>
    <n v="0"/>
    <n v="168196"/>
    <n v="0"/>
    <n v="0"/>
    <n v="168196"/>
    <n v="0"/>
    <n v="0"/>
    <n v="0"/>
    <n v="0"/>
    <n v="0"/>
    <n v="0"/>
    <n v="0"/>
    <n v="0"/>
    <n v="0"/>
    <n v="0"/>
    <n v="0"/>
    <n v="0"/>
    <n v="0"/>
    <n v="168196"/>
    <n v="0"/>
    <s v=" "/>
    <s v="N"/>
    <n v="0"/>
    <n v="0"/>
    <n v="0"/>
    <n v="0"/>
    <n v="0"/>
    <n v="0"/>
  </r>
  <r>
    <s v="R"/>
    <x v="0"/>
    <s v="R.10013"/>
    <s v="CAP-GAS RELOCATIONS"/>
    <s v="R.10013.06"/>
    <s v="SOUND TRANSIT PROGRAM"/>
    <s v="R.10013.06.01"/>
    <s v="SOUND TRANSIT PROGRAM"/>
    <s v="R.10013.06.01.01"/>
    <s v="G-SOUND TRANSIT-DIST"/>
    <x v="0"/>
    <n v="4022"/>
    <s v="Roque Bamba"/>
    <s v="CA"/>
    <s v="REL  SETC  //  EXEC"/>
    <x v="0"/>
    <x v="0"/>
    <s v="2CORP90000"/>
    <x v="0"/>
    <s v="3CORP95500"/>
    <x v="90"/>
    <s v="1DRIV22000"/>
    <x v="19"/>
    <s v="2DRIV22200"/>
    <x v="49"/>
    <n v="180000"/>
    <n v="180000"/>
    <n v="164164.53"/>
    <n v="470295.54157249996"/>
    <n v="-290295.54157249996"/>
    <n v="184773.31110000002"/>
    <n v="575000"/>
    <n v="-390226.68889999995"/>
    <n v="189788.27587189456"/>
    <n v="934894"/>
    <n v="-745105.72412810544"/>
    <n v="195054.65285363962"/>
    <n v="195054.65285363962"/>
    <n v="0"/>
    <n v="200588.52987955822"/>
    <n v="200588.52987955822"/>
    <n v="0"/>
    <n v="206606.18577594496"/>
    <n v="-1425627.9546006054"/>
    <s v="Bamba"/>
    <s v="HP Only "/>
    <s v="N"/>
    <n v="0"/>
    <n v="0"/>
    <n v="0"/>
    <n v="0"/>
    <n v="0"/>
    <n v="0"/>
  </r>
  <r>
    <s v="R"/>
    <x v="0"/>
    <s v="R.10013"/>
    <s v="CAP-GAS RELOCATIONS"/>
    <s v="R.10013.07"/>
    <s v="SYSTEM IMPROVEMENT OPPORTUNITY"/>
    <s v="R.10013.07.01"/>
    <s v="SYSTEM IMPROVEMENT OPPORTUNITY"/>
    <s v="R.10013.07.01.01"/>
    <s v="G-RELOCATE BULK DIST LIKE KIND-DIST"/>
    <x v="0"/>
    <n v="4207"/>
    <s v="Jennifer R Tada"/>
    <s v="CA"/>
    <s v="REL  SETC  //  OPER"/>
    <x v="0"/>
    <x v="0"/>
    <s v="2CORP90000"/>
    <x v="0"/>
    <s v="3CORP95500"/>
    <x v="90"/>
    <s v="1DRIV22000"/>
    <x v="19"/>
    <s v="2DRIV22200"/>
    <x v="49"/>
    <n v="961133.73394487996"/>
    <n v="2134042"/>
    <n v="481870.31"/>
    <n v="1161860.4462227998"/>
    <n v="972181.55377720017"/>
    <n v="986621.45794945525"/>
    <n v="1890914"/>
    <n v="-904292.54205054475"/>
    <n v="1013399.5235984165"/>
    <n v="2357658"/>
    <n v="-1344258.4764015835"/>
    <n v="1041520.0378918943"/>
    <n v="1145485"/>
    <n v="-103964.96210810565"/>
    <n v="1071068.9039425217"/>
    <n v="3661750"/>
    <n v="-2590681.0960574783"/>
    <n v="4999682"/>
    <n v="-3971015.522840512"/>
    <s v="Tada"/>
    <s v=" CAK Adjusted up to keep original total gas PI bottom line per tada"/>
    <s v="N"/>
    <n v="0"/>
    <n v="0"/>
    <n v="0"/>
    <n v="0"/>
    <n v="0"/>
    <n v="0"/>
  </r>
  <r>
    <s v="R"/>
    <x v="0"/>
    <s v="R.10013"/>
    <s v="CAP-GAS RELOCATIONS"/>
    <s v="R.10013.07"/>
    <s v="SYSTEM IMPROVEMENT OPPORTUNITY"/>
    <s v="R.10013.07.01"/>
    <s v="SYSTEM IMPROVEMENT OPPORTUNITY"/>
    <s v="R.10013.07.01.02"/>
    <s v="G-SYSTEM IMPROV OPPORT UPGR-DIST"/>
    <x v="0"/>
    <n v="4207"/>
    <s v="Jennifer R Tada"/>
    <s v="CA"/>
    <s v="REL  SETC  //  OPER"/>
    <x v="0"/>
    <x v="0"/>
    <s v="2CORP90000"/>
    <x v="0"/>
    <s v="3CORP95500"/>
    <x v="90"/>
    <s v="1DRIV22000"/>
    <x v="19"/>
    <s v="2DRIV22200"/>
    <x v="49"/>
    <n v="13455010.951977599"/>
    <n v="12282104"/>
    <n v="4339000.93"/>
    <n v="3184671.2680962998"/>
    <n v="9097432.7319037002"/>
    <n v="13757663.494137287"/>
    <n v="2662642"/>
    <n v="11095021.494137287"/>
    <n v="14160070.479520638"/>
    <n v="2763917"/>
    <n v="11396153.479520638"/>
    <n v="14577371.771235703"/>
    <n v="1864990"/>
    <n v="12712381.771235703"/>
    <n v="15009910.779921517"/>
    <n v="2973173"/>
    <n v="12036737.779921517"/>
    <n v="3083722"/>
    <n v="56337727.256718844"/>
    <s v="Tada"/>
    <s v=" CAK Adjusted up to keep original total gas PI bottom line per tada"/>
    <s v="N"/>
    <n v="0"/>
    <n v="0"/>
    <n v="0"/>
    <n v="0"/>
    <n v="0"/>
    <n v="0"/>
  </r>
  <r>
    <s v="R"/>
    <x v="0"/>
    <s v="R.10013"/>
    <s v="CAP-GAS RELOCATIONS"/>
    <s v="R.10013.07"/>
    <s v="SYSTEM IMPROVEMENT OPPORTUNITY"/>
    <s v="R.10013.07.01"/>
    <s v="SYSTEM IMPROVEMENT OPPORTUNITY"/>
    <s v="R.10013.07.01.03"/>
    <s v="OMRC_G-SYSTEM IMPROV OPPORT UPGR-DIST"/>
    <x v="0"/>
    <n v="4207"/>
    <s v="Jennifer R Tada"/>
    <s v="OR"/>
    <s v="REL  SETC  //  OPER"/>
    <x v="0"/>
    <x v="0"/>
    <s v="2CORP90000"/>
    <x v="0"/>
    <s v="3CORP95500"/>
    <x v="90"/>
    <s v="1DRIV22000"/>
    <x v="19"/>
    <s v="2DRIV22200"/>
    <x v="49"/>
    <n v="0"/>
    <n v="244649"/>
    <n v="0"/>
    <n v="0"/>
    <n v="244649"/>
    <n v="0"/>
    <n v="0"/>
    <n v="0"/>
    <n v="0"/>
    <n v="0"/>
    <n v="0"/>
    <n v="0"/>
    <n v="0"/>
    <n v="0"/>
    <n v="0"/>
    <n v="0"/>
    <n v="0"/>
    <n v="0"/>
    <n v="244649"/>
    <n v="0"/>
    <s v=" "/>
    <s v="N"/>
    <n v="0"/>
    <n v="0"/>
    <n v="0"/>
    <n v="0"/>
    <n v="0"/>
    <n v="0"/>
  </r>
  <r>
    <s v="R"/>
    <x v="0"/>
    <s v="R.10014"/>
    <s v="CAP-GAS SUPPLY CAPACITY"/>
    <s v="R.10014.01"/>
    <s v="SWARR PROPANE/AIR PLANT UPGRADES"/>
    <s v="R.10014.01.01"/>
    <s v="SWARR PROPANE/AIR PLANT UPGRADES"/>
    <s v="R.10014.01.01.01"/>
    <s v="G-SWARR PROPANE AIR PLANT UPGRADES"/>
    <x v="0"/>
    <n v="4022"/>
    <s v="Roque Bamba"/>
    <s v="CA"/>
    <s v="REL  SETC  //  EXEC"/>
    <x v="0"/>
    <x v="0"/>
    <s v="2CORP90000"/>
    <x v="0"/>
    <s v="3CORP96500"/>
    <x v="91"/>
    <s v="1DRIV12000"/>
    <x v="17"/>
    <s v="2DRIV12500"/>
    <x v="33"/>
    <n v="8200000"/>
    <n v="8200000"/>
    <n v="6853836.0700000003"/>
    <n v="158389.59040000002"/>
    <n v="8041610.4095999999"/>
    <n v="0"/>
    <n v="0"/>
    <n v="0"/>
    <n v="0"/>
    <n v="0"/>
    <n v="0"/>
    <n v="0"/>
    <n v="0"/>
    <n v="0"/>
    <n v="0"/>
    <n v="0"/>
    <n v="0"/>
    <n v="0"/>
    <n v="8041610.4095999999"/>
    <s v="Bamba"/>
    <s v="Possibly not needed until 2023 "/>
    <s v="N"/>
    <n v="0"/>
    <n v="0"/>
    <n v="0"/>
    <n v="0"/>
    <n v="0"/>
    <n v="0"/>
  </r>
  <r>
    <s v="R"/>
    <x v="0"/>
    <s v="R.10015"/>
    <s v="CAP-GAS SYSTEM WORK"/>
    <s v="R.10015.01"/>
    <s v="CATHODIC PROTECTION SYSTEM"/>
    <s v="R.10015.01.01"/>
    <s v="CATHODIC PROTECTION SYSTEM"/>
    <s v="R.10015.01.01.01"/>
    <s v="G-CP SYSTEM IMPROV MAIN WITH SERV-DIST"/>
    <x v="0"/>
    <n v="4160"/>
    <s v="Duane A Henderson"/>
    <s v="CA"/>
    <s v="REL  SETC  //  OPER"/>
    <x v="0"/>
    <x v="0"/>
    <s v="2CORP90000"/>
    <x v="0"/>
    <s v="3CORP93500"/>
    <x v="89"/>
    <s v="1DRIV12000"/>
    <x v="17"/>
    <s v="2DRIV12300"/>
    <x v="50"/>
    <n v="0"/>
    <n v="381917"/>
    <n v="368053.93"/>
    <n v="305720.97699950001"/>
    <n v="76196.02300049999"/>
    <n v="0"/>
    <n v="740000"/>
    <n v="-740000"/>
    <n v="0"/>
    <n v="740000"/>
    <n v="-740000"/>
    <n v="0"/>
    <n v="740000"/>
    <n v="-740000"/>
    <n v="0"/>
    <n v="740000"/>
    <n v="-740000"/>
    <n v="740000"/>
    <n v="-2883803.9769994998"/>
    <s v="Henderson"/>
    <s v=" "/>
    <s v="N"/>
    <n v="0"/>
    <n v="0"/>
    <n v="0"/>
    <n v="0"/>
    <n v="0"/>
    <n v="0"/>
  </r>
  <r>
    <s v="R"/>
    <x v="0"/>
    <s v="R.10015"/>
    <s v="CAP-GAS SYSTEM WORK"/>
    <s v="R.10015.01"/>
    <s v="CATHODIC PROTECTION SYSTEM"/>
    <s v="R.10015.01.01"/>
    <s v="CATHODIC PROTECTION SYSTEM"/>
    <s v="R.10015.01.01.02"/>
    <s v="G-CP SYSTEM IMPROV SERVICE-DIST"/>
    <x v="0"/>
    <n v="4160"/>
    <s v="Duane A Henderson"/>
    <s v="CA"/>
    <s v="REL  SETC  //  OPER"/>
    <x v="0"/>
    <x v="0"/>
    <s v="2CORP90000"/>
    <x v="0"/>
    <s v="3CORP93500"/>
    <x v="89"/>
    <s v="1DRIV12000"/>
    <x v="17"/>
    <s v="2DRIV12300"/>
    <x v="50"/>
    <n v="0"/>
    <n v="280704"/>
    <n v="350358.07"/>
    <n v="404996.54750000004"/>
    <n v="-124292.54750000004"/>
    <n v="0"/>
    <n v="579000"/>
    <n v="-579000"/>
    <n v="0"/>
    <n v="579000"/>
    <n v="-579000"/>
    <n v="0"/>
    <n v="579000"/>
    <n v="-579000"/>
    <n v="0"/>
    <n v="579000"/>
    <n v="-579000"/>
    <n v="579000"/>
    <n v="-2440292.5474999999"/>
    <s v="Henderson"/>
    <s v=" "/>
    <s v="N"/>
    <n v="0"/>
    <n v="0"/>
    <n v="0"/>
    <n v="0"/>
    <n v="0"/>
    <n v="0"/>
  </r>
  <r>
    <s v="R"/>
    <x v="0"/>
    <s v="R.10015"/>
    <s v="CAP-GAS SYSTEM WORK"/>
    <s v="R.10015.01"/>
    <s v="CATHODIC PROTECTION SYSTEM"/>
    <s v="R.10015.01.01"/>
    <s v="CATHODIC PROTECTION SYSTEM"/>
    <s v="R.10015.01.01.03"/>
    <s v="G-CP SYSTEM IMPROVEMENT-DIST"/>
    <x v="0"/>
    <n v="4160"/>
    <s v="Duane A Henderson"/>
    <s v="CA"/>
    <s v="REL  SETC  //  OPER"/>
    <x v="0"/>
    <x v="0"/>
    <s v="2CORP90000"/>
    <x v="0"/>
    <s v="3CORP93500"/>
    <x v="89"/>
    <s v="1DRIV12000"/>
    <x v="17"/>
    <s v="2DRIV12300"/>
    <x v="50"/>
    <n v="1412812.5"/>
    <n v="354635"/>
    <n v="399997.8"/>
    <n v="537323.69500000007"/>
    <n v="-182688.69500000007"/>
    <n v="1442319.0265486729"/>
    <n v="1442319.0265486729"/>
    <n v="0"/>
    <n v="1485728.6283185843"/>
    <n v="1485728.6283185843"/>
    <n v="0"/>
    <n v="1530538.5398230092"/>
    <n v="1530538.5398230092"/>
    <n v="0"/>
    <n v="1576748.7610619471"/>
    <n v="1576748.7610619471"/>
    <n v="0"/>
    <n v="1624051.2238938056"/>
    <n v="-182688.69500000007"/>
    <s v="Henderson"/>
    <s v=" "/>
    <s v="N"/>
    <n v="0"/>
    <n v="0"/>
    <n v="0"/>
    <n v="0"/>
    <n v="0"/>
    <n v="0"/>
  </r>
  <r>
    <s v="R"/>
    <x v="0"/>
    <s v="R.10015"/>
    <s v="CAP-GAS SYSTEM WORK"/>
    <s v="R.10015.01"/>
    <s v="CATHODIC PROTECTION SYSTEM"/>
    <s v="R.10015.01.01"/>
    <s v="CATHODIC PROTECTION SYSTEM"/>
    <s v="R.10015.01.01.04"/>
    <s v="G-CP SYSTEM IMPROV-SERV ONLY- DIST"/>
    <x v="0"/>
    <n v="4160"/>
    <s v="Duane A Henderson"/>
    <s v="CA"/>
    <s v="REL  SETC  //  OPER"/>
    <x v="0"/>
    <x v="0"/>
    <s v="2CORP90000"/>
    <x v="0"/>
    <s v="3CORP93500"/>
    <x v="89"/>
    <s v="1DRIV12000"/>
    <x v="17"/>
    <s v="2DRIV12300"/>
    <x v="50"/>
    <n v="0"/>
    <n v="0"/>
    <n v="0"/>
    <n v="0"/>
    <n v="0"/>
    <n v="0"/>
    <n v="0"/>
    <n v="0"/>
    <n v="0"/>
    <n v="0"/>
    <n v="0"/>
    <n v="0"/>
    <n v="0"/>
    <n v="0"/>
    <n v="0"/>
    <n v="0"/>
    <n v="0"/>
    <n v="0"/>
    <n v="0"/>
    <s v="Henderson"/>
    <s v=" "/>
    <s v="N"/>
    <n v="0"/>
    <n v="0"/>
    <n v="0"/>
    <n v="0"/>
    <n v="0"/>
    <n v="0"/>
  </r>
  <r>
    <s v="R"/>
    <x v="0"/>
    <s v="R.10015"/>
    <s v="CAP-GAS SYSTEM WORK"/>
    <s v="R.10015.01"/>
    <s v="CATHODIC PROTECTION SYSTEM"/>
    <s v="R.10015.01.01"/>
    <s v="CATHODIC PROTECTION SYSTEM"/>
    <s v="R.10015.01.01.05"/>
    <s v="G-EMERGENT CP SYSTEM IMPROVEMENT-DIST"/>
    <x v="0"/>
    <n v="4160"/>
    <s v="Duane A Henderson"/>
    <s v="CA"/>
    <s v="REL  SETC  //  OPER"/>
    <x v="0"/>
    <x v="0"/>
    <s v="2CORP90000"/>
    <x v="0"/>
    <s v="3CORP93500"/>
    <x v="89"/>
    <s v="1DRIV12000"/>
    <x v="17"/>
    <s v="2DRIV12300"/>
    <x v="50"/>
    <n v="0"/>
    <n v="395556"/>
    <n v="457313.21"/>
    <n v="513022.79874899989"/>
    <n v="-117466.79874899989"/>
    <n v="0"/>
    <n v="725000"/>
    <n v="-725000"/>
    <n v="0"/>
    <n v="725000"/>
    <n v="-725000"/>
    <n v="0"/>
    <n v="725000"/>
    <n v="-725000"/>
    <n v="0"/>
    <n v="725000"/>
    <n v="-725000"/>
    <n v="725000"/>
    <n v="-3017466.7987489998"/>
    <s v="Henderson"/>
    <s v=" "/>
    <s v="N"/>
    <n v="0"/>
    <n v="0"/>
    <n v="0"/>
    <n v="0"/>
    <n v="0"/>
    <n v="0"/>
  </r>
  <r>
    <s v="R"/>
    <x v="0"/>
    <s v="R.10015"/>
    <s v="CAP-GAS SYSTEM WORK"/>
    <s v="R.10015.01"/>
    <s v="CATHODIC PROTECTION SYSTEM"/>
    <s v="R.10015.01.01"/>
    <s v="CATHODIC PROTECTION SYSTEM"/>
    <s v="R.10015.01.01.06"/>
    <s v="OMRC_G-CP Sys Improv Main w/Service-Dist"/>
    <x v="0"/>
    <n v="4160"/>
    <s v="Duane A Henderson"/>
    <s v="OR"/>
    <s v="REL  SETC  //  OPER"/>
    <x v="0"/>
    <x v="0"/>
    <s v="2CORP90000"/>
    <x v="0"/>
    <s v="3CORP93500"/>
    <x v="89"/>
    <s v="1DRIV12000"/>
    <x v="17"/>
    <s v="2DRIV12300"/>
    <x v="50"/>
    <n v="0"/>
    <n v="0"/>
    <n v="0"/>
    <n v="0"/>
    <n v="0"/>
    <n v="0"/>
    <n v="0"/>
    <n v="0"/>
    <n v="0"/>
    <n v="0"/>
    <n v="0"/>
    <n v="0"/>
    <n v="0"/>
    <n v="0"/>
    <n v="0"/>
    <n v="0"/>
    <n v="0"/>
    <n v="0"/>
    <n v="0"/>
    <n v="0"/>
    <s v=" "/>
    <s v="N"/>
    <n v="0"/>
    <n v="0"/>
    <n v="0"/>
    <n v="0"/>
    <n v="0"/>
    <n v="0"/>
  </r>
  <r>
    <s v="R"/>
    <x v="0"/>
    <s v="R.10015"/>
    <s v="CAP-GAS SYSTEM WORK"/>
    <s v="R.10015.02"/>
    <s v="DAMAGE CLAIMS"/>
    <s v="R.10015.02.01"/>
    <s v="DAMAGE CLAIMS"/>
    <s v="R.10015.02.01.01"/>
    <s v="G-DAMAGE CLAIMS-DIST"/>
    <x v="0"/>
    <n v="1115"/>
    <s v="Marcia M Pence"/>
    <s v="CA"/>
    <s v="REL  SETC  //  OPER"/>
    <x v="0"/>
    <x v="0"/>
    <s v="2CORP90000"/>
    <x v="0"/>
    <s v="3CORP93500"/>
    <x v="89"/>
    <s v="1DRIV12000"/>
    <x v="17"/>
    <s v="2DRIV12300"/>
    <x v="50"/>
    <n v="0"/>
    <n v="0"/>
    <n v="68861.66"/>
    <n v="0"/>
    <n v="0"/>
    <n v="0"/>
    <n v="0"/>
    <n v="0"/>
    <n v="0"/>
    <n v="0"/>
    <n v="0"/>
    <n v="0"/>
    <n v="0"/>
    <n v="0"/>
    <n v="0"/>
    <n v="0"/>
    <n v="0"/>
    <n v="0"/>
    <n v="0"/>
    <s v="Pence"/>
    <s v=" "/>
    <s v="N"/>
    <n v="0"/>
    <n v="0"/>
    <n v="0"/>
    <n v="0"/>
    <n v="0"/>
    <n v="0"/>
  </r>
  <r>
    <s v="R"/>
    <x v="0"/>
    <s v="R.10015"/>
    <s v="CAP-GAS SYSTEM WORK"/>
    <s v="R.10015.02"/>
    <s v="DAMAGE CLAIMS"/>
    <s v="R.10015.02.01"/>
    <s v="DAMAGE CLAIMS"/>
    <s v="R.10015.02.01.02"/>
    <s v="G-DAMAGE CLAIMS CAP WRITEOFF"/>
    <x v="0"/>
    <n v="1150"/>
    <s v="Dennis A Farrall"/>
    <s v="CA"/>
    <m/>
    <x v="0"/>
    <x v="0"/>
    <s v="2CORP90000"/>
    <x v="0"/>
    <s v="3CORP93500"/>
    <x v="89"/>
    <s v="1DRIV12000"/>
    <x v="17"/>
    <s v="2DRIV12300"/>
    <x v="50"/>
    <n v="0"/>
    <n v="0"/>
    <m/>
    <n v="88476.849999999991"/>
    <n v="-88476.849999999991"/>
    <n v="0"/>
    <n v="0"/>
    <n v="0"/>
    <n v="0"/>
    <n v="0"/>
    <n v="0"/>
    <n v="0"/>
    <n v="0"/>
    <n v="0"/>
    <n v="0"/>
    <n v="0"/>
    <n v="0"/>
    <n v="0"/>
    <n v="-88476.849999999991"/>
    <m/>
    <m/>
    <s v="N"/>
    <n v="0"/>
    <n v="0"/>
    <n v="0"/>
    <n v="0"/>
    <n v="0"/>
    <n v="0"/>
  </r>
  <r>
    <s v="R"/>
    <x v="0"/>
    <s v="R.10015"/>
    <s v="CAP-GAS SYSTEM WORK"/>
    <s v="R.10015.03"/>
    <s v="GAS DIMP MITIGATION MEASURES"/>
    <s v="R.10015.03.01"/>
    <s v="BRIDGE AND SLIDE REMEDIATION PROGRAM"/>
    <s v="R.10015.03.01.01"/>
    <s v="G-DIMP BRDG/SLD -DIST (UNMAINTAIN FACIL)"/>
    <x v="0"/>
    <n v="4022"/>
    <s v="Roque Bamba"/>
    <s v="CA"/>
    <s v="REL  SETC  //  OPER"/>
    <x v="0"/>
    <x v="0"/>
    <s v="2CORP90000"/>
    <x v="0"/>
    <s v="3CORP93500"/>
    <x v="89"/>
    <s v="1DRIV12000"/>
    <x v="17"/>
    <s v="2DRIV12300"/>
    <x v="50"/>
    <n v="-3580796"/>
    <n v="0"/>
    <n v="0"/>
    <n v="0"/>
    <n v="0"/>
    <n v="-3966198"/>
    <n v="-2966198"/>
    <n v="-1000000"/>
    <n v="-4545263"/>
    <n v="-2945263"/>
    <n v="-1600000"/>
    <n v="-5137095"/>
    <n v="-3137095"/>
    <n v="-2000000"/>
    <n v="-5607882"/>
    <n v="-3007882"/>
    <n v="-2600000"/>
    <n v="-2900000"/>
    <n v="-7200000"/>
    <s v="Henderson"/>
    <s v=" CAK - this was a balancing line made by the officers relative to the entire category per Serene.  Because of this I've not deleted it as it was proposed (and added $700K).  Reduced reduction so that total bottom line is about what the 3&amp;9 forecast was."/>
    <s v="N"/>
    <n v="0"/>
    <n v="0"/>
    <n v="0"/>
    <n v="0"/>
    <n v="0"/>
    <n v="0"/>
  </r>
  <r>
    <s v="R"/>
    <x v="0"/>
    <s v="R.10015"/>
    <s v="CAP-GAS SYSTEM WORK"/>
    <s v="R.10015.03"/>
    <s v="GAS DIMP MITIGATION MEASURES"/>
    <s v="R.10015.03.02"/>
    <s v="ENCROACHMENT REMEDIATION PROGRAM"/>
    <s v="R.10015.03.02.01"/>
    <s v="G-DIMP MOBILE HOME ENCROACHMENT PROGRAM"/>
    <x v="0"/>
    <n v="4580"/>
    <s v="David J Landers"/>
    <s v="CA"/>
    <s v="REL  SETC  //  OPER"/>
    <x v="0"/>
    <x v="0"/>
    <s v="2CORP90000"/>
    <x v="0"/>
    <s v="3CORP93500"/>
    <x v="89"/>
    <s v="1DRIV12000"/>
    <x v="17"/>
    <s v="2DRIV12300"/>
    <x v="50"/>
    <n v="330554.22690671898"/>
    <n v="266111"/>
    <n v="260388.13"/>
    <n v="110292.05"/>
    <n v="155818.95000000001"/>
    <n v="337457.83730937255"/>
    <n v="250000"/>
    <n v="87457.837309372553"/>
    <n v="347614.33532547991"/>
    <n v="250000"/>
    <n v="97614.335325479915"/>
    <n v="358098.46230984881"/>
    <n v="250000"/>
    <n v="108098.46230984881"/>
    <n v="368910.21826247917"/>
    <n v="250000"/>
    <n v="118910.21826247917"/>
    <n v="250000"/>
    <n v="567899.80320718046"/>
    <s v="Henderson"/>
    <s v=" "/>
    <s v="N"/>
    <n v="0"/>
    <n v="0"/>
    <n v="0"/>
    <n v="0"/>
    <n v="0"/>
    <n v="0"/>
  </r>
  <r>
    <s v="R"/>
    <x v="0"/>
    <s v="R.10015"/>
    <s v="CAP-GAS SYSTEM WORK"/>
    <s v="R.10015.03"/>
    <s v="GAS DIMP MITIGATION MEASURES"/>
    <s v="R.10015.03.02"/>
    <s v="ENCROACHMENT REMEDIATION PROGRAM"/>
    <s v="R.10015.03.02.02"/>
    <s v="G-MHP SERVICE REPLACEMENTS/CUT"/>
    <x v="0"/>
    <n v="4580"/>
    <s v="David J Landers"/>
    <s v="CA"/>
    <s v="REL  SETC  //  OPER"/>
    <x v="0"/>
    <x v="0"/>
    <s v="2CORP90000"/>
    <x v="0"/>
    <s v="3CORP93500"/>
    <x v="89"/>
    <s v="1DRIV12000"/>
    <x v="17"/>
    <s v="2DRIV12300"/>
    <x v="50"/>
    <n v="0"/>
    <n v="0"/>
    <n v="-605.98"/>
    <n v="-787.8"/>
    <n v="787.8"/>
    <n v="0"/>
    <n v="127000"/>
    <n v="-127000"/>
    <n v="0"/>
    <n v="127000"/>
    <n v="-127000"/>
    <n v="0"/>
    <n v="127000"/>
    <n v="-127000"/>
    <n v="0"/>
    <n v="127000"/>
    <n v="-127000"/>
    <n v="127000"/>
    <n v="-507212.2"/>
    <s v="Henderson"/>
    <s v=" "/>
    <s v="N"/>
    <n v="0"/>
    <n v="0"/>
    <n v="0"/>
    <n v="0"/>
    <n v="0"/>
    <n v="0"/>
  </r>
  <r>
    <s v="R"/>
    <x v="0"/>
    <s v="R.10015"/>
    <s v="CAP-GAS SYSTEM WORK"/>
    <s v="R.10015.03"/>
    <s v="GAS DIMP MITIGATION MEASURES"/>
    <s v="R.10015.03.03"/>
    <s v="GAS DIMP MITIGATION MEASURES"/>
    <s v="R.10015.03.03.01"/>
    <s v="G-HP VALVE"/>
    <x v="0"/>
    <n v="4022"/>
    <s v="Roque Bamba"/>
    <s v="CA"/>
    <s v="REL  SETC  //  OPER"/>
    <x v="0"/>
    <x v="0"/>
    <s v="2CORP90000"/>
    <x v="0"/>
    <s v="3CORP93500"/>
    <x v="89"/>
    <s v="1DRIV12000"/>
    <x v="17"/>
    <s v="2DRIV12300"/>
    <x v="50"/>
    <n v="0"/>
    <n v="0"/>
    <n v="0"/>
    <n v="0"/>
    <n v="0"/>
    <n v="0"/>
    <n v="0"/>
    <n v="0"/>
    <n v="0"/>
    <n v="0"/>
    <n v="0"/>
    <n v="0"/>
    <n v="0"/>
    <n v="0"/>
    <n v="0"/>
    <n v="0"/>
    <n v="0"/>
    <n v="0"/>
    <n v="0"/>
    <s v="Henderson"/>
    <s v=" "/>
    <s v="N"/>
    <n v="0"/>
    <n v="0"/>
    <n v="0"/>
    <n v="0"/>
    <n v="0"/>
    <n v="0"/>
  </r>
  <r>
    <s v="R"/>
    <x v="0"/>
    <s v="R.10015"/>
    <s v="CAP-GAS SYSTEM WORK"/>
    <s v="R.10015.03"/>
    <s v="GAS DIMP MITIGATION MEASURES"/>
    <s v="R.10015.03.04"/>
    <s v="PIPE REPLACEMENT PROGRAM"/>
    <s v="R.10015.03.04.01"/>
    <s v="G-DIMP DUPONT PIPE REPL-MAIN WITH SERV"/>
    <x v="0"/>
    <n v="4580"/>
    <s v="David J Landers"/>
    <s v="CA"/>
    <s v="REL  SETC  //  OPER"/>
    <x v="2"/>
    <x v="1"/>
    <s v="2CORP17500"/>
    <x v="14"/>
    <s v="3CORP19000"/>
    <x v="92"/>
    <s v="1DRIV12000"/>
    <x v="17"/>
    <s v="2DRIV12300"/>
    <x v="50"/>
    <n v="43743824.020541549"/>
    <n v="43743824"/>
    <n v="42712154.310000002"/>
    <n v="45209902.569999993"/>
    <n v="-1466078.5699999928"/>
    <n v="43508739.893890925"/>
    <n v="43508740"/>
    <n v="-0.10610907524824142"/>
    <n v="43162885.856716767"/>
    <n v="43162885.856716767"/>
    <n v="0"/>
    <n v="42805875.979633763"/>
    <n v="42805875.979633763"/>
    <n v="0"/>
    <n v="42437709.262641907"/>
    <n v="42437709.262641907"/>
    <n v="0"/>
    <n v="47591000"/>
    <n v="-1466078.6761090681"/>
    <s v="Henderson"/>
    <s v=" CAK  adjusted 2022 proposed back up to 5 year plan (proposed was $33.15M) until plan evolves more.  I recognize Duane's plan was to trend down.  Anticipate as wrapped steel decreases will do more DuPont or something else will emerge"/>
    <s v="N"/>
    <n v="0"/>
    <n v="0"/>
    <n v="0"/>
    <n v="0"/>
    <n v="0"/>
    <n v="0"/>
  </r>
  <r>
    <s v="R"/>
    <x v="0"/>
    <s v="R.10015"/>
    <s v="CAP-GAS SYSTEM WORK"/>
    <s v="R.10015.03"/>
    <s v="GAS DIMP MITIGATION MEASURES"/>
    <s v="R.10015.03.04"/>
    <s v="PIPE REPLACEMENT PROGRAM"/>
    <s v="R.10015.03.04.02"/>
    <s v="G-DIMP OLDER STW REPL-MAIN WITH SERVICE"/>
    <x v="0"/>
    <n v="4580"/>
    <s v="David J Landers"/>
    <s v="CA"/>
    <s v="REL  SETC  //  OPER"/>
    <x v="2"/>
    <x v="1"/>
    <s v="2CORP17500"/>
    <x v="14"/>
    <s v="3CORP19000"/>
    <x v="92"/>
    <s v="1DRIV12000"/>
    <x v="17"/>
    <s v="2DRIV12300"/>
    <x v="50"/>
    <n v="8463948.4387815427"/>
    <n v="8463948"/>
    <n v="8329051.6299999999"/>
    <n v="9631796.2599999979"/>
    <n v="-1167848.2599999979"/>
    <n v="8640717.6274145022"/>
    <n v="8640717.6274145022"/>
    <n v="0"/>
    <n v="8900778.0608609598"/>
    <n v="8900778.0608609598"/>
    <n v="0"/>
    <n v="9169227.5405476224"/>
    <n v="9169227.5405476224"/>
    <n v="0"/>
    <n v="9446066.0664744955"/>
    <n v="9446066.0664744955"/>
    <n v="0"/>
    <n v="4370000"/>
    <n v="-1167848.2599999979"/>
    <s v="Henderson"/>
    <s v=" "/>
    <s v="N"/>
    <n v="0"/>
    <n v="0"/>
    <n v="0"/>
    <n v="0"/>
    <n v="0"/>
    <n v="0"/>
  </r>
  <r>
    <s v="R"/>
    <x v="0"/>
    <s v="R.10015"/>
    <s v="CAP-GAS SYSTEM WORK"/>
    <s v="R.10015.03"/>
    <s v="GAS DIMP MITIGATION MEASURES"/>
    <s v="R.10015.03.04"/>
    <s v="PIPE REPLACEMENT PROGRAM"/>
    <s v="R.10015.03.04.03"/>
    <s v="G-DIMP OLDER STW REPL-SERVICE ONLY"/>
    <x v="0"/>
    <n v="4580"/>
    <s v="David J Landers"/>
    <s v="CA"/>
    <s v="REL  SETC  //  OPER"/>
    <x v="2"/>
    <x v="1"/>
    <s v="2CORP17500"/>
    <x v="14"/>
    <s v="3CORP19000"/>
    <x v="92"/>
    <s v="1DRIV12000"/>
    <x v="17"/>
    <s v="2DRIV12300"/>
    <x v="50"/>
    <n v="2792227.1560121803"/>
    <n v="2792227"/>
    <n v="2964113.98"/>
    <n v="2699055.9400000004"/>
    <n v="93171.05999999959"/>
    <n v="2850542.6966156205"/>
    <n v="2850542.6966156205"/>
    <n v="0"/>
    <n v="2936335.7292322074"/>
    <n v="2936335.7292322074"/>
    <n v="0"/>
    <n v="3024896.2790299738"/>
    <n v="3024896.2790299738"/>
    <n v="0"/>
    <n v="3116224.346008921"/>
    <n v="3116224.346008921"/>
    <n v="0"/>
    <n v="3039000"/>
    <n v="93171.05999999959"/>
    <s v="Henderson"/>
    <s v=" "/>
    <s v="N"/>
    <n v="0"/>
    <n v="0"/>
    <n v="0"/>
    <n v="0"/>
    <n v="0"/>
    <n v="0"/>
  </r>
  <r>
    <s v="R"/>
    <x v="0"/>
    <s v="R.10015"/>
    <s v="CAP-GAS SYSTEM WORK"/>
    <s v="R.10015.03"/>
    <s v="GAS DIMP MITIGATION MEASURES"/>
    <s v="R.10015.03.04"/>
    <s v="PIPE REPLACEMENT PROGRAM"/>
    <s v="R.10015.03.04.04"/>
    <s v="OMRC_G-DIMP DUPONT PIPE REPLACEMENT"/>
    <x v="0"/>
    <n v="4580"/>
    <s v="David J Landers"/>
    <s v="OR"/>
    <s v="REL  SETC  //  OPER"/>
    <x v="2"/>
    <x v="1"/>
    <s v="2CORP17500"/>
    <x v="14"/>
    <s v="3CORP19000"/>
    <x v="92"/>
    <s v="1DRIV12000"/>
    <x v="17"/>
    <s v="2DRIV12300"/>
    <x v="50"/>
    <n v="0"/>
    <n v="0"/>
    <n v="0"/>
    <n v="0"/>
    <n v="0"/>
    <n v="0"/>
    <n v="0"/>
    <n v="0"/>
    <n v="0"/>
    <n v="0"/>
    <n v="0"/>
    <n v="0"/>
    <n v="0"/>
    <n v="0"/>
    <n v="0"/>
    <n v="0"/>
    <n v="0"/>
    <n v="0"/>
    <n v="0"/>
    <n v="0"/>
    <s v=" "/>
    <s v="N"/>
    <n v="0"/>
    <n v="0"/>
    <n v="0"/>
    <n v="0"/>
    <n v="0"/>
    <n v="0"/>
  </r>
  <r>
    <s v="R"/>
    <x v="0"/>
    <s v="R.10015"/>
    <s v="CAP-GAS SYSTEM WORK"/>
    <s v="R.10015.03"/>
    <s v="GAS DIMP MITIGATION MEASURES"/>
    <s v="R.10015.03.04"/>
    <s v="PIPE REPLACEMENT PROGRAM"/>
    <s v="R.10015.03.04.05"/>
    <s v="OMRC_G-DIMP OLDER STW REPLACEMENT-MAIN"/>
    <x v="0"/>
    <n v="4580"/>
    <s v="David J Landers"/>
    <s v="OR"/>
    <s v="REL  SETC  //  OPER"/>
    <x v="2"/>
    <x v="1"/>
    <s v="2CORP17500"/>
    <x v="14"/>
    <s v="3CORP19000"/>
    <x v="92"/>
    <s v="1DRIV12000"/>
    <x v="17"/>
    <s v="2DRIV12300"/>
    <x v="50"/>
    <n v="0"/>
    <n v="0"/>
    <n v="0"/>
    <n v="0"/>
    <n v="0"/>
    <n v="0"/>
    <n v="0"/>
    <n v="0"/>
    <n v="0"/>
    <n v="0"/>
    <n v="0"/>
    <n v="0"/>
    <n v="0"/>
    <n v="0"/>
    <n v="0"/>
    <n v="0"/>
    <n v="0"/>
    <n v="0"/>
    <n v="0"/>
    <n v="0"/>
    <s v=" "/>
    <s v="N"/>
    <n v="0"/>
    <n v="0"/>
    <n v="0"/>
    <n v="0"/>
    <n v="0"/>
    <n v="0"/>
  </r>
  <r>
    <s v="R"/>
    <x v="0"/>
    <s v="R.10015"/>
    <s v="CAP-GAS SYSTEM WORK"/>
    <s v="R.10015.03"/>
    <s v="GAS DIMP MITIGATION MEASURES"/>
    <s v="R.10015.03.05"/>
    <s v="REGULATOR STATION MITIGATION PROGRAM"/>
    <s v="R.10015.03.05.01"/>
    <s v="G-DIMP REG STA-OVERPRESSSURE PROT-DIST"/>
    <x v="0"/>
    <n v="4022"/>
    <s v="Roque Bamba"/>
    <s v="CA"/>
    <s v="REL  SETC  //  OPER"/>
    <x v="0"/>
    <x v="0"/>
    <s v="2CORP90000"/>
    <x v="0"/>
    <s v="3CORP93500"/>
    <x v="89"/>
    <s v="1DRIV12000"/>
    <x v="17"/>
    <s v="2DRIV12300"/>
    <x v="50"/>
    <n v="0"/>
    <n v="0"/>
    <n v="0"/>
    <n v="0"/>
    <n v="0"/>
    <n v="0"/>
    <n v="0"/>
    <n v="0"/>
    <n v="0"/>
    <n v="0"/>
    <n v="0"/>
    <n v="0"/>
    <n v="0"/>
    <n v="0"/>
    <n v="0"/>
    <n v="0"/>
    <n v="0"/>
    <n v="0"/>
    <n v="0"/>
    <s v="Henderson"/>
    <s v=" "/>
    <s v="N"/>
    <n v="0"/>
    <n v="0"/>
    <n v="0"/>
    <n v="0"/>
    <n v="0"/>
    <n v="0"/>
  </r>
  <r>
    <s v="R"/>
    <x v="0"/>
    <s v="R.10015"/>
    <s v="CAP-GAS SYSTEM WORK"/>
    <s v="R.10015.03"/>
    <s v="GAS DIMP MITIGATION MEASURES"/>
    <s v="R.10015.03.05"/>
    <s v="REGULATOR STATION MITIGATION PROGRAM"/>
    <s v="R.10015.03.05.02"/>
    <s v="G-DIMP REGULATOR STATION-ABOVE GROUND"/>
    <x v="0"/>
    <n v="4022"/>
    <s v="Roque Bamba"/>
    <s v="CA"/>
    <s v="REL  SETC  //  OPER"/>
    <x v="0"/>
    <x v="0"/>
    <s v="2CORP90000"/>
    <x v="0"/>
    <s v="3CORP93500"/>
    <x v="89"/>
    <s v="1DRIV12000"/>
    <x v="17"/>
    <s v="2DRIV12300"/>
    <x v="50"/>
    <n v="51375.000000000007"/>
    <n v="41361"/>
    <n v="41596.74"/>
    <n v="1445.92"/>
    <n v="39915.08"/>
    <n v="52447.964601769934"/>
    <n v="0"/>
    <n v="52447.964601769934"/>
    <n v="54026.495575221255"/>
    <n v="0"/>
    <n v="54026.495575221255"/>
    <n v="55655.946902654883"/>
    <n v="0"/>
    <n v="55655.946902654883"/>
    <n v="57336.318584070817"/>
    <n v="0"/>
    <n v="57336.318584070817"/>
    <n v="0"/>
    <n v="259381.80566371686"/>
    <s v="Henderson"/>
    <s v=" "/>
    <s v="N"/>
    <n v="0"/>
    <n v="0"/>
    <n v="0"/>
    <n v="0"/>
    <n v="0"/>
    <n v="0"/>
  </r>
  <r>
    <s v="R"/>
    <x v="0"/>
    <s v="R.10015"/>
    <s v="CAP-GAS SYSTEM WORK"/>
    <s v="R.10015.03"/>
    <s v="GAS DIMP MITIGATION MEASURES"/>
    <s v="R.10015.03.05"/>
    <s v="REGULATOR STATION MITIGATION PROGRAM"/>
    <s v="R.10015.03.05.03"/>
    <s v="G-DIMP REGULATOR STATION-FARM TAPS-DIST"/>
    <x v="0"/>
    <n v="4022"/>
    <s v="Roque Bamba"/>
    <s v="CA"/>
    <s v="REL  SETC  //  OPER"/>
    <x v="0"/>
    <x v="0"/>
    <s v="2CORP90000"/>
    <x v="0"/>
    <s v="3CORP93500"/>
    <x v="89"/>
    <s v="1DRIV12000"/>
    <x v="17"/>
    <s v="2DRIV12300"/>
    <x v="50"/>
    <n v="0"/>
    <n v="62042"/>
    <n v="62395.61"/>
    <n v="49.860000000000007"/>
    <n v="61992.14"/>
    <n v="0"/>
    <n v="0"/>
    <n v="0"/>
    <n v="0"/>
    <n v="0"/>
    <n v="0"/>
    <n v="0"/>
    <n v="0"/>
    <n v="0"/>
    <n v="0"/>
    <n v="0"/>
    <n v="0"/>
    <n v="0"/>
    <n v="61992.14"/>
    <s v="Henderson"/>
    <s v=" "/>
    <s v="N"/>
    <n v="0"/>
    <n v="0"/>
    <n v="0"/>
    <n v="0"/>
    <n v="0"/>
    <n v="0"/>
  </r>
  <r>
    <s v="R"/>
    <x v="0"/>
    <s v="R.10015"/>
    <s v="CAP-GAS SYSTEM WORK"/>
    <s v="R.10015.03"/>
    <s v="GAS DIMP MITIGATION MEASURES"/>
    <s v="R.10015.03.05"/>
    <s v="REGULATOR STATION MITIGATION PROGRAM"/>
    <s v="R.10015.03.05.04"/>
    <s v="G-DIMP REGULATOR STATION-SIDEWALK REGS"/>
    <x v="0"/>
    <n v="4022"/>
    <s v="Roque Bamba"/>
    <s v="CA"/>
    <s v="REL  SETC  //  OPER"/>
    <x v="0"/>
    <x v="0"/>
    <s v="2CORP90000"/>
    <x v="0"/>
    <s v="3CORP93500"/>
    <x v="89"/>
    <s v="1DRIV12000"/>
    <x v="17"/>
    <s v="2DRIV12300"/>
    <x v="50"/>
    <n v="0"/>
    <n v="0"/>
    <n v="0"/>
    <n v="904.52"/>
    <n v="-904.52"/>
    <n v="0"/>
    <n v="0"/>
    <n v="0"/>
    <n v="0"/>
    <n v="0"/>
    <n v="0"/>
    <n v="0"/>
    <n v="0"/>
    <n v="0"/>
    <n v="0"/>
    <n v="0"/>
    <n v="0"/>
    <n v="0"/>
    <n v="-904.52"/>
    <s v="Henderson"/>
    <s v=" "/>
    <s v="N"/>
    <n v="0"/>
    <n v="0"/>
    <n v="0"/>
    <n v="0"/>
    <n v="0"/>
    <n v="0"/>
  </r>
  <r>
    <s v="R"/>
    <x v="0"/>
    <s v="R.10015"/>
    <s v="CAP-GAS SYSTEM WORK"/>
    <s v="R.10015.03"/>
    <s v="GAS DIMP MITIGATION MEASURES"/>
    <s v="R.10015.03.06"/>
    <s v="SEWER CROSS BORE PROGRAM"/>
    <s v="R.10015.03.06.01"/>
    <s v="G-DIMP LEGACY CROSS BORE INSPECTION-DIST"/>
    <x v="0"/>
    <n v="4580"/>
    <s v="David J Landers"/>
    <s v="CA"/>
    <s v="REL  SETC  //  OPER"/>
    <x v="0"/>
    <x v="0"/>
    <s v="2CORP90000"/>
    <x v="0"/>
    <s v="3CORP93500"/>
    <x v="89"/>
    <s v="1DRIV12000"/>
    <x v="17"/>
    <s v="2DRIV12300"/>
    <x v="50"/>
    <n v="0"/>
    <n v="1089440"/>
    <n v="1006185.82"/>
    <n v="378252.03"/>
    <n v="711187.97"/>
    <n v="0"/>
    <n v="800000"/>
    <n v="-800000"/>
    <n v="0"/>
    <n v="825000"/>
    <n v="-825000"/>
    <n v="0"/>
    <n v="850000"/>
    <n v="-850000"/>
    <n v="0"/>
    <n v="900000"/>
    <n v="-900000"/>
    <n v="900000"/>
    <n v="-2663812.0300000003"/>
    <s v="Henderson"/>
    <s v=" "/>
    <s v="N"/>
    <n v="0"/>
    <n v="0"/>
    <n v="0"/>
    <n v="0"/>
    <n v="0"/>
    <n v="0"/>
  </r>
  <r>
    <s v="R"/>
    <x v="0"/>
    <s v="R.10015"/>
    <s v="CAP-GAS SYSTEM WORK"/>
    <s v="R.10015.03"/>
    <s v="GAS DIMP MITIGATION MEASURES"/>
    <s v="R.10015.03.06"/>
    <s v="SEWER CROSS BORE PROGRAM"/>
    <s v="R.10015.03.06.02"/>
    <s v="G-DIMP LEGACY CRSS BORE REPLACEMENT-DIST"/>
    <x v="0"/>
    <n v="4580"/>
    <s v="David J Landers"/>
    <s v="CA"/>
    <s v="REL  SETC  //  OPER"/>
    <x v="0"/>
    <x v="0"/>
    <s v="2CORP90000"/>
    <x v="0"/>
    <s v="3CORP93500"/>
    <x v="89"/>
    <s v="1DRIV12000"/>
    <x v="17"/>
    <s v="2DRIV12300"/>
    <x v="50"/>
    <n v="1353176.7664629836"/>
    <n v="0"/>
    <n v="67815.3"/>
    <n v="275971.83"/>
    <n v="-275971.83"/>
    <n v="1381437.8033554852"/>
    <n v="380000"/>
    <n v="1001437.8033554852"/>
    <n v="1423015.0576312328"/>
    <n v="400000"/>
    <n v="1023015.0576312328"/>
    <n v="1465933.5136578111"/>
    <n v="400000"/>
    <n v="1065933.5136578111"/>
    <n v="1510193.1714352195"/>
    <n v="420000"/>
    <n v="1090193.1714352195"/>
    <n v="420000"/>
    <n v="3904607.7160797482"/>
    <s v="Henderson"/>
    <s v=" "/>
    <s v="N"/>
    <n v="0"/>
    <n v="0"/>
    <n v="0"/>
    <n v="0"/>
    <n v="0"/>
    <n v="0"/>
  </r>
  <r>
    <s v="R"/>
    <x v="0"/>
    <s v="R.10015"/>
    <s v="CAP-GAS SYSTEM WORK"/>
    <s v="R.10015.03"/>
    <s v="GAS DIMP MITIGATION MEASURES"/>
    <s v="R.10015.03.07"/>
    <s v="SHALLOW MAIN &amp; SERVICE REPLACEMENT PROG"/>
    <s v="R.10015.03.07.01"/>
    <s v="G-DIMP Continuing Surveillance-Other"/>
    <x v="0"/>
    <n v="4580"/>
    <s v="David J Landers"/>
    <s v="CA"/>
    <s v="REL  SETC  //  OPER"/>
    <x v="0"/>
    <x v="0"/>
    <s v="2CORP90000"/>
    <x v="0"/>
    <s v="3CORP93500"/>
    <x v="89"/>
    <s v="1DRIV12000"/>
    <x v="17"/>
    <s v="2DRIV12300"/>
    <x v="50"/>
    <n v="0"/>
    <n v="0"/>
    <n v="173360.53"/>
    <n v="475667.30000000005"/>
    <n v="-475667.30000000005"/>
    <n v="0"/>
    <n v="500000"/>
    <n v="-500000"/>
    <n v="0"/>
    <n v="500000"/>
    <n v="-500000"/>
    <n v="0"/>
    <n v="550000"/>
    <n v="-550000"/>
    <n v="0"/>
    <n v="600000"/>
    <n v="-600000"/>
    <n v="650000"/>
    <n v="-2625667.2999999998"/>
    <s v="Henderson"/>
    <s v=" "/>
    <s v="N"/>
    <n v="0"/>
    <n v="0"/>
    <n v="0"/>
    <n v="0"/>
    <n v="0"/>
    <n v="0"/>
  </r>
  <r>
    <s v="R"/>
    <x v="0"/>
    <s v="R.10015"/>
    <s v="CAP-GAS SYSTEM WORK"/>
    <s v="R.10015.03"/>
    <s v="GAS DIMP MITIGATION MEASURES"/>
    <s v="R.10015.03.07"/>
    <s v="SHALLOW MAIN &amp; SERVICE REPLACEMENT PROG"/>
    <s v="R.10015.03.07.02"/>
    <s v="G-DIMP SHALLOW MAIN REPL-MAIN WITH SERV"/>
    <x v="0"/>
    <n v="4580"/>
    <s v="David J Landers"/>
    <s v="CA"/>
    <s v="REL  SETC  //  OPER"/>
    <x v="0"/>
    <x v="0"/>
    <s v="2CORP90000"/>
    <x v="0"/>
    <s v="3CORP93500"/>
    <x v="89"/>
    <s v="1DRIV12000"/>
    <x v="17"/>
    <s v="2DRIV12300"/>
    <x v="50"/>
    <n v="0"/>
    <n v="0"/>
    <n v="158369.53"/>
    <n v="2728895.61"/>
    <n v="-2728895.61"/>
    <n v="0"/>
    <n v="2000000"/>
    <n v="-2000000"/>
    <n v="0"/>
    <n v="2000000"/>
    <n v="-2000000"/>
    <n v="0"/>
    <n v="2000000"/>
    <n v="-2000000"/>
    <n v="0"/>
    <n v="2000000"/>
    <n v="-2000000"/>
    <n v="2000000"/>
    <n v="-10728895.609999999"/>
    <s v="Henderson"/>
    <s v=" "/>
    <s v="N"/>
    <n v="0"/>
    <n v="0"/>
    <n v="0"/>
    <n v="0"/>
    <n v="0"/>
    <n v="0"/>
  </r>
  <r>
    <s v="R"/>
    <x v="0"/>
    <s v="R.10015"/>
    <s v="CAP-GAS SYSTEM WORK"/>
    <s v="R.10015.03"/>
    <s v="GAS DIMP MITIGATION MEASURES"/>
    <s v="R.10015.03.07"/>
    <s v="SHALLOW MAIN &amp; SERVICE REPLACEMENT PROG"/>
    <s v="R.10015.03.07.03"/>
    <s v="G-DIMP SHALLOW SERV REPL-SINGLE SERV"/>
    <x v="0"/>
    <n v="4580"/>
    <s v="David J Landers"/>
    <s v="CA"/>
    <s v="REL  SETC  //  OPER"/>
    <x v="0"/>
    <x v="0"/>
    <s v="2CORP90000"/>
    <x v="0"/>
    <s v="3CORP93500"/>
    <x v="89"/>
    <s v="1DRIV12000"/>
    <x v="17"/>
    <s v="2DRIV12300"/>
    <x v="50"/>
    <n v="0"/>
    <n v="0"/>
    <n v="38568.35"/>
    <n v="88540.479999999996"/>
    <n v="-88540.479999999996"/>
    <n v="0"/>
    <n v="255000"/>
    <n v="-255000"/>
    <n v="0"/>
    <n v="255000"/>
    <n v="-255000"/>
    <n v="0"/>
    <n v="255000"/>
    <n v="-255000"/>
    <n v="0"/>
    <n v="255000"/>
    <n v="-255000"/>
    <n v="255000"/>
    <n v="-1108540.48"/>
    <s v="Henderson"/>
    <s v=" "/>
    <s v="N"/>
    <n v="0"/>
    <n v="0"/>
    <n v="0"/>
    <n v="0"/>
    <n v="0"/>
    <n v="0"/>
  </r>
  <r>
    <s v="R"/>
    <x v="0"/>
    <s v="R.10015"/>
    <s v="CAP-GAS SYSTEM WORK"/>
    <s v="R.10015.03"/>
    <s v="GAS DIMP MITIGATION MEASURES"/>
    <s v="R.10015.03.07"/>
    <s v="SHALLOW MAIN &amp; SERVICE REPLACEMENT PROG"/>
    <s v="R.10015.03.07.04"/>
    <s v="OMRC_G-DIMP SHALLOW SERV REPL-SNGL SERV"/>
    <x v="0"/>
    <n v="4580"/>
    <s v="David J Landers"/>
    <s v="OR"/>
    <s v="REL  SETC  //  OPER"/>
    <x v="0"/>
    <x v="0"/>
    <s v="2CORP90000"/>
    <x v="0"/>
    <s v="3CORP93500"/>
    <x v="89"/>
    <s v="1DRIV12000"/>
    <x v="17"/>
    <s v="2DRIV12300"/>
    <x v="50"/>
    <n v="0"/>
    <n v="398"/>
    <n v="0"/>
    <n v="0"/>
    <n v="398"/>
    <n v="0"/>
    <n v="0"/>
    <n v="0"/>
    <n v="0"/>
    <n v="0"/>
    <n v="0"/>
    <n v="0"/>
    <n v="0"/>
    <n v="0"/>
    <n v="0"/>
    <n v="0"/>
    <n v="0"/>
    <n v="0"/>
    <n v="398"/>
    <n v="0"/>
    <s v=" "/>
    <s v="N"/>
    <n v="0"/>
    <n v="0"/>
    <n v="0"/>
    <n v="0"/>
    <n v="0"/>
    <n v="0"/>
  </r>
  <r>
    <s v="R"/>
    <x v="0"/>
    <s v="R.10015"/>
    <s v="CAP-GAS SYSTEM WORK"/>
    <s v="R.10015.03"/>
    <s v="GAS DIMP MITIGATION MEASURES"/>
    <s v="R.10015.03.07"/>
    <s v="SHALLOW MAIN &amp; SERVICE REPLACEMENT PROG"/>
    <s v="R.10015.03.07.05"/>
    <s v="OMRC_G-DIMP Shallow Facility Repl-Other"/>
    <x v="0"/>
    <n v="4580"/>
    <s v="David J Landers"/>
    <s v="OR"/>
    <s v="REL  SETC  //  INIT"/>
    <x v="0"/>
    <x v="0"/>
    <s v="2CORP90000"/>
    <x v="0"/>
    <s v="3CORP93500"/>
    <x v="89"/>
    <s v="1DRIV12000"/>
    <x v="17"/>
    <s v="2DRIV12300"/>
    <x v="50"/>
    <n v="0"/>
    <n v="0"/>
    <n v="0"/>
    <n v="0"/>
    <n v="0"/>
    <n v="0"/>
    <n v="0"/>
    <n v="0"/>
    <n v="0"/>
    <n v="0"/>
    <n v="0"/>
    <n v="0"/>
    <n v="0"/>
    <n v="0"/>
    <n v="0"/>
    <n v="0"/>
    <n v="0"/>
    <n v="0"/>
    <n v="0"/>
    <n v="0"/>
    <s v=" "/>
    <s v="N"/>
    <n v="0"/>
    <n v="0"/>
    <n v="0"/>
    <n v="0"/>
    <n v="0"/>
    <n v="0"/>
  </r>
  <r>
    <s v="R"/>
    <x v="0"/>
    <s v="R.10015"/>
    <s v="CAP-GAS SYSTEM WORK"/>
    <s v="R.10015.03"/>
    <s v="GAS DIMP MITIGATION MEASURES"/>
    <s v="R.10015.03.08"/>
    <s v="TRAFFIC PROTECTION ENHANCEMENT PROGRAM"/>
    <s v="R.10015.03.08.01"/>
    <s v="G-DIMP Buried MSA Serv Repl-Opp"/>
    <x v="0"/>
    <n v="4580"/>
    <s v="David J Landers"/>
    <s v="CA"/>
    <s v="REL  SETC  //  OPER"/>
    <x v="0"/>
    <x v="0"/>
    <s v="2CORP90000"/>
    <x v="0"/>
    <s v="3CORP93500"/>
    <x v="89"/>
    <s v="1DRIV12000"/>
    <x v="17"/>
    <s v="2DRIV12300"/>
    <x v="50"/>
    <n v="0"/>
    <n v="0"/>
    <n v="6225.46"/>
    <n v="69408.09"/>
    <n v="-69408.09"/>
    <n v="0"/>
    <n v="250000"/>
    <n v="-250000"/>
    <n v="0"/>
    <n v="150000"/>
    <n v="-150000"/>
    <n v="0"/>
    <n v="150000"/>
    <n v="-150000"/>
    <n v="0"/>
    <n v="150000"/>
    <n v="-150000"/>
    <n v="150000"/>
    <n v="-769408.09"/>
    <s v="Henderson"/>
    <s v=" "/>
    <s v="N"/>
    <n v="0"/>
    <n v="0"/>
    <n v="0"/>
    <n v="0"/>
    <n v="0"/>
    <n v="0"/>
  </r>
  <r>
    <s v="R"/>
    <x v="0"/>
    <s v="R.10015"/>
    <s v="CAP-GAS SYSTEM WORK"/>
    <s v="R.10015.03"/>
    <s v="GAS DIMP MITIGATION MEASURES"/>
    <s v="R.10015.03.09"/>
    <s v="UNMAINTAINABLE FACILITIES PROGRAM"/>
    <s v="R.10015.03.09.01"/>
    <s v="G-DIMP PREVENTATIVE MAINT-FACILITIES"/>
    <x v="0"/>
    <n v="4580"/>
    <s v="David J Landers"/>
    <s v="CA"/>
    <s v="REL  SETC  //  OPER"/>
    <x v="0"/>
    <x v="0"/>
    <s v="2CORP90000"/>
    <x v="0"/>
    <s v="3CORP93500"/>
    <x v="89"/>
    <s v="1DRIV12000"/>
    <x v="17"/>
    <s v="2DRIV12300"/>
    <x v="50"/>
    <n v="2182192.6800000002"/>
    <n v="1756831"/>
    <n v="1752229.95"/>
    <n v="4612085.0203999998"/>
    <n v="-2855254.0203999998"/>
    <n v="2225111.2640707977"/>
    <n v="2225111.2640707977"/>
    <n v="0"/>
    <n v="2297260.7830088502"/>
    <n v="2297260.7830088502"/>
    <n v="0"/>
    <n v="2366430.5161061953"/>
    <n v="2366430.5161061953"/>
    <n v="0"/>
    <n v="2293452.7433628323"/>
    <n v="2293452.7433628323"/>
    <n v="0"/>
    <n v="2300000"/>
    <n v="-2855254.0203999998"/>
    <s v="Henderson"/>
    <s v=" CAK increase was estimate for worst case greenwood findings.  Removed extra funding until initial work began and impact known.  Original plan was $9.1M.  Proposed plan was $17M which was reduced back to original"/>
    <s v="N"/>
    <n v="0"/>
    <n v="0"/>
    <n v="0"/>
    <n v="0"/>
    <n v="0"/>
    <n v="0"/>
  </r>
  <r>
    <s v="R"/>
    <x v="0"/>
    <s v="R.10015"/>
    <s v="CAP-GAS SYSTEM WORK"/>
    <s v="R.10015.03"/>
    <s v="GAS DIMP MITIGATION MEASURES"/>
    <s v="R.10015.03.09"/>
    <s v="UNMAINTAINABLE FACILITIES PROGRAM"/>
    <s v="R.10015.03.09.02"/>
    <s v="G-DIMP PREVENTIVE MAINT-23000 MSA-DIST"/>
    <x v="0"/>
    <n v="3037"/>
    <s v="Loretta Jo Baggenstos"/>
    <s v="CA"/>
    <s v="REL  SETC  //  OPER"/>
    <x v="0"/>
    <x v="0"/>
    <s v="2CORP90000"/>
    <x v="0"/>
    <s v="3CORP93500"/>
    <x v="89"/>
    <s v="1DRIV12000"/>
    <x v="17"/>
    <s v="2DRIV12300"/>
    <x v="50"/>
    <n v="0"/>
    <n v="0"/>
    <n v="0"/>
    <n v="0"/>
    <n v="0"/>
    <n v="0"/>
    <n v="0"/>
    <n v="0"/>
    <n v="0"/>
    <n v="0"/>
    <n v="0"/>
    <n v="0"/>
    <n v="0"/>
    <n v="0"/>
    <n v="0"/>
    <n v="0"/>
    <n v="0"/>
    <n v="0"/>
    <n v="0"/>
    <s v="Henderson"/>
    <s v=" "/>
    <s v="N"/>
    <n v="0"/>
    <n v="0"/>
    <n v="0"/>
    <n v="0"/>
    <n v="0"/>
    <n v="0"/>
  </r>
  <r>
    <s v="R"/>
    <x v="0"/>
    <s v="R.10015"/>
    <s v="CAP-GAS SYSTEM WORK"/>
    <s v="R.10015.03"/>
    <s v="GAS DIMP MITIGATION MEASURES"/>
    <s v="R.10015.03.09"/>
    <s v="UNMAINTAINABLE FACILITIES PROGRAM"/>
    <s v="R.10015.03.09.03"/>
    <s v="G-DIMP PREVENTIVE MAINT-DIST REG-DIST"/>
    <x v="0"/>
    <n v="4022"/>
    <s v="Roque Bamba"/>
    <s v="CA"/>
    <s v="REL  SETC  //  OPER"/>
    <x v="0"/>
    <x v="0"/>
    <s v="2CORP90000"/>
    <x v="0"/>
    <s v="3CORP93500"/>
    <x v="89"/>
    <s v="1DRIV12000"/>
    <x v="17"/>
    <s v="2DRIV12300"/>
    <x v="50"/>
    <n v="0"/>
    <n v="1819874"/>
    <n v="2121000.85"/>
    <n v="2359368.0600195001"/>
    <n v="-539494.06001950009"/>
    <n v="0"/>
    <n v="2200000"/>
    <n v="-2200000"/>
    <n v="0"/>
    <n v="2200000"/>
    <n v="-2200000"/>
    <n v="0"/>
    <n v="2200000"/>
    <n v="-2200000"/>
    <n v="0"/>
    <n v="2000000"/>
    <n v="-2000000"/>
    <n v="1800000"/>
    <n v="-9139494.0600195006"/>
    <s v="Henderson"/>
    <s v=" "/>
    <s v="N"/>
    <n v="0"/>
    <n v="0"/>
    <n v="0"/>
    <n v="0"/>
    <n v="0"/>
    <n v="0"/>
  </r>
  <r>
    <s v="R"/>
    <x v="0"/>
    <s v="R.10015"/>
    <s v="CAP-GAS SYSTEM WORK"/>
    <s v="R.10015.03"/>
    <s v="GAS DIMP MITIGATION MEASURES"/>
    <s v="R.10015.03.09"/>
    <s v="UNMAINTAINABLE FACILITIES PROGRAM"/>
    <s v="R.10015.03.09.04"/>
    <s v="G-DIMP PREVENTIVE MAINTENANCE-FACILITIES"/>
    <x v="0"/>
    <n v="4580"/>
    <s v="David J Landers"/>
    <s v="CA"/>
    <s v="REL  SETC  //  OPER"/>
    <x v="0"/>
    <x v="0"/>
    <s v="2CORP90000"/>
    <x v="0"/>
    <s v="3CORP93500"/>
    <x v="89"/>
    <s v="1DRIV12000"/>
    <x v="17"/>
    <s v="2DRIV12300"/>
    <x v="50"/>
    <n v="3610439.8947109575"/>
    <n v="2906656"/>
    <n v="2776621"/>
    <n v="0"/>
    <n v="2906656"/>
    <n v="3685843.7721580188"/>
    <n v="0"/>
    <n v="3685843.7721580188"/>
    <n v="3796776.9342326773"/>
    <n v="0"/>
    <n v="3796776.9342326773"/>
    <n v="3911288.5854065185"/>
    <n v="0"/>
    <n v="3911288.5854065185"/>
    <n v="4029378.7256795424"/>
    <n v="0"/>
    <n v="4029378.7256795424"/>
    <n v="0"/>
    <n v="18329944.017476756"/>
    <s v="Henderson"/>
    <s v=" "/>
    <s v="N"/>
    <n v="0"/>
    <n v="0"/>
    <n v="0"/>
    <n v="0"/>
    <n v="0"/>
    <n v="0"/>
  </r>
  <r>
    <s v="R"/>
    <x v="0"/>
    <s v="R.10015"/>
    <s v="CAP-GAS SYSTEM WORK"/>
    <s v="R.10015.03"/>
    <s v="GAS DIMP MITIGATION MEASURES"/>
    <s v="R.10015.03.09"/>
    <s v="UNMAINTAINABLE FACILITIES PROGRAM"/>
    <s v="R.10015.03.09.05"/>
    <s v="G-DIMP PREVENTIVE MAINTENANCE-MSA-DIST"/>
    <x v="0"/>
    <n v="3037"/>
    <s v="Loretta Jo Baggenstos"/>
    <s v="CA"/>
    <s v="REL  SETC  //  OPER"/>
    <x v="0"/>
    <x v="0"/>
    <s v="2CORP90000"/>
    <x v="0"/>
    <s v="3CORP93500"/>
    <x v="89"/>
    <s v="1DRIV12000"/>
    <x v="17"/>
    <s v="2DRIV12300"/>
    <x v="50"/>
    <n v="843989.69697659195"/>
    <n v="679476"/>
    <n v="968657.65"/>
    <n v="551851.55332000006"/>
    <n v="127624.44667999994"/>
    <n v="861616.3844532714"/>
    <n v="206000"/>
    <n v="655616.3844532714"/>
    <n v="887548.52806302998"/>
    <n v="206000"/>
    <n v="681548.52806302998"/>
    <n v="914317.1924343938"/>
    <n v="206000"/>
    <n v="708317.1924343938"/>
    <n v="941922.37756736251"/>
    <n v="206000"/>
    <n v="735922.37756736251"/>
    <n v="206000"/>
    <n v="2909028.9291980579"/>
    <s v="Henderson"/>
    <s v=" "/>
    <s v="N"/>
    <n v="0"/>
    <n v="0"/>
    <n v="0"/>
    <n v="0"/>
    <n v="0"/>
    <n v="0"/>
  </r>
  <r>
    <s v="R"/>
    <x v="0"/>
    <s v="R.10015"/>
    <s v="CAP-GAS SYSTEM WORK"/>
    <s v="R.10015.03"/>
    <s v="GAS DIMP MITIGATION MEASURES"/>
    <s v="R.10015.03.09"/>
    <s v="UNMAINTAINABLE FACILITIES PROGRAM"/>
    <s v="R.10015.03.09.06"/>
    <s v="G-DIMP PREVENTIVE MAINTENANCE-OTHER"/>
    <x v="0"/>
    <n v="4580"/>
    <s v="David J Landers"/>
    <s v="CA"/>
    <s v="REL  SETC  //  OPER"/>
    <x v="0"/>
    <x v="0"/>
    <s v="2CORP90000"/>
    <x v="0"/>
    <s v="3CORP93500"/>
    <x v="89"/>
    <s v="1DRIV12000"/>
    <x v="17"/>
    <s v="2DRIV12300"/>
    <x v="50"/>
    <n v="2774250"/>
    <n v="413608"/>
    <n v="440529.09"/>
    <n v="572032.17999999993"/>
    <n v="-158424.17999999993"/>
    <n v="2832190.0884955763"/>
    <n v="500000"/>
    <n v="2332190.0884955763"/>
    <n v="2917430.7610619473"/>
    <n v="500000"/>
    <n v="2417430.7610619473"/>
    <n v="3005421.1327433633"/>
    <n v="500000"/>
    <n v="2505421.1327433633"/>
    <n v="3096161.2035398236"/>
    <n v="500000"/>
    <n v="2596161.2035398236"/>
    <n v="500000"/>
    <n v="9692779.0058407113"/>
    <s v="Henderson"/>
    <s v=" "/>
    <s v="N"/>
    <n v="0"/>
    <n v="0"/>
    <n v="0"/>
    <n v="0"/>
    <n v="0"/>
    <n v="0"/>
  </r>
  <r>
    <s v="R"/>
    <x v="0"/>
    <s v="R.10015"/>
    <s v="CAP-GAS SYSTEM WORK"/>
    <s v="R.10015.03"/>
    <s v="GAS DIMP MITIGATION MEASURES"/>
    <s v="R.10015.03.09"/>
    <s v="UNMAINTAINABLE FACILITIES PROGRAM"/>
    <s v="R.10015.03.09.07"/>
    <s v="G-DIMP PREVENTIVE MAINT-FARM TAPS-DIST"/>
    <x v="0"/>
    <n v="4022"/>
    <s v="Roque Bamba"/>
    <s v="CA"/>
    <s v="REL  SETC  //  OPER"/>
    <x v="0"/>
    <x v="0"/>
    <s v="2CORP90000"/>
    <x v="0"/>
    <s v="3CORP93500"/>
    <x v="89"/>
    <s v="1DRIV12000"/>
    <x v="17"/>
    <s v="2DRIV12300"/>
    <x v="50"/>
    <n v="77062.5"/>
    <n v="0"/>
    <n v="335.18"/>
    <n v="349.23"/>
    <n v="-349.23"/>
    <n v="78671.94690265489"/>
    <n v="75000"/>
    <n v="3671.9469026548904"/>
    <n v="81039.743362831883"/>
    <n v="75000"/>
    <n v="6039.7433628318831"/>
    <n v="83483.920353982321"/>
    <n v="75000"/>
    <n v="8483.9203539823211"/>
    <n v="86004.477876106219"/>
    <n v="75000"/>
    <n v="11004.477876106219"/>
    <n v="75000"/>
    <n v="28850.858495575314"/>
    <s v="Henderson"/>
    <s v=" "/>
    <s v="N"/>
    <n v="0"/>
    <n v="0"/>
    <n v="0"/>
    <n v="0"/>
    <n v="0"/>
    <n v="0"/>
  </r>
  <r>
    <s v="R"/>
    <x v="0"/>
    <s v="R.10015"/>
    <s v="CAP-GAS SYSTEM WORK"/>
    <s v="R.10015.03"/>
    <s v="GAS DIMP MITIGATION MEASURES"/>
    <s v="R.10015.03.09"/>
    <s v="UNMAINTAINABLE FACILITIES PROGRAM"/>
    <s v="R.10015.03.09.08"/>
    <s v="G-DIMP PREVENTIVE MAINT-R5000 MSA-DIST"/>
    <x v="0"/>
    <n v="3037"/>
    <s v="Loretta Jo Baggenstos"/>
    <s v="CA"/>
    <s v="REL  SETC  //  OPER"/>
    <x v="0"/>
    <x v="0"/>
    <s v="2CORP90000"/>
    <x v="0"/>
    <s v="3CORP93500"/>
    <x v="89"/>
    <s v="1DRIV12000"/>
    <x v="17"/>
    <s v="2DRIV12300"/>
    <x v="50"/>
    <n v="0"/>
    <n v="0"/>
    <n v="0"/>
    <n v="119.11"/>
    <n v="-119.11"/>
    <n v="0"/>
    <n v="100000"/>
    <n v="-100000"/>
    <n v="0"/>
    <n v="0"/>
    <n v="0"/>
    <n v="0"/>
    <n v="0"/>
    <n v="0"/>
    <n v="0"/>
    <n v="0"/>
    <n v="0"/>
    <n v="0"/>
    <n v="-100119.11"/>
    <s v="Henderson"/>
    <s v=" "/>
    <s v="N"/>
    <n v="0"/>
    <n v="0"/>
    <n v="0"/>
    <n v="0"/>
    <n v="0"/>
    <n v="0"/>
  </r>
  <r>
    <s v="R"/>
    <x v="0"/>
    <s v="R.10015"/>
    <s v="CAP-GAS SYSTEM WORK"/>
    <s v="R.10015.03"/>
    <s v="GAS DIMP MITIGATION MEASURES"/>
    <s v="R.10015.03.09"/>
    <s v="UNMAINTAINABLE FACILITIES PROGRAM"/>
    <s v="R.10015.03.09.09"/>
    <s v="OMRC_G-DIMP PREVENTIVE MAINT-FACILITIES"/>
    <x v="0"/>
    <n v="4580"/>
    <s v="David J Landers"/>
    <s v="OR"/>
    <s v="REL  SETC  //  OPER"/>
    <x v="0"/>
    <x v="0"/>
    <s v="2CORP90000"/>
    <x v="0"/>
    <s v="3CORP93500"/>
    <x v="89"/>
    <s v="1DRIV12000"/>
    <x v="17"/>
    <s v="2DRIV12300"/>
    <x v="50"/>
    <n v="0"/>
    <n v="0"/>
    <n v="0"/>
    <n v="0"/>
    <n v="0"/>
    <n v="0"/>
    <n v="0"/>
    <n v="0"/>
    <n v="0"/>
    <n v="0"/>
    <n v="0"/>
    <n v="0"/>
    <n v="0"/>
    <n v="0"/>
    <n v="0"/>
    <n v="0"/>
    <n v="0"/>
    <n v="0"/>
    <n v="0"/>
    <n v="0"/>
    <s v=" "/>
    <s v="N"/>
    <n v="0"/>
    <n v="0"/>
    <n v="0"/>
    <n v="0"/>
    <n v="0"/>
    <n v="0"/>
  </r>
  <r>
    <s v="R"/>
    <x v="0"/>
    <s v="R.10015"/>
    <s v="CAP-GAS SYSTEM WORK"/>
    <s v="R.10015.03"/>
    <s v="GAS DIMP MITIGATION MEASURES"/>
    <s v="R.10015.03.10"/>
    <s v="WRAPPED STL IN CASING PROGRAM"/>
    <s v="R.10015.03.10.01"/>
    <s v="G-DIMP STW SERV IN CASING-SERV-DIST"/>
    <x v="0"/>
    <n v="4580"/>
    <s v="David J Landers"/>
    <s v="CA"/>
    <s v="REL  SETC  //  OPER"/>
    <x v="0"/>
    <x v="0"/>
    <s v="2CORP90000"/>
    <x v="0"/>
    <s v="3CORP93500"/>
    <x v="89"/>
    <s v="1DRIV12000"/>
    <x v="17"/>
    <s v="2DRIV12300"/>
    <x v="50"/>
    <n v="0"/>
    <n v="0"/>
    <n v="1191.47"/>
    <n v="1310.58"/>
    <n v="-1310.58"/>
    <n v="0"/>
    <n v="0"/>
    <n v="0"/>
    <n v="0"/>
    <n v="0"/>
    <n v="0"/>
    <n v="0"/>
    <n v="0"/>
    <n v="0"/>
    <n v="0"/>
    <n v="0"/>
    <n v="0"/>
    <n v="0"/>
    <n v="-1310.58"/>
    <s v="Henderson"/>
    <s v=" "/>
    <s v="N"/>
    <n v="0"/>
    <n v="0"/>
    <n v="0"/>
    <n v="0"/>
    <n v="0"/>
    <n v="0"/>
  </r>
  <r>
    <s v="R"/>
    <x v="0"/>
    <s v="R.10015"/>
    <s v="CAP-GAS SYSTEM WORK"/>
    <s v="R.10015.03"/>
    <s v="GAS DIMP MITIGATION MEASURES"/>
    <s v="R.10015.03.11"/>
    <s v="Guard Posts"/>
    <s v="R.10015.03.11.01"/>
    <s v="G-DIMP Guard Posts"/>
    <x v="0"/>
    <n v="4580"/>
    <s v="David J Landers"/>
    <s v="CA"/>
    <s v="REL  SETC  //  INIT"/>
    <x v="0"/>
    <x v="0"/>
    <s v="2CORP90000"/>
    <x v="0"/>
    <s v="3CORP93500"/>
    <x v="89"/>
    <s v="1DRIV12000"/>
    <x v="17"/>
    <s v="2DRIV12300"/>
    <x v="50"/>
    <n v="0"/>
    <n v="0"/>
    <n v="12385.75"/>
    <n v="141510.60999999999"/>
    <n v="-141510.60999999999"/>
    <n v="0"/>
    <n v="150000"/>
    <n v="-150000"/>
    <n v="0"/>
    <n v="150000"/>
    <n v="-150000"/>
    <n v="0"/>
    <n v="150000"/>
    <n v="-150000"/>
    <n v="0"/>
    <n v="150000"/>
    <n v="-150000"/>
    <n v="150000"/>
    <n v="-741510.61"/>
    <s v="Henderson"/>
    <s v=" "/>
    <s v="N"/>
    <n v="0"/>
    <n v="0"/>
    <n v="0"/>
    <n v="0"/>
    <n v="0"/>
    <n v="0"/>
  </r>
  <r>
    <s v="R"/>
    <x v="0"/>
    <s v="R.10015"/>
    <s v="CAP-GAS SYSTEM WORK"/>
    <s v="R.10015.04"/>
    <s v="GAS EMERGENCY RESPONSE"/>
    <s v="R.10015.04.01"/>
    <s v="LEAK REPAIR"/>
    <s v="R.10015.04.01.01"/>
    <s v="G-Eliminate Historical C Leaks"/>
    <x v="0"/>
    <n v="3083"/>
    <s v="John H Klippert"/>
    <s v="CA"/>
    <s v="REL  SETC  //  OPER"/>
    <x v="0"/>
    <x v="0"/>
    <s v="2CORP90000"/>
    <x v="0"/>
    <s v="3CORP92000"/>
    <x v="93"/>
    <s v="1DRIV17000"/>
    <x v="20"/>
    <s v="2DRIV17000"/>
    <x v="51"/>
    <n v="140000"/>
    <n v="0"/>
    <n v="0"/>
    <n v="0"/>
    <n v="0"/>
    <n v="142923.89380530978"/>
    <n v="0"/>
    <n v="142923.89380530978"/>
    <n v="147225.48672566374"/>
    <n v="0"/>
    <n v="147225.48672566374"/>
    <n v="151665.84070796461"/>
    <n v="0"/>
    <n v="151665.84070796461"/>
    <n v="156244.95575221238"/>
    <n v="0"/>
    <n v="156244.95575221238"/>
    <n v="0"/>
    <n v="598060.17699115048"/>
    <s v="Henderson"/>
    <s v="Added to Leak Repair Main &amp; Service "/>
    <s v="N"/>
    <n v="0"/>
    <n v="0"/>
    <n v="0"/>
    <n v="0"/>
    <n v="0"/>
    <n v="0"/>
  </r>
  <r>
    <s v="R"/>
    <x v="0"/>
    <s v="R.10015"/>
    <s v="CAP-GAS SYSTEM WORK"/>
    <s v="R.10015.04"/>
    <s v="GAS EMERGENCY RESPONSE"/>
    <s v="R.10015.04.01"/>
    <s v="LEAK REPAIR"/>
    <s v="R.10015.04.01.02"/>
    <s v="G-Leak Repair-Main"/>
    <x v="0"/>
    <n v="3083"/>
    <s v="John H Klippert"/>
    <s v="CA"/>
    <s v="REL  SETC  //  OPER"/>
    <x v="0"/>
    <x v="0"/>
    <s v="2CORP90000"/>
    <x v="0"/>
    <s v="3CORP92000"/>
    <x v="93"/>
    <s v="1DRIV17000"/>
    <x v="20"/>
    <s v="2DRIV17000"/>
    <x v="51"/>
    <n v="1335360.1729206799"/>
    <n v="1755360"/>
    <n v="736518.41"/>
    <n v="2483946.7323877001"/>
    <n v="-728586.73238770012"/>
    <n v="1363249.1110453918"/>
    <n v="1500000"/>
    <n v="-136750.88895460824"/>
    <n v="1404278.9386593795"/>
    <n v="1500000"/>
    <n v="-95721.061340620508"/>
    <n v="1446632.3090996246"/>
    <n v="1500000"/>
    <n v="-53367.690900375368"/>
    <n v="1490309.2223661272"/>
    <n v="1300000"/>
    <n v="190309.22236612719"/>
    <n v="1300000"/>
    <n v="-824117.15121717704"/>
    <s v="Henderson"/>
    <s v="Includes Historical C leaks "/>
    <s v="N"/>
    <n v="0"/>
    <n v="0"/>
    <n v="0"/>
    <n v="0"/>
    <n v="0"/>
    <n v="0"/>
  </r>
  <r>
    <s v="R"/>
    <x v="0"/>
    <s v="R.10015"/>
    <s v="CAP-GAS SYSTEM WORK"/>
    <s v="R.10015.04"/>
    <s v="GAS EMERGENCY RESPONSE"/>
    <s v="R.10015.04.01"/>
    <s v="LEAK REPAIR"/>
    <s v="R.10015.04.01.03"/>
    <s v="G-Leak Repair-Service"/>
    <x v="0"/>
    <n v="3083"/>
    <s v="John H Klippert"/>
    <s v="CA"/>
    <s v="REL  SETC  //  OPER"/>
    <x v="0"/>
    <x v="0"/>
    <s v="2CORP90000"/>
    <x v="0"/>
    <s v="3CORP92000"/>
    <x v="93"/>
    <s v="1DRIV17000"/>
    <x v="20"/>
    <s v="2DRIV17000"/>
    <x v="51"/>
    <n v="-27762.158487137589"/>
    <n v="419988"/>
    <n v="114924.72"/>
    <n v="453166.86928500014"/>
    <n v="-33178.869285000139"/>
    <n v="-28341.969938726816"/>
    <n v="1200000"/>
    <n v="-1228341.9699387269"/>
    <n v="32116.048352353046"/>
    <n v="1200000"/>
    <n v="-1167883.951647647"/>
    <n v="82370.960130649662"/>
    <n v="1200000"/>
    <n v="-1117629.0398693504"/>
    <n v="229863.41308830414"/>
    <n v="1100000"/>
    <n v="-870136.58691169589"/>
    <n v="1100000"/>
    <n v="-4417170.4176524207"/>
    <s v="Henderson"/>
    <s v="Includes Historical C leaks "/>
    <s v="N"/>
    <n v="0"/>
    <n v="0"/>
    <n v="0"/>
    <n v="0"/>
    <n v="0"/>
    <n v="0"/>
  </r>
  <r>
    <s v="R"/>
    <x v="0"/>
    <s v="R.10015"/>
    <s v="CAP-GAS SYSTEM WORK"/>
    <s v="R.10015.04"/>
    <s v="GAS EMERGENCY RESPONSE"/>
    <s v="R.10015.04.01"/>
    <s v="LEAK REPAIR"/>
    <s v="R.10015.04.01.04"/>
    <s v="G-SCATTERED SHORT MAIN REHAB"/>
    <x v="0"/>
    <n v="3083"/>
    <s v="John H Klippert"/>
    <s v="CA"/>
    <s v="REL  SETC  //  OPER"/>
    <x v="0"/>
    <x v="0"/>
    <s v="2CORP90000"/>
    <x v="0"/>
    <s v="3CORP92000"/>
    <x v="93"/>
    <s v="1DRIV17000"/>
    <x v="20"/>
    <s v="2DRIV17000"/>
    <x v="51"/>
    <n v="1816337.4375"/>
    <n v="329659"/>
    <n v="43442.34"/>
    <n v="240805.02901150001"/>
    <n v="88853.97098849999"/>
    <n v="1854271.5645132749"/>
    <n v="350000"/>
    <n v="1504271.5645132749"/>
    <n v="1910079.7378141596"/>
    <n v="350000"/>
    <n v="1560079.7378141596"/>
    <n v="1967688.1747699119"/>
    <n v="350000"/>
    <n v="1617688.1747699119"/>
    <n v="2027096.8753805314"/>
    <n v="350000"/>
    <n v="1677096.8753805314"/>
    <n v="350000"/>
    <n v="6447990.3234663783"/>
    <s v="Henderson"/>
    <s v=" "/>
    <s v="N"/>
    <n v="0"/>
    <n v="0"/>
    <n v="0"/>
    <n v="0"/>
    <n v="0"/>
    <n v="0"/>
  </r>
  <r>
    <s v="R"/>
    <x v="0"/>
    <s v="R.10015"/>
    <s v="CAP-GAS SYSTEM WORK"/>
    <s v="R.10015.04"/>
    <s v="GAS EMERGENCY RESPONSE"/>
    <s v="R.10015.04.01"/>
    <s v="LEAK REPAIR"/>
    <s v="R.10015.04.01.05"/>
    <s v="G-SERVICE REPLACEMENT MISC"/>
    <x v="0"/>
    <n v="3083"/>
    <s v="John H Klippert"/>
    <s v="CA"/>
    <s v="REL  SETC  //  OPER"/>
    <x v="0"/>
    <x v="0"/>
    <s v="2CORP90000"/>
    <x v="0"/>
    <s v="3CORP92000"/>
    <x v="93"/>
    <s v="1DRIV17000"/>
    <x v="20"/>
    <s v="2DRIV17000"/>
    <x v="51"/>
    <n v="3855462.5625"/>
    <n v="1563470"/>
    <n v="432297.92"/>
    <n v="1981971.6598495001"/>
    <n v="-418501.65984950005"/>
    <n v="3935983.7275221245"/>
    <n v="1350000"/>
    <n v="2585983.7275221245"/>
    <n v="4054445.3736902666"/>
    <n v="1350000"/>
    <n v="2704445.3736902666"/>
    <n v="4176728.3632831872"/>
    <n v="1350000"/>
    <n v="2826728.3632831872"/>
    <n v="4302832.6963008856"/>
    <n v="1350000"/>
    <n v="2952832.6963008856"/>
    <n v="1350000"/>
    <n v="10651488.500946963"/>
    <s v="Henderson"/>
    <s v=" "/>
    <s v="N"/>
    <n v="0"/>
    <n v="0"/>
    <n v="0"/>
    <n v="0"/>
    <n v="0"/>
    <n v="0"/>
  </r>
  <r>
    <s v="R"/>
    <x v="0"/>
    <s v="R.10015"/>
    <s v="CAP-GAS SYSTEM WORK"/>
    <s v="R.10015.04"/>
    <s v="GAS EMERGENCY RESPONSE"/>
    <s v="R.10015.04.01"/>
    <s v="LEAK REPAIR"/>
    <s v="R.10015.04.01.06"/>
    <s v="G-SEWER CROSS BORE REPAIR-MAIN"/>
    <x v="0"/>
    <n v="3083"/>
    <s v="John H Klippert"/>
    <s v="CA"/>
    <s v="REL  SETC  //  OPER"/>
    <x v="0"/>
    <x v="0"/>
    <s v="2CORP90000"/>
    <x v="0"/>
    <s v="3CORP92000"/>
    <x v="93"/>
    <s v="1DRIV17000"/>
    <x v="20"/>
    <s v="2DRIV17000"/>
    <x v="51"/>
    <n v="0"/>
    <n v="269727"/>
    <n v="65817.460000000006"/>
    <n v="270963.74760000006"/>
    <n v="-1236.7476000000606"/>
    <n v="0"/>
    <n v="275000"/>
    <n v="-275000"/>
    <n v="0"/>
    <n v="280000"/>
    <n v="-280000"/>
    <n v="0"/>
    <n v="280000"/>
    <n v="-280000"/>
    <n v="0"/>
    <n v="280000"/>
    <n v="-280000"/>
    <n v="280000"/>
    <n v="-1116236.7476000001"/>
    <s v="Henderson"/>
    <s v=" "/>
    <s v="N"/>
    <n v="0"/>
    <n v="0"/>
    <n v="0"/>
    <n v="0"/>
    <n v="0"/>
    <n v="0"/>
  </r>
  <r>
    <s v="R"/>
    <x v="0"/>
    <s v="R.10015"/>
    <s v="CAP-GAS SYSTEM WORK"/>
    <s v="R.10015.04"/>
    <s v="GAS EMERGENCY RESPONSE"/>
    <s v="R.10015.04.01"/>
    <s v="LEAK REPAIR"/>
    <s v="R.10015.04.01.07"/>
    <s v="G-SEWER CROSS BORE REPAIR-SERVICE"/>
    <x v="0"/>
    <n v="3083"/>
    <s v="John H Klippert"/>
    <s v="CA"/>
    <s v="REL  SETC  //  OPER"/>
    <x v="0"/>
    <x v="0"/>
    <s v="2CORP90000"/>
    <x v="0"/>
    <s v="3CORP92000"/>
    <x v="93"/>
    <s v="1DRIV17000"/>
    <x v="20"/>
    <s v="2DRIV17000"/>
    <x v="51"/>
    <n v="0"/>
    <n v="34735"/>
    <n v="36179.699999999997"/>
    <n v="61438.451799500006"/>
    <n v="-26703.451799500006"/>
    <n v="0"/>
    <n v="40000"/>
    <n v="-40000"/>
    <n v="0"/>
    <n v="42000"/>
    <n v="-42000"/>
    <n v="0"/>
    <n v="42000"/>
    <n v="-42000"/>
    <n v="0"/>
    <n v="42000"/>
    <n v="-42000"/>
    <n v="42000"/>
    <n v="-192703.45179950001"/>
    <s v="Henderson"/>
    <s v=" "/>
    <s v="N"/>
    <n v="0"/>
    <n v="0"/>
    <n v="0"/>
    <n v="0"/>
    <n v="0"/>
    <n v="0"/>
  </r>
  <r>
    <s v="R"/>
    <x v="0"/>
    <s v="R.10015"/>
    <s v="CAP-GAS SYSTEM WORK"/>
    <s v="R.10015.04"/>
    <s v="GAS EMERGENCY RESPONSE"/>
    <s v="R.10015.04.01"/>
    <s v="LEAK REPAIR"/>
    <s v="R.10015.04.01.08"/>
    <s v="G-Gas Work Release-Main"/>
    <x v="0"/>
    <n v="3083"/>
    <s v="John H Klippert"/>
    <s v="CA"/>
    <s v="REL  SETC  //  OPER"/>
    <x v="0"/>
    <x v="0"/>
    <s v="2CORP90000"/>
    <x v="0"/>
    <s v="3CORP92000"/>
    <x v="93"/>
    <s v="1DRIV17000"/>
    <x v="20"/>
    <s v="2DRIV17000"/>
    <x v="51"/>
    <n v="0"/>
    <n v="187457"/>
    <n v="72455.289999999994"/>
    <n v="206812.52298950002"/>
    <n v="-19355.522989500023"/>
    <n v="0"/>
    <n v="116000"/>
    <n v="-116000"/>
    <n v="0"/>
    <n v="116000"/>
    <n v="-116000"/>
    <n v="0"/>
    <n v="116000"/>
    <n v="-116000"/>
    <n v="0"/>
    <n v="116000"/>
    <n v="-116000"/>
    <n v="116000"/>
    <n v="-483355.52298950002"/>
    <s v="Henderson"/>
    <s v=" "/>
    <s v="N"/>
    <n v="0"/>
    <n v="0"/>
    <n v="0"/>
    <n v="0"/>
    <n v="0"/>
    <n v="0"/>
  </r>
  <r>
    <s v="R"/>
    <x v="0"/>
    <s v="R.10015"/>
    <s v="CAP-GAS SYSTEM WORK"/>
    <s v="R.10015.04"/>
    <s v="GAS EMERGENCY RESPONSE"/>
    <s v="R.10015.04.01"/>
    <s v="LEAK REPAIR"/>
    <s v="R.10015.04.01.09"/>
    <s v="G-Gas Work Release-Service"/>
    <x v="0"/>
    <n v="3083"/>
    <s v="John H Klippert"/>
    <s v="CA"/>
    <s v="REL  SETC  //  OPER"/>
    <x v="0"/>
    <x v="0"/>
    <s v="2CORP90000"/>
    <x v="0"/>
    <s v="3CORP92000"/>
    <x v="93"/>
    <s v="1DRIV17000"/>
    <x v="20"/>
    <s v="2DRIV17000"/>
    <x v="51"/>
    <n v="0"/>
    <n v="1165848"/>
    <n v="267463.15000000002"/>
    <n v="928909.45838999993"/>
    <n v="236938.54161000007"/>
    <n v="0"/>
    <n v="1181000"/>
    <n v="-1181000"/>
    <n v="0"/>
    <n v="1181000"/>
    <n v="-1181000"/>
    <n v="0"/>
    <n v="1181000"/>
    <n v="-1181000"/>
    <n v="0"/>
    <n v="1181000"/>
    <n v="-1181000"/>
    <n v="1181000"/>
    <n v="-4487061.4583900003"/>
    <s v="Henderson"/>
    <s v=" "/>
    <s v="N"/>
    <n v="0"/>
    <n v="0"/>
    <n v="0"/>
    <n v="0"/>
    <n v="0"/>
    <n v="0"/>
  </r>
  <r>
    <s v="R"/>
    <x v="0"/>
    <s v="R.10015"/>
    <s v="CAP-GAS SYSTEM WORK"/>
    <s v="R.10015.04"/>
    <s v="GAS EMERGENCY RESPONSE"/>
    <s v="R.10015.04.01"/>
    <s v="LEAK REPAIR"/>
    <s v="R.10015.04.01.10"/>
    <s v="OMRC_G-SCATTERED SHORT MAIN REHAB"/>
    <x v="0"/>
    <n v="3083"/>
    <s v="John H Klippert"/>
    <s v="OR"/>
    <s v="REL  SETC  //  CLOS"/>
    <x v="0"/>
    <x v="0"/>
    <s v="2CORP90000"/>
    <x v="0"/>
    <s v="3CORP92000"/>
    <x v="93"/>
    <s v="1DRIV17000"/>
    <x v="20"/>
    <s v="2DRIV17000"/>
    <x v="51"/>
    <n v="0"/>
    <n v="0"/>
    <n v="0"/>
    <n v="0"/>
    <n v="0"/>
    <n v="0"/>
    <n v="0"/>
    <n v="0"/>
    <n v="0"/>
    <n v="0"/>
    <n v="0"/>
    <n v="0"/>
    <n v="0"/>
    <n v="0"/>
    <n v="0"/>
    <n v="0"/>
    <n v="0"/>
    <n v="0"/>
    <n v="0"/>
    <n v="0"/>
    <s v=" "/>
    <s v="N"/>
    <n v="0"/>
    <n v="0"/>
    <n v="0"/>
    <n v="0"/>
    <n v="0"/>
    <n v="0"/>
  </r>
  <r>
    <s v="R"/>
    <x v="0"/>
    <s v="R.10015"/>
    <s v="CAP-GAS SYSTEM WORK"/>
    <s v="R.10015.04"/>
    <s v="GAS EMERGENCY RESPONSE"/>
    <s v="R.10015.04.01"/>
    <s v="LEAK REPAIR"/>
    <s v="R.10015.04.01.11"/>
    <s v="OMRC_G-SERVICE REPLACEMENT"/>
    <x v="0"/>
    <n v="3083"/>
    <s v="John H Klippert"/>
    <s v="OR"/>
    <s v="REL  SETC  //  OPER"/>
    <x v="0"/>
    <x v="0"/>
    <s v="2CORP90000"/>
    <x v="0"/>
    <s v="3CORP93500"/>
    <x v="89"/>
    <s v="1DRIV22000"/>
    <x v="19"/>
    <s v="2DRIV22100"/>
    <x v="46"/>
    <n v="0"/>
    <n v="0"/>
    <n v="0"/>
    <n v="0"/>
    <n v="0"/>
    <n v="0"/>
    <n v="0"/>
    <n v="0"/>
    <n v="0"/>
    <n v="0"/>
    <n v="0"/>
    <n v="0"/>
    <n v="0"/>
    <n v="0"/>
    <n v="0"/>
    <n v="0"/>
    <n v="0"/>
    <n v="0"/>
    <n v="0"/>
    <n v="0"/>
    <s v=" "/>
    <s v="N"/>
    <n v="0"/>
    <n v="0"/>
    <n v="0"/>
    <n v="0"/>
    <n v="0"/>
    <n v="0"/>
  </r>
  <r>
    <s v="R"/>
    <x v="0"/>
    <s v="R.10015"/>
    <s v="CAP-GAS SYSTEM WORK"/>
    <s v="R.10015.05"/>
    <s v="GAS SYSTEM NEW"/>
    <s v="R.10015.05.01"/>
    <s v="GAS SYSTEM NEW"/>
    <s v="R.10015.05.01.01"/>
    <s v="G-SYSTEM CAPACITY NEW-DIST"/>
    <x v="0"/>
    <n v="4580"/>
    <s v="David J Landers"/>
    <s v="CA"/>
    <s v="REL  SETC  //  OPER"/>
    <x v="0"/>
    <x v="0"/>
    <s v="2CORP90000"/>
    <x v="0"/>
    <s v="3CORP91000"/>
    <x v="75"/>
    <s v="1DRIV12000"/>
    <x v="17"/>
    <s v="2DRIV12500"/>
    <x v="33"/>
    <n v="1750000"/>
    <n v="1750000"/>
    <n v="1503444.33"/>
    <n v="634766.24000000011"/>
    <n v="1115233.7599999998"/>
    <n v="1786548.6725663722"/>
    <n v="1155959"/>
    <n v="630589.6725663722"/>
    <n v="1840318.5840707968"/>
    <n v="1186014"/>
    <n v="654304.58407079685"/>
    <n v="1895823.008849558"/>
    <n v="1216851"/>
    <n v="678972.00884955795"/>
    <n v="1953061.9469026551"/>
    <n v="1248489"/>
    <n v="704572.94690265507"/>
    <n v="1280949"/>
    <n v="3783672.9723893818"/>
    <s v="Tada"/>
    <s v=" "/>
    <s v="N"/>
    <n v="0"/>
    <n v="0"/>
    <n v="0"/>
    <n v="0"/>
    <n v="0"/>
    <n v="0"/>
  </r>
  <r>
    <s v="R"/>
    <x v="0"/>
    <s v="R.10015"/>
    <s v="CAP-GAS SYSTEM WORK"/>
    <s v="R.10015.05"/>
    <s v="GAS SYSTEM NEW"/>
    <s v="R.10015.05.01"/>
    <s v="GAS SYSTEM NEW"/>
    <s v="R.10015.05.01.02"/>
    <s v="G-SYSTEM IMPR. OPPORT. NEW-DIST"/>
    <x v="0"/>
    <n v="4207"/>
    <s v="Jennifer R Tada"/>
    <s v="CA"/>
    <s v="REL  SETC  //  OPER"/>
    <x v="0"/>
    <x v="0"/>
    <s v="2CORP90000"/>
    <x v="0"/>
    <s v="3CORP96500"/>
    <x v="91"/>
    <s v="1DRIV22000"/>
    <x v="19"/>
    <s v="2DRIV22200"/>
    <x v="49"/>
    <n v="725003.97165543947"/>
    <n v="725004"/>
    <n v="716077.6"/>
    <n v="695741.02659140003"/>
    <n v="29262.973408599966"/>
    <n v="740145.64752364182"/>
    <n v="740145.64752364182"/>
    <n v="0"/>
    <n v="762421.8757500815"/>
    <n v="762421.8757500815"/>
    <n v="0"/>
    <n v="785416.69198382553"/>
    <n v="785416.69198382553"/>
    <n v="0"/>
    <n v="809130.09622487437"/>
    <n v="809130.09622487437"/>
    <n v="0"/>
    <n v="2833403.9991116198"/>
    <n v="29262.973408599966"/>
    <s v="Tada/Henderson"/>
    <s v=" Cak- increased 2022 by 2M to 2.8M"/>
    <s v="N"/>
    <n v="0"/>
    <n v="0"/>
    <n v="0"/>
    <n v="0"/>
    <n v="0"/>
    <n v="0"/>
  </r>
  <r>
    <s v="R"/>
    <x v="0"/>
    <s v="R.10015"/>
    <s v="CAP-GAS SYSTEM WORK"/>
    <s v="R.10015.05"/>
    <s v="GAS SYSTEM NEW"/>
    <s v="R.10015.05.01"/>
    <s v="GAS SYSTEM NEW"/>
    <s v="R.10015.05.01.03"/>
    <s v="OMRC_G-SYSTEM IMPR. OPPORT. NEW-DIST"/>
    <x v="0"/>
    <n v="4207"/>
    <s v="Jennifer R Tada"/>
    <s v="OR"/>
    <s v="REL  SETC  //  OPER"/>
    <x v="0"/>
    <x v="0"/>
    <s v="2CORP90000"/>
    <x v="0"/>
    <s v="3CORP96500"/>
    <x v="91"/>
    <s v="1DRIV22000"/>
    <x v="19"/>
    <s v="2DRIV22200"/>
    <x v="49"/>
    <n v="0"/>
    <n v="0"/>
    <n v="0"/>
    <n v="0"/>
    <n v="0"/>
    <n v="0"/>
    <n v="0"/>
    <n v="0"/>
    <n v="0"/>
    <n v="0"/>
    <n v="0"/>
    <n v="0"/>
    <n v="0"/>
    <n v="0"/>
    <n v="0"/>
    <n v="0"/>
    <n v="0"/>
    <n v="0"/>
    <n v="0"/>
    <n v="0"/>
    <s v=" "/>
    <s v="N"/>
    <n v="0"/>
    <n v="0"/>
    <n v="0"/>
    <n v="0"/>
    <n v="0"/>
    <n v="0"/>
  </r>
  <r>
    <s v="R"/>
    <x v="0"/>
    <s v="R.10015"/>
    <s v="CAP-GAS SYSTEM WORK"/>
    <s v="R.10015.05"/>
    <s v="GAS SYSTEM NEW"/>
    <s v="R.10015.05.02"/>
    <s v="PROJECT MITIGATION"/>
    <s v="R.10015.05.02.01"/>
    <s v="G-SYSTEM PROJECT MITIGATION-DIST"/>
    <x v="0"/>
    <n v="4580"/>
    <s v="David J Landers"/>
    <s v="CA"/>
    <s v="REL  SETC  //  EXEC"/>
    <x v="0"/>
    <x v="0"/>
    <s v="2CORP90000"/>
    <x v="0"/>
    <s v="3CORP91500"/>
    <x v="87"/>
    <s v="1DRIV12000"/>
    <x v="17"/>
    <s v="2DRIV12500"/>
    <x v="33"/>
    <n v="27414.096617108455"/>
    <n v="27414"/>
    <n v="27413.73"/>
    <n v="0"/>
    <n v="27414"/>
    <n v="27986.638811943645"/>
    <n v="27986.638811943645"/>
    <n v="0"/>
    <n v="28828.95512570117"/>
    <n v="28828.95512570117"/>
    <n v="0"/>
    <n v="29698.442933450875"/>
    <n v="29698.442933450875"/>
    <n v="0"/>
    <n v="30595.102235192757"/>
    <n v="30595.102235192757"/>
    <n v="0"/>
    <n v="31512.955302248542"/>
    <n v="27414"/>
    <s v="Henderson"/>
    <s v=" "/>
    <s v="N"/>
    <n v="0"/>
    <n v="0"/>
    <n v="0"/>
    <n v="0"/>
    <n v="0"/>
    <n v="0"/>
  </r>
  <r>
    <s v="R"/>
    <x v="0"/>
    <s v="R.10015"/>
    <s v="CAP-GAS SYSTEM WORK"/>
    <s v="R.10015.06"/>
    <s v="GAS SYSTEM UPGRADE"/>
    <s v="R.10015.06.01"/>
    <s v="GAS SYSTEM UPGRADE"/>
    <s v="R.10015.06.01.01"/>
    <s v="G-COLD WEATHER ACTION REINFORCEMENT"/>
    <x v="0"/>
    <n v="4580"/>
    <s v="David J Landers"/>
    <s v="CA"/>
    <s v="REL  SETC  //  OPER"/>
    <x v="0"/>
    <x v="0"/>
    <s v="2CORP90000"/>
    <x v="0"/>
    <s v="3CORP91500"/>
    <x v="87"/>
    <s v="1DRIV12000"/>
    <x v="17"/>
    <s v="2DRIV12400"/>
    <x v="52"/>
    <n v="226050.00000000003"/>
    <n v="226050"/>
    <n v="225995.63"/>
    <n v="10779.145"/>
    <n v="215270.85500000001"/>
    <n v="230771.04424778768"/>
    <n v="230771.04424778768"/>
    <n v="0"/>
    <n v="237716.5805309735"/>
    <n v="237716.5805309735"/>
    <n v="0"/>
    <n v="244886.16637168149"/>
    <n v="244886.16637168149"/>
    <n v="0"/>
    <n v="252279.80176991154"/>
    <n v="252279.80176991154"/>
    <n v="0"/>
    <n v="259848.19582300889"/>
    <n v="215270.85500000001"/>
    <s v="Henderson"/>
    <s v=" "/>
    <s v="N"/>
    <n v="0"/>
    <n v="0"/>
    <n v="0"/>
    <n v="0"/>
    <n v="0"/>
    <n v="0"/>
  </r>
  <r>
    <s v="R"/>
    <x v="0"/>
    <s v="R.10015"/>
    <s v="CAP-GAS SYSTEM WORK"/>
    <s v="R.10015.06"/>
    <s v="GAS SYSTEM UPGRADE"/>
    <s v="R.10015.06.01"/>
    <s v="GAS SYSTEM UPGRADE"/>
    <s v="R.10015.06.01.02"/>
    <s v="G-ODORIZER COMPONANT REPL BULK-DIST"/>
    <x v="0"/>
    <n v="4022"/>
    <s v="Roque Bamba"/>
    <s v="CA"/>
    <s v="REL  SETC  //  OPER"/>
    <x v="0"/>
    <x v="0"/>
    <s v="2CORP90000"/>
    <x v="0"/>
    <s v="3CORP91500"/>
    <x v="87"/>
    <s v="1DRIV12000"/>
    <x v="17"/>
    <s v="2DRIV12300"/>
    <x v="50"/>
    <n v="105728.16679375"/>
    <n v="105728"/>
    <n v="106331.06"/>
    <n v="58985.825249000001"/>
    <n v="46742.174750999999"/>
    <n v="107936.29487900004"/>
    <n v="107936.29487900004"/>
    <n v="0"/>
    <n v="114242.44670917577"/>
    <n v="114242.44670917577"/>
    <n v="0"/>
    <n v="120145.93393309851"/>
    <n v="120145.93393309851"/>
    <n v="0"/>
    <n v="131004.82640682066"/>
    <n v="131004.82640682066"/>
    <n v="0"/>
    <n v="134934.97119902528"/>
    <n v="46742.174750999999"/>
    <s v="Henderson"/>
    <s v=" "/>
    <s v="N"/>
    <n v="0"/>
    <n v="0"/>
    <n v="0"/>
    <n v="0"/>
    <n v="0"/>
    <n v="0"/>
  </r>
  <r>
    <s v="R"/>
    <x v="0"/>
    <s v="R.10015"/>
    <s v="CAP-GAS SYSTEM WORK"/>
    <s v="R.10015.06"/>
    <s v="GAS SYSTEM UPGRADE"/>
    <s v="R.10015.06.01"/>
    <s v="GAS SYSTEM UPGRADE"/>
    <s v="R.10015.06.01.03"/>
    <s v="G-ODORIZER UPGRADE"/>
    <x v="0"/>
    <n v="4022"/>
    <s v="Roque Bamba"/>
    <s v="CA"/>
    <s v="REL  SETC  //  OPER"/>
    <x v="0"/>
    <x v="0"/>
    <s v="2CORP90000"/>
    <x v="0"/>
    <s v="3CORP96500"/>
    <x v="91"/>
    <s v="1DRIV12000"/>
    <x v="17"/>
    <s v="2DRIV12500"/>
    <x v="33"/>
    <n v="0"/>
    <n v="0"/>
    <n v="0"/>
    <n v="0"/>
    <n v="0"/>
    <n v="0"/>
    <n v="0"/>
    <n v="0"/>
    <n v="0"/>
    <n v="0"/>
    <n v="0"/>
    <n v="0"/>
    <n v="0"/>
    <n v="0"/>
    <n v="0"/>
    <n v="0"/>
    <n v="0"/>
    <n v="0"/>
    <n v="0"/>
    <s v="Henderson"/>
    <s v=" "/>
    <s v="N"/>
    <n v="0"/>
    <n v="0"/>
    <n v="0"/>
    <n v="0"/>
    <n v="0"/>
    <n v="0"/>
  </r>
  <r>
    <s v="R"/>
    <x v="0"/>
    <s v="R.10015"/>
    <s v="CAP-GAS SYSTEM WORK"/>
    <s v="R.10015.06"/>
    <s v="GAS SYSTEM UPGRADE"/>
    <s v="R.10015.06.01"/>
    <s v="GAS SYSTEM UPGRADE"/>
    <s v="R.10015.06.01.04"/>
    <s v="G-SYSTEM CAPACITY UPGRADE BULK-DIST"/>
    <x v="0"/>
    <n v="4022"/>
    <s v="Roque Bamba"/>
    <s v="CA"/>
    <s v="REL  SETC  //  OPER"/>
    <x v="0"/>
    <x v="0"/>
    <s v="2CORP90000"/>
    <x v="0"/>
    <s v="3CORP96500"/>
    <x v="91"/>
    <s v="1DRIV12000"/>
    <x v="17"/>
    <s v="2DRIV12500"/>
    <x v="33"/>
    <n v="2824316.8364382898"/>
    <n v="3458379"/>
    <n v="2762642.91"/>
    <n v="1787484.9295655002"/>
    <n v="1670894.0704344998"/>
    <n v="2883302.5685975309"/>
    <n v="0"/>
    <n v="2883302.5685975309"/>
    <n v="2970081.5779436706"/>
    <n v="0"/>
    <n v="2970081.5779436706"/>
    <n v="3059659.9101719428"/>
    <n v="4919858"/>
    <n v="-1860198.0898280572"/>
    <n v="3152037.565282349"/>
    <n v="5974858"/>
    <n v="-2822820.434717651"/>
    <n v="824858"/>
    <n v="2841259.6924299924"/>
    <s v="Henderson"/>
    <s v="Based on growth rate and HP projects.  CAK - 2020 lowered by $655K, 2021 lowered by $3M due to added placeholders"/>
    <s v="N"/>
    <n v="0"/>
    <n v="0"/>
    <n v="0"/>
    <n v="0"/>
    <n v="0"/>
    <n v="0"/>
  </r>
  <r>
    <s v="R"/>
    <x v="0"/>
    <s v="R.10015"/>
    <s v="CAP-GAS SYSTEM WORK"/>
    <s v="R.10015.06"/>
    <s v="GAS SYSTEM UPGRADE"/>
    <s v="R.10015.06.01"/>
    <s v="GAS SYSTEM UPGRADE"/>
    <s v="R.10015.06.01.05"/>
    <s v="G-SYSTEM CAPACITY UPGRADE-DIST"/>
    <x v="0"/>
    <n v="4022"/>
    <s v="Roque Bamba"/>
    <s v="CA"/>
    <s v="REL  SETC  //  OPER"/>
    <x v="0"/>
    <x v="0"/>
    <s v="2CORP90000"/>
    <x v="0"/>
    <s v="3CORP96500"/>
    <x v="91"/>
    <s v="1DRIV12000"/>
    <x v="17"/>
    <s v="2DRIV12500"/>
    <x v="33"/>
    <n v="1350701.2248372131"/>
    <n v="1350701"/>
    <n v="1239859.97"/>
    <n v="843872.24024650001"/>
    <n v="506828.75975349999"/>
    <n v="1378910.5601523975"/>
    <n v="0"/>
    <n v="1378910.5601523975"/>
    <n v="1420411.7517686347"/>
    <n v="0"/>
    <n v="1420411.7517686347"/>
    <n v="1463251.6915015248"/>
    <n v="0"/>
    <n v="1463251.6915015248"/>
    <n v="1507430.3793510676"/>
    <n v="809574"/>
    <n v="697856.37935106759"/>
    <n v="10874"/>
    <n v="5467259.1425271248"/>
    <s v="Henderson"/>
    <s v="Based on growth rate and HP projects "/>
    <s v="N"/>
    <n v="0"/>
    <n v="0"/>
    <n v="0"/>
    <n v="0"/>
    <n v="0"/>
    <n v="0"/>
  </r>
  <r>
    <s v="R"/>
    <x v="0"/>
    <s v="R.10015"/>
    <s v="CAP-GAS SYSTEM WORK"/>
    <s v="R.10015.06"/>
    <s v="GAS SYSTEM UPGRADE"/>
    <s v="R.10015.06.01"/>
    <s v="GAS SYSTEM UPGRADE"/>
    <s v="R.10015.06.01.06"/>
    <s v="G-SYSTEM CAPACITY UPRATE-BULK DIST"/>
    <x v="0"/>
    <n v="4022"/>
    <s v="Roque Bamba"/>
    <s v="CA"/>
    <s v="REL  SETC  //  OPER"/>
    <x v="0"/>
    <x v="0"/>
    <s v="2CORP90000"/>
    <x v="0"/>
    <s v="3CORP96500"/>
    <x v="91"/>
    <s v="1DRIV12000"/>
    <x v="17"/>
    <s v="2DRIV12500"/>
    <x v="33"/>
    <n v="0"/>
    <n v="0"/>
    <n v="0"/>
    <n v="0"/>
    <n v="0"/>
    <n v="0"/>
    <n v="0"/>
    <n v="0"/>
    <n v="0"/>
    <n v="0"/>
    <n v="0"/>
    <n v="0"/>
    <n v="200000"/>
    <n v="-200000"/>
    <n v="0"/>
    <n v="0"/>
    <n v="0"/>
    <n v="0"/>
    <n v="-200000"/>
    <s v="Henderson"/>
    <s v="Kent LS 1996 "/>
    <s v="N"/>
    <n v="0"/>
    <n v="0"/>
    <n v="0"/>
    <n v="0"/>
    <n v="0"/>
    <n v="0"/>
  </r>
  <r>
    <s v="R"/>
    <x v="0"/>
    <s v="R.10015"/>
    <s v="CAP-GAS SYSTEM WORK"/>
    <s v="R.10015.06"/>
    <s v="GAS SYSTEM UPGRADE"/>
    <s v="R.10015.06.01"/>
    <s v="GAS SYSTEM UPGRADE"/>
    <s v="R.10015.06.01.07"/>
    <s v="G-SYSTEM CAPACITY UPRATE-DIST"/>
    <x v="0"/>
    <n v="4022"/>
    <s v="Roque Bamba"/>
    <s v="CA"/>
    <s v="REL  SETC  //  EXEC"/>
    <x v="0"/>
    <x v="0"/>
    <s v="2CORP90000"/>
    <x v="0"/>
    <s v="3CORP96500"/>
    <x v="91"/>
    <s v="1DRIV12000"/>
    <x v="17"/>
    <s v="2DRIV12500"/>
    <x v="33"/>
    <n v="0"/>
    <n v="0"/>
    <n v="-1012.36"/>
    <n v="-159.09000000000003"/>
    <n v="159.09000000000003"/>
    <n v="0"/>
    <n v="0"/>
    <n v="0"/>
    <n v="0"/>
    <n v="0"/>
    <n v="0"/>
    <n v="0"/>
    <n v="0"/>
    <n v="0"/>
    <n v="0"/>
    <n v="0"/>
    <n v="0"/>
    <n v="0"/>
    <n v="159.09000000000003"/>
    <s v="Henderson"/>
    <s v=" "/>
    <s v="N"/>
    <n v="0"/>
    <n v="0"/>
    <n v="0"/>
    <n v="0"/>
    <n v="0"/>
    <n v="0"/>
  </r>
  <r>
    <s v="R"/>
    <x v="0"/>
    <s v="R.10015"/>
    <s v="CAP-GAS SYSTEM WORK"/>
    <s v="R.10015.06"/>
    <s v="GAS SYSTEM UPGRADE"/>
    <s v="R.10015.06.01"/>
    <s v="GAS SYSTEM UPGRADE"/>
    <s v="R.10015.06.01.08"/>
    <s v="G-SYSTEM IMP OPP CAPACITY UPGRADE-DIST"/>
    <x v="0"/>
    <n v="4207"/>
    <s v="Jennifer R Tada"/>
    <s v="CA"/>
    <s v="REL  SETC  //  OPER"/>
    <x v="0"/>
    <x v="0"/>
    <s v="2CORP90000"/>
    <x v="0"/>
    <s v="3CORP96500"/>
    <x v="91"/>
    <s v="1DRIV12000"/>
    <x v="17"/>
    <s v="2DRIV12500"/>
    <x v="33"/>
    <n v="0"/>
    <n v="0"/>
    <n v="0"/>
    <n v="0"/>
    <n v="0"/>
    <n v="0"/>
    <n v="0"/>
    <n v="0"/>
    <n v="0"/>
    <n v="0"/>
    <n v="0"/>
    <n v="0"/>
    <n v="0"/>
    <n v="0"/>
    <n v="0"/>
    <n v="0"/>
    <n v="0"/>
    <n v="0"/>
    <n v="0"/>
    <s v="Tada/Henderson"/>
    <s v=" "/>
    <s v="N"/>
    <n v="0"/>
    <n v="0"/>
    <n v="0"/>
    <n v="0"/>
    <n v="0"/>
    <n v="0"/>
  </r>
  <r>
    <s v="R"/>
    <x v="0"/>
    <s v="R.10015"/>
    <s v="CAP-GAS SYSTEM WORK"/>
    <s v="R.10015.06"/>
    <s v="GAS SYSTEM UPGRADE"/>
    <s v="R.10015.06.01"/>
    <s v="GAS SYSTEM UPGRADE"/>
    <s v="R.10015.06.01.09"/>
    <s v="OMRC_G-SYSTEM CAPACITY UPRATE-DIST"/>
    <x v="0"/>
    <n v="4022"/>
    <s v="Roque Bamba"/>
    <s v="OR"/>
    <s v="REL  SETC  //  OPER"/>
    <x v="0"/>
    <x v="0"/>
    <s v="2CORP90000"/>
    <x v="0"/>
    <s v="3CORP96500"/>
    <x v="91"/>
    <s v="1DRIV12000"/>
    <x v="17"/>
    <s v="2DRIV12500"/>
    <x v="33"/>
    <n v="0"/>
    <n v="0"/>
    <n v="0"/>
    <n v="0"/>
    <n v="0"/>
    <n v="0"/>
    <n v="0"/>
    <n v="0"/>
    <n v="0"/>
    <n v="0"/>
    <n v="0"/>
    <n v="0"/>
    <n v="0"/>
    <n v="0"/>
    <n v="0"/>
    <n v="0"/>
    <n v="0"/>
    <n v="0"/>
    <n v="0"/>
    <n v="0"/>
    <s v=" "/>
    <s v="N"/>
    <n v="0"/>
    <n v="0"/>
    <n v="0"/>
    <n v="0"/>
    <n v="0"/>
    <n v="0"/>
  </r>
  <r>
    <s v="R"/>
    <x v="0"/>
    <s v="R.10015"/>
    <s v="CAP-GAS SYSTEM WORK"/>
    <s v="R.10015.06"/>
    <s v="GAS SYSTEM UPGRADE"/>
    <s v="R.10015.06.01"/>
    <s v="GAS SYSTEM UPGRADE"/>
    <s v="R.10015.06.01.10"/>
    <s v="OMRC_G-VEGETATION MITIGATION"/>
    <x v="0"/>
    <n v="4022"/>
    <s v="Roque Bamba"/>
    <s v="OR"/>
    <s v="REL  SETC  //  OPER"/>
    <x v="0"/>
    <x v="0"/>
    <s v="2CORP90000"/>
    <x v="0"/>
    <s v="3CORP93500"/>
    <x v="89"/>
    <s v="1DRIV12000"/>
    <x v="17"/>
    <s v="2DRIV12500"/>
    <x v="33"/>
    <n v="0"/>
    <n v="80609"/>
    <n v="0"/>
    <n v="0"/>
    <n v="80609"/>
    <n v="0"/>
    <n v="0"/>
    <n v="0"/>
    <n v="0"/>
    <n v="0"/>
    <n v="0"/>
    <n v="0"/>
    <n v="0"/>
    <n v="0"/>
    <n v="0"/>
    <n v="0"/>
    <n v="0"/>
    <n v="0"/>
    <n v="80609"/>
    <n v="0"/>
    <s v=" "/>
    <s v="N"/>
    <n v="0"/>
    <n v="0"/>
    <n v="0"/>
    <n v="0"/>
    <n v="0"/>
    <n v="0"/>
  </r>
  <r>
    <s v="R"/>
    <x v="0"/>
    <s v="R.10016"/>
    <s v="CAP-GENERATION PLANT WORK"/>
    <s v="R.10016.01"/>
    <s v="GENERATION PLANT WORK"/>
    <s v="R.10016.01.01"/>
    <s v="FISH AND WILDLIFE PROGRAM"/>
    <s v="R.10016.01.01.01"/>
    <s v="E-DOWNSTREAM FISH PASSAGE CAPITAL-BAKER"/>
    <x v="0"/>
    <n v="5150"/>
    <s v="Matthew J Blanton"/>
    <s v="CA"/>
    <s v="REL  SETC  //  EXEC"/>
    <x v="0"/>
    <x v="0"/>
    <s v="2CORP70000"/>
    <x v="6"/>
    <s v="3CORP72000"/>
    <x v="42"/>
    <s v="1DRIV11000"/>
    <x v="0"/>
    <s v="2DRIV11500"/>
    <x v="34"/>
    <n v="0"/>
    <n v="0"/>
    <n v="0"/>
    <n v="0"/>
    <n v="0"/>
    <n v="0"/>
    <n v="0"/>
    <n v="0"/>
    <n v="0"/>
    <n v="0"/>
    <n v="0"/>
    <n v="0"/>
    <n v="0"/>
    <n v="0"/>
    <n v="0"/>
    <n v="0"/>
    <n v="0"/>
    <n v="0"/>
    <n v="0"/>
    <n v="0"/>
    <s v=" "/>
    <s v="N"/>
    <n v="0"/>
    <n v="0"/>
    <n v="0"/>
    <n v="0"/>
    <n v="0"/>
    <n v="0"/>
  </r>
  <r>
    <s v="R"/>
    <x v="0"/>
    <s v="R.10016"/>
    <s v="CAP-GENERATION PLANT WORK"/>
    <s v="R.10016.01"/>
    <s v="GENERATION PLANT WORK"/>
    <s v="R.10016.01.02"/>
    <s v="GENERATION PLANT WORK"/>
    <s v="R.10016.01.02.01"/>
    <s v="E-PTS RECORDS MANAGEMENT GENERATION"/>
    <x v="0"/>
    <n v="5030"/>
    <s v="Kris R Olin"/>
    <s v="CA"/>
    <s v="REL  SETC  //  OPER"/>
    <x v="2"/>
    <x v="1"/>
    <s v="2CORP20000"/>
    <x v="11"/>
    <s v="3CORP22000"/>
    <x v="77"/>
    <s v="1DRIV11000"/>
    <x v="0"/>
    <s v="2DRIV11400"/>
    <x v="8"/>
    <n v="0"/>
    <n v="0"/>
    <n v="0"/>
    <n v="0"/>
    <n v="0"/>
    <n v="0"/>
    <n v="0"/>
    <n v="0"/>
    <n v="0"/>
    <n v="0"/>
    <n v="0"/>
    <n v="0"/>
    <n v="0"/>
    <n v="0"/>
    <n v="0"/>
    <n v="0"/>
    <n v="0"/>
    <n v="0"/>
    <n v="0"/>
    <n v="0"/>
    <s v=" "/>
    <s v="N"/>
    <n v="0"/>
    <n v="0"/>
    <n v="0"/>
    <n v="0"/>
    <n v="0"/>
    <n v="0"/>
  </r>
  <r>
    <s v="R"/>
    <x v="0"/>
    <s v="R.10016"/>
    <s v="CAP-GENERATION PLANT WORK"/>
    <s v="R.10016.02"/>
    <s v="LOWER BAKER DAM CREST IMPROVEMENTS"/>
    <s v="R.10016.02.01"/>
    <s v="LOWER BAKER DAM CREST IMPROVEMENTS"/>
    <s v="R.10016.02.01.01"/>
    <s v="E-FLOW IMPLEMENTATION CAPITAL-BAKER"/>
    <x v="0"/>
    <n v="5150"/>
    <s v="Matthew J Blanton"/>
    <s v="CA"/>
    <s v="REL  SETC  //  EXEC"/>
    <x v="0"/>
    <x v="0"/>
    <s v="2CORP70000"/>
    <x v="6"/>
    <s v="3CORP71500"/>
    <x v="45"/>
    <s v="1DRIV11000"/>
    <x v="0"/>
    <s v="2DRIV11100"/>
    <x v="43"/>
    <n v="0"/>
    <n v="0"/>
    <n v="0"/>
    <n v="0"/>
    <n v="0"/>
    <n v="0"/>
    <n v="0"/>
    <n v="0"/>
    <n v="0"/>
    <n v="0"/>
    <n v="0"/>
    <n v="0"/>
    <n v="0"/>
    <n v="0"/>
    <n v="0"/>
    <n v="0"/>
    <n v="0"/>
    <n v="0"/>
    <n v="0"/>
    <n v="0"/>
    <s v=" "/>
    <s v="N"/>
    <n v="0"/>
    <n v="0"/>
    <n v="0"/>
    <n v="0"/>
    <n v="0"/>
    <n v="0"/>
  </r>
  <r>
    <s v="R"/>
    <x v="0"/>
    <s v="R.10016"/>
    <s v="CAP-GENERATION PLANT WORK"/>
    <s v="R.10016.03"/>
    <s v="SNOQUALMIE GENERATING PLANT"/>
    <s v="R.10016.03.01"/>
    <s v="SNOQUALMIE GENERATING PLANT"/>
    <s v="R.10016.03.01.01"/>
    <s v="E-SNOQUALMIE REBUILD SN1-GEN"/>
    <x v="0"/>
    <n v="4022"/>
    <s v="Roque Bamba"/>
    <s v="CA"/>
    <s v="REL  SETC  //  CLOS"/>
    <x v="0"/>
    <x v="0"/>
    <s v="2CORP70000"/>
    <x v="6"/>
    <s v="3CORP78600"/>
    <x v="94"/>
    <s v="1DRIV11000"/>
    <x v="0"/>
    <s v="2DRIV11500"/>
    <x v="34"/>
    <n v="0"/>
    <n v="0"/>
    <n v="0"/>
    <n v="0"/>
    <n v="0"/>
    <n v="0"/>
    <n v="0"/>
    <n v="0"/>
    <n v="0"/>
    <n v="0"/>
    <n v="0"/>
    <n v="0"/>
    <n v="0"/>
    <n v="0"/>
    <n v="0"/>
    <n v="0"/>
    <n v="0"/>
    <n v="0"/>
    <n v="0"/>
    <n v="0"/>
    <s v=" "/>
    <s v="N"/>
    <n v="0"/>
    <n v="0"/>
    <n v="0"/>
    <n v="0"/>
    <n v="0"/>
    <n v="0"/>
  </r>
  <r>
    <s v="R"/>
    <x v="0"/>
    <s v="R.10016"/>
    <s v="CAP-GENERATION PLANT WORK"/>
    <s v="R.10016.03"/>
    <s v="SNOQUALMIE GENERATING PLANT"/>
    <s v="R.10016.03.01"/>
    <s v="SNOQUALMIE GENERATING PLANT"/>
    <s v="R.10016.03.01.02"/>
    <s v="E-SNOQUALMIE REBUILD SN2-GEN"/>
    <x v="0"/>
    <n v="4022"/>
    <s v="Roque Bamba"/>
    <s v="CA"/>
    <s v="REL  SETC  //  CLOS"/>
    <x v="0"/>
    <x v="0"/>
    <s v="2CORP70000"/>
    <x v="6"/>
    <s v="3CORP78600"/>
    <x v="94"/>
    <s v="1DRIV11000"/>
    <x v="0"/>
    <s v="2DRIV11500"/>
    <x v="34"/>
    <n v="0"/>
    <n v="0"/>
    <n v="0"/>
    <n v="0"/>
    <n v="0"/>
    <n v="0"/>
    <n v="0"/>
    <n v="0"/>
    <n v="0"/>
    <n v="0"/>
    <n v="0"/>
    <n v="0"/>
    <n v="0"/>
    <n v="0"/>
    <n v="0"/>
    <n v="0"/>
    <n v="0"/>
    <n v="0"/>
    <n v="0"/>
    <n v="0"/>
    <s v=" "/>
    <s v="N"/>
    <n v="0"/>
    <n v="0"/>
    <n v="0"/>
    <n v="0"/>
    <n v="0"/>
    <n v="0"/>
  </r>
  <r>
    <s v="R"/>
    <x v="0"/>
    <s v="R.10016"/>
    <s v="CAP-GENERATION PLANT WORK"/>
    <s v="R.10016.03"/>
    <s v="SNOQUALMIE GENERATING PLANT"/>
    <s v="R.10016.03.01"/>
    <s v="SNOQUALMIE GENERATING PLANT"/>
    <s v="R.10016.03.01.03"/>
    <s v="E-SNOQUALMIE REBUILD-TRANS"/>
    <x v="0"/>
    <n v="5361"/>
    <s v="David E Mills"/>
    <s v="CA"/>
    <s v="REL  SETC  //  EXEC"/>
    <x v="0"/>
    <x v="0"/>
    <s v="2CORP70000"/>
    <x v="6"/>
    <s v="3CORP78600"/>
    <x v="94"/>
    <s v="1DRIV11000"/>
    <x v="0"/>
    <s v="2DRIV11500"/>
    <x v="34"/>
    <n v="0"/>
    <n v="0"/>
    <n v="0"/>
    <n v="0"/>
    <n v="0"/>
    <n v="0"/>
    <n v="0"/>
    <n v="0"/>
    <n v="0"/>
    <n v="0"/>
    <n v="0"/>
    <n v="0"/>
    <n v="0"/>
    <n v="0"/>
    <n v="0"/>
    <n v="0"/>
    <n v="0"/>
    <n v="0"/>
    <n v="0"/>
    <n v="0"/>
    <s v=" "/>
    <s v="N"/>
    <n v="0"/>
    <n v="0"/>
    <n v="0"/>
    <n v="0"/>
    <n v="0"/>
    <n v="0"/>
  </r>
  <r>
    <s v="R"/>
    <x v="0"/>
    <s v="R.10017"/>
    <s v="CAP-GREENWATER ELECTRIC RELIABILITY"/>
    <s v="R.10017.01"/>
    <s v="GREENWATER RELIABILITY"/>
    <s v="R.10017.01.01"/>
    <s v="GREENWATER RELIABILITY"/>
    <s v="R.10017.01.01.01"/>
    <s v="E-GREENWATER 55 TO 115KV-TLINE"/>
    <x v="0"/>
    <n v="4022"/>
    <s v="Roque Bamba"/>
    <s v="CA"/>
    <s v="REL  SETC  //  EXEC"/>
    <x v="0"/>
    <x v="0"/>
    <s v="2CORP90000"/>
    <x v="0"/>
    <s v="3CORP96000"/>
    <x v="67"/>
    <s v="1DRIV11000"/>
    <x v="0"/>
    <s v="2DRIV11600"/>
    <x v="32"/>
    <n v="0"/>
    <n v="0"/>
    <n v="0"/>
    <n v="0"/>
    <n v="0"/>
    <n v="0"/>
    <n v="0"/>
    <n v="0"/>
    <n v="0"/>
    <n v="0"/>
    <n v="0"/>
    <n v="0"/>
    <n v="0"/>
    <n v="0"/>
    <n v="0"/>
    <n v="0"/>
    <n v="0"/>
    <n v="0"/>
    <n v="0"/>
    <s v="Nedrud"/>
    <s v=" "/>
    <s v="N"/>
    <n v="0"/>
    <n v="0"/>
    <n v="0"/>
    <n v="0"/>
    <n v="0"/>
    <n v="0"/>
  </r>
  <r>
    <s v="R"/>
    <x v="0"/>
    <s v="R.10017"/>
    <s v="CAP-GREENWATER ELECTRIC RELIABILITY"/>
    <s v="R.10017.01"/>
    <s v="GREENWATER RELIABILITY"/>
    <s v="R.10017.01.01"/>
    <s v="GREENWATER RELIABILITY"/>
    <s v="R.10017.01.01.02"/>
    <s v="E-GREENWATER TAP SUBS"/>
    <x v="0"/>
    <n v="4022"/>
    <s v="Roque Bamba"/>
    <s v="CA"/>
    <s v="REL  SETC  //  EXEC"/>
    <x v="0"/>
    <x v="0"/>
    <s v="2CORP90000"/>
    <x v="0"/>
    <s v="3CORP96000"/>
    <x v="67"/>
    <s v="1DRIV11000"/>
    <x v="0"/>
    <s v="2DRIV11600"/>
    <x v="32"/>
    <n v="550000"/>
    <n v="550000"/>
    <n v="709687.65"/>
    <n v="292148.2401"/>
    <n v="257851.7599"/>
    <n v="0"/>
    <n v="0"/>
    <n v="0"/>
    <n v="0"/>
    <n v="0"/>
    <n v="0"/>
    <n v="0"/>
    <n v="0"/>
    <n v="0"/>
    <n v="0"/>
    <n v="0"/>
    <n v="0"/>
    <n v="0"/>
    <n v="257851.7599"/>
    <s v="Nedrud"/>
    <s v="should be Greenwater Tap relocation "/>
    <s v="N"/>
    <n v="0"/>
    <n v="0"/>
    <n v="0"/>
    <n v="0"/>
    <n v="0"/>
    <n v="0"/>
  </r>
  <r>
    <s v="R"/>
    <x v="0"/>
    <s v="R.10018"/>
    <s v="CAP-JENKINS SUBSTATTION"/>
    <s v="R.10018.01"/>
    <s v="JENKINS SUBSTATTION"/>
    <s v="R.10018.01.01"/>
    <s v="JENKINS SUBSTATTION"/>
    <s v="R.10018.01.01.01"/>
    <s v="E-JENKINS SUBSTATION"/>
    <x v="0"/>
    <n v="4022"/>
    <s v="Roque Bamba"/>
    <s v="CA"/>
    <s v="REL  SETC  //  PLNG"/>
    <x v="0"/>
    <x v="0"/>
    <s v="2CORP90000"/>
    <x v="0"/>
    <s v="3CORP96000"/>
    <x v="67"/>
    <s v="1DRIV11000"/>
    <x v="0"/>
    <s v="2DRIV11600"/>
    <x v="32"/>
    <n v="0"/>
    <n v="0"/>
    <n v="0"/>
    <n v="0"/>
    <n v="0"/>
    <n v="0"/>
    <n v="0"/>
    <n v="0"/>
    <n v="0"/>
    <n v="0"/>
    <n v="0"/>
    <n v="58894.676533345242"/>
    <n v="58894.676533345242"/>
    <n v="0"/>
    <n v="265809.4826917309"/>
    <n v="265809.4826917309"/>
    <n v="0"/>
    <n v="1315000"/>
    <n v="0"/>
    <s v="Nedrud"/>
    <s v=" "/>
    <s v="N"/>
    <n v="0"/>
    <n v="0"/>
    <n v="0"/>
    <n v="0"/>
    <n v="0"/>
    <n v="0"/>
  </r>
  <r>
    <s v="R"/>
    <x v="0"/>
    <s v="R.10019"/>
    <s v="CAP-KITSAP &amp; BAINBRIDGE ELECTR. CAPACITY"/>
    <s v="R.10019.01"/>
    <s v="BAINBRIDGE SUBSTATION"/>
    <s v="R.10019.01.01"/>
    <s v="BAINBRIDGE SUBSTATION"/>
    <s v="R.10019.01.01.01"/>
    <s v="E-BAINBRIDGE SUBSTATION-SUB"/>
    <x v="0"/>
    <n v="4022"/>
    <s v="Roque Bamba"/>
    <s v="CA"/>
    <s v="REL  SETC  //  EXEC"/>
    <x v="0"/>
    <x v="0"/>
    <s v="2CORP90000"/>
    <x v="0"/>
    <s v="3CORP96000"/>
    <x v="67"/>
    <s v="1DRIV11000"/>
    <x v="0"/>
    <s v="2DRIV11600"/>
    <x v="32"/>
    <n v="0"/>
    <n v="0"/>
    <n v="0"/>
    <n v="0"/>
    <n v="0"/>
    <n v="0"/>
    <n v="0"/>
    <n v="0"/>
    <n v="34902.318469565223"/>
    <n v="34902.318469565223"/>
    <n v="0"/>
    <n v="294150.79213333334"/>
    <n v="294150.79213333334"/>
    <n v="0"/>
    <n v="569488.09900546214"/>
    <n v="569488.09900546214"/>
    <n v="0"/>
    <n v="0"/>
    <n v="0"/>
    <s v="Nedrud"/>
    <s v=" "/>
    <s v="N"/>
    <n v="0"/>
    <n v="0"/>
    <n v="0"/>
    <n v="0"/>
    <n v="0"/>
    <n v="0"/>
  </r>
  <r>
    <s v="R"/>
    <x v="0"/>
    <s v="R.10019"/>
    <s v="CAP-KITSAP &amp; BAINBRIDGE ELECTR. CAPACITY"/>
    <s v="R.10019.01"/>
    <s v="BAINBRIDGE SUBSTATION"/>
    <s v="R.10019.01.01"/>
    <s v="BAINBRIDGE SUBSTATION"/>
    <s v="R.10019.01.01.02"/>
    <s v="E-BAINBRIDGE TLINES-TRANS"/>
    <x v="0"/>
    <n v="4022"/>
    <s v="Roque Bamba"/>
    <s v="CA"/>
    <s v="REL  SETC  //  EXEC"/>
    <x v="0"/>
    <x v="0"/>
    <s v="2CORP90000"/>
    <x v="0"/>
    <s v="3CORP96000"/>
    <x v="67"/>
    <s v="1DRIV11000"/>
    <x v="0"/>
    <s v="2DRIV11600"/>
    <x v="32"/>
    <n v="0"/>
    <n v="0"/>
    <n v="0"/>
    <n v="0"/>
    <n v="0"/>
    <n v="0"/>
    <n v="0"/>
    <n v="0"/>
    <n v="0"/>
    <n v="1000000"/>
    <n v="-1000000"/>
    <n v="0"/>
    <n v="1000000"/>
    <n v="-1000000"/>
    <n v="0"/>
    <n v="12000000"/>
    <n v="-12000000"/>
    <n v="12000000"/>
    <n v="-14000000"/>
    <s v="Nedrud"/>
    <s v="Concurrent with Bainbridge substation - Est 2022 - $26M total cost.  Need Booga Overview CAK removed $26M ($12M in 2021; $12M in 2022) until project initiation completed- left $300K for initiation"/>
    <s v="N"/>
    <n v="-12000000"/>
    <n v="0"/>
    <n v="900000"/>
    <n v="800000"/>
    <n v="12000000"/>
    <n v="12000000"/>
  </r>
  <r>
    <s v="R"/>
    <x v="0"/>
    <s v="R.10019"/>
    <s v="CAP-KITSAP &amp; BAINBRIDGE ELECTR. CAPACITY"/>
    <s v="R.10019.02"/>
    <s v="FOSS CORNER 115KV"/>
    <s v="R.10019.02.01"/>
    <s v="FOSS CORNER 115KV"/>
    <s v="R.10019.02.01.01"/>
    <s v="E-FOSS CORNER 115KV-PORT MADISON TAP"/>
    <x v="0"/>
    <n v="4022"/>
    <s v="Roque Bamba"/>
    <s v="CA"/>
    <s v="REL  SETC  //  EXEC"/>
    <x v="0"/>
    <x v="0"/>
    <s v="2CORP90000"/>
    <x v="0"/>
    <s v="3CORP96000"/>
    <x v="67"/>
    <s v="1DRIV11000"/>
    <x v="0"/>
    <s v="2DRIV11600"/>
    <x v="32"/>
    <n v="0"/>
    <n v="0"/>
    <n v="431.33"/>
    <n v="-1894.42"/>
    <n v="1894.42"/>
    <n v="0"/>
    <n v="0"/>
    <n v="0"/>
    <n v="0"/>
    <n v="0"/>
    <n v="0"/>
    <n v="0"/>
    <n v="0"/>
    <n v="0"/>
    <n v="0"/>
    <n v="0"/>
    <n v="0"/>
    <n v="0"/>
    <n v="1894.42"/>
    <s v="Bamba"/>
    <s v=" "/>
    <s v="N"/>
    <n v="0"/>
    <n v="0"/>
    <n v="0"/>
    <n v="0"/>
    <n v="0"/>
    <n v="0"/>
  </r>
  <r>
    <s v="R"/>
    <x v="0"/>
    <s v="R.10019"/>
    <s v="CAP-KITSAP &amp; BAINBRIDGE ELECTR. CAPACITY"/>
    <s v="R.10019.02"/>
    <s v="FOSS CORNER 115KV"/>
    <s v="R.10019.02.01"/>
    <s v="FOSS CORNER 115KV"/>
    <s v="R.10019.02.01.02"/>
    <s v="E-FOSS CORNER 115KV-PRT MAD RECOND-TLINE"/>
    <x v="0"/>
    <n v="4022"/>
    <s v="Roque Bamba"/>
    <s v="CA"/>
    <s v="REL  SETC  //  EXEC"/>
    <x v="2"/>
    <x v="1"/>
    <s v="2CORP20000"/>
    <x v="11"/>
    <s v="3CORP29900"/>
    <x v="78"/>
    <s v="1DRIV11000"/>
    <x v="0"/>
    <s v="2DRIV11600"/>
    <x v="32"/>
    <n v="0"/>
    <n v="0"/>
    <n v="9675.27"/>
    <n v="9847.7900000000009"/>
    <n v="-9847.7900000000009"/>
    <n v="0"/>
    <n v="0"/>
    <n v="0"/>
    <n v="986989.42110792804"/>
    <n v="0"/>
    <n v="986989.42110792804"/>
    <n v="11183428.21255365"/>
    <n v="0"/>
    <n v="11183428.21255365"/>
    <n v="0"/>
    <n v="0"/>
    <n v="0"/>
    <n v="0"/>
    <n v="12160569.843661578"/>
    <s v="Bamba"/>
    <s v="Completed in 2016 "/>
    <s v="N"/>
    <n v="0"/>
    <n v="0"/>
    <n v="0"/>
    <n v="0"/>
    <n v="0"/>
    <n v="0"/>
  </r>
  <r>
    <s v="R"/>
    <x v="0"/>
    <s v="R.10019"/>
    <s v="CAP-KITSAP &amp; BAINBRIDGE ELECTR. CAPACITY"/>
    <s v="R.10019.02"/>
    <s v="FOSS CORNER 115KV"/>
    <s v="R.10019.02.01"/>
    <s v="FOSS CORNER 115KV"/>
    <s v="R.10019.02.01.03"/>
    <s v="E-FOSS CORNER 115KV-VLY JUNC-#2 TLINE"/>
    <x v="0"/>
    <n v="4022"/>
    <s v="Roque Bamba"/>
    <s v="CA"/>
    <s v="REL  SETC  //  EXEC"/>
    <x v="0"/>
    <x v="0"/>
    <s v="2CORP90000"/>
    <x v="0"/>
    <s v="3CORP96000"/>
    <x v="67"/>
    <s v="1DRIV11000"/>
    <x v="0"/>
    <s v="2DRIV11600"/>
    <x v="32"/>
    <n v="0"/>
    <n v="0"/>
    <n v="4751.9799999999996"/>
    <n v="4751.9799999999996"/>
    <n v="-4751.9799999999996"/>
    <n v="4634932.4489264032"/>
    <n v="0"/>
    <n v="4634932.4489264032"/>
    <n v="4741678.6825289903"/>
    <n v="4634932.4489264004"/>
    <n v="106746.23360258993"/>
    <n v="0"/>
    <n v="4741678.6825289903"/>
    <n v="-4741678.6825289903"/>
    <n v="0"/>
    <n v="0"/>
    <n v="0"/>
    <n v="0"/>
    <n v="-4751.9799999972056"/>
    <s v="Bamba"/>
    <s v=" "/>
    <s v="N"/>
    <n v="0"/>
    <n v="-4634932.4489264032"/>
    <n v="-106746.23360259365"/>
    <n v="4741678.6825289903"/>
    <n v="0"/>
    <n v="0"/>
  </r>
  <r>
    <s v="R"/>
    <x v="0"/>
    <s v="R.10019"/>
    <s v="CAP-KITSAP &amp; BAINBRIDGE ELECTR. CAPACITY"/>
    <s v="R.10019.02"/>
    <s v="FOSS CORNER 115KV"/>
    <s v="R.10019.02.01"/>
    <s v="FOSS CORNER 115KV"/>
    <s v="R.10019.02.01.04"/>
    <s v="OMRC_E-FOSS CRNR 115KV-PORT MAD TAP-LINE"/>
    <x v="0"/>
    <n v="4022"/>
    <s v="Roque Bamba"/>
    <s v="OR"/>
    <s v="REL  SETC  //  EXEC"/>
    <x v="0"/>
    <x v="0"/>
    <s v="2CORP90000"/>
    <x v="0"/>
    <s v="3CORP96000"/>
    <x v="67"/>
    <s v="1DRIV11000"/>
    <x v="0"/>
    <s v="2DRIV11200"/>
    <x v="36"/>
    <n v="0"/>
    <n v="0"/>
    <n v="0"/>
    <n v="0"/>
    <n v="0"/>
    <n v="0"/>
    <n v="0"/>
    <n v="0"/>
    <n v="0"/>
    <n v="0"/>
    <n v="0"/>
    <n v="0"/>
    <n v="0"/>
    <n v="0"/>
    <n v="0"/>
    <n v="0"/>
    <n v="0"/>
    <n v="0"/>
    <n v="0"/>
    <n v="0"/>
    <s v=" "/>
    <s v="N"/>
    <n v="0"/>
    <n v="0"/>
    <n v="0"/>
    <n v="0"/>
    <n v="0"/>
    <n v="0"/>
  </r>
  <r>
    <s v="R"/>
    <x v="0"/>
    <s v="R.10019"/>
    <s v="CAP-KITSAP &amp; BAINBRIDGE ELECTR. CAPACITY"/>
    <s v="R.10019.02"/>
    <s v="FOSS CORNER 115KV"/>
    <s v="R.10019.02.01"/>
    <s v="FOSS CORNER 115KV"/>
    <s v="R.10019.02.01.05"/>
    <s v="OMRC_E-FOSS CRNR 115KV-PRT MAD -TLINE"/>
    <x v="0"/>
    <n v="4022"/>
    <s v="Roque Bamba"/>
    <s v="OR"/>
    <s v="REL  SETC  //  EXEC"/>
    <x v="0"/>
    <x v="0"/>
    <s v="2CORP90000"/>
    <x v="0"/>
    <s v="3CORP96000"/>
    <x v="67"/>
    <s v="1DRIV11000"/>
    <x v="0"/>
    <s v="2DRIV11200"/>
    <x v="36"/>
    <n v="0"/>
    <n v="0"/>
    <n v="0"/>
    <n v="0"/>
    <n v="0"/>
    <n v="0"/>
    <n v="0"/>
    <n v="0"/>
    <n v="0"/>
    <n v="0"/>
    <n v="0"/>
    <n v="0"/>
    <n v="0"/>
    <n v="0"/>
    <n v="0"/>
    <n v="0"/>
    <n v="0"/>
    <n v="0"/>
    <n v="0"/>
    <n v="0"/>
    <s v=" "/>
    <s v="N"/>
    <n v="0"/>
    <n v="0"/>
    <n v="0"/>
    <n v="0"/>
    <n v="0"/>
    <n v="0"/>
  </r>
  <r>
    <s v="R"/>
    <x v="0"/>
    <s v="R.10019"/>
    <s v="CAP-KITSAP &amp; BAINBRIDGE ELECTR. CAPACITY"/>
    <s v="R.10019.03"/>
    <s v="S. BREMERTON/BANGOR 115KV/230/KV"/>
    <s v="R.10019.03.01"/>
    <s v="S. BREMERTON/BANGOR 115KV/230/KV"/>
    <s v="R.10019.03.01.01"/>
    <s v="E-S Brm/Bngr 115KV/230/KV-Prprty Purchse"/>
    <x v="0"/>
    <n v="4022"/>
    <s v="Roque Bamba"/>
    <s v="CA"/>
    <s v="REL  SETC  //  EXEC"/>
    <x v="0"/>
    <x v="0"/>
    <s v="2CORP90000"/>
    <x v="0"/>
    <s v="3CORP96000"/>
    <x v="67"/>
    <s v="1DRIV11000"/>
    <x v="0"/>
    <s v="2DRIV11600"/>
    <x v="32"/>
    <n v="0"/>
    <n v="0"/>
    <n v="0"/>
    <n v="0"/>
    <n v="0"/>
    <n v="0"/>
    <n v="0"/>
    <n v="0"/>
    <n v="0"/>
    <n v="0"/>
    <n v="0"/>
    <n v="0"/>
    <n v="0"/>
    <n v="0"/>
    <n v="0"/>
    <n v="0"/>
    <n v="0"/>
    <n v="0"/>
    <n v="0"/>
    <s v="Bamba"/>
    <s v=" "/>
    <s v="N"/>
    <n v="0"/>
    <n v="0"/>
    <n v="0"/>
    <n v="0"/>
    <n v="0"/>
    <n v="0"/>
  </r>
  <r>
    <s v="R"/>
    <x v="0"/>
    <s v="R.10020"/>
    <s v="CAP-KITTITAS ELECTRIC CAPACITY"/>
    <s v="R.10020.01"/>
    <s v="THORP SUBSTATION"/>
    <s v="R.10020.01.01"/>
    <s v="THORP SUBSTATION"/>
    <s v="R.10020.01.01.01"/>
    <s v="E-THORP SUBSTATION REBUILD-FEEDER"/>
    <x v="0"/>
    <n v="4022"/>
    <s v="Roque Bamba"/>
    <s v="CA"/>
    <s v="REL  SETC  //  EXEC"/>
    <x v="0"/>
    <x v="0"/>
    <s v="2CORP90000"/>
    <x v="0"/>
    <s v="3CORP96000"/>
    <x v="67"/>
    <s v="1DRIV11000"/>
    <x v="0"/>
    <s v="2DRIV11600"/>
    <x v="32"/>
    <n v="0"/>
    <n v="0"/>
    <n v="2343.4"/>
    <n v="2343.4"/>
    <n v="-2343.4"/>
    <n v="0"/>
    <n v="0"/>
    <n v="0"/>
    <n v="0"/>
    <n v="0"/>
    <n v="0"/>
    <n v="0"/>
    <n v="0"/>
    <n v="0"/>
    <n v="0"/>
    <n v="0"/>
    <n v="0"/>
    <n v="0"/>
    <n v="-2343.4"/>
    <s v="Bamba"/>
    <s v=" "/>
    <s v="N"/>
    <n v="0"/>
    <n v="0"/>
    <n v="0"/>
    <n v="0"/>
    <n v="0"/>
    <n v="0"/>
  </r>
  <r>
    <s v="R"/>
    <x v="0"/>
    <s v="R.10020"/>
    <s v="CAP-KITTITAS ELECTRIC CAPACITY"/>
    <s v="R.10020.01"/>
    <s v="THORP SUBSTATION"/>
    <s v="R.10020.01.01"/>
    <s v="THORP SUBSTATION"/>
    <s v="R.10020.01.01.02"/>
    <s v="E-THORP SUBSTATION REBUILD-SUB"/>
    <x v="0"/>
    <n v="4022"/>
    <s v="Roque Bamba"/>
    <s v="CA"/>
    <s v="REL  SETC  //  EXEC"/>
    <x v="0"/>
    <x v="0"/>
    <s v="2CORP90000"/>
    <x v="0"/>
    <s v="3CORP96000"/>
    <x v="67"/>
    <s v="1DRIV11000"/>
    <x v="0"/>
    <s v="2DRIV11600"/>
    <x v="32"/>
    <n v="0"/>
    <n v="0"/>
    <n v="0"/>
    <n v="0"/>
    <n v="0"/>
    <n v="0"/>
    <n v="0"/>
    <n v="0"/>
    <n v="0"/>
    <n v="0"/>
    <n v="0"/>
    <n v="0"/>
    <n v="0"/>
    <n v="0"/>
    <n v="0"/>
    <n v="0"/>
    <n v="0"/>
    <n v="0"/>
    <n v="0"/>
    <s v="Bamba"/>
    <s v=" "/>
    <s v="N"/>
    <n v="0"/>
    <n v="0"/>
    <n v="0"/>
    <n v="0"/>
    <n v="0"/>
    <n v="0"/>
  </r>
  <r>
    <s v="R"/>
    <x v="0"/>
    <s v="R.10020"/>
    <s v="CAP-KITTITAS ELECTRIC CAPACITY"/>
    <s v="R.10020.01"/>
    <s v="THORP SUBSTATION"/>
    <s v="R.10020.01.01"/>
    <s v="THORP SUBSTATION"/>
    <s v="R.10020.01.01.03"/>
    <s v="OMRC_E-THORP SUBSTATION REBUILD-FEEDER"/>
    <x v="0"/>
    <n v="4022"/>
    <s v="Roque Bamba"/>
    <s v="OR"/>
    <s v="REL  SETC  //  EXEC"/>
    <x v="0"/>
    <x v="0"/>
    <s v="2CORP90000"/>
    <x v="0"/>
    <s v="3CORP96000"/>
    <x v="67"/>
    <s v="1DRIV11000"/>
    <x v="0"/>
    <s v="2DRIV11600"/>
    <x v="32"/>
    <n v="0"/>
    <n v="0"/>
    <n v="0"/>
    <n v="0"/>
    <n v="0"/>
    <n v="0"/>
    <n v="0"/>
    <n v="0"/>
    <n v="0"/>
    <n v="0"/>
    <n v="0"/>
    <n v="0"/>
    <n v="0"/>
    <n v="0"/>
    <n v="0"/>
    <n v="0"/>
    <n v="0"/>
    <n v="0"/>
    <n v="0"/>
    <n v="0"/>
    <s v=" "/>
    <s v="N"/>
    <n v="0"/>
    <n v="0"/>
    <n v="0"/>
    <n v="0"/>
    <n v="0"/>
    <n v="0"/>
  </r>
  <r>
    <s v="R"/>
    <x v="0"/>
    <s v="R.10020"/>
    <s v="CAP-KITTITAS ELECTRIC CAPACITY"/>
    <s v="R.10020.02"/>
    <s v="WIND RIDGE-KITTITAS 115KV"/>
    <s v="R.10020.02.01"/>
    <s v="WIND RIDGE-KITTITAS 115KV"/>
    <s v="R.10020.02.01.01"/>
    <s v="E-WIND RIDGE-KITTITAS 115KV TLINE"/>
    <x v="0"/>
    <n v="4022"/>
    <s v="Roque Bamba"/>
    <s v="CA"/>
    <s v="REL  SETC  //  EXEC"/>
    <x v="0"/>
    <x v="0"/>
    <s v="2CORP90000"/>
    <x v="0"/>
    <s v="3CORP96000"/>
    <x v="67"/>
    <s v="1DRIV11000"/>
    <x v="0"/>
    <s v="2DRIV11200"/>
    <x v="36"/>
    <n v="0"/>
    <n v="0"/>
    <n v="0"/>
    <n v="0"/>
    <n v="0"/>
    <n v="0"/>
    <n v="0"/>
    <n v="0"/>
    <n v="0"/>
    <n v="0"/>
    <n v="0"/>
    <n v="0"/>
    <n v="0"/>
    <n v="0"/>
    <n v="0"/>
    <n v="0"/>
    <n v="0"/>
    <n v="0"/>
    <n v="0"/>
    <s v="Bamba"/>
    <s v=" "/>
    <s v="N"/>
    <n v="0"/>
    <n v="0"/>
    <n v="0"/>
    <n v="0"/>
    <n v="0"/>
    <n v="0"/>
  </r>
  <r>
    <s v="R"/>
    <x v="0"/>
    <s v="R.10021"/>
    <s v="CAP-LACEY GAS CAPACITY"/>
    <s v="R.10021.01"/>
    <s v="NORTH LACEY SUPPLY"/>
    <s v="R.10021.01.01"/>
    <s v="NORTH LACEY SUPPLY"/>
    <s v="R.10021.01.01.01"/>
    <s v="G-N. LACEY SUPPLY 8&quot; REINF-BULK DIST"/>
    <x v="0"/>
    <n v="4022"/>
    <s v="Roque Bamba"/>
    <s v="CA"/>
    <s v="REL  SETC  //  EXEC"/>
    <x v="0"/>
    <x v="0"/>
    <s v="2CORP90000"/>
    <x v="0"/>
    <s v="3CORP96500"/>
    <x v="91"/>
    <s v="1DRIV12000"/>
    <x v="17"/>
    <s v="2DRIV12500"/>
    <x v="33"/>
    <n v="0"/>
    <n v="0"/>
    <n v="-79"/>
    <n v="-159"/>
    <n v="159"/>
    <n v="57212.411175804053"/>
    <n v="57212.411175804053"/>
    <n v="0"/>
    <n v="4244943"/>
    <n v="4244943"/>
    <n v="0"/>
    <n v="0"/>
    <n v="0"/>
    <n v="0"/>
    <n v="173402"/>
    <n v="0"/>
    <n v="173402"/>
    <n v="0"/>
    <n v="173561"/>
    <s v="Bamba"/>
    <s v=" "/>
    <s v="N"/>
    <n v="0"/>
    <n v="0"/>
    <n v="0"/>
    <n v="0"/>
    <n v="0"/>
    <n v="0"/>
  </r>
  <r>
    <s v="R"/>
    <x v="0"/>
    <s v="R.10022"/>
    <s v="CAP-LAKELAND HILLS SUBSTATION"/>
    <s v="R.10022.01"/>
    <s v="LAKELAND HILLS SUBSTATION"/>
    <s v="R.10022.01.01"/>
    <s v="LAKELAND HILLS SUBSTATION"/>
    <s v="R.10022.01.01.01"/>
    <s v="E-LAKELAND HILLS SUBSTATION"/>
    <x v="0"/>
    <n v="4022"/>
    <s v="Roque Bamba"/>
    <s v="CA"/>
    <s v="REL  SETC  //  PLNG"/>
    <x v="0"/>
    <x v="0"/>
    <s v="2CORP90000"/>
    <x v="0"/>
    <s v="3CORP96000"/>
    <x v="67"/>
    <s v="1DRIV12000"/>
    <x v="17"/>
    <s v="2DRIV12500"/>
    <x v="33"/>
    <n v="0"/>
    <n v="0"/>
    <n v="0"/>
    <n v="0"/>
    <n v="0"/>
    <n v="0"/>
    <n v="0"/>
    <n v="0"/>
    <n v="0"/>
    <n v="0"/>
    <n v="0"/>
    <n v="0"/>
    <n v="0"/>
    <n v="0"/>
    <n v="327992.88625683641"/>
    <n v="327992.88625683641"/>
    <n v="0"/>
    <n v="0"/>
    <n v="0"/>
    <s v="Nedrud"/>
    <s v=" "/>
    <s v="N"/>
    <n v="0"/>
    <n v="0"/>
    <n v="0"/>
    <n v="0"/>
    <n v="0"/>
    <n v="0"/>
  </r>
  <r>
    <s v="R"/>
    <x v="0"/>
    <s v="R.10023"/>
    <s v="CAP-LAKEMONT SUBSTATION &amp; INFRASTRUCTURE"/>
    <s v="R.10023.01"/>
    <s v="LAKEMONT SUBSTATION"/>
    <s v="R.10023.01.01"/>
    <s v="LAKEMONT SUBSTATION"/>
    <s v="R.10023.01.01.01"/>
    <s v="E-LAKEMONT SUBSTATION"/>
    <x v="0"/>
    <n v="4022"/>
    <s v="Roque Bamba"/>
    <s v="CA"/>
    <s v="REL  SETC  //  PLNG"/>
    <x v="0"/>
    <x v="0"/>
    <s v="2CORP90000"/>
    <x v="0"/>
    <s v="3CORP96000"/>
    <x v="67"/>
    <s v="1DRIV12000"/>
    <x v="17"/>
    <s v="2DRIV12500"/>
    <x v="33"/>
    <n v="0"/>
    <n v="0"/>
    <n v="0"/>
    <n v="0"/>
    <n v="0"/>
    <n v="0"/>
    <n v="0"/>
    <n v="0"/>
    <n v="0"/>
    <n v="0"/>
    <n v="0"/>
    <n v="84372.124885635872"/>
    <n v="84372.124885635872"/>
    <n v="0"/>
    <n v="84372.642095914736"/>
    <n v="84372.642095914736"/>
    <n v="0"/>
    <n v="0"/>
    <n v="0"/>
    <s v="Nedrud"/>
    <s v=" "/>
    <s v="N"/>
    <n v="0"/>
    <n v="0"/>
    <n v="0"/>
    <n v="0"/>
    <n v="0"/>
    <n v="0"/>
  </r>
  <r>
    <s v="R"/>
    <x v="0"/>
    <s v="R.10024"/>
    <s v="CAP-METER OPERATIONS"/>
    <s v="R.10024.01"/>
    <s v="AMR OPERATIONS"/>
    <s v="R.10024.01.01"/>
    <s v="AMR OPERATIONS"/>
    <s v="R.10024.01.01.01"/>
    <s v="C-AMR OPERATIONS"/>
    <x v="0"/>
    <n v="1224"/>
    <s v="Laura C Feinstein"/>
    <s v="CA"/>
    <s v="REL  SETC  //  EXEC"/>
    <x v="2"/>
    <x v="1"/>
    <s v="2CORP50000"/>
    <x v="5"/>
    <s v="3CORP53000"/>
    <x v="95"/>
    <s v="1DRIV11000"/>
    <x v="0"/>
    <s v="2DRIV11300"/>
    <x v="0"/>
    <n v="0"/>
    <n v="350898"/>
    <n v="350648.6"/>
    <n v="58563.778700000003"/>
    <n v="292334.22129999998"/>
    <n v="0"/>
    <n v="361424.94"/>
    <n v="-361424.94"/>
    <n v="0"/>
    <n v="126794.02"/>
    <n v="-126794.02"/>
    <n v="0"/>
    <n v="0"/>
    <n v="0"/>
    <n v="0"/>
    <n v="0"/>
    <n v="0"/>
    <n v="0"/>
    <n v="-195884.73870000005"/>
    <s v="Feinstein/Shapiro"/>
    <s v="AMR Network equipment from AMX master spreadsheet with 3% inflation added "/>
    <s v="Y"/>
    <n v="0"/>
    <n v="0"/>
    <n v="0"/>
    <n v="0"/>
    <n v="0"/>
    <n v="0"/>
  </r>
  <r>
    <s v="R"/>
    <x v="0"/>
    <s v="R.10024"/>
    <s v="CAP-METER OPERATIONS"/>
    <s v="R.10024.01"/>
    <s v="AMR OPERATIONS"/>
    <s v="R.10024.01.01"/>
    <s v="AMR OPERATIONS"/>
    <s v="R.10024.01.01.02"/>
    <s v="G-AMR BATTERY EXCHANGE PROGRAM"/>
    <x v="0"/>
    <n v="1224"/>
    <s v="Laura C Feinstein"/>
    <s v="CA"/>
    <s v="REL  SETC  //  OPER"/>
    <x v="2"/>
    <x v="1"/>
    <s v="2CORP50000"/>
    <x v="5"/>
    <s v="3CORP51500"/>
    <x v="84"/>
    <s v="1DRIV12000"/>
    <x v="17"/>
    <s v="2DRIV12100"/>
    <x v="44"/>
    <n v="0"/>
    <n v="0"/>
    <n v="0"/>
    <n v="2340795.3929630001"/>
    <n v="-2340795.3929630001"/>
    <n v="0"/>
    <n v="3582796.8"/>
    <n v="-3582796.8"/>
    <n v="0"/>
    <n v="0"/>
    <n v="0"/>
    <n v="0"/>
    <n v="0"/>
    <n v="0"/>
    <n v="0"/>
    <n v="0"/>
    <n v="0"/>
    <n v="0"/>
    <n v="-5923592.1929630004"/>
    <s v="Kostek"/>
    <s v="Feinstein checked. Assumes 40,000 modules. not in budget before"/>
    <s v="Y"/>
    <n v="0"/>
    <n v="0"/>
    <n v="0"/>
    <n v="0"/>
    <n v="0"/>
    <n v="0"/>
  </r>
  <r>
    <s v="R"/>
    <x v="0"/>
    <s v="R.10024"/>
    <s v="CAP-METER OPERATIONS"/>
    <s v="R.10024.01"/>
    <s v="AMR OPERATIONS"/>
    <s v="R.10024.01.01"/>
    <s v="AMR OPERATIONS"/>
    <s v="R.10024.01.01.04"/>
    <s v="G-AMR OPERATIONS"/>
    <x v="0"/>
    <n v="3037"/>
    <s v="Loretta Jo Baggenstos"/>
    <s v="CA"/>
    <s v="REL  SETC  //  EXEC"/>
    <x v="2"/>
    <x v="1"/>
    <s v="2CORP50000"/>
    <x v="5"/>
    <s v="3CORP53000"/>
    <x v="95"/>
    <s v="1DRIV12000"/>
    <x v="17"/>
    <s v="2DRIV12100"/>
    <x v="44"/>
    <n v="7370000"/>
    <n v="5865372"/>
    <n v="6949990.0099999998"/>
    <n v="3813927.4819999998"/>
    <n v="2051444.5180000002"/>
    <n v="5422000"/>
    <n v="4580000"/>
    <n v="842000"/>
    <n v="0"/>
    <n v="0"/>
    <n v="0"/>
    <n v="0"/>
    <n v="0"/>
    <n v="0"/>
    <n v="0"/>
    <n v="0"/>
    <n v="0"/>
    <n v="0"/>
    <n v="2893444.5180000002"/>
    <s v="Feinstein/Shapiro"/>
    <s v="Assumes no NCC (Jennifer inputting elsewhere). Assumes 36,000 modules for L+G MARP and 15,400 for PSE work. "/>
    <s v="Y"/>
    <n v="0"/>
    <n v="0"/>
    <n v="0"/>
    <n v="0"/>
    <n v="0"/>
    <n v="0"/>
  </r>
  <r>
    <s v="R"/>
    <x v="0"/>
    <s v="R.10024"/>
    <s v="CAP-METER OPERATIONS"/>
    <s v="R.10024.01"/>
    <s v="AMR OPERATIONS"/>
    <s v="R.10024.01.01"/>
    <s v="AMR OPERATIONS"/>
    <s v="R.10024.01.01.05"/>
    <s v="E-AMR Operations"/>
    <x v="0"/>
    <n v="4059"/>
    <s v="Turushia L Thomas"/>
    <s v="CA"/>
    <s v="REL  SETC  //  INIT"/>
    <x v="2"/>
    <x v="1"/>
    <s v="2CORP50000"/>
    <x v="5"/>
    <s v="3CORP53000"/>
    <x v="95"/>
    <s v="1DRIV11000"/>
    <x v="0"/>
    <s v="2DRIV11300"/>
    <x v="0"/>
    <n v="0"/>
    <n v="1153730"/>
    <n v="1819668.72"/>
    <n v="1005475.6949999999"/>
    <n v="148254.30500000005"/>
    <n v="0"/>
    <n v="1188341.9000000001"/>
    <n v="-1188341.9000000001"/>
    <n v="0"/>
    <n v="0"/>
    <n v="0"/>
    <n v="0"/>
    <n v="0"/>
    <n v="0"/>
    <n v="0"/>
    <n v="0"/>
    <n v="0"/>
    <n v="0"/>
    <n v="-1040087.5950000001"/>
    <s v="Feinstein/Shapiro"/>
    <s v="Turushia is forecasting just a 3% increase due to inflation/CPI escallation for this. "/>
    <s v="Y"/>
    <n v="0"/>
    <n v="0"/>
    <n v="0"/>
    <n v="0"/>
    <n v="0"/>
    <n v="0"/>
  </r>
  <r>
    <s v="R"/>
    <x v="0"/>
    <s v="R.10024"/>
    <s v="CAP-METER OPERATIONS"/>
    <s v="R.10024.02"/>
    <s v="GAS METERING OPERATIONS"/>
    <s v="R.10024.02.01"/>
    <s v="GAS METERING OPERATIONS"/>
    <s v="R.10024.02.01.01"/>
    <s v="G-NON-REGISTERING METERS-DIST"/>
    <x v="0"/>
    <n v="3037"/>
    <s v="Loretta Jo Baggenstos"/>
    <s v="CA"/>
    <s v="REL  SETC  //  OPER"/>
    <x v="0"/>
    <x v="0"/>
    <s v="2CORP90000"/>
    <x v="0"/>
    <s v="3CORP91500"/>
    <x v="87"/>
    <s v="1DRIV12000"/>
    <x v="17"/>
    <s v="2DRIV12200"/>
    <x v="47"/>
    <n v="0"/>
    <n v="200000"/>
    <n v="353209.06"/>
    <n v="142691.49374999999"/>
    <n v="57308.506250000006"/>
    <n v="0"/>
    <n v="290000"/>
    <n v="-290000"/>
    <n v="0"/>
    <n v="290000"/>
    <n v="-290000"/>
    <n v="0"/>
    <n v="290000"/>
    <n v="-290000"/>
    <n v="0"/>
    <n v="290000"/>
    <n v="-290000"/>
    <n v="290000"/>
    <n v="-1102691.4937499999"/>
    <s v="Henderson"/>
    <s v=" "/>
    <s v="N"/>
    <n v="0"/>
    <n v="0"/>
    <n v="0"/>
    <n v="0"/>
    <n v="0"/>
    <n v="0"/>
  </r>
  <r>
    <s v="R"/>
    <x v="0"/>
    <s v="R.10024"/>
    <s v="CAP-METER OPERATIONS"/>
    <s v="R.10024.02"/>
    <s v="GAS METERING OPERATIONS"/>
    <s v="R.10024.02.01"/>
    <s v="GAS METERING OPERATIONS"/>
    <s v="R.10024.02.01.03"/>
    <s v="G-PERIODIC METER CHANGEOUT-IMO-DIST"/>
    <x v="0"/>
    <n v="3037"/>
    <s v="Loretta Jo Baggenstos"/>
    <s v="CA"/>
    <s v="REL  SETC  //  OPER"/>
    <x v="0"/>
    <x v="0"/>
    <s v="2CORP90000"/>
    <x v="0"/>
    <s v="3CORP91500"/>
    <x v="87"/>
    <s v="1DRIV12000"/>
    <x v="17"/>
    <s v="2DRIV12200"/>
    <x v="47"/>
    <n v="2750000"/>
    <n v="2750000"/>
    <n v="4086220.31"/>
    <n v="1927001.5300000003"/>
    <n v="822998.46999999974"/>
    <n v="2807433.6283185845"/>
    <n v="2764400"/>
    <n v="43033.628318584524"/>
    <n v="2891929.2035398232"/>
    <n v="2764400"/>
    <n v="127529.20353982318"/>
    <n v="2979150.4424778763"/>
    <n v="2764400"/>
    <n v="214750.44247787632"/>
    <n v="3069097.3451327439"/>
    <n v="2764400"/>
    <n v="304697.34513274394"/>
    <n v="2764400"/>
    <n v="1513009.0894690277"/>
    <s v="Henderson"/>
    <s v=" "/>
    <s v="N"/>
    <n v="0"/>
    <n v="0"/>
    <n v="0"/>
    <n v="0"/>
    <n v="0"/>
    <n v="0"/>
  </r>
  <r>
    <s v="R"/>
    <x v="0"/>
    <s v="R.10025"/>
    <s v="CAP-MT. SI"/>
    <s v="R.10025.01"/>
    <s v="MT. SI TRANSMISSION"/>
    <s v="R.10025.01.01"/>
    <s v="MT. SI TRANSMISSION"/>
    <s v="R.10025.01.01.01"/>
    <s v="E-MT. SI TRANSMISSION"/>
    <x v="0"/>
    <n v="4022"/>
    <s v="Roque Bamba"/>
    <s v="CA"/>
    <s v="REL  SETC  //  PLNG"/>
    <x v="0"/>
    <x v="0"/>
    <s v="2CORP90000"/>
    <x v="0"/>
    <s v="3CORP93000"/>
    <x v="0"/>
    <s v="1DRIV11000"/>
    <x v="0"/>
    <s v="2DRIV11100"/>
    <x v="43"/>
    <n v="0"/>
    <n v="0"/>
    <n v="0"/>
    <n v="0"/>
    <n v="0"/>
    <n v="0"/>
    <n v="0"/>
    <n v="0"/>
    <n v="0"/>
    <n v="0"/>
    <n v="0"/>
    <n v="0"/>
    <n v="0"/>
    <n v="0"/>
    <n v="0"/>
    <n v="0"/>
    <n v="0"/>
    <n v="0"/>
    <n v="0"/>
    <s v="Nedrud"/>
    <s v=" "/>
    <s v="N"/>
    <n v="0"/>
    <n v="0"/>
    <n v="0"/>
    <n v="0"/>
    <n v="0"/>
    <n v="0"/>
  </r>
  <r>
    <s v="R"/>
    <x v="0"/>
    <s v="R.10025"/>
    <s v="CAP-MT. SI"/>
    <s v="R.10025.01"/>
    <s v="MT. SI TRANSMISSION"/>
    <s v="R.10025.01.01"/>
    <s v="MT. SI TRANSMISSION"/>
    <s v="R.10025.01.01.02"/>
    <s v="OMRC_E-MT. SI TRANSMISSION"/>
    <x v="0"/>
    <n v="4022"/>
    <s v="Roque Bamba"/>
    <s v="OR"/>
    <s v="REL  SETC  //  PLNG"/>
    <x v="0"/>
    <x v="0"/>
    <s v="2CORP90000"/>
    <x v="0"/>
    <s v="3CORP93000"/>
    <x v="0"/>
    <s v="1DRIV11000"/>
    <x v="0"/>
    <s v="2DRIV11100"/>
    <x v="43"/>
    <n v="0"/>
    <n v="0"/>
    <n v="0"/>
    <n v="0"/>
    <n v="0"/>
    <n v="0"/>
    <n v="0"/>
    <n v="0"/>
    <n v="0"/>
    <n v="0"/>
    <n v="0"/>
    <n v="0"/>
    <n v="0"/>
    <n v="0"/>
    <n v="0"/>
    <n v="0"/>
    <n v="0"/>
    <n v="0"/>
    <n v="0"/>
    <n v="0"/>
    <s v=" "/>
    <s v="N"/>
    <n v="0"/>
    <n v="0"/>
    <n v="0"/>
    <n v="0"/>
    <n v="0"/>
    <n v="0"/>
  </r>
  <r>
    <s v="R"/>
    <x v="0"/>
    <s v="R.10025"/>
    <s v="CAP-MT. SI"/>
    <s v="R.10025.02"/>
    <s v="Mt. Si Substation"/>
    <s v="R.10025.02.01"/>
    <s v="Mt. Si Substation"/>
    <s v="R.10025.02.01.01"/>
    <s v="E-Mt. Si Substation"/>
    <x v="0"/>
    <n v="4022"/>
    <s v="Roque Bamba"/>
    <s v="CA"/>
    <s v="REL  SETC  //  INIT"/>
    <x v="0"/>
    <x v="0"/>
    <s v="2CORP90000"/>
    <x v="0"/>
    <s v="3CORP93000"/>
    <x v="0"/>
    <s v="1DRIV11000"/>
    <x v="0"/>
    <s v="2DRIV11100"/>
    <x v="43"/>
    <n v="0"/>
    <n v="0"/>
    <n v="0"/>
    <n v="0"/>
    <n v="0"/>
    <n v="0"/>
    <n v="0"/>
    <n v="0"/>
    <n v="0"/>
    <n v="0"/>
    <n v="0"/>
    <n v="0"/>
    <n v="0"/>
    <n v="0"/>
    <n v="0"/>
    <n v="0"/>
    <n v="0"/>
    <n v="0"/>
    <n v="0"/>
    <s v="Nedrud"/>
    <s v=" "/>
    <s v="N"/>
    <n v="0"/>
    <n v="0"/>
    <n v="0"/>
    <n v="0"/>
    <n v="0"/>
    <n v="0"/>
  </r>
  <r>
    <s v="R"/>
    <x v="0"/>
    <s v="R.10026"/>
    <s v="CAP-NON-UTILITY PLANT"/>
    <s v="R.10026.01"/>
    <s v="NON-UTILITY PLANT"/>
    <s v="R.10026.01.01"/>
    <s v="NON-UTILITY PLANT"/>
    <s v="R.10026.01.01.01"/>
    <s v="C-NON UTILITY PLANT"/>
    <x v="0"/>
    <n v="1255"/>
    <s v="Gary B Bolton"/>
    <s v="CA"/>
    <s v="REL  SETC  //  OPER"/>
    <x v="0"/>
    <x v="0"/>
    <s v="2CORP90000"/>
    <x v="0"/>
    <s v="3CORP93000"/>
    <x v="0"/>
    <s v="1DRIV11000"/>
    <x v="0"/>
    <s v="2DRIV11400"/>
    <x v="8"/>
    <n v="0"/>
    <n v="0"/>
    <n v="2288.9"/>
    <n v="2901.8100000000004"/>
    <n v="-2901.8100000000004"/>
    <n v="0"/>
    <n v="0"/>
    <n v="0"/>
    <n v="0"/>
    <n v="0"/>
    <n v="0"/>
    <n v="0"/>
    <n v="0"/>
    <n v="0"/>
    <n v="0"/>
    <n v="0"/>
    <n v="0"/>
    <n v="0"/>
    <n v="-2901.8100000000004"/>
    <s v="Bolton"/>
    <s v=" "/>
    <s v="N"/>
    <n v="0"/>
    <n v="0"/>
    <n v="0"/>
    <n v="0"/>
    <n v="0"/>
    <n v="0"/>
  </r>
  <r>
    <s v="R"/>
    <x v="0"/>
    <s v="R.10027"/>
    <s v="CAP-NORTH KING ELECTRIC CAPACITY"/>
    <s v="R.10027.01"/>
    <s v="MOORLANDS-VITULLI 115KV"/>
    <s v="R.10027.01.01"/>
    <s v="MOORLANDS-VITULLI 115KV"/>
    <s v="R.10027.01.01.01"/>
    <s v="E-MOORLNDS-VITULLI 115KV RECONDUC-TRANS"/>
    <x v="0"/>
    <n v="4022"/>
    <s v="Roque Bamba"/>
    <s v="CA"/>
    <s v="REL  SETC  //  EXEC"/>
    <x v="2"/>
    <x v="1"/>
    <s v="2CORP20000"/>
    <x v="11"/>
    <s v="3CORP29900"/>
    <x v="78"/>
    <s v="1DRIV11000"/>
    <x v="0"/>
    <s v="2DRIV11200"/>
    <x v="36"/>
    <n v="0"/>
    <n v="0"/>
    <n v="59205.61"/>
    <n v="96749.079679999981"/>
    <n v="-96749.079679999981"/>
    <n v="0"/>
    <n v="0"/>
    <n v="0"/>
    <n v="0"/>
    <n v="0"/>
    <n v="0"/>
    <n v="0"/>
    <n v="0"/>
    <n v="0"/>
    <n v="0"/>
    <n v="0"/>
    <n v="0"/>
    <n v="0"/>
    <n v="-96749.079679999981"/>
    <s v="Bamba"/>
    <s v=" "/>
    <s v="N"/>
    <n v="0"/>
    <n v="0"/>
    <n v="0"/>
    <n v="0"/>
    <n v="0"/>
    <n v="0"/>
  </r>
  <r>
    <s v="R"/>
    <x v="0"/>
    <s v="R.10027"/>
    <s v="CAP-NORTH KING ELECTRIC CAPACITY"/>
    <s v="R.10027.01"/>
    <s v="MOORLANDS-VITULLI 115KV"/>
    <s v="R.10027.01.01"/>
    <s v="MOORLANDS-VITULLI 115KV"/>
    <s v="R.10027.01.01.02"/>
    <s v="OMRC_E-MOORLNDS-VITULLI 115KVRECON-TRANS"/>
    <x v="0"/>
    <n v="4022"/>
    <s v="Roque Bamba"/>
    <s v="OR"/>
    <s v="REL  SETC  //  EXEC"/>
    <x v="2"/>
    <x v="1"/>
    <s v="2CORP20000"/>
    <x v="11"/>
    <s v="3CORP29900"/>
    <x v="78"/>
    <s v="1DRIV11000"/>
    <x v="0"/>
    <s v="2DRIV11200"/>
    <x v="36"/>
    <n v="0"/>
    <n v="0"/>
    <n v="0"/>
    <n v="0"/>
    <n v="0"/>
    <n v="0"/>
    <n v="0"/>
    <n v="0"/>
    <n v="0"/>
    <n v="0"/>
    <n v="0"/>
    <n v="0"/>
    <n v="0"/>
    <n v="0"/>
    <n v="0"/>
    <n v="0"/>
    <n v="0"/>
    <n v="0"/>
    <n v="0"/>
    <n v="0"/>
    <s v=" "/>
    <s v="N"/>
    <n v="0"/>
    <n v="0"/>
    <n v="0"/>
    <n v="0"/>
    <n v="0"/>
    <n v="0"/>
  </r>
  <r>
    <s v="R"/>
    <x v="0"/>
    <s v="R.10027"/>
    <s v="CAP-NORTH KING ELECTRIC CAPACITY"/>
    <s v="R.10027.02"/>
    <s v="VERNELL SUBSTATION"/>
    <s v="R.10027.02.01"/>
    <s v="VERNELL SUBSTATION"/>
    <s v="R.10027.02.01.01"/>
    <s v="E-VERNELL SUBSTATION-FEEDER"/>
    <x v="0"/>
    <n v="4022"/>
    <s v="Roque Bamba"/>
    <s v="CA"/>
    <s v="REL  SETC  //  EXEC"/>
    <x v="0"/>
    <x v="0"/>
    <s v="2CORP90000"/>
    <x v="0"/>
    <s v="3CORP96000"/>
    <x v="67"/>
    <s v="1DRIV11000"/>
    <x v="0"/>
    <s v="2DRIV11600"/>
    <x v="32"/>
    <n v="500000"/>
    <n v="500000"/>
    <n v="1384384.8"/>
    <n v="1296827.1671129998"/>
    <n v="-796827.16711299983"/>
    <n v="0"/>
    <n v="0"/>
    <n v="0"/>
    <n v="675574.34793809464"/>
    <n v="675574.34793809464"/>
    <n v="0"/>
    <n v="1831468.1913258745"/>
    <n v="1831468.1913258745"/>
    <n v="0"/>
    <n v="2983042.5946446541"/>
    <n v="2983042.5946446541"/>
    <n v="0"/>
    <n v="0"/>
    <n v="-796827.16711299983"/>
    <s v="Bamba"/>
    <s v=" "/>
    <s v="N"/>
    <n v="0"/>
    <n v="0"/>
    <n v="0"/>
    <n v="0"/>
    <n v="0"/>
    <n v="0"/>
  </r>
  <r>
    <s v="R"/>
    <x v="0"/>
    <s v="R.10027"/>
    <s v="CAP-NORTH KING ELECTRIC CAPACITY"/>
    <s v="R.10027.02"/>
    <s v="VERNELL SUBSTATION"/>
    <s v="R.10027.02.01"/>
    <s v="VERNELL SUBSTATION"/>
    <s v="R.10027.02.01.02"/>
    <s v="E-VERNELL SUBSTATION-SUB"/>
    <x v="0"/>
    <n v="4022"/>
    <s v="Roque Bamba"/>
    <s v="CA"/>
    <s v="REL  SETC  //  EXEC"/>
    <x v="0"/>
    <x v="0"/>
    <s v="2CORP90000"/>
    <x v="0"/>
    <s v="3CORP96000"/>
    <x v="67"/>
    <s v="1DRIV11000"/>
    <x v="0"/>
    <s v="2DRIV11600"/>
    <x v="32"/>
    <n v="0"/>
    <n v="0"/>
    <n v="0"/>
    <n v="0"/>
    <n v="0"/>
    <n v="0"/>
    <n v="0"/>
    <n v="0"/>
    <n v="0"/>
    <n v="0"/>
    <n v="0"/>
    <n v="0"/>
    <n v="0"/>
    <n v="0"/>
    <n v="0"/>
    <n v="0"/>
    <n v="0"/>
    <n v="0"/>
    <n v="0"/>
    <s v="Bamba"/>
    <s v=" "/>
    <s v="N"/>
    <n v="0"/>
    <n v="0"/>
    <n v="0"/>
    <n v="0"/>
    <n v="0"/>
    <n v="0"/>
  </r>
  <r>
    <s v="R"/>
    <x v="0"/>
    <s v="R.10027"/>
    <s v="CAP-NORTH KING ELECTRIC CAPACITY"/>
    <s v="R.10027.02"/>
    <s v="VERNELL SUBSTATION"/>
    <s v="R.10027.02.01"/>
    <s v="VERNELL SUBSTATION"/>
    <s v="R.10027.02.01.03"/>
    <s v="E-VERNELL SWITCHING STATION-CONDUITS"/>
    <x v="0"/>
    <n v="4022"/>
    <s v="Roque Bamba"/>
    <s v="CA"/>
    <s v="REL  SETC  //  EXEC"/>
    <x v="0"/>
    <x v="0"/>
    <s v="2CORP90000"/>
    <x v="0"/>
    <s v="3CORP96000"/>
    <x v="67"/>
    <s v="1DRIV11000"/>
    <x v="0"/>
    <s v="2DRIV11600"/>
    <x v="32"/>
    <n v="0"/>
    <n v="0"/>
    <n v="0"/>
    <n v="0"/>
    <n v="0"/>
    <n v="0"/>
    <n v="0"/>
    <n v="0"/>
    <n v="0"/>
    <n v="0"/>
    <n v="0"/>
    <n v="0"/>
    <n v="0"/>
    <n v="0"/>
    <n v="0"/>
    <n v="0"/>
    <n v="0"/>
    <n v="0"/>
    <n v="0"/>
    <s v="Bamba"/>
    <s v=" "/>
    <s v="N"/>
    <n v="0"/>
    <n v="0"/>
    <n v="0"/>
    <n v="0"/>
    <n v="0"/>
    <n v="0"/>
  </r>
  <r>
    <s v="R"/>
    <x v="0"/>
    <s v="R.10027"/>
    <s v="CAP-NORTH KING ELECTRIC CAPACITY"/>
    <s v="R.10027.02"/>
    <s v="VERNELL SUBSTATION"/>
    <s v="R.10027.02.01"/>
    <s v="VERNELL SUBSTATION"/>
    <s v="R.10027.02.01.04"/>
    <s v="OMRC_E-Vernell Substation-Feeder"/>
    <x v="0"/>
    <n v="4022"/>
    <s v="Roque Bamba"/>
    <s v="OR"/>
    <s v="REL  SETC  //  INIT"/>
    <x v="0"/>
    <x v="0"/>
    <s v="2CORP90000"/>
    <x v="0"/>
    <s v="3CORP96000"/>
    <x v="67"/>
    <s v="1DRIV11000"/>
    <x v="0"/>
    <s v="2DRIV11600"/>
    <x v="32"/>
    <n v="0"/>
    <n v="0"/>
    <n v="0"/>
    <n v="0"/>
    <n v="0"/>
    <n v="0"/>
    <n v="0"/>
    <n v="0"/>
    <n v="0"/>
    <n v="0"/>
    <n v="0"/>
    <n v="0"/>
    <n v="0"/>
    <n v="0"/>
    <n v="0"/>
    <n v="0"/>
    <n v="0"/>
    <n v="0"/>
    <n v="0"/>
    <n v="0"/>
    <s v=" "/>
    <s v="N"/>
    <n v="0"/>
    <n v="0"/>
    <n v="0"/>
    <n v="0"/>
    <n v="0"/>
    <n v="0"/>
  </r>
  <r>
    <s v="R"/>
    <x v="0"/>
    <s v="R.10028"/>
    <s v="CAP-NORTH KING ELECTRIC RELIABILITY"/>
    <s v="R.10028.01"/>
    <s v="NORTH BELLEVUE BANK"/>
    <s v="R.10028.01.01"/>
    <s v="NORTH BELLEVUE BANK"/>
    <s v="R.10028.01.01.01"/>
    <s v="E-NORTH BELLEVUE BANK #3"/>
    <x v="0"/>
    <n v="4022"/>
    <s v="Roque Bamba"/>
    <s v="CA"/>
    <s v="REL  SETC  //  PLNG"/>
    <x v="2"/>
    <x v="1"/>
    <s v="2CORP20000"/>
    <x v="11"/>
    <s v="3CORP28000"/>
    <x v="96"/>
    <s v="1DRIV11000"/>
    <x v="0"/>
    <s v="2DRIV11600"/>
    <x v="32"/>
    <n v="0"/>
    <n v="0"/>
    <n v="0"/>
    <n v="0"/>
    <n v="0"/>
    <n v="0"/>
    <n v="0"/>
    <n v="0"/>
    <n v="0"/>
    <n v="0"/>
    <n v="0"/>
    <n v="0"/>
    <n v="0"/>
    <n v="0"/>
    <n v="0"/>
    <n v="0"/>
    <n v="0"/>
    <n v="0"/>
    <n v="0"/>
    <s v="Bamba"/>
    <s v=" "/>
    <s v="N"/>
    <n v="0"/>
    <n v="0"/>
    <n v="0"/>
    <n v="0"/>
    <n v="0"/>
    <n v="0"/>
  </r>
  <r>
    <s v="R"/>
    <x v="0"/>
    <s v="R.10028"/>
    <s v="CAP-NORTH KING ELECTRIC RELIABILITY"/>
    <s v="R.10028.02"/>
    <s v="STILLWATER-COTTAGE BROOK 115KV"/>
    <s v="R.10028.02.01"/>
    <s v="STILLWATER-COTTAGE BROOK 115KV"/>
    <s v="R.10028.02.01.01"/>
    <s v="E-STLLWTR-COTTAGE BRK115KV REBUILD-TLINE"/>
    <x v="0"/>
    <n v="4022"/>
    <s v="Roque Bamba"/>
    <s v="CA"/>
    <s v="REL  SETC  //  EXEC"/>
    <x v="2"/>
    <x v="1"/>
    <s v="2CORP20000"/>
    <x v="11"/>
    <s v="3CORP28000"/>
    <x v="96"/>
    <s v="1DRIV11000"/>
    <x v="0"/>
    <s v="2DRIV11600"/>
    <x v="32"/>
    <n v="8139371"/>
    <n v="8139371"/>
    <n v="7411511.9800000004"/>
    <n v="6308800.2947339993"/>
    <n v="1830570.7052660007"/>
    <n v="0"/>
    <n v="0"/>
    <n v="0"/>
    <n v="0"/>
    <n v="0"/>
    <n v="0"/>
    <n v="0"/>
    <n v="0"/>
    <n v="0"/>
    <n v="0"/>
    <n v="0"/>
    <n v="0"/>
    <n v="0"/>
    <n v="1830570.7052660007"/>
    <s v="Bamba"/>
    <s v=" "/>
    <s v="N"/>
    <n v="0"/>
    <n v="0"/>
    <n v="0"/>
    <n v="0"/>
    <n v="0"/>
    <n v="0"/>
  </r>
  <r>
    <s v="R"/>
    <x v="0"/>
    <s v="R.10028"/>
    <s v="CAP-NORTH KING ELECTRIC RELIABILITY"/>
    <s v="R.10028.02"/>
    <s v="STILLWATER-COTTAGE BROOK 115KV"/>
    <s v="R.10028.02.01"/>
    <s v="STILLWATER-COTTAGE BROOK 115KV"/>
    <s v="R.10028.02.01.02"/>
    <s v="OMRC_E-Stlwtr-COT Brk115kV Rebuld-Tline"/>
    <x v="0"/>
    <n v="4022"/>
    <s v="Roque Bamba"/>
    <s v="OR"/>
    <s v="REL  SETC  //  INIT"/>
    <x v="2"/>
    <x v="1"/>
    <s v="2CORP20000"/>
    <x v="11"/>
    <s v="3CORP28000"/>
    <x v="96"/>
    <s v="1DRIV11000"/>
    <x v="0"/>
    <s v="2DRIV11600"/>
    <x v="32"/>
    <n v="0"/>
    <n v="797404"/>
    <n v="0"/>
    <n v="0"/>
    <n v="797404"/>
    <n v="0"/>
    <n v="0"/>
    <n v="0"/>
    <n v="0"/>
    <n v="0"/>
    <n v="0"/>
    <n v="0"/>
    <n v="0"/>
    <n v="0"/>
    <n v="0"/>
    <n v="0"/>
    <n v="0"/>
    <n v="0"/>
    <n v="797404"/>
    <n v="0"/>
    <s v=" "/>
    <s v="N"/>
    <n v="0"/>
    <n v="0"/>
    <n v="0"/>
    <n v="0"/>
    <n v="0"/>
    <n v="0"/>
  </r>
  <r>
    <s v="R"/>
    <x v="0"/>
    <s v="R.10029"/>
    <s v="CAP-NORTH KING GAS CAPACITY"/>
    <s v="R.10029.01"/>
    <s v="TOLT HP REINFORCEMENT"/>
    <s v="R.10029.01.01"/>
    <s v="TOLT HP REINFORCEMENT"/>
    <s v="R.10029.01.01.01"/>
    <s v="G-TOLT HP 16&quot; PHASE 1-MAIN"/>
    <x v="0"/>
    <n v="4022"/>
    <s v="Roque Bamba"/>
    <s v="CA"/>
    <s v="REL  SETC  //  DESG"/>
    <x v="2"/>
    <x v="1"/>
    <s v="2CORP20000"/>
    <x v="11"/>
    <s v="3CORP28500"/>
    <x v="97"/>
    <s v="1DRIV12000"/>
    <x v="17"/>
    <s v="2DRIV12500"/>
    <x v="33"/>
    <n v="1344000"/>
    <n v="1344000"/>
    <n v="47680.59"/>
    <n v="89263.460399999967"/>
    <n v="1254736.5396"/>
    <n v="601000"/>
    <n v="1344000"/>
    <n v="-743000"/>
    <n v="0"/>
    <n v="0"/>
    <n v="0"/>
    <n v="0"/>
    <n v="0"/>
    <n v="0"/>
    <n v="0"/>
    <n v="0"/>
    <n v="0"/>
    <n v="0"/>
    <n v="511736.53960000002"/>
    <s v="Bamba"/>
    <s v="The ACOE permit may not be received in time to complete this work in 2017 "/>
    <s v="N"/>
    <n v="0"/>
    <n v="0"/>
    <n v="0"/>
    <n v="0"/>
    <n v="0"/>
    <n v="0"/>
  </r>
  <r>
    <s v="R"/>
    <x v="0"/>
    <s v="R.10030"/>
    <s v="CAP-NORTH KING TRANSFORMATION"/>
    <s v="R.10030.01"/>
    <s v="NORTH KING TRANSFORMATION"/>
    <s v="R.10030.01.01"/>
    <s v="NORTH KING TRANSFORMATION"/>
    <s v="R.10030.01.01.01"/>
    <s v="E-MONROE/NOVELTY 230KV LINE #2"/>
    <x v="0"/>
    <n v="4022"/>
    <s v="Roque Bamba"/>
    <s v="CA"/>
    <s v="REL  SETC  //  PLNG"/>
    <x v="0"/>
    <x v="0"/>
    <s v="2CORP90000"/>
    <x v="0"/>
    <s v="3CORP96000"/>
    <x v="67"/>
    <s v="1DRIV11000"/>
    <x v="0"/>
    <s v="2DRIV11600"/>
    <x v="32"/>
    <n v="0"/>
    <n v="0"/>
    <n v="0"/>
    <n v="0"/>
    <n v="0"/>
    <n v="0"/>
    <n v="0"/>
    <n v="0"/>
    <n v="0"/>
    <n v="0"/>
    <n v="0"/>
    <n v="0"/>
    <n v="0"/>
    <n v="0"/>
    <n v="0"/>
    <n v="0"/>
    <n v="0"/>
    <n v="0"/>
    <n v="0"/>
    <s v="Bamba"/>
    <s v=" "/>
    <s v="N"/>
    <n v="0"/>
    <n v="0"/>
    <n v="0"/>
    <n v="0"/>
    <n v="0"/>
    <n v="0"/>
  </r>
  <r>
    <s v="R"/>
    <x v="0"/>
    <s v="R.10031"/>
    <s v="CAP-NORTH KING-BELLEVUE ELEC RELIABILITY"/>
    <s v="R.10031.01"/>
    <s v="LAKE HILLS-PHANTOM LAKE 115 KV"/>
    <s v="R.10031.01.01"/>
    <s v="LAKE HILLS-PHANTOM LAKE 115 KV"/>
    <s v="R.10031.01.01.01"/>
    <s v="E-LAKE HILLS-PHANTOM LAKE 115KV-SUB"/>
    <x v="0"/>
    <n v="4022"/>
    <s v="Roque Bamba"/>
    <s v="CA"/>
    <s v="REL  SETC  //  EXEC"/>
    <x v="2"/>
    <x v="1"/>
    <s v="2CORP20000"/>
    <x v="11"/>
    <s v="3CORP25500"/>
    <x v="98"/>
    <s v="1DRIV11000"/>
    <x v="0"/>
    <s v="2DRIV11500"/>
    <x v="34"/>
    <n v="2030000"/>
    <n v="1617074"/>
    <n v="1794161.78"/>
    <n v="209486.770536"/>
    <n v="1407587.2294640001"/>
    <n v="5038584"/>
    <n v="4838584"/>
    <n v="200000"/>
    <n v="0"/>
    <n v="0"/>
    <n v="0"/>
    <n v="0"/>
    <n v="0"/>
    <n v="0"/>
    <n v="0"/>
    <n v="0"/>
    <n v="0"/>
    <n v="0"/>
    <n v="1607587.2294640001"/>
    <s v="Bamba"/>
    <s v=" "/>
    <s v="N"/>
    <n v="0"/>
    <n v="0"/>
    <n v="0"/>
    <n v="0"/>
    <n v="0"/>
    <n v="0"/>
  </r>
  <r>
    <s v="R"/>
    <x v="0"/>
    <s v="R.10031"/>
    <s v="CAP-NORTH KING-BELLEVUE ELEC RELIABILITY"/>
    <s v="R.10031.01"/>
    <s v="LAKE HILLS-PHANTOM LAKE 115 KV"/>
    <s v="R.10031.01.01"/>
    <s v="LAKE HILLS-PHANTOM LAKE 115 KV"/>
    <s v="R.10031.01.01.02"/>
    <s v="E-LAKE HILLS-PHANTOM LAKE 115KV-TLINE"/>
    <x v="0"/>
    <n v="4022"/>
    <s v="Roque Bamba"/>
    <s v="CA"/>
    <s v="REL  SETC  //  EXEC"/>
    <x v="2"/>
    <x v="1"/>
    <s v="2CORP20000"/>
    <x v="11"/>
    <s v="3CORP25500"/>
    <x v="98"/>
    <s v="1DRIV11000"/>
    <x v="0"/>
    <s v="2DRIV11500"/>
    <x v="34"/>
    <n v="0"/>
    <n v="412926"/>
    <n v="445985.24"/>
    <n v="1514038.5070770001"/>
    <n v="-1101112.5070770001"/>
    <n v="0"/>
    <n v="0"/>
    <n v="0"/>
    <n v="0"/>
    <n v="0"/>
    <n v="0"/>
    <n v="0"/>
    <n v="0"/>
    <n v="0"/>
    <n v="0"/>
    <n v="0"/>
    <n v="0"/>
    <n v="0"/>
    <n v="-1101112.5070770001"/>
    <s v="Bamba"/>
    <s v="Revised to reflect current plan based on permitting   "/>
    <s v="N"/>
    <n v="0"/>
    <n v="0"/>
    <n v="0"/>
    <n v="0"/>
    <n v="0"/>
    <n v="0"/>
  </r>
  <r>
    <s v="R"/>
    <x v="0"/>
    <s v="R.10031"/>
    <s v="CAP-NORTH KING-BELLEVUE ELEC RELIABILITY"/>
    <s v="R.10031.01"/>
    <s v="LAKE HILLS-PHANTOM LAKE 115 KV"/>
    <s v="R.10031.01.01"/>
    <s v="LAKE HILLS-PHANTOM LAKE 115 KV"/>
    <s v="R.10031.01.01.03"/>
    <s v="OMRC_E-LAKE HILLS-PHANTOM LAKE 115KV-SUB"/>
    <x v="0"/>
    <n v="4022"/>
    <s v="Roque Bamba"/>
    <s v="OR"/>
    <s v="REL  SETC  //  OPER"/>
    <x v="2"/>
    <x v="1"/>
    <s v="2CORP20000"/>
    <x v="11"/>
    <s v="3CORP25500"/>
    <x v="98"/>
    <s v="1DRIV11000"/>
    <x v="0"/>
    <s v="2DRIV11500"/>
    <x v="34"/>
    <n v="0"/>
    <n v="37678"/>
    <n v="0"/>
    <n v="0"/>
    <n v="37678"/>
    <n v="0"/>
    <n v="0"/>
    <n v="0"/>
    <n v="0"/>
    <n v="0"/>
    <n v="0"/>
    <n v="0"/>
    <n v="0"/>
    <n v="0"/>
    <n v="0"/>
    <n v="0"/>
    <n v="0"/>
    <n v="0"/>
    <n v="37678"/>
    <n v="0"/>
    <s v=" "/>
    <s v="N"/>
    <n v="0"/>
    <n v="0"/>
    <n v="0"/>
    <n v="0"/>
    <n v="0"/>
    <n v="0"/>
  </r>
  <r>
    <s v="R"/>
    <x v="0"/>
    <s v="R.10031"/>
    <s v="CAP-NORTH KING-BELLEVUE ELEC RELIABILITY"/>
    <s v="R.10031.01"/>
    <s v="LAKE HILLS-PHANTOM LAKE 115 KV"/>
    <s v="R.10031.01.01"/>
    <s v="LAKE HILLS-PHANTOM LAKE 115 KV"/>
    <s v="R.10031.01.01.04"/>
    <s v="OMRC_E-Lake Hills-Phntom Lke 115kV-Tline"/>
    <x v="0"/>
    <n v="4022"/>
    <s v="Roque Bamba"/>
    <s v="OR"/>
    <s v="REL  SETC  //  INIT"/>
    <x v="2"/>
    <x v="1"/>
    <s v="2CORP20000"/>
    <x v="11"/>
    <s v="3CORP25500"/>
    <x v="98"/>
    <s v="1DRIV11000"/>
    <x v="0"/>
    <s v="2DRIV11500"/>
    <x v="34"/>
    <n v="0"/>
    <n v="0"/>
    <n v="0"/>
    <n v="0"/>
    <n v="0"/>
    <n v="0"/>
    <n v="0"/>
    <n v="0"/>
    <n v="0"/>
    <n v="0"/>
    <n v="0"/>
    <n v="0"/>
    <n v="0"/>
    <n v="0"/>
    <n v="0"/>
    <n v="0"/>
    <n v="0"/>
    <n v="0"/>
    <n v="0"/>
    <n v="0"/>
    <s v=" "/>
    <s v="N"/>
    <n v="0"/>
    <n v="0"/>
    <n v="0"/>
    <n v="0"/>
    <n v="0"/>
    <n v="0"/>
  </r>
  <r>
    <s v="R"/>
    <x v="0"/>
    <s v="R.10031"/>
    <s v="CAP-NORTH KING-BELLEVUE ELEC RELIABILITY"/>
    <s v="R.10031.02"/>
    <s v="LAKESIDE 115 KV"/>
    <s v="R.10031.02.01"/>
    <s v="LAKESIDE 115 KV"/>
    <s v="R.10031.02.01.01"/>
    <s v="E-LAKESIDE 115 KV SUBS-BUS REBUILD PH1"/>
    <x v="0"/>
    <n v="4022"/>
    <s v="Roque Bamba"/>
    <s v="CA"/>
    <s v="REL  SETC  //  EXEC"/>
    <x v="2"/>
    <x v="1"/>
    <s v="2CORP20000"/>
    <x v="11"/>
    <s v="3CORP25000"/>
    <x v="99"/>
    <s v="1DRIV11000"/>
    <x v="0"/>
    <s v="2DRIV11500"/>
    <x v="34"/>
    <n v="0"/>
    <n v="0"/>
    <n v="81504.05"/>
    <n v="111344.21000000002"/>
    <n v="-111344.21000000002"/>
    <n v="0"/>
    <n v="0"/>
    <n v="0"/>
    <n v="0"/>
    <n v="0"/>
    <n v="0"/>
    <n v="0"/>
    <n v="0"/>
    <n v="0"/>
    <n v="0"/>
    <n v="0"/>
    <n v="0"/>
    <n v="0"/>
    <n v="-111344.21000000002"/>
    <s v="Bamba"/>
    <s v=" "/>
    <s v="N"/>
    <n v="0"/>
    <n v="0"/>
    <n v="0"/>
    <n v="0"/>
    <n v="0"/>
    <n v="0"/>
  </r>
  <r>
    <s v="R"/>
    <x v="0"/>
    <s v="R.10031"/>
    <s v="CAP-NORTH KING-BELLEVUE ELEC RELIABILITY"/>
    <s v="R.10031.02"/>
    <s v="LAKESIDE 115 KV"/>
    <s v="R.10031.02.01"/>
    <s v="LAKESIDE 115 KV"/>
    <s v="R.10031.02.01.02"/>
    <s v="E-LAKESIDE 115 KV SUBS-BUS REBUILD PH2"/>
    <x v="0"/>
    <n v="4022"/>
    <s v="Roque Bamba"/>
    <s v="CA"/>
    <s v="REL  SETC  //  EXEC"/>
    <x v="2"/>
    <x v="1"/>
    <s v="2CORP20000"/>
    <x v="11"/>
    <s v="3CORP25000"/>
    <x v="99"/>
    <s v="1DRIV11000"/>
    <x v="0"/>
    <s v="2DRIV11500"/>
    <x v="34"/>
    <n v="6154248"/>
    <n v="5859129"/>
    <n v="7278965.0599999996"/>
    <n v="5683405.2332453001"/>
    <n v="175723.76675469987"/>
    <n v="0"/>
    <n v="0"/>
    <n v="0"/>
    <n v="0"/>
    <n v="0"/>
    <n v="0"/>
    <n v="0"/>
    <n v="0"/>
    <n v="0"/>
    <n v="0"/>
    <n v="0"/>
    <n v="0"/>
    <n v="0"/>
    <n v="175723.76675469987"/>
    <s v="Bamba"/>
    <s v=" "/>
    <s v="N"/>
    <n v="0"/>
    <n v="0"/>
    <n v="0"/>
    <n v="0"/>
    <n v="0"/>
    <n v="0"/>
  </r>
  <r>
    <s v="R"/>
    <x v="0"/>
    <s v="R.10031"/>
    <s v="CAP-NORTH KING-BELLEVUE ELEC RELIABILITY"/>
    <s v="R.10031.02"/>
    <s v="LAKESIDE 115 KV"/>
    <s v="R.10031.02.01"/>
    <s v="LAKESIDE 115 KV"/>
    <s v="R.10031.02.01.03"/>
    <s v="E-LAKESIDE 115 KV SUBS-CONTROL HOUSE"/>
    <x v="0"/>
    <n v="4022"/>
    <s v="Roque Bamba"/>
    <s v="CA"/>
    <s v="REL  SETC  //  EXEC"/>
    <x v="2"/>
    <x v="1"/>
    <s v="2CORP20000"/>
    <x v="11"/>
    <s v="3CORP25000"/>
    <x v="99"/>
    <s v="1DRIV11000"/>
    <x v="0"/>
    <s v="2DRIV11500"/>
    <x v="34"/>
    <n v="0"/>
    <n v="0"/>
    <n v="-1615.77"/>
    <n v="-1615.77"/>
    <n v="1615.77"/>
    <n v="0"/>
    <n v="0"/>
    <n v="0"/>
    <n v="0"/>
    <n v="0"/>
    <n v="0"/>
    <n v="0"/>
    <n v="0"/>
    <n v="0"/>
    <n v="0"/>
    <n v="0"/>
    <n v="0"/>
    <n v="0"/>
    <n v="1615.77"/>
    <s v="Bamba"/>
    <s v=" "/>
    <s v="N"/>
    <n v="0"/>
    <n v="0"/>
    <n v="0"/>
    <n v="0"/>
    <n v="0"/>
    <n v="0"/>
  </r>
  <r>
    <s v="R"/>
    <x v="0"/>
    <s v="R.10031"/>
    <s v="CAP-NORTH KING-BELLEVUE ELEC RELIABILITY"/>
    <s v="R.10031.02"/>
    <s v="LAKESIDE 115 KV"/>
    <s v="R.10031.02.01"/>
    <s v="LAKESIDE 115 KV"/>
    <s v="R.10031.02.01.04"/>
    <s v="E-LAKESIDE 115 KV SUB-TRAN LONGLINES PH1"/>
    <x v="0"/>
    <n v="4022"/>
    <s v="Roque Bamba"/>
    <s v="CA"/>
    <s v="REL  SETC  //  EXEC"/>
    <x v="2"/>
    <x v="1"/>
    <s v="2CORP20000"/>
    <x v="11"/>
    <s v="3CORP25000"/>
    <x v="99"/>
    <s v="1DRIV11000"/>
    <x v="0"/>
    <s v="2DRIV11500"/>
    <x v="34"/>
    <n v="0"/>
    <n v="0"/>
    <n v="6354.24"/>
    <n v="6384.54"/>
    <n v="-6384.54"/>
    <n v="0"/>
    <n v="0"/>
    <n v="0"/>
    <n v="0"/>
    <n v="0"/>
    <n v="0"/>
    <n v="0"/>
    <n v="0"/>
    <n v="0"/>
    <n v="0"/>
    <n v="0"/>
    <n v="0"/>
    <n v="0"/>
    <n v="-6384.54"/>
    <s v="Bamba"/>
    <s v=" "/>
    <s v="N"/>
    <n v="0"/>
    <n v="0"/>
    <n v="0"/>
    <n v="0"/>
    <n v="0"/>
    <n v="0"/>
  </r>
  <r>
    <s v="R"/>
    <x v="0"/>
    <s v="R.10031"/>
    <s v="CAP-NORTH KING-BELLEVUE ELEC RELIABILITY"/>
    <s v="R.10031.02"/>
    <s v="LAKESIDE 115 KV"/>
    <s v="R.10031.02.01"/>
    <s v="LAKESIDE 115 KV"/>
    <s v="R.10031.02.01.05"/>
    <s v="OMRC_E-LAKESIDE 115 KV SUB-BUS REBLD PH1"/>
    <x v="0"/>
    <n v="4022"/>
    <s v="Roque Bamba"/>
    <s v="OR"/>
    <s v="REL  SETC  //  EXEC"/>
    <x v="2"/>
    <x v="1"/>
    <s v="2CORP20000"/>
    <x v="11"/>
    <s v="3CORP25000"/>
    <x v="99"/>
    <s v="1DRIV11000"/>
    <x v="0"/>
    <s v="2DRIV11500"/>
    <x v="34"/>
    <n v="0"/>
    <n v="82569"/>
    <n v="0"/>
    <n v="0"/>
    <n v="82569"/>
    <n v="0"/>
    <n v="0"/>
    <n v="0"/>
    <n v="0"/>
    <n v="0"/>
    <n v="0"/>
    <n v="0"/>
    <n v="0"/>
    <n v="0"/>
    <n v="0"/>
    <n v="0"/>
    <n v="0"/>
    <n v="0"/>
    <n v="82569"/>
    <n v="0"/>
    <s v=" "/>
    <s v="N"/>
    <n v="0"/>
    <n v="0"/>
    <n v="0"/>
    <n v="0"/>
    <n v="0"/>
    <n v="0"/>
  </r>
  <r>
    <s v="R"/>
    <x v="0"/>
    <s v="R.10031"/>
    <s v="CAP-NORTH KING-BELLEVUE ELEC RELIABILITY"/>
    <s v="R.10031.02"/>
    <s v="LAKESIDE 115 KV"/>
    <s v="R.10031.02.01"/>
    <s v="LAKESIDE 115 KV"/>
    <s v="R.10031.02.01.06"/>
    <s v="OMRC_E-LAKESIDE 115 KV SUBS-CTRL HOUSE"/>
    <x v="0"/>
    <n v="4022"/>
    <s v="Roque Bamba"/>
    <s v="OR"/>
    <s v="REL  SETC  //  EXEC"/>
    <x v="2"/>
    <x v="1"/>
    <s v="2CORP20000"/>
    <x v="11"/>
    <s v="3CORP25000"/>
    <x v="99"/>
    <s v="1DRIV11000"/>
    <x v="0"/>
    <s v="2DRIV11500"/>
    <x v="34"/>
    <n v="0"/>
    <n v="0"/>
    <n v="0"/>
    <n v="0"/>
    <n v="0"/>
    <n v="0"/>
    <n v="0"/>
    <n v="0"/>
    <n v="0"/>
    <n v="0"/>
    <n v="0"/>
    <n v="0"/>
    <n v="0"/>
    <n v="0"/>
    <n v="0"/>
    <n v="0"/>
    <n v="0"/>
    <n v="0"/>
    <n v="0"/>
    <n v="0"/>
    <s v=" "/>
    <s v="N"/>
    <n v="0"/>
    <n v="0"/>
    <n v="0"/>
    <n v="0"/>
    <n v="0"/>
    <n v="0"/>
  </r>
  <r>
    <s v="R"/>
    <x v="0"/>
    <s v="R.10031"/>
    <s v="CAP-NORTH KING-BELLEVUE ELEC RELIABILITY"/>
    <s v="R.10031.02"/>
    <s v="LAKESIDE 115 KV"/>
    <s v="R.10031.02.01"/>
    <s v="LAKESIDE 115 KV"/>
    <s v="R.10031.02.01.07"/>
    <s v="OMRC_E-Lakeside 115kV Trans Longline Ph1"/>
    <x v="0"/>
    <n v="4022"/>
    <s v="Roque Bamba"/>
    <s v="OR"/>
    <s v="REL  SETC  //  EXEC"/>
    <x v="2"/>
    <x v="1"/>
    <s v="2CORP20000"/>
    <x v="11"/>
    <s v="3CORP25000"/>
    <x v="99"/>
    <s v="1DRIV11000"/>
    <x v="0"/>
    <s v="2DRIV11500"/>
    <x v="34"/>
    <n v="0"/>
    <n v="0"/>
    <n v="0"/>
    <n v="0"/>
    <n v="0"/>
    <n v="0"/>
    <n v="0"/>
    <n v="0"/>
    <n v="0"/>
    <n v="0"/>
    <n v="0"/>
    <n v="0"/>
    <n v="0"/>
    <n v="0"/>
    <n v="0"/>
    <n v="0"/>
    <n v="0"/>
    <n v="0"/>
    <n v="0"/>
    <n v="0"/>
    <s v=" "/>
    <s v="N"/>
    <n v="0"/>
    <n v="0"/>
    <n v="0"/>
    <n v="0"/>
    <n v="0"/>
    <n v="0"/>
  </r>
  <r>
    <s v="R"/>
    <x v="0"/>
    <s v="R.10031"/>
    <s v="CAP-NORTH KING-BELLEVUE ELEC RELIABILITY"/>
    <s v="R.10031.02"/>
    <s v="LAKESIDE 115 KV"/>
    <s v="R.10031.02.01"/>
    <s v="LAKESIDE 115 KV"/>
    <s v="R.10031.02.01.08"/>
    <s v="E-Lakeside 115kV Trans Longline Ph2"/>
    <x v="0"/>
    <n v="4022"/>
    <s v="Roque Bamba"/>
    <s v="CA"/>
    <s v="REL  SETC  //  INIT"/>
    <x v="2"/>
    <x v="1"/>
    <s v="2CORP20000"/>
    <x v="11"/>
    <s v="3CORP25000"/>
    <x v="99"/>
    <s v="1DRIV11000"/>
    <x v="0"/>
    <s v="2DRIV11500"/>
    <x v="34"/>
    <n v="0"/>
    <n v="295119"/>
    <n v="377734.86"/>
    <n v="407225.84310870001"/>
    <n v="-112106.84310870001"/>
    <n v="0"/>
    <n v="0"/>
    <n v="0"/>
    <n v="0"/>
    <n v="0"/>
    <n v="0"/>
    <n v="0"/>
    <n v="0"/>
    <n v="0"/>
    <n v="0"/>
    <n v="0"/>
    <n v="0"/>
    <n v="0"/>
    <n v="-112106.84310870001"/>
    <s v="Bamba"/>
    <s v=" "/>
    <s v="N"/>
    <n v="0"/>
    <n v="0"/>
    <n v="0"/>
    <n v="0"/>
    <n v="0"/>
    <n v="0"/>
  </r>
  <r>
    <s v="R"/>
    <x v="0"/>
    <s v="R.10031"/>
    <s v="CAP-NORTH KING-BELLEVUE ELEC RELIABILITY"/>
    <s v="R.10031.02"/>
    <s v="LAKESIDE 115 KV"/>
    <s v="R.10031.02.01"/>
    <s v="LAKESIDE 115 KV"/>
    <s v="R.10031.02.01.09"/>
    <s v="OMRC_E-Lakeside 115kV Trans Longline Ph2"/>
    <x v="0"/>
    <n v="4022"/>
    <s v="Roque Bamba"/>
    <s v="OR"/>
    <s v="REL  SETC  //  INIT"/>
    <x v="2"/>
    <x v="1"/>
    <s v="2CORP20000"/>
    <x v="11"/>
    <s v="3CORP25000"/>
    <x v="99"/>
    <s v="1DRIV11000"/>
    <x v="0"/>
    <s v="2DRIV11500"/>
    <x v="34"/>
    <n v="0"/>
    <n v="82569"/>
    <n v="0"/>
    <n v="0"/>
    <n v="82569"/>
    <n v="0"/>
    <n v="0"/>
    <n v="0"/>
    <n v="0"/>
    <n v="0"/>
    <n v="0"/>
    <n v="0"/>
    <n v="0"/>
    <n v="0"/>
    <n v="0"/>
    <n v="0"/>
    <n v="0"/>
    <n v="0"/>
    <n v="82569"/>
    <n v="0"/>
    <s v=" "/>
    <s v="N"/>
    <n v="0"/>
    <n v="0"/>
    <n v="0"/>
    <n v="0"/>
    <n v="0"/>
    <n v="0"/>
  </r>
  <r>
    <s v="R"/>
    <x v="0"/>
    <s v="R.10031"/>
    <s v="CAP-NORTH KING-BELLEVUE ELEC RELIABILITY"/>
    <s v="R.10031.03"/>
    <s v="SAMMAMISH-JUANITA 115KV"/>
    <s v="R.10031.03.01"/>
    <s v="SAMMAMISH-JUANITA 115KV"/>
    <s v="R.10031.03.01.01"/>
    <s v="E-SAMMAMISH-JUANITA 115KV-TLINE"/>
    <x v="0"/>
    <n v="4022"/>
    <s v="Roque Bamba"/>
    <s v="CA"/>
    <s v="REL  SETC  //  EXEC"/>
    <x v="2"/>
    <x v="1"/>
    <s v="2CORP20000"/>
    <x v="11"/>
    <s v="3CORP27000"/>
    <x v="100"/>
    <s v="1DRIV11000"/>
    <x v="0"/>
    <s v="2DRIV11200"/>
    <x v="36"/>
    <n v="6530000"/>
    <n v="6530000"/>
    <n v="945696.7"/>
    <n v="969802.24995529989"/>
    <n v="5560197.7500446998"/>
    <n v="7745735"/>
    <n v="13275735"/>
    <n v="-5530000"/>
    <n v="0"/>
    <n v="0"/>
    <n v="0"/>
    <n v="0"/>
    <n v="0"/>
    <n v="0"/>
    <n v="0"/>
    <n v="0"/>
    <n v="0"/>
    <n v="0"/>
    <n v="30197.750044699758"/>
    <s v="Bamba"/>
    <s v="Revised to reflect route selection negotiations/permitting, 2017 forecast reducewed to $1M "/>
    <s v="N"/>
    <n v="0"/>
    <n v="0"/>
    <n v="0"/>
    <n v="0"/>
    <n v="0"/>
    <n v="0"/>
  </r>
  <r>
    <s v="R"/>
    <x v="0"/>
    <s v="R.10032"/>
    <s v="CAP-NORTH SEATTLE PRESSURE"/>
    <s v="R.10032.01"/>
    <s v="NORTH SEATTLE PRESSURE INCREASE"/>
    <s v="R.10032.01.01"/>
    <s v="NORTH SEATTLE PRESSURE INCREASE"/>
    <s v="R.10032.01.01.01"/>
    <s v="G-NORTH SEATTLE PRESSURE INCREASE"/>
    <x v="0"/>
    <n v="4022"/>
    <s v="Roque Bamba"/>
    <s v="CA"/>
    <s v="REL  SETC  //  EXEC"/>
    <x v="0"/>
    <x v="0"/>
    <s v="2CORP90000"/>
    <x v="0"/>
    <s v="3CORP96500"/>
    <x v="91"/>
    <s v="1DRIV12000"/>
    <x v="17"/>
    <s v="2DRIV12500"/>
    <x v="33"/>
    <n v="1000000"/>
    <n v="1000000"/>
    <n v="992223.05"/>
    <n v="0"/>
    <n v="1000000"/>
    <n v="0"/>
    <n v="0"/>
    <n v="0"/>
    <n v="0"/>
    <n v="0"/>
    <n v="0"/>
    <n v="0"/>
    <n v="0"/>
    <n v="0"/>
    <n v="0"/>
    <n v="0"/>
    <n v="0"/>
    <n v="1100000"/>
    <n v="1000000"/>
    <s v="Bamba"/>
    <s v=" "/>
    <s v="N"/>
    <n v="0"/>
    <n v="0"/>
    <n v="0"/>
    <n v="0"/>
    <n v="0"/>
    <n v="0"/>
  </r>
  <r>
    <s v="R"/>
    <x v="0"/>
    <s v="R.10033"/>
    <s v="CAP-OPERATIONS TOOLS"/>
    <s v="R.10033.01"/>
    <s v="OPERATIONS TOOLS"/>
    <s v="R.10033.01.01"/>
    <s v="OPERATIONS TOOLS"/>
    <s v="R.10033.01.01.01"/>
    <s v="C-SMALL TOOLS_MISC"/>
    <x v="0"/>
    <n v="4220"/>
    <s v="Cathy Koch"/>
    <s v="CA"/>
    <s v="REL  SETC  //  OPER"/>
    <x v="2"/>
    <x v="1"/>
    <s v="2CORP20000"/>
    <x v="11"/>
    <s v="3CORP22000"/>
    <x v="77"/>
    <s v="1DRIV11000"/>
    <x v="0"/>
    <s v="2DRIV11400"/>
    <x v="8"/>
    <n v="0"/>
    <n v="250156"/>
    <n v="245541.85"/>
    <n v="228637.3656125"/>
    <n v="21518.634387500002"/>
    <n v="0"/>
    <n v="257661"/>
    <n v="-257661"/>
    <n v="0"/>
    <n v="265391"/>
    <n v="-265391"/>
    <n v="0"/>
    <n v="273353"/>
    <n v="-273353"/>
    <n v="0"/>
    <n v="281554"/>
    <n v="-281554"/>
    <n v="290001"/>
    <n v="-1056440.3656124999"/>
    <s v="Flajole"/>
    <s v=" Any way to total hold flat to original?"/>
    <s v="N"/>
    <n v="0"/>
    <n v="0"/>
    <n v="0"/>
    <n v="0"/>
    <n v="0"/>
    <n v="0"/>
  </r>
  <r>
    <s v="R"/>
    <x v="0"/>
    <s v="R.10033"/>
    <s v="CAP-OPERATIONS TOOLS"/>
    <s v="R.10033.01"/>
    <s v="OPERATIONS TOOLS"/>
    <s v="R.10033.01.01"/>
    <s v="OPERATIONS TOOLS"/>
    <s v="R.10033.01.01.02"/>
    <s v="E-SMALL TOOLS_CORP SAFETY"/>
    <x v="0"/>
    <n v="4220"/>
    <s v="Cathy Koch"/>
    <s v="CA"/>
    <s v="REL  SETC  //  OPER"/>
    <x v="2"/>
    <x v="1"/>
    <s v="2CORP20000"/>
    <x v="11"/>
    <s v="3CORP22000"/>
    <x v="77"/>
    <s v="1DRIV11000"/>
    <x v="0"/>
    <s v="2DRIV11400"/>
    <x v="8"/>
    <n v="0"/>
    <n v="2122"/>
    <n v="2122.66"/>
    <n v="1798.57125"/>
    <n v="323.42875000000004"/>
    <n v="0"/>
    <n v="2186"/>
    <n v="-2186"/>
    <n v="0"/>
    <n v="2252"/>
    <n v="-2252"/>
    <n v="0"/>
    <n v="2320"/>
    <n v="-2320"/>
    <n v="0"/>
    <n v="2388"/>
    <n v="-2388"/>
    <n v="2460"/>
    <n v="-8822.5712500000009"/>
    <s v="Flajole"/>
    <s v=" "/>
    <s v="N"/>
    <n v="0"/>
    <n v="0"/>
    <n v="0"/>
    <n v="0"/>
    <n v="0"/>
    <n v="0"/>
  </r>
  <r>
    <s v="R"/>
    <x v="0"/>
    <s v="R.10033"/>
    <s v="CAP-OPERATIONS TOOLS"/>
    <s v="R.10033.01"/>
    <s v="OPERATIONS TOOLS"/>
    <s v="R.10033.01.01"/>
    <s v="OPERATIONS TOOLS"/>
    <s v="R.10033.01.01.03"/>
    <s v="E-SMALL TOOLS_EFR"/>
    <x v="0"/>
    <n v="4220"/>
    <s v="Cathy Koch"/>
    <s v="CA"/>
    <s v="REL  SETC  //  OPER"/>
    <x v="2"/>
    <x v="1"/>
    <s v="2CORP20000"/>
    <x v="11"/>
    <s v="3CORP22000"/>
    <x v="77"/>
    <s v="1DRIV11000"/>
    <x v="0"/>
    <s v="2DRIV11400"/>
    <x v="8"/>
    <n v="0"/>
    <n v="451356"/>
    <n v="451336.02"/>
    <n v="394851.69425"/>
    <n v="56504.30575"/>
    <n v="0"/>
    <n v="464897"/>
    <n v="-464897"/>
    <n v="0"/>
    <n v="478844"/>
    <n v="-478844"/>
    <n v="0"/>
    <n v="493209"/>
    <n v="-493209"/>
    <n v="0"/>
    <n v="508005"/>
    <n v="-508005"/>
    <n v="523245"/>
    <n v="-1888450.6942499999"/>
    <s v="Flajole"/>
    <s v=" "/>
    <s v="N"/>
    <n v="0"/>
    <n v="0"/>
    <n v="0"/>
    <n v="0"/>
    <n v="0"/>
    <n v="0"/>
  </r>
  <r>
    <s v="R"/>
    <x v="0"/>
    <s v="R.10033"/>
    <s v="CAP-OPERATIONS TOOLS"/>
    <s v="R.10033.01"/>
    <s v="OPERATIONS TOOLS"/>
    <s v="R.10033.01.01"/>
    <s v="OPERATIONS TOOLS"/>
    <s v="R.10033.01.01.04"/>
    <s v="E-SMALL TOOLS_METER &amp; XFMR"/>
    <x v="0"/>
    <n v="4220"/>
    <s v="Cathy Koch"/>
    <s v="CA"/>
    <s v="REL  SETC  //  OPER"/>
    <x v="2"/>
    <x v="1"/>
    <s v="2CORP20000"/>
    <x v="11"/>
    <s v="3CORP22000"/>
    <x v="77"/>
    <s v="1DRIV11000"/>
    <x v="0"/>
    <s v="2DRIV11400"/>
    <x v="8"/>
    <n v="470458.45827549958"/>
    <n v="0"/>
    <n v="0"/>
    <n v="0"/>
    <n v="0"/>
    <n v="480283.96235983749"/>
    <n v="0"/>
    <n v="480283.96235983749"/>
    <n v="508344.43628693372"/>
    <n v="0"/>
    <n v="508344.43628693372"/>
    <n v="534613.17414591624"/>
    <n v="0"/>
    <n v="534613.17414591624"/>
    <n v="582931.97098775033"/>
    <n v="0"/>
    <n v="582931.97098775033"/>
    <n v="0"/>
    <n v="2106173.5437804377"/>
    <s v="Flajole"/>
    <s v=" "/>
    <s v="N"/>
    <n v="0"/>
    <n v="0"/>
    <n v="0"/>
    <n v="0"/>
    <n v="0"/>
    <n v="0"/>
  </r>
  <r>
    <s v="R"/>
    <x v="0"/>
    <s v="R.10033"/>
    <s v="CAP-OPERATIONS TOOLS"/>
    <s v="R.10033.01"/>
    <s v="OPERATIONS TOOLS"/>
    <s v="R.10033.01.01"/>
    <s v="OPERATIONS TOOLS"/>
    <s v="R.10033.01.01.05"/>
    <s v="E-SMALL TOOLS_PTS"/>
    <x v="0"/>
    <n v="5030"/>
    <s v="Kris R Olin"/>
    <s v="CA"/>
    <s v="REL  SETC  //  OPER"/>
    <x v="2"/>
    <x v="1"/>
    <s v="2CORP20000"/>
    <x v="11"/>
    <s v="3CORP22000"/>
    <x v="77"/>
    <s v="1DRIV11000"/>
    <x v="0"/>
    <s v="2DRIV11400"/>
    <x v="8"/>
    <n v="114391.57500000001"/>
    <n v="120000"/>
    <n v="88629.1"/>
    <n v="99348.17"/>
    <n v="20651.830000000002"/>
    <n v="116780.63798230092"/>
    <n v="116780.63798230092"/>
    <n v="0"/>
    <n v="123603.51841160181"/>
    <n v="123603.51841160181"/>
    <n v="0"/>
    <n v="129990.73973602203"/>
    <n v="129990.73973602203"/>
    <n v="0"/>
    <n v="141739.41419519327"/>
    <n v="141739.41419519327"/>
    <n v="0"/>
    <n v="145991.59662104907"/>
    <n v="20651.830000000002"/>
    <s v="Flajole"/>
    <s v=" "/>
    <s v="N"/>
    <n v="0"/>
    <n v="0"/>
    <n v="0"/>
    <n v="0"/>
    <n v="0"/>
    <n v="0"/>
  </r>
  <r>
    <s v="R"/>
    <x v="0"/>
    <s v="R.10033"/>
    <s v="CAP-OPERATIONS TOOLS"/>
    <s v="R.10033.01"/>
    <s v="OPERATIONS TOOLS"/>
    <s v="R.10033.01.01"/>
    <s v="OPERATIONS TOOLS"/>
    <s v="R.10033.01.01.06"/>
    <s v="E-SMALL TOOLS_SUBSTATIONS"/>
    <x v="0"/>
    <n v="4220"/>
    <s v="Cathy Koch"/>
    <s v="CA"/>
    <s v="REL  SETC  //  OPER"/>
    <x v="2"/>
    <x v="1"/>
    <s v="2CORP20000"/>
    <x v="11"/>
    <s v="3CORP22000"/>
    <x v="77"/>
    <s v="1DRIV11000"/>
    <x v="0"/>
    <s v="2DRIV11400"/>
    <x v="8"/>
    <n v="1058096.2112500002"/>
    <n v="487011"/>
    <n v="477917.64"/>
    <n v="443419.66069999995"/>
    <n v="43591.339300000051"/>
    <n v="1080194.5038035403"/>
    <n v="501623"/>
    <n v="578571.50380354025"/>
    <n v="1117028.3110466928"/>
    <n v="516672"/>
    <n v="600356.31104669278"/>
    <n v="1154193.3603018995"/>
    <n v="532172.16"/>
    <n v="622021.20030189946"/>
    <n v="1199265.393659912"/>
    <n v="548137.31999999995"/>
    <n v="651128.0736599121"/>
    <n v="564587.43999999994"/>
    <n v="2495668.4281120449"/>
    <s v="Flajole"/>
    <s v=" "/>
    <s v="N"/>
    <n v="0"/>
    <n v="0"/>
    <n v="0"/>
    <n v="0"/>
    <n v="0"/>
    <n v="0"/>
  </r>
  <r>
    <s v="R"/>
    <x v="0"/>
    <s v="R.10033"/>
    <s v="CAP-OPERATIONS TOOLS"/>
    <s v="R.10033.01"/>
    <s v="OPERATIONS TOOLS"/>
    <s v="R.10033.01.01"/>
    <s v="OPERATIONS TOOLS"/>
    <s v="R.10033.01.01.07"/>
    <s v="G-SMALL TOOLS_CORROSION"/>
    <x v="0"/>
    <n v="4220"/>
    <s v="Cathy Koch"/>
    <s v="CA"/>
    <s v="REL  SETC  //  OPER"/>
    <x v="2"/>
    <x v="1"/>
    <s v="2CORP20000"/>
    <x v="11"/>
    <s v="3CORP22500"/>
    <x v="101"/>
    <s v="1DRIV12000"/>
    <x v="17"/>
    <s v="2DRIV12200"/>
    <x v="47"/>
    <n v="240718.20999999993"/>
    <n v="94632"/>
    <n v="94632.5"/>
    <n v="88213.28"/>
    <n v="6418.7200000000012"/>
    <n v="245745.59916460174"/>
    <n v="245745.59916460174"/>
    <n v="0"/>
    <n v="253141.82593557518"/>
    <n v="253141.82593557518"/>
    <n v="0"/>
    <n v="260776.64066690262"/>
    <n v="260776.64066690262"/>
    <n v="0"/>
    <n v="268650.04335858405"/>
    <n v="268650.04335858405"/>
    <n v="0"/>
    <n v="276709.54465934157"/>
    <n v="6418.7200000000012"/>
    <s v="Flajole"/>
    <s v=" "/>
    <s v="N"/>
    <n v="0"/>
    <n v="0"/>
    <n v="0"/>
    <n v="0"/>
    <n v="0"/>
    <n v="0"/>
  </r>
  <r>
    <s v="R"/>
    <x v="0"/>
    <s v="R.10033"/>
    <s v="CAP-OPERATIONS TOOLS"/>
    <s v="R.10033.01"/>
    <s v="OPERATIONS TOOLS"/>
    <s v="R.10033.01.01"/>
    <s v="OPERATIONS TOOLS"/>
    <s v="R.10033.01.01.08"/>
    <s v="G-SMALL TOOLS_GAS AMR MAINT"/>
    <x v="0"/>
    <n v="4220"/>
    <s v="Cathy Koch"/>
    <s v="CA"/>
    <s v="REL  SETC  //  OPER"/>
    <x v="2"/>
    <x v="1"/>
    <s v="2CORP20000"/>
    <x v="11"/>
    <s v="3CORP22500"/>
    <x v="101"/>
    <s v="1DRIV12000"/>
    <x v="17"/>
    <s v="2DRIV12200"/>
    <x v="47"/>
    <n v="0"/>
    <n v="8169"/>
    <n v="8168.67"/>
    <n v="6673.731749999999"/>
    <n v="1495.268250000001"/>
    <n v="0"/>
    <n v="8414"/>
    <n v="-8414"/>
    <n v="0"/>
    <n v="8666"/>
    <n v="-8666"/>
    <n v="0"/>
    <n v="8926"/>
    <n v="-8926"/>
    <n v="0"/>
    <n v="9194"/>
    <n v="-9194"/>
    <n v="9470"/>
    <n v="-33704.731749999999"/>
    <s v="Flajole"/>
    <s v=" "/>
    <s v="N"/>
    <n v="0"/>
    <n v="0"/>
    <n v="0"/>
    <n v="0"/>
    <n v="0"/>
    <n v="0"/>
  </r>
  <r>
    <s v="R"/>
    <x v="0"/>
    <s v="R.10033"/>
    <s v="CAP-OPERATIONS TOOLS"/>
    <s v="R.10033.01"/>
    <s v="OPERATIONS TOOLS"/>
    <s v="R.10033.01.01"/>
    <s v="OPERATIONS TOOLS"/>
    <s v="R.10033.01.01.09"/>
    <s v="G-SMALL TOOLS_GAS FIRST RESPON"/>
    <x v="0"/>
    <n v="4220"/>
    <s v="Cathy Koch"/>
    <s v="CA"/>
    <s v="REL  SETC  //  OPER"/>
    <x v="2"/>
    <x v="1"/>
    <s v="2CORP20000"/>
    <x v="11"/>
    <s v="3CORP22500"/>
    <x v="101"/>
    <s v="1DRIV12000"/>
    <x v="17"/>
    <s v="2DRIV12200"/>
    <x v="47"/>
    <n v="0"/>
    <n v="105470"/>
    <n v="90479.38"/>
    <n v="391028.1700000001"/>
    <n v="-285558.1700000001"/>
    <n v="0"/>
    <n v="108634"/>
    <n v="-108634"/>
    <n v="0"/>
    <n v="111893"/>
    <n v="-111893"/>
    <n v="0"/>
    <n v="115250"/>
    <n v="-115250"/>
    <n v="0"/>
    <n v="118707"/>
    <n v="-118707"/>
    <n v="122268"/>
    <n v="-740042.17000000016"/>
    <s v="Flajole"/>
    <s v=" "/>
    <s v="N"/>
    <n v="0"/>
    <n v="0"/>
    <n v="0"/>
    <n v="0"/>
    <n v="0"/>
    <n v="0"/>
  </r>
  <r>
    <s v="R"/>
    <x v="0"/>
    <s v="R.10033"/>
    <s v="CAP-OPERATIONS TOOLS"/>
    <s v="R.10033.01"/>
    <s v="OPERATIONS TOOLS"/>
    <s v="R.10033.01.01"/>
    <s v="OPERATIONS TOOLS"/>
    <s v="R.10033.01.01.10"/>
    <s v="G-SMALL TOOLS_GAS STANDARDS"/>
    <x v="0"/>
    <n v="4220"/>
    <s v="Cathy Koch"/>
    <s v="CA"/>
    <s v="REL  SETC  //  OPER"/>
    <x v="2"/>
    <x v="1"/>
    <s v="2CORP20000"/>
    <x v="11"/>
    <s v="3CORP22500"/>
    <x v="101"/>
    <s v="1DRIV12000"/>
    <x v="17"/>
    <s v="2DRIV12200"/>
    <x v="47"/>
    <n v="0"/>
    <n v="2223"/>
    <n v="2222.5100000000002"/>
    <n v="1823.5664999999999"/>
    <n v="399.43350000000009"/>
    <n v="0"/>
    <n v="2289"/>
    <n v="-2289"/>
    <n v="0"/>
    <n v="2358"/>
    <n v="-2358"/>
    <n v="0"/>
    <n v="2429"/>
    <n v="-2429"/>
    <n v="0"/>
    <n v="2502"/>
    <n v="-2502"/>
    <n v="2577"/>
    <n v="-9178.5665000000008"/>
    <s v="Flajole"/>
    <s v=" "/>
    <s v="N"/>
    <n v="0"/>
    <n v="0"/>
    <n v="0"/>
    <n v="0"/>
    <n v="0"/>
    <n v="0"/>
  </r>
  <r>
    <s v="R"/>
    <x v="0"/>
    <s v="R.10033"/>
    <s v="CAP-OPERATIONS TOOLS"/>
    <s v="R.10033.01"/>
    <s v="OPERATIONS TOOLS"/>
    <s v="R.10033.01.01"/>
    <s v="OPERATIONS TOOLS"/>
    <s v="R.10033.01.01.11"/>
    <s v="G-SMALL TOOLS_INDUSTRIAL METER"/>
    <x v="0"/>
    <n v="4220"/>
    <s v="Cathy Koch"/>
    <s v="CA"/>
    <s v="REL  SETC  //  OPER"/>
    <x v="2"/>
    <x v="1"/>
    <s v="2CORP20000"/>
    <x v="11"/>
    <s v="3CORP22500"/>
    <x v="101"/>
    <s v="1DRIV12000"/>
    <x v="17"/>
    <s v="2DRIV12200"/>
    <x v="47"/>
    <n v="0"/>
    <n v="32464"/>
    <n v="32440.91"/>
    <n v="28016.256999999998"/>
    <n v="4447.7430000000022"/>
    <n v="0"/>
    <n v="33437"/>
    <n v="-33437"/>
    <n v="0"/>
    <n v="34440"/>
    <n v="-34440"/>
    <n v="0"/>
    <n v="35473"/>
    <n v="-35473"/>
    <n v="0"/>
    <n v="36537"/>
    <n v="-36537"/>
    <n v="37633"/>
    <n v="-135439.25699999998"/>
    <s v="Flajole"/>
    <s v=" "/>
    <s v="N"/>
    <n v="0"/>
    <n v="0"/>
    <n v="0"/>
    <n v="0"/>
    <n v="0"/>
    <n v="0"/>
  </r>
  <r>
    <s v="R"/>
    <x v="0"/>
    <s v="R.10033"/>
    <s v="CAP-OPERATIONS TOOLS"/>
    <s v="R.10033.01"/>
    <s v="OPERATIONS TOOLS"/>
    <s v="R.10033.01.01"/>
    <s v="OPERATIONS TOOLS"/>
    <s v="R.10033.01.01.12"/>
    <s v="G-SMALL TOOLS_INSTRUMENTATION"/>
    <x v="0"/>
    <n v="4220"/>
    <s v="Cathy Koch"/>
    <s v="CA"/>
    <s v="REL  SETC  //  OPER"/>
    <x v="2"/>
    <x v="1"/>
    <s v="2CORP20000"/>
    <x v="11"/>
    <s v="3CORP22500"/>
    <x v="101"/>
    <s v="1DRIV12000"/>
    <x v="17"/>
    <s v="2DRIV12200"/>
    <x v="47"/>
    <n v="0"/>
    <n v="25175"/>
    <n v="25174.959999999999"/>
    <n v="21242.702249999998"/>
    <n v="3932.2977500000015"/>
    <n v="0"/>
    <n v="25930"/>
    <n v="-25930"/>
    <n v="0"/>
    <n v="26708"/>
    <n v="-26708"/>
    <n v="0"/>
    <n v="27509"/>
    <n v="-27509"/>
    <n v="0"/>
    <n v="28334"/>
    <n v="-28334"/>
    <n v="29184"/>
    <n v="-104548.70225"/>
    <s v="Flajole"/>
    <s v=" "/>
    <s v="N"/>
    <n v="0"/>
    <n v="0"/>
    <n v="0"/>
    <n v="0"/>
    <n v="0"/>
    <n v="0"/>
  </r>
  <r>
    <s v="R"/>
    <x v="0"/>
    <s v="R.10033"/>
    <s v="CAP-OPERATIONS TOOLS"/>
    <s v="R.10033.01"/>
    <s v="OPERATIONS TOOLS"/>
    <s v="R.10033.01.01"/>
    <s v="OPERATIONS TOOLS"/>
    <s v="R.10033.01.01.13"/>
    <s v="E-Small Tools Meter Operation"/>
    <x v="0"/>
    <n v="4220"/>
    <s v="Cathy Koch"/>
    <s v="CA"/>
    <s v="REL  SETC  //  OPER"/>
    <x v="2"/>
    <x v="1"/>
    <s v="2CORP20000"/>
    <x v="11"/>
    <s v="3CORP22500"/>
    <x v="101"/>
    <s v="1DRIV11000"/>
    <x v="0"/>
    <s v="2DRIV11400"/>
    <x v="8"/>
    <n v="0"/>
    <n v="114909"/>
    <n v="114909.38"/>
    <n v="101316.17550000001"/>
    <n v="13592.824499999988"/>
    <n v="0"/>
    <n v="0"/>
    <n v="0"/>
    <n v="0"/>
    <n v="0"/>
    <n v="0"/>
    <n v="0"/>
    <n v="0"/>
    <n v="0"/>
    <n v="0"/>
    <n v="0"/>
    <n v="0"/>
    <n v="0"/>
    <n v="13592.824499999988"/>
    <s v="Flajole"/>
    <s v=" "/>
    <s v="N"/>
    <n v="0"/>
    <n v="0"/>
    <n v="0"/>
    <n v="0"/>
    <n v="0"/>
    <n v="0"/>
  </r>
  <r>
    <s v="R"/>
    <x v="0"/>
    <s v="R.10033"/>
    <s v="CAP-OPERATIONS TOOLS"/>
    <s v="R.10033.01"/>
    <s v="OPERATIONS TOOLS"/>
    <s v="R.10033.01.01"/>
    <s v="OPERATIONS TOOLS"/>
    <s v="R.10033.01.01.14"/>
    <s v="E-Small Tools Meter Relay/Xfmr"/>
    <x v="0"/>
    <n v="4220"/>
    <s v="Cathy Koch"/>
    <s v="CA"/>
    <s v="REL  SETC  //  OPER"/>
    <x v="2"/>
    <x v="1"/>
    <s v="2CORP20000"/>
    <x v="11"/>
    <s v="3CORP22500"/>
    <x v="101"/>
    <s v="1DRIV11000"/>
    <x v="0"/>
    <s v="2DRIV11400"/>
    <x v="8"/>
    <n v="0"/>
    <n v="157391"/>
    <n v="157390.15"/>
    <n v="247490.34100000001"/>
    <n v="-90099.341000000015"/>
    <n v="0"/>
    <n v="0"/>
    <n v="0"/>
    <n v="0"/>
    <n v="0"/>
    <n v="0"/>
    <n v="0"/>
    <n v="0"/>
    <n v="0"/>
    <n v="0"/>
    <n v="0"/>
    <n v="0"/>
    <n v="0"/>
    <n v="-90099.341000000015"/>
    <s v="Flajole"/>
    <s v=" "/>
    <s v="N"/>
    <n v="0"/>
    <n v="0"/>
    <n v="0"/>
    <n v="0"/>
    <n v="0"/>
    <n v="0"/>
  </r>
  <r>
    <s v="R"/>
    <x v="0"/>
    <s v="R.10033"/>
    <s v="CAP-OPERATIONS TOOLS"/>
    <s v="R.10033.01"/>
    <s v="OPERATIONS TOOLS"/>
    <s v="R.10033.01.01"/>
    <s v="OPERATIONS TOOLS"/>
    <s v="R.10033.01.01.15"/>
    <s v="G-SMALL TOOLS_PRESSURE CONTROL"/>
    <x v="0"/>
    <n v="4220"/>
    <s v="Cathy Koch"/>
    <s v="CA"/>
    <s v="REL  SETC  //  OPER"/>
    <x v="2"/>
    <x v="1"/>
    <s v="2CORP20000"/>
    <x v="11"/>
    <s v="3CORP22500"/>
    <x v="101"/>
    <s v="1DRIV12000"/>
    <x v="17"/>
    <s v="2DRIV12200"/>
    <x v="47"/>
    <n v="0"/>
    <n v="32586"/>
    <n v="31879.39"/>
    <n v="28703.342250000002"/>
    <n v="3882.6577499999985"/>
    <n v="0"/>
    <n v="33563"/>
    <n v="-33563"/>
    <n v="0"/>
    <n v="34570"/>
    <n v="-34570"/>
    <n v="0"/>
    <n v="35607"/>
    <n v="-35607"/>
    <n v="0"/>
    <n v="36675"/>
    <n v="-36675"/>
    <n v="37775"/>
    <n v="-136532.34224999999"/>
    <s v="Flajole"/>
    <s v=" "/>
    <s v="N"/>
    <n v="0"/>
    <n v="0"/>
    <n v="0"/>
    <n v="0"/>
    <n v="0"/>
    <n v="0"/>
  </r>
  <r>
    <s v="R"/>
    <x v="0"/>
    <s v="R.10033"/>
    <s v="CAP-OPERATIONS TOOLS"/>
    <s v="R.10033.01"/>
    <s v="OPERATIONS TOOLS"/>
    <s v="R.10033.01.01"/>
    <s v="OPERATIONS TOOLS"/>
    <s v="R.10033.01.01.16"/>
    <s v="G-Small Tools_Tool Repair/Calib"/>
    <x v="0"/>
    <n v="4220"/>
    <s v="Cathy Koch"/>
    <s v="CA"/>
    <s v="REL  SETC  //  INIT"/>
    <x v="2"/>
    <x v="1"/>
    <s v="2CORP20000"/>
    <x v="11"/>
    <s v="3CORP22500"/>
    <x v="101"/>
    <s v="1DRIV12000"/>
    <x v="17"/>
    <s v="2DRIV12200"/>
    <x v="47"/>
    <n v="0"/>
    <n v="0"/>
    <n v="0"/>
    <n v="0"/>
    <n v="0"/>
    <n v="0"/>
    <n v="0"/>
    <n v="0"/>
    <n v="0"/>
    <n v="0"/>
    <n v="0"/>
    <n v="0"/>
    <n v="0"/>
    <n v="0"/>
    <n v="0"/>
    <n v="0"/>
    <n v="0"/>
    <n v="0"/>
    <n v="0"/>
    <s v="Flajole"/>
    <s v=" "/>
    <s v="N"/>
    <n v="0"/>
    <n v="0"/>
    <n v="0"/>
    <n v="0"/>
    <n v="0"/>
    <n v="0"/>
  </r>
  <r>
    <s v="R"/>
    <x v="0"/>
    <s v="R.10033"/>
    <s v="CAP-OPERATIONS TOOLS"/>
    <s v="R.10033.01"/>
    <s v="OPERATIONS TOOLS"/>
    <s v="R.10033.01.01"/>
    <s v="OPERATIONS TOOLS"/>
    <s v="R.10033.01.01.17"/>
    <s v="E-Small Tools_Elec Standards"/>
    <x v="0"/>
    <n v="4220"/>
    <s v="Cathy Koch"/>
    <s v="CA"/>
    <s v="REL  SETC  //  INIT"/>
    <x v="2"/>
    <x v="1"/>
    <s v="2CORP20000"/>
    <x v="11"/>
    <s v="3CORP22500"/>
    <x v="101"/>
    <s v="1DRIV11000"/>
    <x v="0"/>
    <s v="2DRIV11400"/>
    <x v="8"/>
    <n v="0"/>
    <n v="0"/>
    <n v="0"/>
    <n v="0"/>
    <n v="0"/>
    <n v="0"/>
    <n v="0"/>
    <n v="0"/>
    <n v="0"/>
    <n v="0"/>
    <n v="0"/>
    <n v="0"/>
    <n v="0"/>
    <n v="0"/>
    <n v="0"/>
    <n v="0"/>
    <n v="0"/>
    <n v="0"/>
    <n v="0"/>
    <s v="Flajole"/>
    <s v=" "/>
    <s v="N"/>
    <n v="0"/>
    <n v="0"/>
    <n v="0"/>
    <n v="0"/>
    <n v="0"/>
    <n v="0"/>
  </r>
  <r>
    <s v="R"/>
    <x v="0"/>
    <s v="R.10033"/>
    <s v="CAP-OPERATIONS TOOLS"/>
    <s v="R.10033.01"/>
    <s v="OPERATIONS TOOLS"/>
    <s v="R.10033.01.01"/>
    <s v="OPERATIONS TOOLS"/>
    <s v="R.10033.01.01.18"/>
    <s v="G-Small Tools_Energy Measurement"/>
    <x v="0"/>
    <n v="4220"/>
    <s v="Cathy Koch"/>
    <s v="CA"/>
    <s v="REL  SETC  //  INIT"/>
    <x v="2"/>
    <x v="1"/>
    <s v="2CORP20000"/>
    <x v="11"/>
    <s v="3CORP22500"/>
    <x v="101"/>
    <s v="1DRIV12000"/>
    <x v="17"/>
    <s v="2DRIV12200"/>
    <x v="47"/>
    <n v="0"/>
    <n v="0"/>
    <n v="0"/>
    <n v="0"/>
    <n v="0"/>
    <n v="0"/>
    <n v="0"/>
    <n v="0"/>
    <n v="0"/>
    <n v="0"/>
    <n v="0"/>
    <n v="0"/>
    <n v="0"/>
    <n v="0"/>
    <n v="0"/>
    <n v="0"/>
    <n v="0"/>
    <n v="0"/>
    <n v="0"/>
    <s v="Flajole"/>
    <s v=" "/>
    <s v="N"/>
    <n v="0"/>
    <n v="0"/>
    <n v="0"/>
    <n v="0"/>
    <n v="0"/>
    <n v="0"/>
  </r>
  <r>
    <s v="R"/>
    <x v="0"/>
    <s v="R.10034"/>
    <s v="CAP-PIERCE ELECTRIC CAPACITY"/>
    <s v="R.10034.01"/>
    <s v="PIERCE COUNTY 230KV"/>
    <s v="R.10034.01.01"/>
    <s v="PIERCE COUNTY 230KV"/>
    <s v="R.10034.01.01.01"/>
    <s v="E-PIERCE CO 230KV SUBSTATIONS-FEEDER"/>
    <x v="0"/>
    <n v="4022"/>
    <s v="Roque Bamba"/>
    <s v="CA"/>
    <s v="REL  SETC  //  EXEC"/>
    <x v="2"/>
    <x v="1"/>
    <s v="2CORP20000"/>
    <x v="11"/>
    <s v="3CORP26500"/>
    <x v="102"/>
    <s v="1DRIV11000"/>
    <x v="0"/>
    <s v="2DRIV11200"/>
    <x v="36"/>
    <n v="0"/>
    <n v="0"/>
    <n v="70537.990000000005"/>
    <n v="213108.37"/>
    <n v="-213108.37"/>
    <n v="0"/>
    <n v="0"/>
    <n v="0"/>
    <n v="0"/>
    <n v="0"/>
    <n v="0"/>
    <n v="0"/>
    <n v="0"/>
    <n v="0"/>
    <n v="0"/>
    <n v="0"/>
    <n v="0"/>
    <n v="0"/>
    <n v="-213108.37"/>
    <s v="Bamba"/>
    <s v=" "/>
    <s v="Y"/>
    <n v="0"/>
    <n v="0"/>
    <n v="0"/>
    <n v="0"/>
    <n v="0"/>
    <n v="0"/>
  </r>
  <r>
    <s v="R"/>
    <x v="0"/>
    <s v="R.10034"/>
    <s v="CAP-PIERCE ELECTRIC CAPACITY"/>
    <s v="R.10034.01"/>
    <s v="PIERCE COUNTY 230KV"/>
    <s v="R.10034.01.01"/>
    <s v="PIERCE COUNTY 230KV"/>
    <s v="R.10034.01.01.02"/>
    <s v="E-PIERCE CO 230KV SUBSTATION-SUB"/>
    <x v="0"/>
    <n v="4022"/>
    <s v="Roque Bamba"/>
    <s v="CA"/>
    <s v="REL  SETC  //  EXEC"/>
    <x v="2"/>
    <x v="1"/>
    <s v="2CORP20000"/>
    <x v="11"/>
    <s v="3CORP26500"/>
    <x v="102"/>
    <s v="1DRIV11000"/>
    <x v="0"/>
    <s v="2DRIV11200"/>
    <x v="36"/>
    <n v="0"/>
    <n v="1062786"/>
    <n v="1907931.89"/>
    <n v="4412861.7344800001"/>
    <n v="-3350075.7344800001"/>
    <n v="0"/>
    <n v="0"/>
    <n v="0"/>
    <n v="0"/>
    <n v="0"/>
    <n v="0"/>
    <n v="0"/>
    <n v="0"/>
    <n v="0"/>
    <n v="0"/>
    <n v="0"/>
    <n v="0"/>
    <n v="0"/>
    <n v="-3350075.7344800001"/>
    <s v="Bamba"/>
    <s v=" "/>
    <s v="Y"/>
    <n v="0"/>
    <n v="0"/>
    <n v="0"/>
    <n v="0"/>
    <n v="0"/>
    <n v="0"/>
  </r>
  <r>
    <s v="R"/>
    <x v="0"/>
    <s v="R.10034"/>
    <s v="CAP-PIERCE ELECTRIC CAPACITY"/>
    <s v="R.10034.01"/>
    <s v="PIERCE COUNTY 230KV"/>
    <s v="R.10034.01.01"/>
    <s v="PIERCE COUNTY 230KV"/>
    <s v="R.10034.01.01.03"/>
    <s v="E-PIERCE CO 230KV-ALDERTON-TLINE"/>
    <x v="0"/>
    <n v="4022"/>
    <s v="Roque Bamba"/>
    <s v="CA"/>
    <s v="REL  SETC  //  EXEC"/>
    <x v="2"/>
    <x v="1"/>
    <s v="2CORP20000"/>
    <x v="11"/>
    <s v="3CORP26500"/>
    <x v="102"/>
    <s v="1DRIV11000"/>
    <x v="0"/>
    <s v="2DRIV11200"/>
    <x v="36"/>
    <n v="16204387.48"/>
    <n v="15141601"/>
    <n v="15138524.220000001"/>
    <n v="23124064.903228"/>
    <n v="-7982463.9032279998"/>
    <n v="18827165"/>
    <n v="1000000"/>
    <n v="17827165"/>
    <n v="0"/>
    <n v="0"/>
    <n v="0"/>
    <n v="0"/>
    <n v="0"/>
    <n v="0"/>
    <n v="0"/>
    <n v="0"/>
    <n v="0"/>
    <n v="0"/>
    <n v="9844701.0967720002"/>
    <s v="Bamba"/>
    <s v="2018 to be revised - likely reduced by approx. 4-5M - bid dependant (bids due 4/14) "/>
    <s v="Y"/>
    <n v="0"/>
    <n v="-17827165"/>
    <n v="0"/>
    <n v="0"/>
    <n v="0"/>
    <n v="0"/>
  </r>
  <r>
    <s v="R"/>
    <x v="0"/>
    <s v="R.10034"/>
    <s v="CAP-PIERCE ELECTRIC CAPACITY"/>
    <s v="R.10034.01"/>
    <s v="PIERCE COUNTY 230KV"/>
    <s v="R.10034.01.01"/>
    <s v="PIERCE COUNTY 230KV"/>
    <s v="R.10034.01.01.04"/>
    <s v="OMRC_E-Pierce Co 230kV-Alderton-Tline"/>
    <x v="0"/>
    <n v="4022"/>
    <s v="Roque Bamba"/>
    <s v="OR"/>
    <s v="REL  SETC  //  INIT"/>
    <x v="2"/>
    <x v="1"/>
    <s v="2CORP20000"/>
    <x v="11"/>
    <s v="3CORP26500"/>
    <x v="102"/>
    <s v="1DRIV11000"/>
    <x v="0"/>
    <s v="2DRIV11200"/>
    <x v="36"/>
    <n v="0"/>
    <n v="1"/>
    <n v="0"/>
    <n v="0"/>
    <n v="1"/>
    <n v="0"/>
    <n v="0"/>
    <n v="0"/>
    <n v="0"/>
    <n v="0"/>
    <n v="0"/>
    <n v="0"/>
    <n v="0"/>
    <n v="0"/>
    <n v="0"/>
    <n v="0"/>
    <n v="0"/>
    <n v="0"/>
    <n v="1"/>
    <n v="0"/>
    <s v=" "/>
    <s v="Y"/>
    <n v="0"/>
    <n v="0"/>
    <n v="0"/>
    <n v="0"/>
    <n v="0"/>
    <n v="0"/>
  </r>
  <r>
    <s v="R"/>
    <x v="0"/>
    <s v="R.10034"/>
    <s v="CAP-PIERCE ELECTRIC CAPACITY"/>
    <s v="R.10034.01"/>
    <s v="PIERCE COUNTY 230KV"/>
    <s v="R.10034.01.01"/>
    <s v="PIERCE COUNTY 230KV"/>
    <s v="R.10034.01.01.05"/>
    <s v="E-Pierce Co 230kV - Gas Corrosion Work"/>
    <x v="0"/>
    <n v="4022"/>
    <s v="Roque Bamba"/>
    <s v="CA"/>
    <s v="REL  SETC  //  INIT"/>
    <x v="2"/>
    <x v="1"/>
    <s v="2CORP20000"/>
    <x v="11"/>
    <s v="3CORP26500"/>
    <x v="102"/>
    <s v="1DRIV11000"/>
    <x v="0"/>
    <s v="2DRIV11200"/>
    <x v="36"/>
    <n v="0"/>
    <n v="0"/>
    <n v="0"/>
    <n v="0"/>
    <n v="0"/>
    <n v="0"/>
    <n v="0"/>
    <n v="0"/>
    <n v="0"/>
    <n v="0"/>
    <n v="0"/>
    <n v="0"/>
    <n v="0"/>
    <n v="0"/>
    <n v="0"/>
    <n v="0"/>
    <n v="0"/>
    <n v="0"/>
    <n v="0"/>
    <s v="Bamba"/>
    <s v=" "/>
    <s v="Y"/>
    <n v="0"/>
    <n v="0"/>
    <n v="0"/>
    <n v="0"/>
    <n v="0"/>
    <n v="0"/>
  </r>
  <r>
    <s v="R"/>
    <x v="0"/>
    <s v="R.10034"/>
    <s v="CAP-PIERCE ELECTRIC CAPACITY"/>
    <s v="R.10034.02"/>
    <s v="WOODLAND-ST. CLAIR 115 KV"/>
    <s v="R.10034.02.01"/>
    <s v="WOODLAND-ST. CLAIR 115 KV"/>
    <s v="R.10034.02.01.01"/>
    <s v="E-WOODLAND-ST CLAIR 115KV PHASE 2-TLINE"/>
    <x v="0"/>
    <n v="4022"/>
    <s v="Roque Bamba"/>
    <s v="CA"/>
    <s v="REL  SETC  //  EXEC"/>
    <x v="0"/>
    <x v="0"/>
    <s v="2CORP90000"/>
    <x v="0"/>
    <s v="3CORP94500"/>
    <x v="74"/>
    <s v="1DRIV11000"/>
    <x v="0"/>
    <s v="2DRIV11200"/>
    <x v="36"/>
    <n v="0"/>
    <n v="0"/>
    <n v="0"/>
    <n v="0"/>
    <n v="0"/>
    <n v="0"/>
    <n v="0"/>
    <n v="0"/>
    <n v="0"/>
    <n v="0"/>
    <n v="0"/>
    <n v="0"/>
    <n v="0"/>
    <n v="0"/>
    <n v="0"/>
    <n v="0"/>
    <n v="0"/>
    <n v="500000"/>
    <n v="0"/>
    <s v="Nedrud"/>
    <s v="Has regional implications on BPA Raver - Paul 500 kV path.  Need Booga Overview "/>
    <s v="N"/>
    <n v="0"/>
    <n v="0"/>
    <n v="0"/>
    <n v="0"/>
    <n v="0"/>
    <n v="0"/>
  </r>
  <r>
    <s v="R"/>
    <x v="0"/>
    <s v="R.10034"/>
    <s v="CAP-PIERCE ELECTRIC CAPACITY"/>
    <s v="R.10034.02"/>
    <s v="WOODLAND-ST. CLAIR 115 KV"/>
    <s v="R.10034.02.01"/>
    <s v="WOODLAND-ST. CLAIR 115 KV"/>
    <s v="R.10034.02.01.02"/>
    <s v="OMRC_E-WOODLAND-ST CLAIR 115KV PH2-TLINE"/>
    <x v="0"/>
    <n v="4022"/>
    <s v="Roque Bamba"/>
    <s v="OR"/>
    <s v="REL  SETC  //  OPER"/>
    <x v="0"/>
    <x v="0"/>
    <s v="2CORP90000"/>
    <x v="0"/>
    <s v="3CORP94500"/>
    <x v="74"/>
    <s v="1DRIV11000"/>
    <x v="0"/>
    <s v="2DRIV11200"/>
    <x v="36"/>
    <n v="0"/>
    <n v="0"/>
    <n v="0"/>
    <n v="0"/>
    <n v="0"/>
    <n v="0"/>
    <n v="0"/>
    <n v="0"/>
    <n v="0"/>
    <n v="0"/>
    <n v="0"/>
    <n v="0"/>
    <n v="0"/>
    <n v="0"/>
    <n v="0"/>
    <n v="0"/>
    <n v="0"/>
    <n v="0"/>
    <n v="0"/>
    <n v="0"/>
    <s v=" "/>
    <s v="N"/>
    <n v="0"/>
    <n v="0"/>
    <n v="0"/>
    <n v="0"/>
    <n v="0"/>
    <n v="0"/>
  </r>
  <r>
    <s v="R"/>
    <x v="0"/>
    <s v="R.10035"/>
    <s v="CAP-PIERCE ELECTRIC RELIABILITY"/>
    <s v="R.10035.01"/>
    <s v="WHITE RIVER-ELECTRON HEIGHTS 115KV"/>
    <s v="R.10035.01.01"/>
    <s v="WHITE RIVER-ELECTRON HEIGHTS 115KV"/>
    <s v="R.10035.01.01.01"/>
    <s v="E-ALDERTON-ELECTRON HGTS 115KV PH2 TLINE"/>
    <x v="0"/>
    <n v="4022"/>
    <s v="Roque Bamba"/>
    <s v="CA"/>
    <s v="REL  SETC  //  EXEC"/>
    <x v="2"/>
    <x v="1"/>
    <s v="2CORP20000"/>
    <x v="11"/>
    <s v="3CORP23500"/>
    <x v="103"/>
    <s v="1DRIV11000"/>
    <x v="0"/>
    <s v="2DRIV11500"/>
    <x v="34"/>
    <n v="0"/>
    <n v="0"/>
    <n v="323002.81"/>
    <n v="333793.12"/>
    <n v="-333793.12"/>
    <n v="0"/>
    <n v="3500000"/>
    <n v="-3500000"/>
    <n v="0"/>
    <n v="0"/>
    <n v="0"/>
    <n v="0"/>
    <n v="0"/>
    <n v="0"/>
    <n v="0"/>
    <n v="0"/>
    <n v="0"/>
    <n v="0"/>
    <n v="-3833793.12"/>
    <s v="Bamba"/>
    <s v="Must construct in 2018 or risk losing SSDP - Shoreline Permit "/>
    <s v="N"/>
    <n v="0"/>
    <n v="0"/>
    <n v="0"/>
    <n v="0"/>
    <n v="0"/>
    <n v="0"/>
  </r>
  <r>
    <s v="R"/>
    <x v="0"/>
    <s v="R.10035"/>
    <s v="CAP-PIERCE ELECTRIC RELIABILITY"/>
    <s v="R.10035.01"/>
    <s v="WHITE RIVER-ELECTRON HEIGHTS 115KV"/>
    <s v="R.10035.01.01"/>
    <s v="WHITE RIVER-ELECTRON HEIGHTS 115KV"/>
    <s v="R.10035.01.01.02"/>
    <s v="OMRC_E-ALDRTN-ELCTRN HGTS 115KV PH2TLINE"/>
    <x v="0"/>
    <n v="4022"/>
    <s v="Roque Bamba"/>
    <s v="OR"/>
    <s v="REL  SETC  //  OPER"/>
    <x v="2"/>
    <x v="1"/>
    <s v="2CORP20000"/>
    <x v="11"/>
    <s v="3CORP23500"/>
    <x v="103"/>
    <s v="1DRIV11000"/>
    <x v="0"/>
    <s v="2DRIV11500"/>
    <x v="34"/>
    <n v="0"/>
    <n v="8112"/>
    <n v="0"/>
    <n v="0"/>
    <n v="8112"/>
    <n v="0"/>
    <n v="0"/>
    <n v="0"/>
    <n v="0"/>
    <n v="0"/>
    <n v="0"/>
    <n v="0"/>
    <n v="0"/>
    <n v="0"/>
    <n v="0"/>
    <n v="0"/>
    <n v="0"/>
    <n v="0"/>
    <n v="8112"/>
    <n v="0"/>
    <s v=" "/>
    <s v="N"/>
    <n v="0"/>
    <n v="0"/>
    <n v="0"/>
    <n v="0"/>
    <n v="0"/>
    <n v="0"/>
  </r>
  <r>
    <s v="R"/>
    <x v="0"/>
    <s v="R.10036"/>
    <s v="CAP-REAL ESTATE"/>
    <s v="R.10036.01"/>
    <s v="REAL ESTATE LAND"/>
    <s v="R.10036.01.01"/>
    <s v="REAL ESTATE LAND PURCHASE/SALE"/>
    <s v="R.10036.01.01.01"/>
    <s v="C-DISTRIBUTION PLANT-LAND"/>
    <x v="0"/>
    <n v="1255"/>
    <s v="Gary B Bolton"/>
    <s v="CA"/>
    <s v="REL  SETC  //  OPER"/>
    <x v="0"/>
    <x v="0"/>
    <s v="2CORP90000"/>
    <x v="0"/>
    <s v="3CORP93000"/>
    <x v="0"/>
    <s v="1DRIV11000"/>
    <x v="0"/>
    <s v="2DRIV11400"/>
    <x v="8"/>
    <n v="0"/>
    <n v="0"/>
    <n v="3258.35"/>
    <n v="13158.33"/>
    <n v="-13158.33"/>
    <n v="0"/>
    <n v="0"/>
    <n v="0"/>
    <n v="0"/>
    <n v="0"/>
    <n v="0"/>
    <n v="0"/>
    <n v="0"/>
    <n v="0"/>
    <n v="0"/>
    <n v="0"/>
    <n v="0"/>
    <n v="0"/>
    <n v="-13158.33"/>
    <s v="Bolton"/>
    <s v=" "/>
    <s v="N"/>
    <n v="0"/>
    <n v="0"/>
    <n v="0"/>
    <n v="0"/>
    <n v="0"/>
    <n v="0"/>
  </r>
  <r>
    <s v="R"/>
    <x v="0"/>
    <s v="R.10036"/>
    <s v="CAP-REAL ESTATE"/>
    <s v="R.10036.01"/>
    <s v="REAL ESTATE LAND"/>
    <s v="R.10036.01.01"/>
    <s v="REAL ESTATE LAND PURCHASE/SALE"/>
    <s v="R.10036.01.01.02"/>
    <s v="C-General Plant-Land"/>
    <x v="0"/>
    <n v="1255"/>
    <s v="Gary B Bolton"/>
    <s v="CA"/>
    <s v="REL  SETC  //  OPER"/>
    <x v="0"/>
    <x v="0"/>
    <s v="2CORP90000"/>
    <x v="0"/>
    <s v="3CORP93000"/>
    <x v="0"/>
    <s v="1DRIV11000"/>
    <x v="0"/>
    <s v="2DRIV11400"/>
    <x v="8"/>
    <n v="0"/>
    <n v="0"/>
    <n v="5719.73"/>
    <n v="39449.129999999997"/>
    <n v="-39449.129999999997"/>
    <n v="0"/>
    <n v="0"/>
    <n v="0"/>
    <n v="0"/>
    <n v="0"/>
    <n v="0"/>
    <n v="0"/>
    <n v="0"/>
    <n v="0"/>
    <n v="0"/>
    <n v="0"/>
    <n v="0"/>
    <n v="0"/>
    <n v="-39449.129999999997"/>
    <s v="Bolton"/>
    <s v=" "/>
    <s v="N"/>
    <n v="0"/>
    <n v="0"/>
    <n v="0"/>
    <n v="0"/>
    <n v="0"/>
    <n v="0"/>
  </r>
  <r>
    <s v="R"/>
    <x v="0"/>
    <s v="R.10036"/>
    <s v="CAP-REAL ESTATE"/>
    <s v="R.10036.01"/>
    <s v="REAL ESTATE LAND"/>
    <s v="R.10036.01.01"/>
    <s v="REAL ESTATE LAND PURCHASE/SALE"/>
    <s v="R.10036.01.01.03"/>
    <s v="C-Production-Land"/>
    <x v="0"/>
    <n v="1255"/>
    <s v="Gary B Bolton"/>
    <s v="CA"/>
    <s v="REL  SETC  //  INIT"/>
    <x v="0"/>
    <x v="0"/>
    <s v="2CORP90000"/>
    <x v="0"/>
    <s v="3CORP93000"/>
    <x v="0"/>
    <s v="1DRIV11000"/>
    <x v="0"/>
    <s v="2DRIV11400"/>
    <x v="8"/>
    <n v="0"/>
    <n v="0"/>
    <n v="0"/>
    <n v="0"/>
    <n v="0"/>
    <n v="0"/>
    <n v="0"/>
    <n v="0"/>
    <n v="0"/>
    <n v="0"/>
    <n v="0"/>
    <n v="0"/>
    <n v="0"/>
    <n v="0"/>
    <n v="0"/>
    <n v="0"/>
    <n v="0"/>
    <n v="0"/>
    <n v="0"/>
    <s v="Bolton"/>
    <s v=" "/>
    <s v="N"/>
    <n v="0"/>
    <n v="0"/>
    <n v="0"/>
    <n v="0"/>
    <n v="0"/>
    <n v="0"/>
  </r>
  <r>
    <s v="R"/>
    <x v="0"/>
    <s v="R.10036"/>
    <s v="CAP-REAL ESTATE"/>
    <s v="R.10036.01"/>
    <s v="REAL ESTATE LAND"/>
    <s v="R.10036.01.01"/>
    <s v="REAL ESTATE LAND PURCHASE/SALE"/>
    <s v="R.10036.01.01.04"/>
    <s v="C-Transmission-Land"/>
    <x v="0"/>
    <n v="1255"/>
    <s v="Gary B Bolton"/>
    <s v="CA"/>
    <s v="REL  SETC  //  INIT"/>
    <x v="0"/>
    <x v="0"/>
    <s v="2CORP90000"/>
    <x v="0"/>
    <s v="3CORP93000"/>
    <x v="0"/>
    <s v="1DRIV11000"/>
    <x v="0"/>
    <s v="2DRIV11400"/>
    <x v="8"/>
    <n v="0"/>
    <n v="0"/>
    <n v="445.68"/>
    <n v="-321.45999999999998"/>
    <n v="321.45999999999998"/>
    <n v="0"/>
    <n v="0"/>
    <n v="0"/>
    <n v="0"/>
    <n v="0"/>
    <n v="0"/>
    <n v="0"/>
    <n v="0"/>
    <n v="0"/>
    <n v="0"/>
    <n v="0"/>
    <n v="0"/>
    <n v="0"/>
    <n v="321.45999999999998"/>
    <s v="Bolton"/>
    <s v=" "/>
    <s v="N"/>
    <n v="0"/>
    <n v="0"/>
    <n v="0"/>
    <n v="0"/>
    <n v="0"/>
    <n v="0"/>
  </r>
  <r>
    <s v="R"/>
    <x v="0"/>
    <s v="R.10037"/>
    <s v="CAP-SALVAGE PROGRAM"/>
    <s v="R.10037.01"/>
    <s v="SALVAGE PROGRAM"/>
    <s v="R.10037.01.01"/>
    <s v="SALVAGE PROGRAM"/>
    <s v="R.10037.01.01.01"/>
    <s v="E-REMOVAL COST-METERS"/>
    <x v="0"/>
    <n v="4059"/>
    <s v="Turushia L Thomas"/>
    <s v="CA"/>
    <s v="REL  SETC  //  OPER"/>
    <x v="2"/>
    <x v="1"/>
    <s v="2CORP20000"/>
    <x v="11"/>
    <s v="3CORP22000"/>
    <x v="77"/>
    <s v="1DRIV11000"/>
    <x v="0"/>
    <s v="2DRIV11300"/>
    <x v="0"/>
    <n v="121218.285"/>
    <n v="121218"/>
    <n v="499640"/>
    <n v="532693.70717499999"/>
    <n v="-411475.70717499999"/>
    <n v="123749.9235185841"/>
    <n v="123749.9235185841"/>
    <n v="0"/>
    <n v="127474.43577982302"/>
    <n v="127474.43577982302"/>
    <n v="0"/>
    <n v="131319.09359787614"/>
    <n v="131319.09359787614"/>
    <n v="0"/>
    <n v="135283.89697274339"/>
    <n v="135283.89697274339"/>
    <n v="0"/>
    <n v="139342.41388192569"/>
    <n v="-411475.70717499999"/>
    <s v="?"/>
    <s v=" "/>
    <s v="N"/>
    <n v="0"/>
    <n v="0"/>
    <n v="0"/>
    <n v="0"/>
    <n v="0"/>
    <n v="0"/>
  </r>
  <r>
    <s v="R"/>
    <x v="0"/>
    <s v="R.10037"/>
    <s v="CAP-SALVAGE PROGRAM"/>
    <s v="R.10037.01"/>
    <s v="SALVAGE PROGRAM"/>
    <s v="R.10037.01.01"/>
    <s v="SALVAGE PROGRAM"/>
    <s v="R.10037.01.01.02"/>
    <s v="E-REMOVAL COST-TRANSFORMERS"/>
    <x v="0"/>
    <n v="4580"/>
    <s v="David J Landers"/>
    <s v="CA"/>
    <s v="REL  SETC  //  OPER"/>
    <x v="2"/>
    <x v="1"/>
    <s v="2CORP20000"/>
    <x v="11"/>
    <s v="3CORP22000"/>
    <x v="77"/>
    <s v="1DRIV11000"/>
    <x v="0"/>
    <s v="2DRIV11500"/>
    <x v="34"/>
    <n v="0"/>
    <n v="0"/>
    <n v="-37662.32"/>
    <n v="-89324.82"/>
    <n v="89324.82"/>
    <n v="0"/>
    <n v="0"/>
    <n v="0"/>
    <n v="0"/>
    <n v="0"/>
    <n v="0"/>
    <n v="0"/>
    <n v="0"/>
    <n v="0"/>
    <n v="0"/>
    <n v="0"/>
    <n v="0"/>
    <n v="0"/>
    <n v="89324.82"/>
    <n v="0"/>
    <s v=" "/>
    <s v="N"/>
    <n v="0"/>
    <n v="0"/>
    <n v="0"/>
    <n v="0"/>
    <n v="0"/>
    <n v="0"/>
  </r>
  <r>
    <s v="R"/>
    <x v="0"/>
    <s v="R.10037"/>
    <s v="CAP-SALVAGE PROGRAM"/>
    <s v="R.10037.01"/>
    <s v="SALVAGE PROGRAM"/>
    <s v="R.10037.01.01"/>
    <s v="SALVAGE PROGRAM"/>
    <s v="R.10037.01.01.03"/>
    <s v="E-SALV T&amp;D LIKE KIND LINE XFORMER EXCHG"/>
    <x v="0"/>
    <n v="4580"/>
    <s v="David J Landers"/>
    <s v="CA"/>
    <s v="REL  SETC  //  OPER"/>
    <x v="0"/>
    <x v="0"/>
    <s v="2CORP90000"/>
    <x v="0"/>
    <s v="3CORP94500"/>
    <x v="74"/>
    <s v="1DRIV16000"/>
    <x v="7"/>
    <s v="2DRIV16200"/>
    <x v="41"/>
    <n v="0"/>
    <n v="0"/>
    <n v="0"/>
    <n v="0"/>
    <n v="0"/>
    <n v="0"/>
    <n v="0"/>
    <n v="0"/>
    <n v="0"/>
    <n v="0"/>
    <n v="0"/>
    <n v="0"/>
    <n v="0"/>
    <n v="0"/>
    <n v="0"/>
    <n v="0"/>
    <n v="0"/>
    <n v="0"/>
    <n v="0"/>
    <s v="?"/>
    <s v=" "/>
    <s v="N"/>
    <n v="0"/>
    <n v="0"/>
    <n v="0"/>
    <n v="0"/>
    <n v="0"/>
    <n v="0"/>
  </r>
  <r>
    <s v="R"/>
    <x v="0"/>
    <s v="R.10037"/>
    <s v="CAP-SALVAGE PROGRAM"/>
    <s v="R.10037.01"/>
    <s v="SALVAGE PROGRAM"/>
    <s v="R.10037.01.01"/>
    <s v="SALVAGE PROGRAM"/>
    <s v="R.10037.01.01.04"/>
    <s v="E-SALV T&amp;D LIKE KIND OH/UG CONDUC EXCHG"/>
    <x v="0"/>
    <n v="4580"/>
    <s v="David J Landers"/>
    <s v="CA"/>
    <s v="REL  SETC  //  OPER"/>
    <x v="0"/>
    <x v="0"/>
    <s v="2CORP90000"/>
    <x v="0"/>
    <s v="3CORP94500"/>
    <x v="74"/>
    <s v="1DRIV16000"/>
    <x v="7"/>
    <s v="2DRIV16200"/>
    <x v="41"/>
    <n v="-626334"/>
    <n v="-623599"/>
    <n v="-563692.5"/>
    <n v="-313162.5"/>
    <n v="-310436.5"/>
    <n v="-643559"/>
    <n v="-643559"/>
    <n v="0"/>
    <n v="-661257"/>
    <n v="-661257"/>
    <n v="0"/>
    <n v="-679442"/>
    <n v="-679442"/>
    <n v="0"/>
    <n v="-698127"/>
    <n v="-698127"/>
    <n v="0"/>
    <n v="-719070.81"/>
    <n v="-310436.5"/>
    <s v="?"/>
    <s v=" "/>
    <s v="N"/>
    <n v="0"/>
    <n v="0"/>
    <n v="0"/>
    <n v="0"/>
    <n v="0"/>
    <n v="0"/>
  </r>
  <r>
    <s v="R"/>
    <x v="0"/>
    <s v="R.10037"/>
    <s v="CAP-SALVAGE PROGRAM"/>
    <s v="R.10037.01"/>
    <s v="SALVAGE PROGRAM"/>
    <s v="R.10037.01.01"/>
    <s v="SALVAGE PROGRAM"/>
    <s v="R.10037.01.01.05"/>
    <s v="E-SCRAP SALE PLT METERS -DIST"/>
    <x v="0"/>
    <n v="4580"/>
    <s v="David J Landers"/>
    <s v="CA"/>
    <s v="REL  SETC  //  OPER"/>
    <x v="2"/>
    <x v="1"/>
    <s v="2CORP20000"/>
    <x v="11"/>
    <s v="3CORP22000"/>
    <x v="77"/>
    <s v="1DRIV11000"/>
    <x v="0"/>
    <s v="2DRIV11400"/>
    <x v="8"/>
    <n v="1367.6025000000002"/>
    <n v="0"/>
    <n v="1368.2"/>
    <n v="1368.15"/>
    <n v="-1368.15"/>
    <n v="1396.1648176991155"/>
    <n v="1396.1648176991155"/>
    <n v="0"/>
    <n v="1438.1853122123898"/>
    <n v="1438.1853122123898"/>
    <n v="0"/>
    <n v="1481.561306548673"/>
    <n v="1481.561306548673"/>
    <n v="0"/>
    <n v="1526.2928007079649"/>
    <n v="1526.2928007079649"/>
    <n v="0"/>
    <n v="1572.081584729204"/>
    <n v="-1368.15"/>
    <s v="?"/>
    <s v=" "/>
    <s v="N"/>
    <n v="0"/>
    <n v="0"/>
    <n v="0"/>
    <n v="0"/>
    <n v="0"/>
    <n v="0"/>
  </r>
  <r>
    <s v="R"/>
    <x v="0"/>
    <s v="R.10037"/>
    <s v="CAP-SALVAGE PROGRAM"/>
    <s v="R.10037.01"/>
    <s v="SALVAGE PROGRAM"/>
    <s v="R.10037.01.01"/>
    <s v="SALVAGE PROGRAM"/>
    <s v="R.10037.01.01.06"/>
    <s v="G-REMOVAL COST-METERS"/>
    <x v="0"/>
    <n v="3037"/>
    <s v="Loretta Jo Baggenstos"/>
    <s v="CA"/>
    <s v="REL  SETC  //  OPER"/>
    <x v="2"/>
    <x v="1"/>
    <s v="2CORP20000"/>
    <x v="11"/>
    <s v="3CORP22500"/>
    <x v="101"/>
    <s v="1DRIV12000"/>
    <x v="17"/>
    <s v="2DRIV12100"/>
    <x v="44"/>
    <n v="254565.18000000002"/>
    <n v="254565"/>
    <n v="358335.88"/>
    <n v="286385.26572000002"/>
    <n v="-31820.265720000025"/>
    <n v="259881.76252035404"/>
    <n v="259881.76252035404"/>
    <n v="0"/>
    <n v="275065.29141750804"/>
    <n v="275065.29141750804"/>
    <n v="0"/>
    <n v="289279.31151602376"/>
    <n v="289279.31151602376"/>
    <n v="0"/>
    <n v="315424.62360269035"/>
    <n v="315424.62360269035"/>
    <n v="0"/>
    <n v="324887.36231077107"/>
    <n v="-31820.265720000025"/>
    <s v="?"/>
    <s v=" "/>
    <s v="N"/>
    <n v="0"/>
    <n v="0"/>
    <n v="0"/>
    <n v="0"/>
    <n v="0"/>
    <n v="0"/>
  </r>
  <r>
    <s v="R"/>
    <x v="0"/>
    <s v="R.10037"/>
    <s v="CAP-SALVAGE PROGRAM"/>
    <s v="R.10037.01"/>
    <s v="SALVAGE PROGRAM"/>
    <s v="R.10037.01.01"/>
    <s v="SALVAGE PROGRAM"/>
    <s v="R.10037.01.01.07"/>
    <s v="G-SCRAP SALE PLT METERS -DIST"/>
    <x v="0"/>
    <n v="4580"/>
    <s v="David J Landers"/>
    <s v="CA"/>
    <s v="REL  SETC  //  OPER"/>
    <x v="2"/>
    <x v="1"/>
    <s v="2CORP20000"/>
    <x v="11"/>
    <s v="3CORP22500"/>
    <x v="101"/>
    <s v="1DRIV12000"/>
    <x v="17"/>
    <s v="2DRIV12200"/>
    <x v="47"/>
    <n v="1367.734463123847"/>
    <n v="0"/>
    <n v="1368.2"/>
    <n v="1367.1"/>
    <n v="-1367.1"/>
    <n v="1396.2995368669649"/>
    <n v="1396.2995368669649"/>
    <n v="0"/>
    <n v="1438.3240860348053"/>
    <n v="1438.3240860348053"/>
    <n v="0"/>
    <n v="1481.7042658209637"/>
    <n v="1481.7042658209637"/>
    <n v="0"/>
    <n v="1526.440076225439"/>
    <n v="1526.440076225439"/>
    <n v="0"/>
    <n v="1572.2332785122023"/>
    <n v="-1367.1"/>
    <s v="?"/>
    <s v=" "/>
    <s v="N"/>
    <n v="0"/>
    <n v="0"/>
    <n v="0"/>
    <n v="0"/>
    <n v="0"/>
    <n v="0"/>
  </r>
  <r>
    <s v="R"/>
    <x v="0"/>
    <s v="R.10037"/>
    <s v="CAP-SALVAGE PROGRAM"/>
    <s v="R.10037.01"/>
    <s v="SALVAGE PROGRAM"/>
    <s v="R.10037.01.01"/>
    <s v="SALVAGE PROGRAM"/>
    <s v="R.10037.01.01.08"/>
    <s v="E-Scrap Sale-Elec Trans"/>
    <x v="0"/>
    <n v="4560"/>
    <s v="James A Pruchnic"/>
    <s v="CA"/>
    <s v="REL  SETC  //  INIT"/>
    <x v="0"/>
    <x v="0"/>
    <s v="2CORP90000"/>
    <x v="0"/>
    <s v="3CORP93000"/>
    <x v="0"/>
    <s v="1DRIV11000"/>
    <x v="0"/>
    <s v="2DRIV11400"/>
    <x v="8"/>
    <n v="0"/>
    <n v="0"/>
    <n v="0"/>
    <n v="0"/>
    <n v="0"/>
    <n v="0"/>
    <n v="0"/>
    <n v="0"/>
    <n v="0"/>
    <n v="0"/>
    <n v="0"/>
    <n v="0"/>
    <n v="0"/>
    <n v="0"/>
    <n v="0"/>
    <n v="0"/>
    <n v="0"/>
    <n v="0"/>
    <n v="0"/>
    <s v="Pruchnic"/>
    <s v=" "/>
    <s v="N"/>
    <n v="0"/>
    <n v="0"/>
    <n v="0"/>
    <n v="0"/>
    <n v="0"/>
    <n v="0"/>
  </r>
  <r>
    <s v="R"/>
    <x v="0"/>
    <s v="R.10037"/>
    <s v="CAP-SALVAGE PROGRAM"/>
    <s v="R.10037.01"/>
    <s v="SALVAGE PROGRAM"/>
    <s v="R.10037.01.01"/>
    <s v="SALVAGE PROGRAM"/>
    <s v="R.10037.01.01.09"/>
    <s v="E-Scrap Sale-Common Gen Plant"/>
    <x v="0"/>
    <n v="4560"/>
    <s v="James A Pruchnic"/>
    <s v="CA"/>
    <s v="REL  SETC  //  INIT"/>
    <x v="0"/>
    <x v="0"/>
    <s v="2CORP90000"/>
    <x v="0"/>
    <s v="3CORP93000"/>
    <x v="0"/>
    <s v="1DRIV11000"/>
    <x v="0"/>
    <s v="2DRIV11400"/>
    <x v="8"/>
    <n v="0"/>
    <n v="0"/>
    <n v="-92734.84"/>
    <n v="-254296.86"/>
    <n v="254296.86"/>
    <n v="0"/>
    <n v="0"/>
    <n v="0"/>
    <n v="0"/>
    <n v="0"/>
    <n v="0"/>
    <n v="0"/>
    <n v="0"/>
    <n v="0"/>
    <n v="0"/>
    <n v="0"/>
    <n v="0"/>
    <n v="0"/>
    <n v="254296.86"/>
    <s v="Pruchnic"/>
    <s v=" "/>
    <s v="N"/>
    <n v="0"/>
    <n v="0"/>
    <n v="0"/>
    <n v="0"/>
    <n v="0"/>
    <n v="0"/>
  </r>
  <r>
    <s v="R"/>
    <x v="0"/>
    <s v="R.10038"/>
    <s v="CAP-SAMMAMISH &amp; ISSAQUAH ELEC. CAPACITY"/>
    <s v="R.10038.01"/>
    <s v="GRAND RIDGE SUBSTATION"/>
    <s v="R.10038.01.01"/>
    <s v="GRAND RIDGE SUBSTATION"/>
    <s v="R.10038.01.01.01"/>
    <s v="E-GRAND RIDGE SUBSTATION-SUB"/>
    <x v="0"/>
    <n v="4022"/>
    <s v="Roque Bamba"/>
    <s v="CA"/>
    <s v="REL  SETC  //  EXEC"/>
    <x v="0"/>
    <x v="0"/>
    <s v="2CORP90000"/>
    <x v="0"/>
    <s v="3CORP96000"/>
    <x v="67"/>
    <s v="1DRIV11000"/>
    <x v="0"/>
    <s v="2DRIV11600"/>
    <x v="32"/>
    <n v="25000"/>
    <n v="25000"/>
    <n v="0"/>
    <n v="10876.32"/>
    <n v="14123.68"/>
    <n v="0"/>
    <n v="0"/>
    <n v="0"/>
    <n v="0"/>
    <n v="0"/>
    <n v="0"/>
    <n v="353635.82590308384"/>
    <n v="353635.82590308384"/>
    <n v="0"/>
    <n v="0"/>
    <n v="0"/>
    <n v="0"/>
    <n v="0"/>
    <n v="14123.68"/>
    <s v="Bamba"/>
    <s v=" "/>
    <s v="N"/>
    <n v="0"/>
    <n v="0"/>
    <n v="0"/>
    <n v="0"/>
    <n v="0"/>
    <n v="0"/>
  </r>
  <r>
    <s v="R"/>
    <x v="0"/>
    <s v="R.10039"/>
    <s v="CAP-SE KING &amp; PIERCE ELECTRIC CAPACITY"/>
    <s v="R.10039.01"/>
    <s v="CHRISTOPHER SUB 230KV"/>
    <s v="R.10039.01.01"/>
    <s v="CHRISTOPHER SUB 230KV"/>
    <s v="R.10039.01.01.01"/>
    <s v="E-CHRISTOPHER SUB 230KV DEVELOPMENT"/>
    <x v="0"/>
    <n v="4022"/>
    <s v="Roque Bamba"/>
    <s v="CA"/>
    <s v="REL  SETC  //  PLNG"/>
    <x v="0"/>
    <x v="0"/>
    <s v="2CORP90000"/>
    <x v="0"/>
    <s v="3CORP93000"/>
    <x v="0"/>
    <s v="1DRIV11000"/>
    <x v="0"/>
    <s v="2DRIV11100"/>
    <x v="43"/>
    <n v="0"/>
    <n v="0"/>
    <n v="0"/>
    <n v="0"/>
    <n v="0"/>
    <n v="0"/>
    <n v="0"/>
    <n v="0"/>
    <n v="0"/>
    <n v="0"/>
    <n v="0"/>
    <n v="0"/>
    <n v="0"/>
    <n v="0"/>
    <n v="58477.825610719105"/>
    <n v="58477.825610719105"/>
    <n v="0"/>
    <n v="0"/>
    <n v="0"/>
    <s v="Nedrud"/>
    <s v=" "/>
    <s v="N"/>
    <n v="0"/>
    <n v="0"/>
    <n v="0"/>
    <n v="0"/>
    <n v="0"/>
    <n v="0"/>
  </r>
  <r>
    <s v="R"/>
    <x v="0"/>
    <s v="R.10039"/>
    <s v="CAP-SE KING &amp; PIERCE ELECTRIC CAPACITY"/>
    <s v="R.10039.02"/>
    <s v="ELECTRON-ENUMCLAW 55KV"/>
    <s v="R.10039.02.01"/>
    <s v="ELECTRON-ENUMCLAW 55KV"/>
    <s v="R.10039.02.01.01"/>
    <s v="E-BUCKLEY SUBSTATION-FEEDER"/>
    <x v="0"/>
    <n v="4022"/>
    <s v="Roque Bamba"/>
    <s v="CA"/>
    <s v="REL  SETC  //  EXEC"/>
    <x v="2"/>
    <x v="1"/>
    <s v="2CORP20000"/>
    <x v="11"/>
    <s v="3CORP23500"/>
    <x v="103"/>
    <s v="1DRIV11000"/>
    <x v="0"/>
    <s v="2DRIV11600"/>
    <x v="32"/>
    <n v="0"/>
    <n v="0"/>
    <n v="18505.87"/>
    <n v="13584.380000000001"/>
    <n v="-13584.380000000001"/>
    <n v="0"/>
    <n v="0"/>
    <n v="0"/>
    <n v="0"/>
    <n v="0"/>
    <n v="0"/>
    <n v="0"/>
    <n v="0"/>
    <n v="0"/>
    <n v="0"/>
    <n v="0"/>
    <n v="0"/>
    <n v="0"/>
    <n v="-13584.380000000001"/>
    <s v="Bamba"/>
    <s v=" "/>
    <s v="N"/>
    <n v="0"/>
    <n v="0"/>
    <n v="0"/>
    <n v="0"/>
    <n v="0"/>
    <n v="0"/>
  </r>
  <r>
    <s v="R"/>
    <x v="0"/>
    <s v="R.10039"/>
    <s v="CAP-SE KING &amp; PIERCE ELECTRIC CAPACITY"/>
    <s v="R.10039.02"/>
    <s v="ELECTRON-ENUMCLAW 55KV"/>
    <s v="R.10039.02.01"/>
    <s v="ELECTRON-ENUMCLAW 55KV"/>
    <s v="R.10039.02.01.02"/>
    <s v="E-BUCKLEY SUBSTATION-SUB"/>
    <x v="0"/>
    <n v="4022"/>
    <s v="Roque Bamba"/>
    <s v="CA"/>
    <s v="REL  SETC  //  EXEC"/>
    <x v="0"/>
    <x v="0"/>
    <s v="2CORP90000"/>
    <x v="0"/>
    <s v="3CORP96000"/>
    <x v="67"/>
    <s v="1DRIV11000"/>
    <x v="0"/>
    <s v="2DRIV11600"/>
    <x v="32"/>
    <n v="0"/>
    <n v="0"/>
    <n v="154143.03"/>
    <n v="189020.69804400002"/>
    <n v="-189020.69804400002"/>
    <n v="0"/>
    <n v="0"/>
    <n v="0"/>
    <n v="0"/>
    <n v="0"/>
    <n v="0"/>
    <n v="0"/>
    <n v="0"/>
    <n v="0"/>
    <n v="0"/>
    <n v="0"/>
    <n v="0"/>
    <n v="0"/>
    <n v="-189020.69804400002"/>
    <s v="Bamba"/>
    <s v=" "/>
    <s v="N"/>
    <n v="0"/>
    <n v="0"/>
    <n v="0"/>
    <n v="0"/>
    <n v="0"/>
    <n v="0"/>
  </r>
  <r>
    <s v="R"/>
    <x v="0"/>
    <s v="R.10039"/>
    <s v="CAP-SE KING &amp; PIERCE ELECTRIC CAPACITY"/>
    <s v="R.10039.02"/>
    <s v="ELECTRON-ENUMCLAW 55KV"/>
    <s v="R.10039.02.01"/>
    <s v="ELECTRON-ENUMCLAW 55KV"/>
    <s v="R.10039.02.01.03"/>
    <s v="E-ELECTR-ENUM 55KV 115KV-SUB-ELECTR HGHT"/>
    <x v="0"/>
    <n v="4022"/>
    <s v="Roque Bamba"/>
    <s v="CA"/>
    <s v="REL  SETC  //  EXEC"/>
    <x v="2"/>
    <x v="1"/>
    <s v="2CORP20000"/>
    <x v="11"/>
    <s v="3CORP23500"/>
    <x v="103"/>
    <s v="1DRIV11000"/>
    <x v="0"/>
    <s v="2DRIV11200"/>
    <x v="36"/>
    <n v="0"/>
    <n v="1364101"/>
    <n v="267775.33"/>
    <n v="112966.22102800001"/>
    <n v="1251134.7789719999"/>
    <n v="0"/>
    <n v="0"/>
    <n v="0"/>
    <n v="0"/>
    <n v="0"/>
    <n v="0"/>
    <n v="0"/>
    <n v="0"/>
    <n v="0"/>
    <n v="0"/>
    <n v="0"/>
    <n v="0"/>
    <n v="0"/>
    <n v="1251134.7789719999"/>
    <s v="Bamba"/>
    <s v=" "/>
    <s v="N"/>
    <n v="0"/>
    <n v="0"/>
    <n v="0"/>
    <n v="0"/>
    <n v="0"/>
    <n v="0"/>
  </r>
  <r>
    <s v="R"/>
    <x v="0"/>
    <s v="R.10039"/>
    <s v="CAP-SE KING &amp; PIERCE ELECTRIC CAPACITY"/>
    <s v="R.10039.02"/>
    <s v="ELECTRON-ENUMCLAW 55KV"/>
    <s v="R.10039.02.01"/>
    <s v="ELECTRON-ENUMCLAW 55KV"/>
    <s v="R.10039.02.01.04"/>
    <s v="E-ELECTRON-ENUM 55KV TO 115KV- SUB-KRAIN"/>
    <x v="0"/>
    <n v="4022"/>
    <s v="Roque Bamba"/>
    <s v="CA"/>
    <s v="REL  SETC  //  EXEC"/>
    <x v="2"/>
    <x v="1"/>
    <s v="2CORP20000"/>
    <x v="11"/>
    <s v="3CORP23500"/>
    <x v="103"/>
    <s v="1DRIV11000"/>
    <x v="0"/>
    <s v="2DRIV11200"/>
    <x v="36"/>
    <n v="0"/>
    <n v="124295"/>
    <n v="7359.47"/>
    <n v="12921.57746"/>
    <n v="111373.42254"/>
    <n v="0"/>
    <n v="0"/>
    <n v="0"/>
    <n v="0"/>
    <n v="0"/>
    <n v="0"/>
    <n v="0"/>
    <n v="0"/>
    <n v="0"/>
    <n v="0"/>
    <n v="0"/>
    <n v="0"/>
    <n v="0"/>
    <n v="111373.42254"/>
    <s v="Bamba"/>
    <s v=" "/>
    <s v="N"/>
    <n v="0"/>
    <n v="0"/>
    <n v="0"/>
    <n v="0"/>
    <n v="0"/>
    <n v="0"/>
  </r>
  <r>
    <s v="R"/>
    <x v="0"/>
    <s v="R.10039"/>
    <s v="CAP-SE KING &amp; PIERCE ELECTRIC CAPACITY"/>
    <s v="R.10039.02"/>
    <s v="ELECTRON-ENUMCLAW 55KV"/>
    <s v="R.10039.02.01"/>
    <s v="ELECTRON-ENUMCLAW 55KV"/>
    <s v="R.10039.02.01.05"/>
    <s v="E-ELECTRON-ENUM 55KV TO 115KV-SUB-ENUM"/>
    <x v="0"/>
    <n v="4022"/>
    <s v="Roque Bamba"/>
    <s v="CA"/>
    <s v="REL  SETC  //  EXEC"/>
    <x v="2"/>
    <x v="1"/>
    <s v="2CORP20000"/>
    <x v="11"/>
    <s v="3CORP23500"/>
    <x v="103"/>
    <s v="1DRIV11000"/>
    <x v="0"/>
    <s v="2DRIV11200"/>
    <x v="36"/>
    <n v="0"/>
    <n v="0"/>
    <n v="0"/>
    <n v="0"/>
    <n v="0"/>
    <n v="0"/>
    <n v="0"/>
    <n v="0"/>
    <n v="0"/>
    <n v="0"/>
    <n v="0"/>
    <n v="0"/>
    <n v="0"/>
    <n v="0"/>
    <n v="0"/>
    <n v="0"/>
    <n v="0"/>
    <n v="0"/>
    <n v="0"/>
    <s v="Bamba"/>
    <s v=" "/>
    <s v="N"/>
    <n v="0"/>
    <n v="0"/>
    <n v="0"/>
    <n v="0"/>
    <n v="0"/>
    <n v="0"/>
  </r>
  <r>
    <s v="R"/>
    <x v="0"/>
    <s v="R.10039"/>
    <s v="CAP-SE KING &amp; PIERCE ELECTRIC CAPACITY"/>
    <s v="R.10039.02"/>
    <s v="ELECTRON-ENUMCLAW 55KV"/>
    <s v="R.10039.02.01"/>
    <s v="ELECTRON-ENUMCLAW 55KV"/>
    <s v="R.10039.02.01.06"/>
    <s v="E-ELECTRON-ENUMCLAW 55KV TO 115KV-FIBER"/>
    <x v="0"/>
    <n v="4022"/>
    <s v="Roque Bamba"/>
    <s v="CA"/>
    <s v="REL  SETC  //  EXEC"/>
    <x v="2"/>
    <x v="1"/>
    <s v="2CORP20000"/>
    <x v="11"/>
    <s v="3CORP23500"/>
    <x v="103"/>
    <s v="1DRIV11000"/>
    <x v="0"/>
    <s v="2DRIV11200"/>
    <x v="36"/>
    <n v="0"/>
    <n v="0"/>
    <n v="0"/>
    <n v="0"/>
    <n v="0"/>
    <n v="0"/>
    <n v="0"/>
    <n v="0"/>
    <n v="0"/>
    <n v="0"/>
    <n v="0"/>
    <n v="0"/>
    <n v="0"/>
    <n v="0"/>
    <n v="0"/>
    <n v="0"/>
    <n v="0"/>
    <n v="0"/>
    <n v="0"/>
    <s v="Bamba"/>
    <s v=" "/>
    <s v="N"/>
    <n v="0"/>
    <n v="0"/>
    <n v="0"/>
    <n v="0"/>
    <n v="0"/>
    <n v="0"/>
  </r>
  <r>
    <s v="R"/>
    <x v="0"/>
    <s v="R.10039"/>
    <s v="CAP-SE KING &amp; PIERCE ELECTRIC CAPACITY"/>
    <s v="R.10039.02"/>
    <s v="ELECTRON-ENUMCLAW 55KV"/>
    <s v="R.10039.02.01"/>
    <s v="ELECTRON-ENUMCLAW 55KV"/>
    <s v="R.10039.02.01.07"/>
    <s v="E-ELECTRON-ENUMCLAW 55KV TO 115KV-TLINE"/>
    <x v="0"/>
    <n v="4022"/>
    <s v="Roque Bamba"/>
    <s v="CA"/>
    <s v="REL  SETC  //  EXEC"/>
    <x v="2"/>
    <x v="1"/>
    <s v="2CORP20000"/>
    <x v="11"/>
    <s v="3CORP23500"/>
    <x v="103"/>
    <s v="1DRIV11000"/>
    <x v="0"/>
    <s v="2DRIV11200"/>
    <x v="36"/>
    <n v="1848576"/>
    <n v="360180"/>
    <n v="16402.86"/>
    <n v="17348.19844"/>
    <n v="342831.80155999999"/>
    <n v="6469326"/>
    <n v="8100000"/>
    <n v="-1630674"/>
    <n v="6773709"/>
    <n v="6500000"/>
    <n v="273709"/>
    <n v="0"/>
    <n v="0"/>
    <n v="0"/>
    <n v="0"/>
    <n v="0"/>
    <n v="0"/>
    <n v="0"/>
    <n v="-1014133.1984399999"/>
    <s v="Bamba"/>
    <s v="Revised to reflect engineering progress, 2017 budget to be reduced prior to the 5&amp;7 CAK 2017  work pushed to 2018 and total lifetime adjusted to stay the same"/>
    <s v="N"/>
    <n v="0"/>
    <n v="0"/>
    <n v="0"/>
    <n v="0"/>
    <n v="0"/>
    <n v="0"/>
  </r>
  <r>
    <s v="R"/>
    <x v="0"/>
    <s v="R.10039"/>
    <s v="CAP-SE KING &amp; PIERCE ELECTRIC CAPACITY"/>
    <s v="R.10039.02"/>
    <s v="ELECTRON-ENUMCLAW 55KV"/>
    <s v="R.10039.02.01"/>
    <s v="ELECTRON-ENUMCLAW 55KV"/>
    <s v="R.10039.02.01.08"/>
    <s v="OMRC_E-ELECTRON-ENUMCLAW 55TO115KV-TLINE"/>
    <x v="0"/>
    <n v="4022"/>
    <s v="Roque Bamba"/>
    <s v="OR"/>
    <s v="REL  SETC  //  EXEC"/>
    <x v="2"/>
    <x v="1"/>
    <s v="2CORP20000"/>
    <x v="11"/>
    <s v="3CORP23500"/>
    <x v="103"/>
    <s v="1DRIV11000"/>
    <x v="0"/>
    <s v="2DRIV11200"/>
    <x v="36"/>
    <n v="0"/>
    <n v="0"/>
    <n v="0"/>
    <n v="0"/>
    <n v="0"/>
    <n v="0"/>
    <n v="0"/>
    <n v="0"/>
    <n v="0"/>
    <n v="0"/>
    <n v="0"/>
    <n v="0"/>
    <n v="0"/>
    <n v="0"/>
    <n v="0"/>
    <n v="0"/>
    <n v="0"/>
    <n v="0"/>
    <n v="0"/>
    <n v="0"/>
    <s v=" "/>
    <s v="N"/>
    <n v="0"/>
    <n v="0"/>
    <n v="0"/>
    <n v="0"/>
    <n v="0"/>
    <n v="0"/>
  </r>
  <r>
    <s v="R"/>
    <x v="0"/>
    <s v="R.10039"/>
    <s v="CAP-SE KING &amp; PIERCE ELECTRIC CAPACITY"/>
    <s v="R.10039.02"/>
    <s v="ELECTRON-ENUMCLAW 55KV"/>
    <s v="R.10039.02.01"/>
    <s v="ELECTRON-ENUMCLAW 55KV"/>
    <s v="R.10039.02.01.09"/>
    <s v="OMRC_E-Elec-Enu 55kV 115kV-Sub-Elec Hght"/>
    <x v="0"/>
    <n v="4022"/>
    <s v="Roque Bamba"/>
    <s v="OR"/>
    <s v="REL  SETC  //  INIT"/>
    <x v="2"/>
    <x v="1"/>
    <s v="2CORP20000"/>
    <x v="11"/>
    <s v="3CORP23500"/>
    <x v="103"/>
    <s v="1DRIV11000"/>
    <x v="0"/>
    <s v="2DRIV11200"/>
    <x v="36"/>
    <n v="0"/>
    <n v="0"/>
    <n v="0"/>
    <n v="0"/>
    <n v="0"/>
    <n v="0"/>
    <n v="0"/>
    <n v="0"/>
    <n v="0"/>
    <n v="0"/>
    <n v="0"/>
    <n v="0"/>
    <n v="0"/>
    <n v="0"/>
    <n v="0"/>
    <n v="0"/>
    <n v="0"/>
    <n v="0"/>
    <n v="0"/>
    <n v="0"/>
    <s v=" "/>
    <s v="N"/>
    <n v="0"/>
    <n v="0"/>
    <n v="0"/>
    <n v="0"/>
    <n v="0"/>
    <n v="0"/>
  </r>
  <r>
    <s v="R"/>
    <x v="0"/>
    <s v="R.10039"/>
    <s v="CAP-SE KING &amp; PIERCE ELECTRIC CAPACITY"/>
    <s v="R.10039.03"/>
    <s v="WHITE RIVER-KRAIN SUBSTATION"/>
    <s v="R.10039.03.01"/>
    <s v="WHITE RIVER-KRAIN SUBSTATION"/>
    <s v="R.10039.03.01.01"/>
    <s v="E-WHITE RIVER-KRAIN SUBSTATION"/>
    <x v="0"/>
    <n v="4022"/>
    <s v="Roque Bamba"/>
    <s v="CA"/>
    <s v="REL  SETC  //  PLNG"/>
    <x v="0"/>
    <x v="0"/>
    <s v="2CORP90000"/>
    <x v="0"/>
    <s v="3CORP96000"/>
    <x v="67"/>
    <s v="1DRIV11000"/>
    <x v="0"/>
    <s v="2DRIV11600"/>
    <x v="32"/>
    <n v="0"/>
    <n v="0"/>
    <n v="0"/>
    <n v="0"/>
    <n v="0"/>
    <n v="0"/>
    <n v="0"/>
    <n v="0"/>
    <n v="0"/>
    <n v="0"/>
    <n v="0"/>
    <n v="0"/>
    <n v="0"/>
    <n v="0"/>
    <n v="0"/>
    <n v="0"/>
    <n v="0"/>
    <n v="0"/>
    <n v="0"/>
    <s v="Bamba"/>
    <s v=" "/>
    <s v="N"/>
    <n v="0"/>
    <n v="0"/>
    <n v="0"/>
    <n v="0"/>
    <n v="0"/>
    <n v="0"/>
  </r>
  <r>
    <s v="R"/>
    <x v="0"/>
    <s v="R.10039"/>
    <s v="CAP-SE KING &amp; PIERCE ELECTRIC CAPACITY"/>
    <s v="R.10039.04"/>
    <s v="WHITE RIVER-KRAIN TRANSMISSION"/>
    <s v="R.10039.04.01"/>
    <s v="WHITE RIVER-KRAIN TRANSMISSION"/>
    <s v="R.10039.04.01.01"/>
    <s v="E-WHITE RIVER-KRAIN TRANSMISSION"/>
    <x v="0"/>
    <n v="4022"/>
    <s v="Roque Bamba"/>
    <s v="CA"/>
    <s v="REL  SETC  //  PLNG"/>
    <x v="0"/>
    <x v="0"/>
    <s v="2CORP90000"/>
    <x v="0"/>
    <s v="3CORP96000"/>
    <x v="67"/>
    <s v="1DRIV11000"/>
    <x v="0"/>
    <s v="2DRIV11600"/>
    <x v="32"/>
    <n v="0"/>
    <n v="0"/>
    <n v="0"/>
    <n v="0"/>
    <n v="0"/>
    <n v="0"/>
    <n v="0"/>
    <n v="0"/>
    <n v="0"/>
    <n v="0"/>
    <n v="0"/>
    <n v="0"/>
    <n v="40000"/>
    <n v="-40000"/>
    <n v="0"/>
    <n v="0"/>
    <n v="0"/>
    <n v="0"/>
    <n v="-40000"/>
    <s v="Bamba"/>
    <s v="Planning - Project Initiation "/>
    <s v="N"/>
    <n v="0"/>
    <n v="0"/>
    <n v="0"/>
    <n v="0"/>
    <n v="0"/>
    <n v="0"/>
  </r>
  <r>
    <s v="R"/>
    <x v="0"/>
    <s v="R.10040"/>
    <s v="CAP-SEABECK SUBSTATION"/>
    <s v="R.10040.01"/>
    <s v="SEABECK SUBSTATION"/>
    <s v="R.10040.01.01"/>
    <s v="SEABECK SUBSTATION"/>
    <s v="R.10040.01.01.01"/>
    <s v="E-SEABECK SUBSTATION"/>
    <x v="0"/>
    <n v="4022"/>
    <s v="Roque Bamba"/>
    <s v="CA"/>
    <s v="REL  SETC  //  PLNG"/>
    <x v="2"/>
    <x v="1"/>
    <s v="2CORP20000"/>
    <x v="11"/>
    <s v="3CORP29900"/>
    <x v="78"/>
    <s v="1DRIV11000"/>
    <x v="0"/>
    <s v="2DRIV11500"/>
    <x v="34"/>
    <n v="0"/>
    <n v="0"/>
    <n v="332821.28000000003"/>
    <n v="302250.5529979"/>
    <n v="-302250.5529979"/>
    <n v="0"/>
    <n v="0"/>
    <n v="0"/>
    <n v="0"/>
    <n v="0"/>
    <n v="0"/>
    <n v="0"/>
    <n v="0"/>
    <n v="0"/>
    <n v="0"/>
    <n v="0"/>
    <n v="0"/>
    <n v="0"/>
    <n v="-302250.5529979"/>
    <s v="Bamba"/>
    <s v=" "/>
    <s v="N"/>
    <n v="0"/>
    <n v="0"/>
    <n v="0"/>
    <n v="0"/>
    <n v="0"/>
    <n v="0"/>
  </r>
  <r>
    <s v="R"/>
    <x v="0"/>
    <s v="R.10040"/>
    <s v="CAP-SEABECK SUBSTATION"/>
    <s v="R.10040.01"/>
    <s v="SEABECK SUBSTATION"/>
    <s v="R.10040.01.01"/>
    <s v="SEABECK SUBSTATION"/>
    <s v="R.10040.01.01.02"/>
    <s v="OMRC_E-SEABECK SUBSTATION"/>
    <x v="0"/>
    <n v="4022"/>
    <s v="Roque Bamba"/>
    <s v="OR"/>
    <s v="REL  SETC  //  PLNG"/>
    <x v="2"/>
    <x v="1"/>
    <s v="2CORP20000"/>
    <x v="11"/>
    <s v="3CORP29900"/>
    <x v="78"/>
    <s v="1DRIV11000"/>
    <x v="0"/>
    <s v="2DRIV11500"/>
    <x v="34"/>
    <n v="0"/>
    <n v="38226"/>
    <n v="0"/>
    <n v="0"/>
    <n v="38226"/>
    <n v="0"/>
    <n v="0"/>
    <n v="0"/>
    <n v="0"/>
    <n v="0"/>
    <n v="0"/>
    <n v="0"/>
    <n v="0"/>
    <n v="0"/>
    <n v="0"/>
    <n v="0"/>
    <n v="0"/>
    <n v="0"/>
    <n v="38226"/>
    <n v="0"/>
    <s v=" "/>
    <s v="N"/>
    <n v="0"/>
    <n v="0"/>
    <n v="0"/>
    <n v="0"/>
    <n v="0"/>
    <n v="0"/>
  </r>
  <r>
    <s v="R"/>
    <x v="0"/>
    <s v="R.10041"/>
    <s v="CAP-SEHOME SUBS CAPACITY"/>
    <s v="R.10041.01"/>
    <s v="SEHOME SUBSTATION"/>
    <s v="R.10041.01.01"/>
    <s v="SEHOME SUBSTATION"/>
    <s v="R.10041.01.01.01"/>
    <s v="E-SEHOME SUBSTATION-SUB"/>
    <x v="0"/>
    <n v="4022"/>
    <s v="Roque Bamba"/>
    <s v="CA"/>
    <s v="REL  SETC  //  EXEC"/>
    <x v="0"/>
    <x v="0"/>
    <s v="2CORP90000"/>
    <x v="0"/>
    <s v="3CORP96000"/>
    <x v="67"/>
    <s v="1DRIV11000"/>
    <x v="0"/>
    <s v="2DRIV11600"/>
    <x v="32"/>
    <n v="0"/>
    <n v="0"/>
    <n v="1449.21"/>
    <n v="1468.9099999999999"/>
    <n v="-1468.9099999999999"/>
    <n v="0"/>
    <n v="0"/>
    <n v="0"/>
    <n v="0"/>
    <n v="0"/>
    <n v="0"/>
    <n v="0"/>
    <n v="0"/>
    <n v="0"/>
    <n v="0"/>
    <n v="0"/>
    <n v="0"/>
    <n v="0"/>
    <n v="-1468.9099999999999"/>
    <s v="Bamba"/>
    <s v=" "/>
    <s v="N"/>
    <n v="0"/>
    <n v="0"/>
    <n v="0"/>
    <n v="0"/>
    <n v="0"/>
    <n v="0"/>
  </r>
  <r>
    <s v="R"/>
    <x v="0"/>
    <s v="R.10042"/>
    <s v="CAP-SILVERDALE TLINE CAPACITY"/>
    <s v="R.10042.01"/>
    <s v="SILVERDALE 115KV TAP TO VJN"/>
    <s v="R.10042.01.01"/>
    <s v="SILVERDALE 115KV TAP TO VJN"/>
    <s v="R.10042.01.01.01"/>
    <s v="E-SILVERDALE 115KV TAP TO VJN-TLINE"/>
    <x v="0"/>
    <n v="4022"/>
    <s v="Roque Bamba"/>
    <s v="CA"/>
    <s v="REL  SETC  //  EXEC"/>
    <x v="0"/>
    <x v="0"/>
    <s v="2CORP90000"/>
    <x v="0"/>
    <s v="3CORP96000"/>
    <x v="67"/>
    <s v="1DRIV11000"/>
    <x v="0"/>
    <s v="2DRIV11600"/>
    <x v="32"/>
    <n v="0"/>
    <n v="0"/>
    <n v="0"/>
    <n v="0"/>
    <n v="0"/>
    <n v="0"/>
    <n v="0"/>
    <n v="0"/>
    <n v="220000"/>
    <n v="0"/>
    <n v="220000"/>
    <n v="3253005.4544869349"/>
    <n v="0"/>
    <n v="3253005.4544869349"/>
    <n v="0"/>
    <n v="0"/>
    <n v="0"/>
    <n v="0"/>
    <n v="3473005.4544869349"/>
    <s v="Nedrud"/>
    <s v="Part of West Kitsap Projects JVN Removed dollars until West Kitsap Project initiation is complete"/>
    <s v="N"/>
    <n v="0"/>
    <n v="0"/>
    <n v="0"/>
    <n v="0"/>
    <n v="0"/>
    <n v="0"/>
  </r>
  <r>
    <s v="R"/>
    <x v="0"/>
    <s v="R.10043"/>
    <s v="CAP-SKAGIT WHATCOM ELECTRIC CAPACITY"/>
    <s v="R.10043.01"/>
    <s v="BAKER 115KV"/>
    <s v="R.10043.01.01"/>
    <s v="BAKER 115KV"/>
    <s v="R.10043.01.01.01"/>
    <s v="E-BAKER #1 115KV RECONDUCTOR-TLINE"/>
    <x v="0"/>
    <n v="4022"/>
    <s v="Roque Bamba"/>
    <s v="CA"/>
    <s v="REL  SETC  //  EXEC"/>
    <x v="0"/>
    <x v="0"/>
    <s v="2CORP90000"/>
    <x v="0"/>
    <s v="3CORP96000"/>
    <x v="67"/>
    <s v="1DRIV11000"/>
    <x v="0"/>
    <s v="2DRIV11200"/>
    <x v="36"/>
    <n v="0"/>
    <n v="0"/>
    <n v="0"/>
    <n v="0"/>
    <n v="0"/>
    <n v="0"/>
    <n v="0"/>
    <n v="0"/>
    <n v="0"/>
    <n v="0"/>
    <n v="0"/>
    <n v="0"/>
    <n v="0"/>
    <n v="0"/>
    <n v="0"/>
    <n v="0"/>
    <n v="0"/>
    <n v="0"/>
    <n v="0"/>
    <s v="Bamba"/>
    <s v=" "/>
    <s v="N"/>
    <n v="0"/>
    <n v="0"/>
    <n v="0"/>
    <n v="0"/>
    <n v="0"/>
    <n v="0"/>
  </r>
  <r>
    <s v="R"/>
    <x v="0"/>
    <s v="R.10043"/>
    <s v="CAP-SKAGIT WHATCOM ELECTRIC CAPACITY"/>
    <s v="R.10043.02"/>
    <s v="SKAGIT SWITCHING STATION"/>
    <s v="R.10043.02.01"/>
    <s v="SKAGIT SWITCHING STATION"/>
    <s v="R.10043.02.01.01"/>
    <s v="E-Skagit Swtchng Station-Prprty Purchase"/>
    <x v="0"/>
    <n v="4022"/>
    <s v="Roque Bamba"/>
    <s v="CA"/>
    <s v="REL  SETC  //  EXEC"/>
    <x v="0"/>
    <x v="0"/>
    <s v="2CORP90000"/>
    <x v="0"/>
    <s v="3CORP96000"/>
    <x v="67"/>
    <s v="1DRIV11000"/>
    <x v="0"/>
    <s v="2DRIV11600"/>
    <x v="32"/>
    <n v="0"/>
    <n v="0"/>
    <n v="-11666.57"/>
    <n v="-11666.569999999978"/>
    <n v="11666.569999999978"/>
    <n v="0"/>
    <n v="0"/>
    <n v="0"/>
    <n v="0"/>
    <n v="0"/>
    <n v="0"/>
    <n v="0"/>
    <n v="0"/>
    <n v="0"/>
    <n v="0"/>
    <n v="0"/>
    <n v="0"/>
    <n v="0"/>
    <n v="11666.569999999978"/>
    <s v="Bamba"/>
    <s v=" "/>
    <s v="N"/>
    <n v="0"/>
    <n v="0"/>
    <n v="0"/>
    <n v="0"/>
    <n v="0"/>
    <n v="0"/>
  </r>
  <r>
    <s v="R"/>
    <x v="0"/>
    <s v="R.10044"/>
    <s v="CAP-SOUTH KING ELECTRIC CAPACITY"/>
    <s v="R.10044.01"/>
    <s v="LAKE HOLM SUBSTATION"/>
    <s v="R.10044.01.01"/>
    <s v="LAKE HOLM SUBSTATION"/>
    <s v="R.10044.01.01.01"/>
    <s v="E-LAKE HOLM SUBSTATION-FEEDER"/>
    <x v="0"/>
    <n v="4022"/>
    <s v="Roque Bamba"/>
    <s v="CA"/>
    <s v="REL  SETC  //  EXEC"/>
    <x v="2"/>
    <x v="1"/>
    <s v="2CORP20000"/>
    <x v="11"/>
    <s v="3CORP24500"/>
    <x v="104"/>
    <s v="1DRIV11000"/>
    <x v="0"/>
    <s v="2DRIV11600"/>
    <x v="32"/>
    <n v="0"/>
    <n v="0"/>
    <n v="0"/>
    <n v="0"/>
    <n v="0"/>
    <n v="0"/>
    <n v="0"/>
    <n v="0"/>
    <n v="0"/>
    <n v="0"/>
    <n v="0"/>
    <n v="0"/>
    <n v="0"/>
    <n v="0"/>
    <n v="0"/>
    <n v="0"/>
    <n v="0"/>
    <n v="0"/>
    <n v="0"/>
    <s v="Bamba"/>
    <s v=" "/>
    <s v="N"/>
    <n v="0"/>
    <n v="0"/>
    <n v="0"/>
    <n v="0"/>
    <n v="0"/>
    <n v="0"/>
  </r>
  <r>
    <s v="R"/>
    <x v="0"/>
    <s v="R.10044"/>
    <s v="CAP-SOUTH KING ELECTRIC CAPACITY"/>
    <s v="R.10044.01"/>
    <s v="LAKE HOLM SUBSTATION"/>
    <s v="R.10044.01.01"/>
    <s v="LAKE HOLM SUBSTATION"/>
    <s v="R.10044.01.01.02"/>
    <s v="E-LAKE HOLM SUBSTATION-PROPERTY PURCHASE"/>
    <x v="0"/>
    <n v="4022"/>
    <s v="Roque Bamba"/>
    <s v="CA"/>
    <s v="REL  SETC  //  EXEC"/>
    <x v="2"/>
    <x v="1"/>
    <s v="2CORP20000"/>
    <x v="11"/>
    <s v="3CORP24500"/>
    <x v="104"/>
    <s v="1DRIV11000"/>
    <x v="0"/>
    <s v="2DRIV11600"/>
    <x v="32"/>
    <n v="0"/>
    <n v="0"/>
    <n v="0"/>
    <n v="0"/>
    <n v="0"/>
    <n v="0"/>
    <n v="0"/>
    <n v="0"/>
    <n v="0"/>
    <n v="0"/>
    <n v="0"/>
    <n v="0"/>
    <n v="0"/>
    <n v="0"/>
    <n v="0"/>
    <n v="0"/>
    <n v="0"/>
    <n v="0"/>
    <n v="0"/>
    <s v="Bamba"/>
    <s v=" "/>
    <s v="N"/>
    <n v="0"/>
    <n v="0"/>
    <n v="0"/>
    <n v="0"/>
    <n v="0"/>
    <n v="0"/>
  </r>
  <r>
    <s v="R"/>
    <x v="0"/>
    <s v="R.10044"/>
    <s v="CAP-SOUTH KING ELECTRIC CAPACITY"/>
    <s v="R.10044.01"/>
    <s v="LAKE HOLM SUBSTATION"/>
    <s v="R.10044.01.01"/>
    <s v="LAKE HOLM SUBSTATION"/>
    <s v="R.10044.01.01.03"/>
    <s v="E-LAKE HOLM SUBSTATION-SUBS"/>
    <x v="0"/>
    <n v="4022"/>
    <s v="Roque Bamba"/>
    <s v="CA"/>
    <s v="REL  SETC  //  EXEC"/>
    <x v="2"/>
    <x v="1"/>
    <s v="2CORP20000"/>
    <x v="11"/>
    <s v="3CORP24500"/>
    <x v="104"/>
    <s v="1DRIV11000"/>
    <x v="0"/>
    <s v="2DRIV11600"/>
    <x v="32"/>
    <n v="0"/>
    <n v="0"/>
    <n v="0"/>
    <n v="0"/>
    <n v="0"/>
    <n v="0"/>
    <n v="0"/>
    <n v="0"/>
    <n v="483270.16607076436"/>
    <n v="483270.16607076436"/>
    <n v="0"/>
    <n v="8863485.4473176561"/>
    <n v="8863485.4473176561"/>
    <n v="0"/>
    <n v="5000000"/>
    <n v="5000000"/>
    <n v="0"/>
    <n v="0"/>
    <n v="0"/>
    <s v="Bamba"/>
    <s v=" "/>
    <s v="N"/>
    <n v="0"/>
    <n v="0"/>
    <n v="0"/>
    <n v="0"/>
    <n v="0"/>
    <n v="0"/>
  </r>
  <r>
    <s v="R"/>
    <x v="0"/>
    <s v="R.10044"/>
    <s v="CAP-SOUTH KING ELECTRIC CAPACITY"/>
    <s v="R.10044.01"/>
    <s v="LAKE HOLM SUBSTATION"/>
    <s v="R.10044.01.01"/>
    <s v="LAKE HOLM SUBSTATION"/>
    <s v="R.10044.01.01.04"/>
    <s v="E-LAKE HOLM SUBSTATION-TRANS"/>
    <x v="0"/>
    <n v="4022"/>
    <s v="Roque Bamba"/>
    <s v="CA"/>
    <s v="REL  SETC  //  EXEC"/>
    <x v="2"/>
    <x v="1"/>
    <s v="2CORP20000"/>
    <x v="11"/>
    <s v="3CORP24500"/>
    <x v="104"/>
    <s v="1DRIV11000"/>
    <x v="0"/>
    <s v="2DRIV11600"/>
    <x v="32"/>
    <n v="0"/>
    <n v="0"/>
    <n v="0"/>
    <n v="0"/>
    <n v="0"/>
    <n v="0"/>
    <n v="0"/>
    <n v="0"/>
    <n v="0"/>
    <n v="0"/>
    <n v="0"/>
    <n v="0"/>
    <n v="0"/>
    <n v="0"/>
    <n v="0"/>
    <n v="0"/>
    <n v="0"/>
    <n v="0"/>
    <n v="0"/>
    <s v="Bamba"/>
    <s v=" "/>
    <s v="N"/>
    <n v="0"/>
    <n v="0"/>
    <n v="0"/>
    <n v="0"/>
    <n v="0"/>
    <n v="0"/>
  </r>
  <r>
    <s v="R"/>
    <x v="0"/>
    <s v="R.10045"/>
    <s v="CAP-SOUTH KING ELECTRIC RELIABILITY"/>
    <s v="R.10045.01"/>
    <s v="TALBOT-ASBURY 115KV CABLE REPLACEMENT"/>
    <s v="R.10045.01.01"/>
    <s v="TALBOT-ASBURY 115KV CABLE REPLACEMENT"/>
    <s v="R.10045.01.01.01"/>
    <s v="E-TALBOT-ASBURY UG 115KV REPL-TLINE"/>
    <x v="0"/>
    <n v="4022"/>
    <s v="Roque Bamba"/>
    <s v="CA"/>
    <s v="REL  SETC  //  CLOS"/>
    <x v="0"/>
    <x v="0"/>
    <s v="2CORP90000"/>
    <x v="0"/>
    <s v="3CORP93000"/>
    <x v="0"/>
    <s v="1DRIV11000"/>
    <x v="0"/>
    <s v="2DRIV11500"/>
    <x v="34"/>
    <n v="0"/>
    <n v="0"/>
    <n v="0"/>
    <n v="0"/>
    <n v="0"/>
    <n v="0"/>
    <n v="0"/>
    <n v="0"/>
    <n v="0"/>
    <n v="0"/>
    <n v="0"/>
    <n v="306221.53676429682"/>
    <n v="306221.53676429682"/>
    <n v="0"/>
    <n v="349489.52129390091"/>
    <n v="349489.52129390091"/>
    <n v="0"/>
    <n v="0"/>
    <n v="0"/>
    <s v="Nedrud"/>
    <s v="Estimated $14M - Need Booga Overview "/>
    <s v="N"/>
    <n v="0"/>
    <n v="0"/>
    <n v="0"/>
    <n v="0"/>
    <n v="0"/>
    <n v="0"/>
  </r>
  <r>
    <s v="R"/>
    <x v="0"/>
    <s v="R.10046"/>
    <s v="CAP-SOUTH KING GAS CAPACITY"/>
    <s v="R.10046.01"/>
    <s v="FREDERICKSON HP LATERAL"/>
    <s v="R.10046.01.01"/>
    <s v="FREDERICKSON HP LATERAL"/>
    <s v="R.10046.01.01.01"/>
    <s v="G-FREDERICKSON HP LATERAL"/>
    <x v="0"/>
    <n v="4022"/>
    <s v="Roque Bamba"/>
    <s v="CA"/>
    <s v="REL  SETC  //  EXEC"/>
    <x v="0"/>
    <x v="0"/>
    <s v="2CORP90000"/>
    <x v="0"/>
    <s v="3CORP96500"/>
    <x v="91"/>
    <s v="1DRIV12000"/>
    <x v="17"/>
    <s v="2DRIV12500"/>
    <x v="33"/>
    <n v="0"/>
    <n v="100000"/>
    <n v="149709.62"/>
    <n v="0"/>
    <n v="100000"/>
    <n v="0"/>
    <n v="0"/>
    <n v="0"/>
    <n v="0"/>
    <n v="0"/>
    <n v="0"/>
    <n v="0"/>
    <n v="0"/>
    <n v="0"/>
    <n v="0"/>
    <n v="0"/>
    <n v="0"/>
    <n v="0"/>
    <n v="100000"/>
    <s v="Bamba"/>
    <s v=" "/>
    <s v="N"/>
    <n v="0"/>
    <n v="0"/>
    <n v="0"/>
    <n v="0"/>
    <n v="0"/>
    <n v="0"/>
  </r>
  <r>
    <s v="R"/>
    <x v="0"/>
    <s v="R.10047"/>
    <s v="CAP-SPA PROJECT"/>
    <s v="R.10047.01"/>
    <s v="SERVICE PROVIDER ACCRUAL"/>
    <s v="R.10047.01.01"/>
    <s v="SERVICE PROVIDER ACCRUAL"/>
    <s v="R.10047.01.01.01"/>
    <s v="E-SERVICE PROVIDER ACCRUAL-GROWTH"/>
    <x v="0"/>
    <n v="4580"/>
    <s v="David J Landers"/>
    <s v="CA"/>
    <s v="REL  SETC  //  EXEC"/>
    <x v="0"/>
    <x v="0"/>
    <s v="2CORP90000"/>
    <x v="0"/>
    <s v="3CORP96000"/>
    <x v="67"/>
    <s v="1DRIV11000"/>
    <x v="0"/>
    <s v="2DRIV11600"/>
    <x v="32"/>
    <n v="0"/>
    <n v="0"/>
    <n v="0"/>
    <n v="0"/>
    <n v="0"/>
    <n v="0"/>
    <n v="0"/>
    <n v="0"/>
    <n v="0"/>
    <n v="0"/>
    <n v="0"/>
    <n v="0"/>
    <n v="0"/>
    <n v="0"/>
    <n v="0"/>
    <n v="0"/>
    <n v="0"/>
    <n v="0"/>
    <n v="0"/>
    <s v="Nedrud"/>
    <s v=" "/>
    <s v="N"/>
    <n v="0"/>
    <n v="0"/>
    <n v="0"/>
    <n v="0"/>
    <n v="0"/>
    <n v="0"/>
  </r>
  <r>
    <s v="R"/>
    <x v="0"/>
    <s v="R.10047"/>
    <s v="CAP-SPA PROJECT"/>
    <s v="R.10047.01"/>
    <s v="SERVICE PROVIDER ACCRUAL"/>
    <s v="R.10047.01.01"/>
    <s v="SERVICE PROVIDER ACCRUAL"/>
    <s v="R.10047.01.01.02"/>
    <s v="E-SERVICE PROVIDER ACCRUAL-NCC"/>
    <x v="0"/>
    <n v="4207"/>
    <s v="Jennifer R Tada"/>
    <s v="CA"/>
    <s v="REL  SETC  //  EXEC"/>
    <x v="0"/>
    <x v="0"/>
    <s v="2CORP90000"/>
    <x v="0"/>
    <s v="3CORP90500"/>
    <x v="66"/>
    <s v="1DRIV21000"/>
    <x v="16"/>
    <s v="2DRIV21200"/>
    <x v="31"/>
    <n v="0"/>
    <n v="0"/>
    <n v="0"/>
    <n v="0"/>
    <n v="0"/>
    <n v="0"/>
    <n v="0"/>
    <n v="0"/>
    <n v="0"/>
    <n v="0"/>
    <n v="0"/>
    <n v="0"/>
    <n v="0"/>
    <n v="0"/>
    <n v="0"/>
    <n v="0"/>
    <n v="0"/>
    <n v="0"/>
    <n v="0"/>
    <s v="Tada"/>
    <s v=" "/>
    <s v="N"/>
    <n v="0"/>
    <n v="0"/>
    <n v="0"/>
    <n v="0"/>
    <n v="0"/>
    <n v="0"/>
  </r>
  <r>
    <s v="R"/>
    <x v="0"/>
    <s v="R.10047"/>
    <s v="CAP-SPA PROJECT"/>
    <s v="R.10047.01"/>
    <s v="SERVICE PROVIDER ACCRUAL"/>
    <s v="R.10047.01.01"/>
    <s v="SERVICE PROVIDER ACCRUAL"/>
    <s v="R.10047.01.01.03"/>
    <s v="E-SERVICE PROVIDER ACCRUAL-PLANNED"/>
    <x v="0"/>
    <n v="4580"/>
    <s v="David J Landers"/>
    <s v="CA"/>
    <s v="REL  SETC  //  EXEC"/>
    <x v="0"/>
    <x v="0"/>
    <s v="2CORP90000"/>
    <x v="0"/>
    <s v="3CORP93000"/>
    <x v="0"/>
    <s v="1DRIV11000"/>
    <x v="0"/>
    <s v="2DRIV11100"/>
    <x v="43"/>
    <n v="0"/>
    <n v="0"/>
    <n v="0"/>
    <n v="0"/>
    <n v="0"/>
    <n v="0"/>
    <n v="0"/>
    <n v="0"/>
    <n v="0"/>
    <n v="0"/>
    <n v="0"/>
    <n v="0"/>
    <n v="0"/>
    <n v="0"/>
    <n v="0"/>
    <n v="0"/>
    <n v="0"/>
    <n v="0"/>
    <n v="0"/>
    <s v="Nedrud"/>
    <s v=" "/>
    <s v="N"/>
    <n v="0"/>
    <n v="0"/>
    <n v="0"/>
    <n v="0"/>
    <n v="0"/>
    <n v="0"/>
  </r>
  <r>
    <s v="R"/>
    <x v="0"/>
    <s v="R.10047"/>
    <s v="CAP-SPA PROJECT"/>
    <s v="R.10047.01"/>
    <s v="SERVICE PROVIDER ACCRUAL"/>
    <s v="R.10047.01.01"/>
    <s v="SERVICE PROVIDER ACCRUAL"/>
    <s v="R.10047.01.01.04"/>
    <s v="E-SERVICE PROVIDER ACCRUAL-UNPLANNED"/>
    <x v="0"/>
    <n v="3090"/>
    <s v="Tom Koeppel"/>
    <s v="CA"/>
    <s v="REL  SETC  //  EXEC"/>
    <x v="0"/>
    <x v="0"/>
    <s v="2CORP90000"/>
    <x v="0"/>
    <s v="3CORP94500"/>
    <x v="74"/>
    <s v="1DRIV16000"/>
    <x v="7"/>
    <s v="2DRIV16200"/>
    <x v="41"/>
    <n v="0"/>
    <n v="0"/>
    <n v="0"/>
    <n v="0"/>
    <n v="0"/>
    <n v="0"/>
    <n v="0"/>
    <n v="0"/>
    <n v="0"/>
    <n v="0"/>
    <n v="0"/>
    <n v="0"/>
    <n v="0"/>
    <n v="0"/>
    <n v="0"/>
    <n v="0"/>
    <n v="0"/>
    <n v="0"/>
    <n v="0"/>
    <n v="0"/>
    <s v=" "/>
    <s v="N"/>
    <n v="0"/>
    <n v="0"/>
    <n v="0"/>
    <n v="0"/>
    <n v="0"/>
    <n v="0"/>
  </r>
  <r>
    <s v="R"/>
    <x v="0"/>
    <s v="R.10047"/>
    <s v="CAP-SPA PROJECT"/>
    <s v="R.10047.01"/>
    <s v="SERVICE PROVIDER ACCRUAL"/>
    <s v="R.10047.01.01"/>
    <s v="SERVICE PROVIDER ACCRUAL"/>
    <s v="R.10047.01.01.05"/>
    <s v="E-SP ACCRUAL-EXTERNAL COMMIT"/>
    <x v="0"/>
    <n v="4207"/>
    <s v="Jennifer R Tada"/>
    <s v="CA"/>
    <s v="REL  SETC  //  EXEC"/>
    <x v="0"/>
    <x v="0"/>
    <s v="2CORP90000"/>
    <x v="0"/>
    <s v="3CORP95000"/>
    <x v="70"/>
    <s v="1DRIV21000"/>
    <x v="16"/>
    <s v="2DRIV21300"/>
    <x v="40"/>
    <n v="0"/>
    <n v="0"/>
    <n v="0"/>
    <n v="0"/>
    <n v="0"/>
    <n v="0"/>
    <n v="0"/>
    <n v="0"/>
    <n v="0"/>
    <n v="0"/>
    <n v="0"/>
    <n v="0"/>
    <n v="0"/>
    <n v="0"/>
    <n v="0"/>
    <n v="0"/>
    <n v="0"/>
    <n v="0"/>
    <n v="0"/>
    <s v="Tada"/>
    <s v=" "/>
    <s v="N"/>
    <n v="0"/>
    <n v="0"/>
    <n v="0"/>
    <n v="0"/>
    <n v="0"/>
    <n v="0"/>
  </r>
  <r>
    <s v="R"/>
    <x v="0"/>
    <s v="R.10047"/>
    <s v="CAP-SPA PROJECT"/>
    <s v="R.10047.01"/>
    <s v="SERVICE PROVIDER ACCRUAL"/>
    <s v="R.10047.01.01"/>
    <s v="SERVICE PROVIDER ACCRUAL"/>
    <s v="R.10047.01.01.06"/>
    <s v="E-SP ACCRUAL-GROWTH REGULATORY"/>
    <x v="0"/>
    <n v="4580"/>
    <s v="David J Landers"/>
    <s v="CA"/>
    <s v="REL  SETC  //  EXEC"/>
    <x v="0"/>
    <x v="0"/>
    <s v="2CORP90000"/>
    <x v="0"/>
    <s v="3CORP96000"/>
    <x v="67"/>
    <s v="1DRIV11000"/>
    <x v="0"/>
    <s v="2DRIV11600"/>
    <x v="32"/>
    <n v="0"/>
    <n v="0"/>
    <n v="0"/>
    <n v="0"/>
    <n v="0"/>
    <n v="0"/>
    <n v="0"/>
    <n v="0"/>
    <n v="0"/>
    <n v="0"/>
    <n v="0"/>
    <n v="0"/>
    <n v="0"/>
    <n v="0"/>
    <n v="0"/>
    <n v="0"/>
    <n v="0"/>
    <n v="0"/>
    <n v="0"/>
    <s v="Nedrud"/>
    <s v=" "/>
    <s v="N"/>
    <n v="0"/>
    <n v="0"/>
    <n v="0"/>
    <n v="0"/>
    <n v="0"/>
    <n v="0"/>
  </r>
  <r>
    <s v="R"/>
    <x v="0"/>
    <s v="R.10047"/>
    <s v="CAP-SPA PROJECT"/>
    <s v="R.10047.01"/>
    <s v="SERVICE PROVIDER ACCRUAL"/>
    <s v="R.10047.01.01"/>
    <s v="SERVICE PROVIDER ACCRUAL"/>
    <s v="R.10047.01.01.07"/>
    <s v="E-SP ACCRUAL-PLANNED REGULATORY"/>
    <x v="0"/>
    <n v="4580"/>
    <s v="David J Landers"/>
    <s v="CA"/>
    <s v="REL  SETC  //  EXEC"/>
    <x v="0"/>
    <x v="0"/>
    <s v="2CORP90000"/>
    <x v="0"/>
    <s v="3CORP93000"/>
    <x v="0"/>
    <s v="1DRIV11000"/>
    <x v="0"/>
    <s v="2DRIV11100"/>
    <x v="43"/>
    <n v="0"/>
    <n v="0"/>
    <n v="0"/>
    <n v="0"/>
    <n v="0"/>
    <n v="0"/>
    <n v="0"/>
    <n v="0"/>
    <n v="0"/>
    <n v="0"/>
    <n v="0"/>
    <n v="0"/>
    <n v="0"/>
    <n v="0"/>
    <n v="0"/>
    <n v="0"/>
    <n v="0"/>
    <n v="0"/>
    <n v="0"/>
    <s v="Nedrud"/>
    <s v=" "/>
    <s v="N"/>
    <n v="0"/>
    <n v="0"/>
    <n v="0"/>
    <n v="0"/>
    <n v="0"/>
    <n v="0"/>
  </r>
  <r>
    <s v="R"/>
    <x v="0"/>
    <s v="R.10047"/>
    <s v="CAP-SPA PROJECT"/>
    <s v="R.10047.01"/>
    <s v="SERVICE PROVIDER ACCRUAL"/>
    <s v="R.10047.01.01"/>
    <s v="SERVICE PROVIDER ACCRUAL"/>
    <s v="R.10047.01.01.08"/>
    <s v="E-SPACCRUAL-CUST REIMBURSE"/>
    <x v="0"/>
    <n v="4207"/>
    <s v="Jennifer R Tada"/>
    <s v="CA"/>
    <s v="REL  SETC  //  EXEC"/>
    <x v="0"/>
    <x v="0"/>
    <s v="2CORP90000"/>
    <x v="0"/>
    <s v="3CORP90500"/>
    <x v="66"/>
    <s v="1DRIV21000"/>
    <x v="16"/>
    <s v="2DRIV21000"/>
    <x v="38"/>
    <n v="0"/>
    <n v="0"/>
    <n v="0"/>
    <n v="0"/>
    <n v="0"/>
    <n v="0"/>
    <n v="0"/>
    <n v="0"/>
    <n v="0"/>
    <n v="0"/>
    <n v="0"/>
    <n v="0"/>
    <n v="0"/>
    <n v="0"/>
    <n v="0"/>
    <n v="0"/>
    <n v="0"/>
    <n v="0"/>
    <n v="0"/>
    <s v="Tada"/>
    <s v=" "/>
    <s v="N"/>
    <n v="0"/>
    <n v="0"/>
    <n v="0"/>
    <n v="0"/>
    <n v="0"/>
    <n v="0"/>
  </r>
  <r>
    <s v="R"/>
    <x v="0"/>
    <s v="R.10047"/>
    <s v="CAP-SPA PROJECT"/>
    <s v="R.10047.01"/>
    <s v="SERVICE PROVIDER ACCRUAL"/>
    <s v="R.10047.01.01"/>
    <s v="SERVICE PROVIDER ACCRUAL"/>
    <s v="R.10047.01.01.09"/>
    <s v="G-SERVICE PROVIDER ACCRUAL-GROWTH"/>
    <x v="0"/>
    <n v="4580"/>
    <s v="David J Landers"/>
    <s v="CA"/>
    <s v="REL  SETC  //  EXEC"/>
    <x v="0"/>
    <x v="0"/>
    <s v="2CORP90000"/>
    <x v="0"/>
    <s v="3CORP96500"/>
    <x v="91"/>
    <s v="1DRIV12000"/>
    <x v="17"/>
    <s v="2DRIV12500"/>
    <x v="33"/>
    <n v="0"/>
    <n v="0"/>
    <n v="0"/>
    <n v="0"/>
    <n v="0"/>
    <n v="0"/>
    <n v="0"/>
    <n v="0"/>
    <n v="0"/>
    <n v="0"/>
    <n v="0"/>
    <n v="0"/>
    <n v="0"/>
    <n v="0"/>
    <n v="0"/>
    <n v="0"/>
    <n v="0"/>
    <n v="0"/>
    <n v="0"/>
    <s v="Henderson"/>
    <s v=" "/>
    <s v="N"/>
    <n v="0"/>
    <n v="0"/>
    <n v="0"/>
    <n v="0"/>
    <n v="0"/>
    <n v="0"/>
  </r>
  <r>
    <s v="R"/>
    <x v="0"/>
    <s v="R.10047"/>
    <s v="CAP-SPA PROJECT"/>
    <s v="R.10047.01"/>
    <s v="SERVICE PROVIDER ACCRUAL"/>
    <s v="R.10047.01.01"/>
    <s v="SERVICE PROVIDER ACCRUAL"/>
    <s v="R.10047.01.01.10"/>
    <s v="G-SERVICE PROVIDER ACCRUAL-NCC"/>
    <x v="0"/>
    <n v="4207"/>
    <s v="Jennifer R Tada"/>
    <s v="CA"/>
    <s v="REL  SETC  //  EXEC"/>
    <x v="0"/>
    <x v="0"/>
    <s v="2CORP90000"/>
    <x v="0"/>
    <s v="3CORP91000"/>
    <x v="75"/>
    <s v="1DRIV22000"/>
    <x v="19"/>
    <s v="2DRIV22100"/>
    <x v="46"/>
    <n v="0"/>
    <n v="0"/>
    <n v="0"/>
    <n v="0"/>
    <n v="0"/>
    <n v="0"/>
    <n v="0"/>
    <n v="0"/>
    <n v="0"/>
    <n v="0"/>
    <n v="0"/>
    <n v="0"/>
    <n v="0"/>
    <n v="0"/>
    <n v="0"/>
    <n v="0"/>
    <n v="0"/>
    <n v="0"/>
    <n v="0"/>
    <s v="Tada"/>
    <s v=" "/>
    <s v="N"/>
    <n v="0"/>
    <n v="0"/>
    <n v="0"/>
    <n v="0"/>
    <n v="0"/>
    <n v="0"/>
  </r>
  <r>
    <s v="R"/>
    <x v="0"/>
    <s v="R.10047"/>
    <s v="CAP-SPA PROJECT"/>
    <s v="R.10047.01"/>
    <s v="SERVICE PROVIDER ACCRUAL"/>
    <s v="R.10047.01.01"/>
    <s v="SERVICE PROVIDER ACCRUAL"/>
    <s v="R.10047.01.01.11"/>
    <s v="G-SERVICE PROVIDER ACCRUAL-PLANNED"/>
    <x v="0"/>
    <n v="4580"/>
    <s v="David J Landers"/>
    <s v="CA"/>
    <s v="REL  SETC  //  EXEC"/>
    <x v="0"/>
    <x v="0"/>
    <s v="2CORP90000"/>
    <x v="0"/>
    <s v="3CORP93500"/>
    <x v="89"/>
    <s v="1DRIV12000"/>
    <x v="17"/>
    <s v="2DRIV12300"/>
    <x v="50"/>
    <n v="0"/>
    <n v="0"/>
    <n v="0"/>
    <n v="0"/>
    <n v="0"/>
    <n v="0"/>
    <n v="0"/>
    <n v="0"/>
    <n v="0"/>
    <n v="0"/>
    <n v="0"/>
    <n v="0"/>
    <n v="0"/>
    <n v="0"/>
    <n v="0"/>
    <n v="0"/>
    <n v="0"/>
    <n v="0"/>
    <n v="0"/>
    <s v="Henderson"/>
    <s v=" "/>
    <s v="N"/>
    <n v="0"/>
    <n v="0"/>
    <n v="0"/>
    <n v="0"/>
    <n v="0"/>
    <n v="0"/>
  </r>
  <r>
    <s v="R"/>
    <x v="0"/>
    <s v="R.10047"/>
    <s v="CAP-SPA PROJECT"/>
    <s v="R.10047.01"/>
    <s v="SERVICE PROVIDER ACCRUAL"/>
    <s v="R.10047.01.01"/>
    <s v="SERVICE PROVIDER ACCRUAL"/>
    <s v="R.10047.01.01.12"/>
    <s v="G-SERVICE PROVIDER ACCRUAL-UNPLANNED"/>
    <x v="0"/>
    <n v="3083"/>
    <s v="John H Klippert"/>
    <s v="CA"/>
    <s v="REL  SETC  //  EXEC"/>
    <x v="0"/>
    <x v="0"/>
    <s v="2CORP90000"/>
    <x v="0"/>
    <s v="3CORP92000"/>
    <x v="93"/>
    <s v="1DRIV17000"/>
    <x v="20"/>
    <s v="2DRIV17000"/>
    <x v="51"/>
    <n v="0"/>
    <n v="0"/>
    <n v="0"/>
    <n v="0"/>
    <n v="0"/>
    <n v="0"/>
    <n v="0"/>
    <n v="0"/>
    <n v="0"/>
    <n v="0"/>
    <n v="0"/>
    <n v="0"/>
    <n v="0"/>
    <n v="0"/>
    <n v="0"/>
    <n v="0"/>
    <n v="0"/>
    <n v="0"/>
    <n v="0"/>
    <s v="Henderson"/>
    <s v=" "/>
    <s v="N"/>
    <n v="0"/>
    <n v="0"/>
    <n v="0"/>
    <n v="0"/>
    <n v="0"/>
    <n v="0"/>
  </r>
  <r>
    <s v="R"/>
    <x v="0"/>
    <s v="R.10047"/>
    <s v="CAP-SPA PROJECT"/>
    <s v="R.10047.01"/>
    <s v="SERVICE PROVIDER ACCRUAL"/>
    <s v="R.10047.01.01"/>
    <s v="SERVICE PROVIDER ACCRUAL"/>
    <s v="R.10047.01.01.13"/>
    <s v="G-SP ACCRUAL-CUST REIMBURSE"/>
    <x v="0"/>
    <n v="4207"/>
    <s v="Jennifer R Tada"/>
    <s v="CA"/>
    <s v="REL  SETC  //  EXEC"/>
    <x v="0"/>
    <x v="0"/>
    <s v="2CORP90000"/>
    <x v="0"/>
    <s v="3CORP91000"/>
    <x v="75"/>
    <s v="1DRIV22000"/>
    <x v="19"/>
    <s v="2DRIV22100"/>
    <x v="46"/>
    <n v="0"/>
    <n v="0"/>
    <n v="0"/>
    <n v="0"/>
    <n v="0"/>
    <n v="0"/>
    <n v="0"/>
    <n v="0"/>
    <n v="0"/>
    <n v="0"/>
    <n v="0"/>
    <n v="0"/>
    <n v="0"/>
    <n v="0"/>
    <n v="0"/>
    <n v="0"/>
    <n v="0"/>
    <n v="0"/>
    <n v="0"/>
    <s v="Tada"/>
    <s v=" "/>
    <s v="N"/>
    <n v="0"/>
    <n v="0"/>
    <n v="0"/>
    <n v="0"/>
    <n v="0"/>
    <n v="0"/>
  </r>
  <r>
    <s v="R"/>
    <x v="0"/>
    <s v="R.10047"/>
    <s v="CAP-SPA PROJECT"/>
    <s v="R.10047.01"/>
    <s v="SERVICE PROVIDER ACCRUAL"/>
    <s v="R.10047.01.01"/>
    <s v="SERVICE PROVIDER ACCRUAL"/>
    <s v="R.10047.01.01.14"/>
    <s v="G-SP ACCRUAL-EXTERNAL COMMIT"/>
    <x v="0"/>
    <n v="4207"/>
    <s v="Jennifer R Tada"/>
    <s v="CA"/>
    <s v="REL  SETC  //  EXEC"/>
    <x v="0"/>
    <x v="0"/>
    <s v="2CORP90000"/>
    <x v="0"/>
    <s v="3CORP95500"/>
    <x v="90"/>
    <s v="1DRIV22000"/>
    <x v="19"/>
    <s v="2DRIV22200"/>
    <x v="49"/>
    <n v="0"/>
    <n v="0"/>
    <n v="0"/>
    <n v="0"/>
    <n v="0"/>
    <n v="0"/>
    <n v="0"/>
    <n v="0"/>
    <n v="0"/>
    <n v="0"/>
    <n v="0"/>
    <n v="0"/>
    <n v="0"/>
    <n v="0"/>
    <n v="0"/>
    <n v="0"/>
    <n v="0"/>
    <n v="0"/>
    <n v="0"/>
    <s v="Tada"/>
    <s v=" "/>
    <s v="N"/>
    <n v="0"/>
    <n v="0"/>
    <n v="0"/>
    <n v="0"/>
    <n v="0"/>
    <n v="0"/>
  </r>
  <r>
    <s v="R"/>
    <x v="0"/>
    <s v="R.10047"/>
    <s v="CAP-SPA PROJECT"/>
    <s v="R.10047.01"/>
    <s v="SERVICE PROVIDER ACCRUAL"/>
    <s v="R.10047.01.01"/>
    <s v="SERVICE PROVIDER ACCRUAL"/>
    <s v="R.10047.01.01.15"/>
    <s v="G-SP ACCRUAL-PLANNED REGULATORY"/>
    <x v="0"/>
    <n v="4580"/>
    <s v="David J Landers"/>
    <s v="CA"/>
    <s v="REL  SETC  //  EXEC"/>
    <x v="0"/>
    <x v="0"/>
    <s v="2CORP90000"/>
    <x v="0"/>
    <s v="3CORP93500"/>
    <x v="89"/>
    <s v="1DRIV12000"/>
    <x v="17"/>
    <s v="2DRIV12300"/>
    <x v="50"/>
    <n v="0"/>
    <n v="0"/>
    <n v="0"/>
    <n v="0"/>
    <n v="0"/>
    <n v="0"/>
    <n v="0"/>
    <n v="0"/>
    <n v="0"/>
    <n v="0"/>
    <n v="0"/>
    <n v="0"/>
    <n v="0"/>
    <n v="0"/>
    <n v="0"/>
    <n v="0"/>
    <n v="0"/>
    <n v="0"/>
    <n v="0"/>
    <s v="Henderson"/>
    <s v=" "/>
    <s v="N"/>
    <n v="0"/>
    <n v="0"/>
    <n v="0"/>
    <n v="0"/>
    <n v="0"/>
    <n v="0"/>
  </r>
  <r>
    <s v="R"/>
    <x v="0"/>
    <s v="R.10047"/>
    <s v="CAP-SPA PROJECT"/>
    <s v="R.10047.02"/>
    <s v="SERVICE PROVIDER ALIGNMENT"/>
    <s v="R.10047.02.01"/>
    <s v="SERVICE PROVIDER ALIGNMENT"/>
    <s v="R.10047.02.01.01"/>
    <s v="C-SP ALIGNMENT-GEN PLANT"/>
    <x v="0"/>
    <n v="4005"/>
    <s v="Patrick Ryan Murphy"/>
    <s v="CA"/>
    <s v="CLSD SETC  //  EXEC"/>
    <x v="2"/>
    <x v="1"/>
    <s v="2CORP20000"/>
    <x v="11"/>
    <s v="3CORP29900"/>
    <x v="78"/>
    <s v="1DRIV11000"/>
    <x v="0"/>
    <s v="2DRIV11500"/>
    <x v="34"/>
    <n v="0"/>
    <n v="0"/>
    <n v="0"/>
    <n v="0"/>
    <n v="0"/>
    <n v="0"/>
    <n v="0"/>
    <n v="0"/>
    <n v="0"/>
    <n v="0"/>
    <n v="0"/>
    <n v="0"/>
    <n v="0"/>
    <n v="0"/>
    <n v="0"/>
    <n v="0"/>
    <n v="0"/>
    <n v="0"/>
    <n v="0"/>
    <s v="Murphy"/>
    <s v="I'm not sure what this is "/>
    <s v="N"/>
    <n v="0"/>
    <n v="0"/>
    <n v="0"/>
    <n v="0"/>
    <n v="0"/>
    <n v="0"/>
  </r>
  <r>
    <s v="R"/>
    <x v="0"/>
    <s v="R.10047"/>
    <s v="CAP-SPA PROJECT"/>
    <s v="R.10047.02"/>
    <s v="SERVICE PROVIDER ALIGNMENT"/>
    <s v="R.10047.02.01"/>
    <s v="SERVICE PROVIDER ALIGNMENT"/>
    <s v="R.10047.02.01.02"/>
    <s v="G-SP ALIGNMENT-T&amp;D"/>
    <x v="0"/>
    <n v="4019"/>
    <s v="Robert S Stafford"/>
    <s v="CA"/>
    <s v="REL  SETC  //  EXEC"/>
    <x v="2"/>
    <x v="1"/>
    <s v="2CORP20000"/>
    <x v="11"/>
    <s v="3CORP29900"/>
    <x v="78"/>
    <s v="1DRIV11000"/>
    <x v="0"/>
    <s v="2DRIV11500"/>
    <x v="34"/>
    <n v="0"/>
    <n v="0"/>
    <n v="-38148.18"/>
    <n v="-82098.559999999983"/>
    <n v="82098.559999999983"/>
    <n v="0"/>
    <n v="0"/>
    <n v="0"/>
    <n v="0"/>
    <n v="0"/>
    <n v="0"/>
    <n v="0"/>
    <n v="0"/>
    <n v="0"/>
    <n v="0"/>
    <n v="0"/>
    <n v="0"/>
    <n v="0"/>
    <n v="82098.559999999983"/>
    <s v="Stafford"/>
    <s v="I'm not sure what this is "/>
    <s v="N"/>
    <n v="0"/>
    <n v="0"/>
    <n v="0"/>
    <n v="0"/>
    <n v="0"/>
    <n v="0"/>
  </r>
  <r>
    <s v="R"/>
    <x v="0"/>
    <s v="R.10048"/>
    <s v="CAP-ST CLAIR-YELM ELEC CAPACITY"/>
    <s v="R.10048.01"/>
    <s v="ST CLAIR-YELM 115KV"/>
    <s v="R.10048.01.01"/>
    <s v="ST CLAIR-YELM 115KV"/>
    <s v="R.10048.01.01.01"/>
    <s v="E-ST CLAIR-YELM 115KV-TRANS"/>
    <x v="0"/>
    <n v="4022"/>
    <s v="Roque Bamba"/>
    <s v="CA"/>
    <s v="REL  SETC  //  EXEC"/>
    <x v="2"/>
    <x v="1"/>
    <s v="2CORP20000"/>
    <x v="11"/>
    <s v="3CORP29900"/>
    <x v="78"/>
    <s v="1DRIV11000"/>
    <x v="0"/>
    <s v="2DRIV11600"/>
    <x v="32"/>
    <n v="0"/>
    <n v="0"/>
    <n v="0"/>
    <n v="0"/>
    <n v="0"/>
    <n v="0"/>
    <n v="0"/>
    <n v="0"/>
    <n v="54176.475642237303"/>
    <n v="54176"/>
    <n v="0.47564223730296362"/>
    <n v="1100944.7982949961"/>
    <n v="1100944.7982949961"/>
    <n v="0"/>
    <n v="2005920.0000000002"/>
    <n v="2005920.0000000002"/>
    <n v="0"/>
    <n v="0"/>
    <n v="0.47564223730296362"/>
    <s v="Bamba"/>
    <s v="NEDRUD - Input from Planning - this project is Tono-Yelm project with higher estimated cost - need Booga overview prior to proceeding. CAK comment indicated I crossed out.  Reinstated until more investigation completed and overall keeps MP more realistic"/>
    <s v="N"/>
    <n v="0"/>
    <n v="0"/>
    <n v="0"/>
    <n v="0"/>
    <n v="0"/>
    <n v="0"/>
  </r>
  <r>
    <s v="R"/>
    <x v="0"/>
    <s v="R.10049"/>
    <s v="CAP-TACOMA GAS CAPACITY"/>
    <s v="R.10049.01"/>
    <s v="SOUTH TACOMA SUPPLY REINFORCEMENT"/>
    <s v="R.10049.01.01"/>
    <s v="SOUTH TACOMA SUPPLY REINFORCEMENT"/>
    <s v="R.10049.01.01.01"/>
    <s v="G-SOUTH TACOMA REINF-I-5 LIMIT STATION"/>
    <x v="0"/>
    <n v="4022"/>
    <s v="Roque Bamba"/>
    <s v="CA"/>
    <s v="REL  SETC  //  EXEC"/>
    <x v="0"/>
    <x v="0"/>
    <s v="2CORP90000"/>
    <x v="0"/>
    <s v="3CORP96500"/>
    <x v="91"/>
    <s v="1DRIV12000"/>
    <x v="17"/>
    <s v="2DRIV12500"/>
    <x v="33"/>
    <n v="450000"/>
    <n v="450000"/>
    <n v="368452.05"/>
    <n v="495708.51930749998"/>
    <n v="-45708.519307499984"/>
    <n v="0"/>
    <n v="0"/>
    <n v="0"/>
    <n v="0"/>
    <n v="0"/>
    <n v="0"/>
    <n v="0"/>
    <n v="0"/>
    <n v="0"/>
    <n v="0"/>
    <n v="0"/>
    <n v="0"/>
    <n v="0"/>
    <n v="-45708.519307499984"/>
    <s v="Bamba"/>
    <s v="2018 work is under the Tacoma LNG plant "/>
    <s v="N"/>
    <n v="0"/>
    <n v="0"/>
    <n v="0"/>
    <n v="0"/>
    <n v="0"/>
    <n v="0"/>
  </r>
  <r>
    <s v="R"/>
    <x v="0"/>
    <s v="R.10049"/>
    <s v="CAP-TACOMA GAS CAPACITY"/>
    <s v="R.10049.01"/>
    <s v="SOUTH TACOMA SUPPLY REINFORCEMENT"/>
    <s v="R.10049.01.01"/>
    <s v="SOUTH TACOMA SUPPLY REINFORCEMENT"/>
    <s v="R.10049.01.01.02"/>
    <s v="OMRC_G-S Tacoma Reinf-I-5 Limit Station"/>
    <x v="0"/>
    <n v="4022"/>
    <s v="Roque Bamba"/>
    <s v="OR"/>
    <s v="REL  SETC  //  INIT"/>
    <x v="0"/>
    <x v="0"/>
    <s v="2CORP90000"/>
    <x v="0"/>
    <s v="3CORP96500"/>
    <x v="91"/>
    <s v="1DRIV12000"/>
    <x v="17"/>
    <s v="2DRIV12500"/>
    <x v="33"/>
    <n v="0"/>
    <n v="38226"/>
    <n v="0"/>
    <n v="0"/>
    <n v="38226"/>
    <n v="0"/>
    <n v="0"/>
    <n v="0"/>
    <n v="0"/>
    <n v="0"/>
    <n v="0"/>
    <n v="0"/>
    <n v="0"/>
    <n v="0"/>
    <n v="0"/>
    <n v="0"/>
    <n v="0"/>
    <n v="0"/>
    <n v="38226"/>
    <n v="0"/>
    <s v=" "/>
    <s v="N"/>
    <n v="0"/>
    <n v="0"/>
    <n v="0"/>
    <n v="0"/>
    <n v="0"/>
    <n v="0"/>
  </r>
  <r>
    <s v="R"/>
    <x v="0"/>
    <s v="R.10050"/>
    <s v="CAP-THURSTON ELECTRIC CAPACITY"/>
    <s v="R.10050.01"/>
    <s v="BLUMAER TO ELECTRON HEIGHTS 115 KV"/>
    <s v="R.10050.01.01"/>
    <s v="BLUMAER TO ELECTRON HEIGHTS 115 KV"/>
    <s v="R.10050.01.01.01"/>
    <s v="E-BLUEMAER-YELM 115KV RECONDUCTOR-DIST"/>
    <x v="0"/>
    <n v="4022"/>
    <s v="Roque Bamba"/>
    <s v="CA"/>
    <s v="REL  SETC  //  EXEC"/>
    <x v="0"/>
    <x v="0"/>
    <s v="2CORP90000"/>
    <x v="0"/>
    <s v="3CORP96000"/>
    <x v="67"/>
    <s v="1DRIV11000"/>
    <x v="0"/>
    <s v="2DRIV11200"/>
    <x v="36"/>
    <n v="0"/>
    <n v="0"/>
    <n v="21667.03"/>
    <n v="21667.03"/>
    <n v="-21667.03"/>
    <n v="0"/>
    <n v="0"/>
    <n v="0"/>
    <n v="0"/>
    <n v="0"/>
    <n v="0"/>
    <n v="0"/>
    <n v="0"/>
    <n v="0"/>
    <n v="0"/>
    <n v="0"/>
    <n v="0"/>
    <n v="0"/>
    <n v="-21667.03"/>
    <s v="Bamba"/>
    <s v=" "/>
    <s v="N"/>
    <n v="0"/>
    <n v="0"/>
    <n v="0"/>
    <n v="0"/>
    <n v="0"/>
    <n v="0"/>
  </r>
  <r>
    <s v="R"/>
    <x v="0"/>
    <s v="R.10050"/>
    <s v="CAP-THURSTON ELECTRIC CAPACITY"/>
    <s v="R.10050.01"/>
    <s v="BLUMAER TO ELECTRON HEIGHTS 115 KV"/>
    <s v="R.10050.01.01"/>
    <s v="BLUMAER TO ELECTRON HEIGHTS 115 KV"/>
    <s v="R.10050.01.01.02"/>
    <s v="E-BLUEMAER-YELM 115KV RECONDUCTOR-SUB"/>
    <x v="0"/>
    <n v="4022"/>
    <s v="Roque Bamba"/>
    <s v="CA"/>
    <s v="REL  SETC  //  EXEC"/>
    <x v="0"/>
    <x v="0"/>
    <s v="2CORP90000"/>
    <x v="0"/>
    <s v="3CORP96000"/>
    <x v="67"/>
    <s v="1DRIV11000"/>
    <x v="0"/>
    <s v="2DRIV11200"/>
    <x v="36"/>
    <n v="0"/>
    <n v="0"/>
    <n v="94171.96"/>
    <n v="94171.959999999992"/>
    <n v="-94171.959999999992"/>
    <n v="0"/>
    <n v="0"/>
    <n v="0"/>
    <n v="0"/>
    <n v="0"/>
    <n v="0"/>
    <n v="0"/>
    <n v="0"/>
    <n v="0"/>
    <n v="0"/>
    <n v="0"/>
    <n v="0"/>
    <n v="0"/>
    <n v="-94171.959999999992"/>
    <s v="Bamba"/>
    <s v=" "/>
    <s v="N"/>
    <n v="0"/>
    <n v="0"/>
    <n v="0"/>
    <n v="0"/>
    <n v="0"/>
    <n v="0"/>
  </r>
  <r>
    <s v="R"/>
    <x v="0"/>
    <s v="R.10050"/>
    <s v="CAP-THURSTON ELECTRIC CAPACITY"/>
    <s v="R.10050.01"/>
    <s v="BLUMAER TO ELECTRON HEIGHTS 115 KV"/>
    <s v="R.10050.01.01"/>
    <s v="BLUMAER TO ELECTRON HEIGHTS 115 KV"/>
    <s v="R.10050.01.01.03"/>
    <s v="E-BLUEMAER-YELM 115KV RECONDUCTOR-TLINE"/>
    <x v="0"/>
    <n v="4022"/>
    <s v="Roque Bamba"/>
    <s v="CA"/>
    <s v="REL  SETC  //  EXEC"/>
    <x v="0"/>
    <x v="0"/>
    <s v="2CORP90000"/>
    <x v="0"/>
    <s v="3CORP96000"/>
    <x v="67"/>
    <s v="1DRIV11000"/>
    <x v="0"/>
    <s v="2DRIV11200"/>
    <x v="36"/>
    <n v="0"/>
    <n v="0"/>
    <n v="32534.240000000002"/>
    <n v="33209.230000000003"/>
    <n v="-33209.230000000003"/>
    <n v="0"/>
    <n v="0"/>
    <n v="0"/>
    <n v="0"/>
    <n v="0"/>
    <n v="0"/>
    <n v="0"/>
    <n v="0"/>
    <n v="0"/>
    <n v="0"/>
    <n v="0"/>
    <n v="0"/>
    <n v="0"/>
    <n v="-33209.230000000003"/>
    <s v="Bamba"/>
    <s v=" "/>
    <s v="N"/>
    <n v="0"/>
    <n v="0"/>
    <n v="0"/>
    <n v="0"/>
    <n v="0"/>
    <n v="0"/>
  </r>
  <r>
    <s v="R"/>
    <x v="0"/>
    <s v="R.10050"/>
    <s v="CAP-THURSTON ELECTRIC CAPACITY"/>
    <s v="R.10050.01"/>
    <s v="BLUMAER TO ELECTRON HEIGHTS 115 KV"/>
    <s v="R.10050.01.01"/>
    <s v="BLUMAER TO ELECTRON HEIGHTS 115 KV"/>
    <s v="R.10050.01.01.04"/>
    <s v="OMRC_E-BLUEMAER-YELM 115KV RECONDUCTOR"/>
    <x v="0"/>
    <n v="4022"/>
    <s v="Roque Bamba"/>
    <s v="OR"/>
    <s v="REL  SETC  //  EXEC"/>
    <x v="0"/>
    <x v="0"/>
    <s v="2CORP90000"/>
    <x v="0"/>
    <s v="3CORP96000"/>
    <x v="67"/>
    <s v="1DRIV11000"/>
    <x v="0"/>
    <s v="2DRIV11600"/>
    <x v="32"/>
    <n v="0"/>
    <n v="0"/>
    <n v="0"/>
    <n v="0"/>
    <n v="0"/>
    <n v="0"/>
    <n v="0"/>
    <n v="0"/>
    <n v="0"/>
    <n v="0"/>
    <n v="0"/>
    <n v="0"/>
    <n v="0"/>
    <n v="0"/>
    <n v="0"/>
    <n v="0"/>
    <n v="0"/>
    <n v="0"/>
    <n v="0"/>
    <n v="0"/>
    <s v=" "/>
    <s v="N"/>
    <n v="0"/>
    <n v="0"/>
    <n v="0"/>
    <n v="0"/>
    <n v="0"/>
    <n v="0"/>
  </r>
  <r>
    <s v="R"/>
    <x v="0"/>
    <s v="R.10050"/>
    <s v="CAP-THURSTON ELECTRIC CAPACITY"/>
    <s v="R.10050.02"/>
    <s v="CARPENTER SUBSTATION"/>
    <s v="R.10050.02.01"/>
    <s v="CARPENTER SUBSTATION"/>
    <s v="R.10050.02.01.01"/>
    <s v="E-CARPENTER SUBSTATION-FEEDER-DIST"/>
    <x v="0"/>
    <n v="4022"/>
    <s v="Roque Bamba"/>
    <s v="CA"/>
    <s v="REL  SETC  //  EXEC"/>
    <x v="0"/>
    <x v="0"/>
    <s v="2CORP90000"/>
    <x v="0"/>
    <s v="3CORP96000"/>
    <x v="67"/>
    <s v="1DRIV11000"/>
    <x v="0"/>
    <s v="2DRIV11600"/>
    <x v="32"/>
    <n v="0"/>
    <n v="0"/>
    <n v="0"/>
    <n v="0"/>
    <n v="0"/>
    <n v="0"/>
    <n v="0"/>
    <n v="0"/>
    <n v="0"/>
    <n v="0"/>
    <n v="0"/>
    <n v="0"/>
    <n v="0"/>
    <n v="0"/>
    <n v="0"/>
    <n v="0"/>
    <n v="0"/>
    <n v="0"/>
    <n v="0"/>
    <s v="Bamba"/>
    <s v=" "/>
    <s v="N"/>
    <n v="0"/>
    <n v="0"/>
    <n v="0"/>
    <n v="0"/>
    <n v="0"/>
    <n v="0"/>
  </r>
  <r>
    <s v="R"/>
    <x v="0"/>
    <s v="R.10050"/>
    <s v="CAP-THURSTON ELECTRIC CAPACITY"/>
    <s v="R.10050.02"/>
    <s v="CARPENTER SUBSTATION"/>
    <s v="R.10050.02.01"/>
    <s v="CARPENTER SUBSTATION"/>
    <s v="R.10050.02.01.02"/>
    <s v="E-CARPENTER SUBSTATION-SUB"/>
    <x v="0"/>
    <n v="4022"/>
    <s v="Roque Bamba"/>
    <s v="CA"/>
    <s v="REL  SETC  //  EXEC"/>
    <x v="0"/>
    <x v="0"/>
    <s v="2CORP90000"/>
    <x v="0"/>
    <s v="3CORP96000"/>
    <x v="67"/>
    <s v="1DRIV11000"/>
    <x v="0"/>
    <s v="2DRIV11600"/>
    <x v="32"/>
    <n v="0"/>
    <n v="0"/>
    <n v="0"/>
    <n v="0"/>
    <n v="0"/>
    <n v="0"/>
    <n v="0"/>
    <n v="0"/>
    <n v="0"/>
    <n v="0"/>
    <n v="0"/>
    <n v="0"/>
    <n v="0"/>
    <n v="0"/>
    <n v="0"/>
    <n v="0"/>
    <n v="0"/>
    <n v="0"/>
    <n v="0"/>
    <s v="Bamba"/>
    <s v=" "/>
    <s v="N"/>
    <n v="0"/>
    <n v="0"/>
    <n v="0"/>
    <n v="0"/>
    <n v="0"/>
    <n v="0"/>
  </r>
  <r>
    <s v="R"/>
    <x v="0"/>
    <s v="R.10050"/>
    <s v="CAP-THURSTON ELECTRIC CAPACITY"/>
    <s v="R.10050.03"/>
    <s v="HOFFMAN SWITCHING STATION"/>
    <s v="R.10050.03.01"/>
    <s v="HOFFMAN SWITCHING STATION"/>
    <s v="R.10050.03.01.01"/>
    <s v="E-HOFFMAN SWITCHING STATION"/>
    <x v="0"/>
    <n v="4022"/>
    <s v="Roque Bamba"/>
    <s v="CA"/>
    <s v="REL  SETC  //  OPER"/>
    <x v="0"/>
    <x v="0"/>
    <s v="2CORP90000"/>
    <x v="0"/>
    <s v="3CORP96000"/>
    <x v="67"/>
    <s v="1DRIV11000"/>
    <x v="0"/>
    <s v="2DRIV11600"/>
    <x v="32"/>
    <n v="0"/>
    <n v="0"/>
    <n v="0"/>
    <n v="0"/>
    <n v="0"/>
    <n v="0"/>
    <n v="0"/>
    <n v="0"/>
    <n v="0"/>
    <n v="0"/>
    <n v="0"/>
    <n v="0"/>
    <n v="0"/>
    <n v="0"/>
    <n v="0"/>
    <n v="0"/>
    <n v="0"/>
    <n v="0"/>
    <n v="0"/>
    <s v="Bamba"/>
    <s v=" "/>
    <s v="N"/>
    <n v="0"/>
    <n v="0"/>
    <n v="0"/>
    <n v="0"/>
    <n v="0"/>
    <n v="0"/>
  </r>
  <r>
    <s v="R"/>
    <x v="0"/>
    <s v="R.10050"/>
    <s v="CAP-THURSTON ELECTRIC CAPACITY"/>
    <s v="R.10050.04"/>
    <s v="NISQUALLY SUBSTATION PROJECT"/>
    <s v="R.10050.04.01"/>
    <s v="NISQUALLY SUBSTATION PROJECT"/>
    <s v="R.10050.04.01.01"/>
    <s v="E-Nisqually Sub Proj-Property Purchase"/>
    <x v="0"/>
    <n v="4022"/>
    <s v="Roque Bamba"/>
    <s v="CA"/>
    <s v="REL  SETC  //  EXEC"/>
    <x v="0"/>
    <x v="0"/>
    <s v="2CORP90000"/>
    <x v="0"/>
    <s v="3CORP96000"/>
    <x v="67"/>
    <s v="1DRIV11000"/>
    <x v="0"/>
    <s v="2DRIV11600"/>
    <x v="32"/>
    <n v="0"/>
    <n v="0"/>
    <n v="0"/>
    <n v="0"/>
    <n v="0"/>
    <n v="118143.20030270271"/>
    <n v="100000"/>
    <n v="18143.200302702709"/>
    <n v="78599.927372999999"/>
    <n v="0"/>
    <n v="78599.927372999999"/>
    <n v="647939.06541880919"/>
    <n v="0"/>
    <n v="647939.06541880919"/>
    <n v="2522401.5542620169"/>
    <n v="2522402"/>
    <n v="-0.44573798310011625"/>
    <n v="0"/>
    <n v="744681.74735652877"/>
    <s v="Nedrud"/>
    <s v=" JVN Removed dollars until Project Initiation is complete"/>
    <s v="N"/>
    <n v="0"/>
    <n v="0"/>
    <n v="0"/>
    <n v="0"/>
    <n v="2522402"/>
    <n v="0"/>
  </r>
  <r>
    <s v="R"/>
    <x v="0"/>
    <s v="R.10050"/>
    <s v="CAP-THURSTON ELECTRIC CAPACITY"/>
    <s v="R.10050.05"/>
    <s v="SPURGEON CREEK"/>
    <s v="R.10050.05.01"/>
    <s v="SPURGEON CREEK"/>
    <s v="R.10050.05.01.01"/>
    <s v="E-SPURGEON CREEK SUBS-ARPT 115KV TLINE"/>
    <x v="0"/>
    <n v="4022"/>
    <s v="Roque Bamba"/>
    <s v="CA"/>
    <s v="REL  SETC  //  DESG"/>
    <x v="2"/>
    <x v="1"/>
    <s v="2CORP20000"/>
    <x v="11"/>
    <s v="3CORP27600"/>
    <x v="105"/>
    <s v="1DRIV11000"/>
    <x v="0"/>
    <s v="2DRIV11600"/>
    <x v="32"/>
    <n v="0"/>
    <n v="0"/>
    <n v="40362"/>
    <n v="0"/>
    <n v="0"/>
    <n v="0"/>
    <n v="0"/>
    <n v="0"/>
    <n v="0"/>
    <n v="0"/>
    <n v="0"/>
    <n v="0"/>
    <n v="0"/>
    <n v="0"/>
    <n v="0"/>
    <n v="0"/>
    <n v="0"/>
    <n v="0"/>
    <n v="0"/>
    <s v="Bamba"/>
    <s v="NEDRUD - Input from planning - The remainingSopurgeon Creek project needs approval to proceed. Phase 1 (Substation work is complete in 2017.) The cost estimate is for looping the Olympia - St Clair #1 line into Spurgeon Creek. - Need Booga Overview and Project Initiation. estimated 12M 2022 "/>
    <s v="N"/>
    <n v="0"/>
    <n v="0"/>
    <n v="0"/>
    <n v="0"/>
    <n v="0"/>
    <n v="0"/>
  </r>
  <r>
    <s v="R"/>
    <x v="0"/>
    <s v="R.10050"/>
    <s v="CAP-THURSTON ELECTRIC CAPACITY"/>
    <s v="R.10050.05"/>
    <s v="SPURGEON CREEK"/>
    <s v="R.10050.05.01"/>
    <s v="SPURGEON CREEK"/>
    <s v="R.10050.05.01.02"/>
    <s v="E-SPURGEON CREEK SUBSTATION-FEEDERS"/>
    <x v="0"/>
    <n v="4022"/>
    <s v="Roque Bamba"/>
    <s v="CA"/>
    <s v="REL  SETC  //  DESG"/>
    <x v="2"/>
    <x v="1"/>
    <s v="2CORP20000"/>
    <x v="11"/>
    <s v="3CORP27500"/>
    <x v="106"/>
    <s v="1DRIV11000"/>
    <x v="0"/>
    <s v="2DRIV11600"/>
    <x v="32"/>
    <n v="0"/>
    <n v="0"/>
    <n v="47512.67"/>
    <n v="49610.7"/>
    <n v="-49610.7"/>
    <n v="0"/>
    <n v="0"/>
    <n v="0"/>
    <n v="0"/>
    <n v="0"/>
    <n v="0"/>
    <n v="0"/>
    <n v="0"/>
    <n v="0"/>
    <n v="0"/>
    <n v="0"/>
    <n v="0"/>
    <n v="0"/>
    <n v="-49610.7"/>
    <s v="Bamba"/>
    <s v=" "/>
    <s v="N"/>
    <n v="0"/>
    <n v="0"/>
    <n v="0"/>
    <n v="0"/>
    <n v="0"/>
    <n v="0"/>
  </r>
  <r>
    <s v="R"/>
    <x v="0"/>
    <s v="R.10050"/>
    <s v="CAP-THURSTON ELECTRIC CAPACITY"/>
    <s v="R.10050.05"/>
    <s v="SPURGEON CREEK"/>
    <s v="R.10050.05.01"/>
    <s v="SPURGEON CREEK"/>
    <s v="R.10050.05.01.03"/>
    <s v="E-SPURGEON CREEK SUBSTATION-SUB"/>
    <x v="0"/>
    <n v="4022"/>
    <s v="Roque Bamba"/>
    <s v="CA"/>
    <s v="REL  SETC  //  DESG"/>
    <x v="2"/>
    <x v="1"/>
    <s v="2CORP20000"/>
    <x v="11"/>
    <s v="3CORP27500"/>
    <x v="106"/>
    <s v="1DRIV11000"/>
    <x v="0"/>
    <s v="2DRIV11600"/>
    <x v="32"/>
    <n v="0"/>
    <n v="0"/>
    <n v="650939.54"/>
    <n v="883390.66"/>
    <n v="-883390.66"/>
    <n v="0"/>
    <n v="0"/>
    <n v="0"/>
    <n v="0"/>
    <n v="0"/>
    <n v="0"/>
    <n v="0"/>
    <n v="0"/>
    <n v="0"/>
    <n v="554787"/>
    <n v="554787"/>
    <n v="0"/>
    <n v="0"/>
    <n v="-883390.66"/>
    <s v="Bamba"/>
    <s v=" "/>
    <s v="N"/>
    <n v="0"/>
    <n v="0"/>
    <n v="0"/>
    <n v="0"/>
    <n v="0"/>
    <n v="0"/>
  </r>
  <r>
    <s v="R"/>
    <x v="0"/>
    <s v="R.10050"/>
    <s v="CAP-THURSTON ELECTRIC CAPACITY"/>
    <s v="R.10050.05"/>
    <s v="SPURGEON CREEK"/>
    <s v="R.10050.05.01"/>
    <s v="SPURGEON CREEK"/>
    <s v="R.10050.05.01.04"/>
    <s v="E-SPURGEON CREEK SUBSTATION-TLINE"/>
    <x v="0"/>
    <n v="4022"/>
    <s v="Roque Bamba"/>
    <s v="CA"/>
    <s v="REL  SETC  //  DESG"/>
    <x v="2"/>
    <x v="1"/>
    <s v="2CORP20000"/>
    <x v="11"/>
    <s v="3CORP27500"/>
    <x v="106"/>
    <s v="1DRIV11000"/>
    <x v="0"/>
    <s v="2DRIV11600"/>
    <x v="32"/>
    <n v="0"/>
    <n v="0"/>
    <n v="4270.24"/>
    <n v="12638.94"/>
    <n v="-12638.94"/>
    <n v="0"/>
    <n v="0"/>
    <n v="0"/>
    <n v="0"/>
    <n v="0"/>
    <n v="0"/>
    <n v="0"/>
    <n v="0"/>
    <n v="0"/>
    <n v="0"/>
    <n v="0"/>
    <n v="0"/>
    <n v="0"/>
    <n v="-12638.94"/>
    <s v="Bamba"/>
    <s v="NEDRUD - Input from planning - The remainingSopurgeon Creek project needs approval to proceed. Phase 1 (Substation work is complete in 2017.) The cost estimate is for looping the Olympia - St Clair #1 line into Spurgeon Creek. - Need Booga Overview and Project Initiation. Estimated 9M 2022 "/>
    <s v="N"/>
    <n v="0"/>
    <n v="0"/>
    <n v="0"/>
    <n v="0"/>
    <n v="0"/>
    <n v="0"/>
  </r>
  <r>
    <s v="R"/>
    <x v="0"/>
    <s v="R.10050"/>
    <s v="CAP-THURSTON ELECTRIC CAPACITY"/>
    <s v="R.10050.05"/>
    <s v="SPURGEON CREEK"/>
    <s v="R.10050.05.01"/>
    <s v="SPURGEON CREEK"/>
    <s v="R.10050.05.01.05"/>
    <s v="E-SPURGEON CREEK SUBSTATION-TRANS SUB"/>
    <x v="0"/>
    <n v="4022"/>
    <s v="Roque Bamba"/>
    <s v="CA"/>
    <s v="REL  SETC  //  DESG"/>
    <x v="2"/>
    <x v="1"/>
    <s v="2CORP20000"/>
    <x v="11"/>
    <s v="3CORP27600"/>
    <x v="105"/>
    <s v="1DRIV11000"/>
    <x v="0"/>
    <s v="2DRIV11600"/>
    <x v="32"/>
    <n v="0"/>
    <n v="0"/>
    <n v="9676.5300000000007"/>
    <n v="7282.1200000000008"/>
    <n v="-7282.1200000000008"/>
    <n v="0"/>
    <n v="0"/>
    <n v="0"/>
    <n v="0"/>
    <n v="0"/>
    <n v="0"/>
    <n v="782610.09077693941"/>
    <n v="782610.09077693941"/>
    <n v="0"/>
    <n v="1399055.7308193832"/>
    <n v="1399055.7308193832"/>
    <n v="0"/>
    <n v="0"/>
    <n v="-7282.1200000000008"/>
    <s v="Bamba"/>
    <s v=" "/>
    <s v="N"/>
    <n v="0"/>
    <n v="0"/>
    <n v="0"/>
    <n v="0"/>
    <n v="0"/>
    <n v="0"/>
  </r>
  <r>
    <s v="R"/>
    <x v="0"/>
    <s v="R.10050"/>
    <s v="CAP-THURSTON ELECTRIC CAPACITY"/>
    <s v="R.10050.05"/>
    <s v="SPURGEON CREEK"/>
    <s v="R.10050.05.01"/>
    <s v="SPURGEON CREEK"/>
    <s v="R.10050.05.01.06"/>
    <s v="OMRC_E-Spurgeon Creek Substation-Tline"/>
    <x v="0"/>
    <n v="4022"/>
    <s v="Roque Bamba"/>
    <s v="OR"/>
    <s v="REL  SETC  //  INIT"/>
    <x v="2"/>
    <x v="1"/>
    <s v="2CORP20000"/>
    <x v="11"/>
    <s v="3CORP27600"/>
    <x v="105"/>
    <s v="1DRIV11000"/>
    <x v="0"/>
    <s v="2DRIV11600"/>
    <x v="32"/>
    <n v="0"/>
    <n v="0"/>
    <n v="0"/>
    <n v="0"/>
    <n v="0"/>
    <n v="0"/>
    <n v="0"/>
    <n v="0"/>
    <n v="0"/>
    <n v="0"/>
    <n v="0"/>
    <n v="0"/>
    <n v="0"/>
    <n v="0"/>
    <n v="0"/>
    <n v="0"/>
    <n v="0"/>
    <n v="0"/>
    <n v="0"/>
    <n v="0"/>
    <s v=" "/>
    <s v="N"/>
    <n v="0"/>
    <n v="0"/>
    <n v="0"/>
    <n v="0"/>
    <n v="0"/>
    <n v="0"/>
  </r>
  <r>
    <s v="R"/>
    <x v="0"/>
    <s v="R.10051"/>
    <s v="CAP-THURSTON ELECTRIC RELIABLITY"/>
    <s v="R.10051.01"/>
    <s v="THURSTON COUNTY 230KV"/>
    <s v="R.10051.01.01"/>
    <s v="THURSTON COUNTY 230KV"/>
    <s v="R.10051.01.01.01"/>
    <s v="E-THURSTON CO 230KV SUBSTATION-SUB"/>
    <x v="0"/>
    <n v="4022"/>
    <s v="Roque Bamba"/>
    <s v="CA"/>
    <s v="REL  SETC  //  EXEC"/>
    <x v="0"/>
    <x v="0"/>
    <s v="2CORP90000"/>
    <x v="0"/>
    <s v="3CORP96000"/>
    <x v="67"/>
    <s v="1DRIV11000"/>
    <x v="0"/>
    <s v="2DRIV11500"/>
    <x v="34"/>
    <n v="0"/>
    <n v="0"/>
    <n v="0"/>
    <n v="0"/>
    <n v="0"/>
    <n v="0"/>
    <n v="0"/>
    <n v="0"/>
    <n v="0"/>
    <n v="0"/>
    <n v="0"/>
    <n v="0"/>
    <n v="0"/>
    <n v="0"/>
    <n v="0"/>
    <n v="0"/>
    <n v="0"/>
    <n v="0"/>
    <n v="0"/>
    <s v="Bamba"/>
    <s v=" "/>
    <s v="N"/>
    <n v="0"/>
    <n v="0"/>
    <n v="0"/>
    <n v="0"/>
    <n v="0"/>
    <n v="0"/>
  </r>
  <r>
    <s v="R"/>
    <x v="0"/>
    <s v="R.10051"/>
    <s v="CAP-THURSTON ELECTRIC RELIABLITY"/>
    <s v="R.10051.02"/>
    <s v="TONO SUBSTATION"/>
    <s v="R.10051.02.01"/>
    <s v="TONO SUBSTATION"/>
    <s v="R.10051.02.01.01"/>
    <s v="E-TONO SUBSTATION PHASE 2-SUB"/>
    <x v="0"/>
    <n v="4022"/>
    <s v="Roque Bamba"/>
    <s v="CA"/>
    <s v="REL  SETC  //  EXEC"/>
    <x v="0"/>
    <x v="0"/>
    <s v="2CORP90000"/>
    <x v="0"/>
    <s v="3CORP96000"/>
    <x v="67"/>
    <s v="1DRIV11000"/>
    <x v="0"/>
    <s v="2DRIV11500"/>
    <x v="34"/>
    <n v="0"/>
    <n v="0"/>
    <n v="0"/>
    <n v="0"/>
    <n v="0"/>
    <n v="0"/>
    <n v="0"/>
    <n v="0"/>
    <n v="0"/>
    <n v="100000"/>
    <n v="-100000"/>
    <n v="0"/>
    <n v="0"/>
    <n v="0"/>
    <n v="970282.97286367789"/>
    <n v="970283"/>
    <n v="-2.7136322110891342E-2"/>
    <n v="1500000"/>
    <n v="-100000.02713632211"/>
    <s v="Nedrud"/>
    <s v="Booga Review complete JVN Removed dollars until Project Initiation is complete (added $100k to initiate in 2019)"/>
    <s v="N"/>
    <n v="-1500000"/>
    <n v="0"/>
    <n v="0"/>
    <n v="0"/>
    <n v="970283"/>
    <n v="1500000"/>
  </r>
  <r>
    <s v="R"/>
    <x v="0"/>
    <s v="R.10052"/>
    <s v="CAP-TUKWILLA/SEATAC CAPACITY"/>
    <s v="R.10052.01"/>
    <s v="BRISCO PARK SUBSTATION"/>
    <s v="R.10052.01.01"/>
    <s v="BRISCO PARK SUBSTATION"/>
    <s v="R.10052.01.01.01"/>
    <s v="E-BRISCOE PARK SUBSTATION-SUB"/>
    <x v="0"/>
    <n v="4022"/>
    <s v="Roque Bamba"/>
    <s v="CA"/>
    <s v="REL  SETC  //  EXEC"/>
    <x v="0"/>
    <x v="0"/>
    <s v="2CORP90000"/>
    <x v="0"/>
    <s v="3CORP96000"/>
    <x v="67"/>
    <s v="1DRIV11000"/>
    <x v="0"/>
    <s v="2DRIV11600"/>
    <x v="32"/>
    <n v="1725000"/>
    <n v="1725000"/>
    <n v="2053592.05"/>
    <n v="2080290.69"/>
    <n v="-355290.68999999994"/>
    <n v="114357.59825651938"/>
    <n v="114357.59825651938"/>
    <n v="0"/>
    <n v="493362.65704264154"/>
    <n v="493362.65704264154"/>
    <n v="0"/>
    <n v="0"/>
    <n v="0"/>
    <n v="0"/>
    <n v="0"/>
    <n v="0"/>
    <n v="0"/>
    <n v="0"/>
    <n v="-355290.68999999994"/>
    <s v="Bamba"/>
    <s v="NEDRUD - Planning - In Project initiation - that team to true up  - estimated cost $16M to construct in 2020.  Booga overview complete "/>
    <s v="N"/>
    <n v="0"/>
    <n v="0"/>
    <n v="0"/>
    <n v="0"/>
    <n v="0"/>
    <n v="0"/>
  </r>
  <r>
    <s v="R"/>
    <x v="0"/>
    <s v="R.10052"/>
    <s v="CAP-TUKWILLA/SEATAC CAPACITY"/>
    <s v="R.10052.01"/>
    <s v="BRISCO PARK SUBSTATION"/>
    <s v="R.10052.01.01"/>
    <s v="BRISCO PARK SUBSTATION"/>
    <s v="R.10052.01.01.02"/>
    <s v="E-BRISCOE PARK SUBSTATION-TLINE"/>
    <x v="0"/>
    <n v="4022"/>
    <s v="Roque Bamba"/>
    <s v="CA"/>
    <s v="REL  SETC  //  EXEC"/>
    <x v="0"/>
    <x v="0"/>
    <s v="2CORP90000"/>
    <x v="0"/>
    <s v="3CORP96000"/>
    <x v="67"/>
    <s v="1DRIV11000"/>
    <x v="0"/>
    <s v="2DRIV11600"/>
    <x v="32"/>
    <n v="0"/>
    <n v="0"/>
    <n v="0"/>
    <n v="19420.506000000001"/>
    <n v="-19420.506000000001"/>
    <n v="0"/>
    <n v="0"/>
    <n v="0"/>
    <n v="0"/>
    <n v="0"/>
    <n v="0"/>
    <n v="0"/>
    <n v="0"/>
    <n v="0"/>
    <n v="0"/>
    <n v="0"/>
    <n v="0"/>
    <n v="0"/>
    <n v="-19420.506000000001"/>
    <s v="Bamba"/>
    <s v="NEDRUD - Planning - In Project initiation - that team to true up  - estimated cost $3.5M to construct in 2020.  Booga overview complete "/>
    <s v="N"/>
    <n v="0"/>
    <n v="0"/>
    <n v="0"/>
    <n v="0"/>
    <n v="0"/>
    <n v="0"/>
  </r>
  <r>
    <s v="R"/>
    <x v="0"/>
    <s v="R.10053"/>
    <s v="CAP-WHATCOM &amp; SKAGIT ELECTR. RELIABILITY"/>
    <s v="R.10053.01"/>
    <s v="ISLANDING-WHATCOM/SKAGIT"/>
    <s v="R.10053.01.01"/>
    <s v="ISLANDING-WHATCOM/SKAGIT"/>
    <s v="R.10053.01.01.01"/>
    <s v="E-WHATCOM/SKAGIT NETWORK ISLAND"/>
    <x v="0"/>
    <n v="4022"/>
    <s v="Roque Bamba"/>
    <s v="CA"/>
    <s v="REL  SETC  //  EXEC"/>
    <x v="0"/>
    <x v="0"/>
    <s v="2CORP90000"/>
    <x v="0"/>
    <s v="3CORP93000"/>
    <x v="0"/>
    <s v="1DRIV11000"/>
    <x v="0"/>
    <s v="2DRIV11500"/>
    <x v="34"/>
    <n v="0"/>
    <n v="0"/>
    <n v="0"/>
    <n v="0"/>
    <n v="0"/>
    <n v="0"/>
    <n v="0"/>
    <n v="0"/>
    <n v="0"/>
    <n v="0"/>
    <n v="0"/>
    <n v="428441.40017777798"/>
    <n v="428441.40017777798"/>
    <n v="0"/>
    <n v="0"/>
    <n v="0"/>
    <n v="0"/>
    <n v="0"/>
    <n v="0"/>
    <s v="Nedrud"/>
    <s v=" "/>
    <s v="N"/>
    <n v="0"/>
    <n v="0"/>
    <n v="0"/>
    <n v="0"/>
    <n v="0"/>
    <n v="0"/>
  </r>
  <r>
    <s v="R"/>
    <x v="0"/>
    <s v="R.10054"/>
    <s v="CAP-WHATCOM ELECTRIC RELIABILITY"/>
    <s v="R.10054.01"/>
    <s v="BELLINGHAM-SEDRO TRANSMISSION"/>
    <s v="R.10054.01.01"/>
    <s v="BELLINGHAM-SEDRO TRANSMISSION"/>
    <s v="R.10054.01.01.01"/>
    <s v="E-BELLINGHAM SEDRO #4 115KV RECOND-TLINE"/>
    <x v="0"/>
    <n v="4022"/>
    <s v="Roque Bamba"/>
    <s v="CA"/>
    <s v="REL  SETC  //  EXEC"/>
    <x v="2"/>
    <x v="1"/>
    <s v="2CORP20000"/>
    <x v="11"/>
    <s v="3CORP29500"/>
    <x v="107"/>
    <s v="1DRIV11000"/>
    <x v="0"/>
    <s v="2DRIV11200"/>
    <x v="36"/>
    <n v="1700000"/>
    <n v="1462863"/>
    <n v="3232774.11"/>
    <n v="3353671.39175"/>
    <n v="-1890808.39175"/>
    <n v="2838597"/>
    <n v="5661396"/>
    <n v="-2822799"/>
    <n v="2822799"/>
    <n v="2785662"/>
    <n v="37137"/>
    <n v="2822799"/>
    <n v="0"/>
    <n v="2822799"/>
    <n v="1700000"/>
    <n v="0"/>
    <n v="1700000"/>
    <n v="0"/>
    <n v="-153671.39174999995"/>
    <s v="Bamba"/>
    <s v="Spread revised to reflect current plan Consider delay"/>
    <s v="N"/>
    <n v="0"/>
    <n v="0"/>
    <n v="0"/>
    <n v="0"/>
    <n v="0"/>
    <n v="0"/>
  </r>
  <r>
    <s v="R"/>
    <x v="0"/>
    <s v="R.10054"/>
    <s v="CAP-WHATCOM ELECTRIC RELIABILITY"/>
    <s v="R.10054.01"/>
    <s v="BELLINGHAM-SEDRO TRANSMISSION"/>
    <s v="R.10054.01.01"/>
    <s v="BELLINGHAM-SEDRO TRANSMISSION"/>
    <s v="R.10054.01.01.02"/>
    <s v="OMRC_E-Bllnghm Sedro #4 115kV Recd-Tline"/>
    <x v="0"/>
    <n v="4022"/>
    <s v="Roque Bamba"/>
    <s v="OR"/>
    <s v="REL  SETC  //  INIT"/>
    <x v="2"/>
    <x v="1"/>
    <s v="2CORP20000"/>
    <x v="11"/>
    <s v="3CORP29500"/>
    <x v="107"/>
    <s v="1DRIV11000"/>
    <x v="0"/>
    <s v="2DRIV11200"/>
    <x v="36"/>
    <n v="0"/>
    <n v="0"/>
    <n v="0"/>
    <n v="0"/>
    <n v="0"/>
    <n v="0"/>
    <n v="0"/>
    <n v="0"/>
    <n v="0"/>
    <n v="0"/>
    <n v="0"/>
    <n v="0"/>
    <n v="0"/>
    <n v="0"/>
    <n v="0"/>
    <n v="0"/>
    <n v="0"/>
    <n v="0"/>
    <n v="0"/>
    <n v="0"/>
    <s v=" "/>
    <s v="N"/>
    <n v="0"/>
    <n v="0"/>
    <n v="0"/>
    <n v="0"/>
    <n v="0"/>
    <n v="0"/>
  </r>
  <r>
    <s v="R"/>
    <x v="0"/>
    <s v="R.10054"/>
    <s v="CAP-WHATCOM ELECTRIC RELIABILITY"/>
    <s v="R.10054.02"/>
    <s v="GLACIER ENERGY STORAGE PROJECT"/>
    <s v="R.10054.02.01"/>
    <s v="GLACIER ENERGY STORAGE PROJECT"/>
    <s v="R.10054.02.01.01"/>
    <s v="E-GLACIER ENERGY STORAGE PROJECT-SUB"/>
    <x v="0"/>
    <n v="4022"/>
    <s v="Roque Bamba"/>
    <s v="CA"/>
    <s v="REL  SETC  //  EXEC"/>
    <x v="2"/>
    <x v="1"/>
    <s v="2CORP15000"/>
    <x v="12"/>
    <s v="3CORP16000"/>
    <x v="69"/>
    <s v="1DRIV11000"/>
    <x v="0"/>
    <s v="2DRIV11300"/>
    <x v="0"/>
    <n v="100000"/>
    <n v="100000"/>
    <n v="199909.52"/>
    <n v="244813.35773999998"/>
    <n v="-144813.35773999998"/>
    <n v="0"/>
    <n v="0"/>
    <n v="0"/>
    <n v="0"/>
    <n v="0"/>
    <n v="0"/>
    <n v="0"/>
    <n v="0"/>
    <n v="0"/>
    <n v="0"/>
    <n v="0"/>
    <n v="0"/>
    <n v="0"/>
    <n v="-144813.35773999998"/>
    <s v="Nedrud"/>
    <s v=" "/>
    <s v="N"/>
    <n v="0"/>
    <n v="0"/>
    <n v="0"/>
    <n v="0"/>
    <n v="0"/>
    <n v="0"/>
  </r>
  <r>
    <s v="R"/>
    <x v="0"/>
    <s v="R.10054"/>
    <s v="CAP-WHATCOM ELECTRIC RELIABILITY"/>
    <s v="R.10054.02"/>
    <s v="GLACIER ENERGY STORAGE PROJECT"/>
    <s v="R.10054.02.01"/>
    <s v="GLACIER ENERGY STORAGE PROJECT"/>
    <s v="R.10054.02.01.02"/>
    <s v="OMRC_E-GLACIER ENERGY STORAGE PROJ-SUB"/>
    <x v="0"/>
    <n v="4022"/>
    <s v="Roque Bamba"/>
    <s v="OR"/>
    <s v="REL  SETC  //  EXEC"/>
    <x v="2"/>
    <x v="1"/>
    <s v="2CORP20000"/>
    <x v="11"/>
    <s v="3CORP29500"/>
    <x v="107"/>
    <s v="1DRIV11000"/>
    <x v="0"/>
    <s v="2DRIV11300"/>
    <x v="0"/>
    <n v="0"/>
    <n v="0"/>
    <n v="0"/>
    <n v="0"/>
    <n v="0"/>
    <n v="0"/>
    <n v="0"/>
    <n v="0"/>
    <n v="0"/>
    <n v="0"/>
    <n v="0"/>
    <n v="0"/>
    <n v="0"/>
    <n v="0"/>
    <n v="0"/>
    <n v="0"/>
    <n v="0"/>
    <n v="0"/>
    <n v="0"/>
    <n v="0"/>
    <s v=" "/>
    <s v="N"/>
    <n v="0"/>
    <n v="0"/>
    <n v="0"/>
    <n v="0"/>
    <n v="0"/>
    <n v="0"/>
  </r>
  <r>
    <s v="R"/>
    <x v="0"/>
    <s v="R.10054"/>
    <s v="CAP-WHATCOM ELECTRIC RELIABILITY"/>
    <s v="R.10054.03"/>
    <s v="Lynden Substation Expansion"/>
    <s v="R.10054.03.01"/>
    <s v="Property Purchase"/>
    <s v="R.10054.03.01.01"/>
    <s v="Lynden Substation Expansion"/>
    <x v="0"/>
    <n v="4022"/>
    <s v="Roque Bamba"/>
    <s v="CA"/>
    <s v="REL  SETC  //  INIT"/>
    <x v="2"/>
    <x v="1"/>
    <s v="2CORP20000"/>
    <x v="11"/>
    <s v="3CORP29500"/>
    <x v="107"/>
    <s v="1DRIV11000"/>
    <x v="0"/>
    <s v="2DRIV11600"/>
    <x v="32"/>
    <n v="0"/>
    <n v="237137"/>
    <n v="223773.06"/>
    <n v="297990.47599999985"/>
    <n v="-60853.47599999985"/>
    <n v="0"/>
    <n v="200000"/>
    <n v="-200000"/>
    <n v="0"/>
    <n v="500000"/>
    <n v="-500000"/>
    <n v="0"/>
    <n v="0"/>
    <n v="0"/>
    <n v="0"/>
    <n v="0"/>
    <n v="0"/>
    <n v="0"/>
    <n v="-760853.47599999979"/>
    <s v="Bamba"/>
    <s v="Prelim numbers based on limited review CAK removed Lynden until initiation completed ($9M in 2020.  Left initiation funding"/>
    <s v="N"/>
    <n v="0"/>
    <n v="0"/>
    <n v="0"/>
    <n v="0"/>
    <n v="0"/>
    <n v="0"/>
  </r>
  <r>
    <s v="R"/>
    <x v="0"/>
    <s v="R.10055"/>
    <s v="CAP-WHIDBEY ISLAND ELECTRIC RELIABILITY"/>
    <s v="R.10055.01"/>
    <s v="MAXWELTON SUBSTATION"/>
    <s v="R.10055.01.01"/>
    <s v="MAXWELTON SUBSTATION"/>
    <s v="R.10055.01.01.01"/>
    <s v="E-MAXWELTON SUBSTATION-FEEDERS"/>
    <x v="0"/>
    <n v="4022"/>
    <s v="Roque Bamba"/>
    <s v="CA"/>
    <s v="REL  SETC  //  EXEC"/>
    <x v="2"/>
    <x v="1"/>
    <s v="2CORP20000"/>
    <x v="11"/>
    <s v="3CORP26000"/>
    <x v="108"/>
    <s v="1DRIV11000"/>
    <x v="0"/>
    <s v="2DRIV11500"/>
    <x v="34"/>
    <n v="1750000"/>
    <n v="1486176"/>
    <n v="1741714.53"/>
    <n v="4956245.4984499998"/>
    <n v="-3470069.4984499998"/>
    <n v="0"/>
    <n v="0"/>
    <n v="0"/>
    <n v="0"/>
    <n v="0"/>
    <n v="0"/>
    <n v="0"/>
    <n v="0"/>
    <n v="0"/>
    <n v="0"/>
    <n v="0"/>
    <n v="0"/>
    <n v="0"/>
    <n v="-3470069.4984499998"/>
    <s v="Bamba"/>
    <s v=" "/>
    <s v="N"/>
    <n v="0"/>
    <n v="0"/>
    <n v="0"/>
    <n v="0"/>
    <n v="0"/>
    <n v="0"/>
  </r>
  <r>
    <s v="R"/>
    <x v="0"/>
    <s v="R.10055"/>
    <s v="CAP-WHIDBEY ISLAND ELECTRIC RELIABILITY"/>
    <s v="R.10055.01"/>
    <s v="MAXWELTON SUBSTATION"/>
    <s v="R.10055.01.01"/>
    <s v="MAXWELTON SUBSTATION"/>
    <s v="R.10055.01.01.02"/>
    <s v="E-MAXWELTON SUBSTATION-SUB"/>
    <x v="0"/>
    <n v="4022"/>
    <s v="Roque Bamba"/>
    <s v="CA"/>
    <s v="REL  SETC  //  EXEC"/>
    <x v="2"/>
    <x v="1"/>
    <s v="2CORP20000"/>
    <x v="11"/>
    <s v="3CORP26000"/>
    <x v="108"/>
    <s v="1DRIV11000"/>
    <x v="0"/>
    <s v="2DRIV11500"/>
    <x v="34"/>
    <n v="0"/>
    <n v="77132"/>
    <n v="881.01"/>
    <n v="20590.579679999995"/>
    <n v="56541.420320000005"/>
    <n v="0"/>
    <n v="0"/>
    <n v="0"/>
    <n v="0"/>
    <n v="0"/>
    <n v="0"/>
    <n v="0"/>
    <n v="0"/>
    <n v="0"/>
    <n v="0"/>
    <n v="0"/>
    <n v="0"/>
    <n v="0"/>
    <n v="56541.420320000005"/>
    <s v="Bamba"/>
    <s v=" "/>
    <s v="N"/>
    <n v="0"/>
    <n v="0"/>
    <n v="0"/>
    <n v="0"/>
    <n v="0"/>
    <n v="0"/>
  </r>
  <r>
    <s v="R"/>
    <x v="0"/>
    <s v="R.10055"/>
    <s v="CAP-WHIDBEY ISLAND ELECTRIC RELIABILITY"/>
    <s v="R.10055.01"/>
    <s v="MAXWELTON SUBSTATION"/>
    <s v="R.10055.01.01"/>
    <s v="MAXWELTON SUBSTATION"/>
    <s v="R.10055.01.01.03"/>
    <s v="E-MAXWELTON SUBSTATION-TRANS"/>
    <x v="0"/>
    <n v="4022"/>
    <s v="Roque Bamba"/>
    <s v="CA"/>
    <s v="REL  SETC  //  EXEC"/>
    <x v="2"/>
    <x v="1"/>
    <s v="2CORP20000"/>
    <x v="11"/>
    <s v="3CORP26000"/>
    <x v="108"/>
    <s v="1DRIV11000"/>
    <x v="0"/>
    <s v="2DRIV11500"/>
    <x v="34"/>
    <n v="0"/>
    <n v="186692"/>
    <n v="207642.54"/>
    <n v="169455.31540000002"/>
    <n v="17236.684599999979"/>
    <n v="0"/>
    <n v="700000"/>
    <n v="-700000"/>
    <n v="0"/>
    <n v="0"/>
    <n v="0"/>
    <n v="0"/>
    <n v="0"/>
    <n v="0"/>
    <n v="0"/>
    <n v="0"/>
    <n v="0"/>
    <n v="0"/>
    <n v="-682763.31539999996"/>
    <s v="Bamba"/>
    <s v="Revised to reflect schedule - pushes Langley Tap rebuild to 2018 "/>
    <s v="N"/>
    <n v="0"/>
    <n v="0"/>
    <n v="0"/>
    <n v="0"/>
    <n v="0"/>
    <n v="0"/>
  </r>
  <r>
    <s v="R"/>
    <x v="0"/>
    <s v="R.10055"/>
    <s v="CAP-WHIDBEY ISLAND ELECTRIC RELIABILITY"/>
    <s v="R.10055.01"/>
    <s v="MAXWELTON SUBSTATION"/>
    <s v="R.10055.01.01"/>
    <s v="MAXWELTON SUBSTATION"/>
    <s v="R.10055.01.01.04"/>
    <s v="OMRC_E-Maxwelton Substation-Feeders"/>
    <x v="0"/>
    <n v="4022"/>
    <s v="Roque Bamba"/>
    <s v="OR"/>
    <s v="REL  SETC  //  INIT"/>
    <x v="2"/>
    <x v="1"/>
    <s v="2CORP20000"/>
    <x v="11"/>
    <s v="3CORP26000"/>
    <x v="108"/>
    <s v="1DRIV11000"/>
    <x v="0"/>
    <s v="2DRIV11500"/>
    <x v="34"/>
    <n v="0"/>
    <n v="38226"/>
    <n v="0"/>
    <n v="0"/>
    <n v="38226"/>
    <n v="0"/>
    <n v="0"/>
    <n v="0"/>
    <n v="0"/>
    <n v="0"/>
    <n v="0"/>
    <n v="0"/>
    <n v="0"/>
    <n v="0"/>
    <n v="0"/>
    <n v="0"/>
    <n v="0"/>
    <n v="0"/>
    <n v="38226"/>
    <n v="0"/>
    <s v=" "/>
    <s v="N"/>
    <n v="0"/>
    <n v="0"/>
    <n v="0"/>
    <n v="0"/>
    <n v="0"/>
    <n v="0"/>
  </r>
  <r>
    <s v="R"/>
    <x v="0"/>
    <s v="R.10055"/>
    <s v="CAP-WHIDBEY ISLAND ELECTRIC RELIABILITY"/>
    <s v="R.10055.02"/>
    <s v="WHIDBEY ISLAND 115KV"/>
    <s v="R.10055.02.01"/>
    <s v="WHIDBEY ISLAND 115KV"/>
    <s v="R.10055.02.01.01"/>
    <s v="E-WHIDBEY ISLAND 115KV-ROW"/>
    <x v="0"/>
    <n v="4022"/>
    <s v="Roque Bamba"/>
    <s v="CA"/>
    <s v="REL  SETC  //  EXEC"/>
    <x v="2"/>
    <x v="1"/>
    <s v="2CORP20000"/>
    <x v="11"/>
    <s v="3CORP29900"/>
    <x v="78"/>
    <s v="1DRIV11000"/>
    <x v="0"/>
    <s v="2DRIV11500"/>
    <x v="34"/>
    <n v="0"/>
    <n v="0"/>
    <n v="0"/>
    <n v="0"/>
    <n v="0"/>
    <n v="385287.56709251105"/>
    <n v="385287.56709251105"/>
    <n v="0"/>
    <n v="385287.56709251105"/>
    <n v="385287.56709251105"/>
    <n v="0"/>
    <n v="385287.56709251105"/>
    <n v="385287.56709251105"/>
    <n v="0"/>
    <n v="385287.56709251105"/>
    <n v="385287.56709251105"/>
    <n v="0"/>
    <n v="0"/>
    <n v="0"/>
    <s v="Bamba"/>
    <s v="? "/>
    <s v="N"/>
    <n v="0"/>
    <n v="0"/>
    <n v="0"/>
    <n v="0"/>
    <n v="0"/>
    <n v="0"/>
  </r>
  <r>
    <s v="R"/>
    <x v="0"/>
    <s v="R.10055"/>
    <s v="CAP-WHIDBEY ISLAND ELECTRIC RELIABILITY"/>
    <s v="R.10055.02"/>
    <s v="WHIDBEY ISLAND 115KV"/>
    <s v="R.10055.02.01"/>
    <s v="WHIDBEY ISLAND 115KV"/>
    <s v="R.10055.02.01.02"/>
    <s v="OMRC_E-WHIDBEY ISLAND 115KV-ROW"/>
    <x v="0"/>
    <n v="4022"/>
    <s v="Roque Bamba"/>
    <s v="OR"/>
    <s v="REL  SETC  //  EXEC"/>
    <x v="2"/>
    <x v="1"/>
    <s v="2CORP20000"/>
    <x v="11"/>
    <s v="3CORP29900"/>
    <x v="78"/>
    <s v="1DRIV11000"/>
    <x v="0"/>
    <s v="2DRIV11500"/>
    <x v="34"/>
    <n v="0"/>
    <n v="0"/>
    <n v="0"/>
    <n v="0"/>
    <n v="0"/>
    <n v="0"/>
    <n v="0"/>
    <n v="0"/>
    <n v="0"/>
    <n v="0"/>
    <n v="0"/>
    <n v="0"/>
    <n v="0"/>
    <n v="0"/>
    <n v="0"/>
    <n v="0"/>
    <n v="0"/>
    <n v="0"/>
    <n v="0"/>
    <n v="0"/>
    <s v=" "/>
    <s v="N"/>
    <n v="0"/>
    <n v="0"/>
    <n v="0"/>
    <n v="0"/>
    <n v="0"/>
    <n v="0"/>
  </r>
  <r>
    <s v="R"/>
    <x v="0"/>
    <s v="R.10056"/>
    <s v="CAP-WILKESON ELECTRIC RELIABILITY"/>
    <s v="R.10056.01"/>
    <s v="WILKESON SUBSTATION"/>
    <s v="R.10056.01.01"/>
    <s v="WILKESON SUBSTATION"/>
    <s v="R.10056.01.01.01"/>
    <s v="E-WILKESON SUBSTATION-SUB"/>
    <x v="0"/>
    <n v="4022"/>
    <s v="Roque Bamba"/>
    <s v="CA"/>
    <s v="REL  SETC  //  EXEC"/>
    <x v="0"/>
    <x v="0"/>
    <s v="2CORP90000"/>
    <x v="0"/>
    <s v="3CORP93000"/>
    <x v="0"/>
    <s v="1DRIV11000"/>
    <x v="0"/>
    <s v="2DRIV11100"/>
    <x v="43"/>
    <n v="0"/>
    <n v="0"/>
    <n v="0"/>
    <n v="0"/>
    <n v="0"/>
    <n v="0"/>
    <n v="0"/>
    <n v="0"/>
    <n v="0"/>
    <n v="0"/>
    <n v="0"/>
    <n v="0"/>
    <n v="0"/>
    <n v="0"/>
    <n v="0"/>
    <n v="0"/>
    <n v="0"/>
    <n v="0"/>
    <n v="0"/>
    <s v="Nedrud"/>
    <s v=" "/>
    <s v="N"/>
    <n v="0"/>
    <n v="0"/>
    <n v="0"/>
    <n v="0"/>
    <n v="0"/>
    <n v="0"/>
  </r>
  <r>
    <s v="X"/>
    <x v="4"/>
    <s v="X.10001"/>
    <s v="CAP-COMPRESSED NATURAL GAS (CNG)"/>
    <s v="X.10001.01"/>
    <s v="COMPRESSED NATURAL GAS (CNG) DEVELOPMENT"/>
    <s v="X.10001.01.01"/>
    <s v="COMPRESSED NATURAL GAS (CNG) DEVELOPMENT"/>
    <s v="X.10001.01.01.01"/>
    <s v="COMPRESSED NATURAL GAS (CNG) DEVELOPMENT"/>
    <x v="0"/>
    <n v="4407"/>
    <s v="Brian H Lenz"/>
    <s v="CA"/>
    <s v="REL  SETC  //  EXEC"/>
    <x v="2"/>
    <x v="1"/>
    <s v="2CORP30000"/>
    <x v="2"/>
    <s v="3CORP31000"/>
    <x v="109"/>
    <s v="1DRIV30000"/>
    <x v="6"/>
    <s v="2DRIV31000"/>
    <x v="53"/>
    <n v="1700000"/>
    <n v="1700000"/>
    <n v="1958250"/>
    <n v="118.62"/>
    <n v="1699881.38"/>
    <n v="1700000"/>
    <n v="1700000"/>
    <n v="0"/>
    <n v="0"/>
    <n v="1700000"/>
    <n v="-1700000"/>
    <n v="0"/>
    <n v="1700000"/>
    <n v="-1700000"/>
    <n v="0"/>
    <n v="1700000"/>
    <n v="-1700000"/>
    <n v="1700000"/>
    <n v="-3400118.62"/>
    <n v="0"/>
    <n v="0"/>
    <s v="N"/>
    <n v="0"/>
    <n v="0"/>
    <n v="0"/>
    <n v="0"/>
    <n v="0"/>
    <n v="0"/>
  </r>
  <r>
    <s v="X"/>
    <x v="4"/>
    <s v="X.10002"/>
    <s v="CAP-EQUIPMENT RENTED TO CUSTOMERS"/>
    <s v="X.10002.01"/>
    <s v="GAS"/>
    <s v="X.10002.01.01"/>
    <s v="WATER HEATER"/>
    <s v="X.10002.01.01.01"/>
    <s v="WATER HEATER COMMERICAL-GAS"/>
    <x v="0"/>
    <n v="3015"/>
    <s v="Malcolm McCulloch"/>
    <s v="CA"/>
    <s v="REL  SETC  //  EXEC"/>
    <x v="2"/>
    <x v="1"/>
    <s v="2CORP30000"/>
    <x v="2"/>
    <s v="3CORP35000"/>
    <x v="110"/>
    <s v="1DRIV30000"/>
    <x v="6"/>
    <s v="2DRIV35000"/>
    <x v="54"/>
    <n v="0"/>
    <n v="618430"/>
    <n v="634589.1"/>
    <n v="633328.29028049996"/>
    <n v="-14898.290280499961"/>
    <n v="0"/>
    <n v="0"/>
    <n v="0"/>
    <n v="0"/>
    <n v="0"/>
    <n v="0"/>
    <n v="0"/>
    <n v="0"/>
    <n v="0"/>
    <n v="0"/>
    <n v="0"/>
    <n v="0"/>
    <n v="0"/>
    <n v="-14898.290280499961"/>
    <n v="0"/>
    <n v="0"/>
    <s v="N"/>
    <n v="0"/>
    <n v="0"/>
    <n v="0"/>
    <n v="0"/>
    <n v="0"/>
    <n v="0"/>
  </r>
  <r>
    <s v="X"/>
    <x v="4"/>
    <s v="X.10002"/>
    <s v="CAP-EQUIPMENT RENTED TO CUSTOMERS"/>
    <s v="X.10002.01"/>
    <s v="GAS"/>
    <s v="X.10002.01.01"/>
    <s v="WATER HEATER"/>
    <s v="X.10002.01.01.02"/>
    <s v="WATER HEATER RESIDENTIAL-GAS"/>
    <x v="0"/>
    <n v="3015"/>
    <s v="Malcolm McCulloch"/>
    <s v="CA"/>
    <s v="REL  SETC  //  OPER"/>
    <x v="2"/>
    <x v="1"/>
    <s v="2CORP30000"/>
    <x v="2"/>
    <s v="3CORP35000"/>
    <x v="110"/>
    <s v="1DRIV30000"/>
    <x v="6"/>
    <s v="2DRIV35000"/>
    <x v="54"/>
    <n v="2478623"/>
    <n v="1860193"/>
    <n v="1861131.36"/>
    <n v="1586878.8647011002"/>
    <n v="273314.13529889984"/>
    <n v="2772605"/>
    <n v="2772605"/>
    <n v="0"/>
    <n v="3103651"/>
    <n v="3103651"/>
    <n v="0"/>
    <n v="3476699"/>
    <n v="3476699"/>
    <n v="0"/>
    <n v="3897374"/>
    <n v="3897374"/>
    <n v="0"/>
    <n v="4368950"/>
    <n v="273314.13529889984"/>
    <n v="0"/>
    <n v="0"/>
    <s v="N"/>
    <n v="0"/>
    <n v="0"/>
    <n v="0"/>
    <n v="0"/>
    <n v="0"/>
    <n v="0"/>
  </r>
  <r>
    <s v="X"/>
    <x v="4"/>
    <s v="X.10003"/>
    <s v="CAP-STREET LIGHTS"/>
    <s v="X.10003.01"/>
    <s v="INTOLIGHT LIGHTING"/>
    <s v="X.10003.01.01"/>
    <s v="LED"/>
    <s v="X.10003.01.01.01"/>
    <s v="INTOLIGHT LIGHTING SERVICES_LED"/>
    <x v="0"/>
    <n v="3515"/>
    <s v="Malcolm McCulloch"/>
    <s v="CA"/>
    <s v="REL  SETC  //  EXEC"/>
    <x v="2"/>
    <x v="1"/>
    <s v="2CORP30000"/>
    <x v="2"/>
    <s v="3CORP34000"/>
    <x v="111"/>
    <s v="1DRIV30000"/>
    <x v="6"/>
    <s v="2DRIV34000"/>
    <x v="55"/>
    <n v="5815907"/>
    <n v="4071135"/>
    <n v="6036389.75"/>
    <n v="4476812.0867407005"/>
    <n v="-405677.08674070053"/>
    <n v="5757873"/>
    <n v="9794613"/>
    <n v="-4036740"/>
    <n v="5724595"/>
    <n v="9948749"/>
    <n v="-4224154"/>
    <n v="5360897"/>
    <n v="10111701"/>
    <n v="-4750804"/>
    <n v="5360897"/>
    <n v="10283605"/>
    <n v="-4922708"/>
    <n v="10464611"/>
    <n v="-18340083.086740702"/>
    <n v="0"/>
    <n v="0"/>
    <s v="N"/>
    <n v="0"/>
    <n v="0"/>
    <n v="0"/>
    <n v="0"/>
    <n v="0"/>
    <n v="0"/>
  </r>
  <r>
    <s v="X"/>
    <x v="4"/>
    <s v="X.10003"/>
    <s v="CAP-STREET LIGHTS"/>
    <s v="X.10003.01"/>
    <s v="INTOLIGHT LIGHTING"/>
    <s v="X.10003.01.02"/>
    <s v="NON-LED"/>
    <s v="X.10003.01.02.01"/>
    <s v="INTOLIGHT LIGHTING SERVICES_NON-LED"/>
    <x v="0"/>
    <n v="3515"/>
    <s v="Malcolm McCulloch"/>
    <s v="CA"/>
    <s v="REL  SETC  //  EXEC"/>
    <x v="2"/>
    <x v="1"/>
    <s v="2CORP30000"/>
    <x v="2"/>
    <s v="3CORP34000"/>
    <x v="111"/>
    <s v="1DRIV30000"/>
    <x v="6"/>
    <s v="2DRIV34000"/>
    <x v="55"/>
    <n v="0"/>
    <n v="1744772"/>
    <n v="2150219.69"/>
    <n v="1342895.0456113"/>
    <n v="401876.95438869996"/>
    <n v="0"/>
    <n v="0"/>
    <n v="0"/>
    <n v="0"/>
    <n v="0"/>
    <n v="0"/>
    <n v="0"/>
    <n v="0"/>
    <n v="0"/>
    <n v="0"/>
    <n v="0"/>
    <n v="0"/>
    <n v="0"/>
    <n v="401876.95438869996"/>
    <n v="0"/>
    <n v="0"/>
    <s v="N"/>
    <n v="0"/>
    <n v="0"/>
    <n v="0"/>
    <n v="0"/>
    <n v="0"/>
    <n v="0"/>
  </r>
  <r>
    <s v="R"/>
    <x v="0"/>
    <s v="R.TBD"/>
    <s v="TBD"/>
    <s v="R.TBD"/>
    <s v="TBD"/>
    <s v="R.TBD"/>
    <s v="TBD"/>
    <s v="R.10019.03.01.03"/>
    <s v="E-WEST KITSAP 230KV PROJECT"/>
    <x v="0"/>
    <s v="TBD"/>
    <s v="TBD"/>
    <s v="CA"/>
    <s v="N/A"/>
    <x v="0"/>
    <x v="0"/>
    <s v="2CORP90000"/>
    <x v="0"/>
    <s v="3CORP96000"/>
    <x v="67"/>
    <s v="1DRIV11000"/>
    <x v="0"/>
    <s v="2DRIV11600"/>
    <x v="32"/>
    <n v="0"/>
    <n v="0"/>
    <n v="0"/>
    <n v="40155.838000000003"/>
    <n v="-40155.838000000003"/>
    <n v="0"/>
    <n v="250000"/>
    <n v="-250000"/>
    <n v="350000"/>
    <n v="350000"/>
    <n v="0"/>
    <n v="600000"/>
    <n v="600000"/>
    <n v="0"/>
    <n v="1800241"/>
    <n v="1800241"/>
    <n v="0"/>
    <n v="0"/>
    <n v="-290155.83799999999"/>
    <s v="Bamba"/>
    <s v="Needs funding in 2018 for development "/>
    <s v="N"/>
    <n v="0"/>
    <n v="0"/>
    <n v="0"/>
    <n v="0"/>
    <n v="0"/>
    <n v="0"/>
  </r>
  <r>
    <s v="R"/>
    <x v="0"/>
    <s v="R.TBD"/>
    <s v="TBD"/>
    <s v="R.TBD"/>
    <s v="TBD"/>
    <s v="R.TBD"/>
    <s v="TBD"/>
    <s v="Project Initiation-Pioneer Substation/Switching Station"/>
    <s v="Placeholder-Pioneer Substation/Switching Station"/>
    <x v="1"/>
    <s v="TBD"/>
    <s v="TBD"/>
    <s v="CA"/>
    <s v="N/A"/>
    <x v="0"/>
    <x v="0"/>
    <s v="2CORP90000"/>
    <x v="0"/>
    <s v="3CORP96000"/>
    <x v="67"/>
    <s v="1DRIV11000"/>
    <x v="0"/>
    <s v="2DRIV11600"/>
    <x v="32"/>
    <n v="0"/>
    <n v="0"/>
    <n v="0"/>
    <n v="0"/>
    <n v="0"/>
    <n v="0"/>
    <n v="0"/>
    <n v="0"/>
    <n v="0"/>
    <n v="100000"/>
    <n v="-100000"/>
    <n v="125900.70864163217"/>
    <n v="0"/>
    <n v="125900.70864163217"/>
    <n v="457354.10312645475"/>
    <n v="0"/>
    <n v="457354.10312645475"/>
    <n v="0"/>
    <n v="483254.81176808686"/>
    <s v="Nedrud"/>
    <s v=" JVN Removed dollars until Project Initiation is complete"/>
    <s v="N"/>
    <n v="0"/>
    <n v="0"/>
    <n v="0"/>
    <n v="0"/>
    <n v="0"/>
    <n v="0"/>
  </r>
  <r>
    <s v="R"/>
    <x v="0"/>
    <s v="R.TBD"/>
    <s v="TBD"/>
    <s v="R.TBD"/>
    <s v="TBD"/>
    <s v="R.TBD"/>
    <s v="TBD"/>
    <s v="Current Differential Relays"/>
    <s v="Placeholder-Current Differential Relays"/>
    <x v="1"/>
    <s v="TBD"/>
    <s v="TBD"/>
    <s v="CA"/>
    <s v="N/A"/>
    <x v="0"/>
    <x v="0"/>
    <s v="2CORP90000"/>
    <x v="0"/>
    <s v="3CORP93000"/>
    <x v="0"/>
    <s v="1DRIV11000"/>
    <x v="0"/>
    <s v="2DRIV11100"/>
    <x v="43"/>
    <n v="0"/>
    <n v="0"/>
    <n v="0"/>
    <n v="0"/>
    <n v="0"/>
    <n v="0"/>
    <n v="0"/>
    <n v="0"/>
    <n v="283639.50809599995"/>
    <n v="283640"/>
    <n v="-0.49190400005318224"/>
    <n v="283639.50809599995"/>
    <n v="283640"/>
    <n v="-0.49190400005318224"/>
    <n v="0"/>
    <n v="292149"/>
    <n v="-292149"/>
    <n v="300913"/>
    <n v="-292149.98380800011"/>
    <s v="Nedrud"/>
    <s v=" "/>
    <s v="N"/>
    <n v="0"/>
    <n v="0"/>
    <n v="0"/>
    <n v="0"/>
    <n v="0"/>
    <n v="0"/>
  </r>
  <r>
    <s v="R"/>
    <x v="0"/>
    <s v="R.TBD"/>
    <s v="TBD"/>
    <s v="R.TBD"/>
    <s v="TBD"/>
    <s v="R.TBD"/>
    <s v="TBD"/>
    <s v="Placeholder-E Oly GS Rebuild"/>
    <s v="Placeholder-E Oly GS Rebuild"/>
    <x v="1"/>
    <s v="TBD"/>
    <s v="TBD"/>
    <s v="CA"/>
    <s v="N/A"/>
    <x v="0"/>
    <x v="0"/>
    <s v="2CORP90000"/>
    <x v="0"/>
    <s v="3CORP96500"/>
    <x v="91"/>
    <s v="1DRIV12000"/>
    <x v="17"/>
    <s v="2DRIV12500"/>
    <x v="33"/>
    <n v="0"/>
    <n v="0"/>
    <n v="0"/>
    <n v="0"/>
    <n v="0"/>
    <n v="0"/>
    <n v="0"/>
    <n v="0"/>
    <n v="0"/>
    <n v="0"/>
    <n v="0"/>
    <n v="0"/>
    <n v="0"/>
    <n v="0"/>
    <n v="4776000"/>
    <n v="0"/>
    <n v="4776000"/>
    <n v="0"/>
    <n v="4776000"/>
    <s v="Henderson"/>
    <s v=" "/>
    <s v="N"/>
    <n v="0"/>
    <n v="0"/>
    <n v="0"/>
    <n v="0"/>
    <n v="0"/>
    <n v="0"/>
  </r>
  <r>
    <s v="R"/>
    <x v="0"/>
    <s v="R.TBD"/>
    <s v="TBD"/>
    <s v="R.TBD"/>
    <s v="TBD"/>
    <s v="R.TBD"/>
    <s v="TBD"/>
    <s v="R.10029.02.01.01"/>
    <s v="GREENLAKE LATERAL 16&quot;  HP"/>
    <x v="0"/>
    <s v="TBD"/>
    <s v="TBD"/>
    <s v="CA"/>
    <s v="N/A"/>
    <x v="0"/>
    <x v="0"/>
    <s v="2CORP90000"/>
    <x v="0"/>
    <s v="3CORP96500"/>
    <x v="91"/>
    <s v="1DRIV12000"/>
    <x v="17"/>
    <s v="2DRIV12500"/>
    <x v="33"/>
    <n v="100000"/>
    <n v="0"/>
    <n v="0"/>
    <n v="119952"/>
    <n v="-119952"/>
    <n v="173805.7839697341"/>
    <n v="173805.7839697341"/>
    <n v="0"/>
    <n v="0"/>
    <n v="7000000"/>
    <n v="-7000000"/>
    <n v="0"/>
    <n v="11000000"/>
    <n v="-11000000"/>
    <n v="0"/>
    <n v="14600000"/>
    <n v="-14600000"/>
    <n v="8000000"/>
    <n v="-32719952"/>
    <s v="Bamba"/>
    <s v="WBS already created.  Would we really be ready for this in 2018?  CAK - deleting total $22M that spanned 2018 - 2020 until initiation completed for N Seatthe Pressure (line 429)"/>
    <s v="N"/>
    <n v="-8000000"/>
    <n v="0"/>
    <n v="7000000"/>
    <n v="11000000"/>
    <n v="14600000"/>
    <n v="8000000"/>
  </r>
  <r>
    <s v="R"/>
    <x v="0"/>
    <s v="R.TBD"/>
    <s v="TBD"/>
    <s v="R.TBD"/>
    <s v="TBD"/>
    <s v="R.TBD"/>
    <s v="TBD"/>
    <s v="Project Initiation-Greenwood Pressure Increase &amp; LS Install"/>
    <s v="Placeholder-Greenwood Pressure Increase &amp; LS Install"/>
    <x v="1"/>
    <s v="TBD"/>
    <s v="TBD"/>
    <s v="CA"/>
    <s v="N/A"/>
    <x v="0"/>
    <x v="0"/>
    <s v="2CORP90000"/>
    <x v="0"/>
    <s v="3CORP96500"/>
    <x v="91"/>
    <s v="1DRIV12000"/>
    <x v="17"/>
    <s v="2DRIV12500"/>
    <x v="33"/>
    <n v="0"/>
    <n v="0"/>
    <n v="0"/>
    <n v="0"/>
    <n v="0"/>
    <n v="0"/>
    <n v="0"/>
    <n v="0"/>
    <n v="602141.53464293957"/>
    <n v="602141.53464293957"/>
    <n v="0"/>
    <n v="2519272"/>
    <n v="6500000"/>
    <n v="-3980728"/>
    <n v="0"/>
    <n v="0"/>
    <n v="0"/>
    <n v="0"/>
    <n v="-3980728"/>
    <s v="Bamba"/>
    <s v=" CAK - deleting $10M that spanned 2018-2020 until project initiation completed for N Seatthe Pressure (line 429)"/>
    <s v="N"/>
    <n v="0"/>
    <n v="0"/>
    <n v="0"/>
    <n v="0"/>
    <n v="0"/>
    <n v="0"/>
  </r>
  <r>
    <s v="R"/>
    <x v="0"/>
    <s v="R.TBD"/>
    <s v="TBD"/>
    <s v="R.TBD"/>
    <s v="TBD"/>
    <s v="R.TBD"/>
    <s v="TBD"/>
    <s v="Lake Stevens GS Rebuild"/>
    <s v="Placeholder-Lake Stevens GS Rebuild"/>
    <x v="1"/>
    <s v="TBD"/>
    <s v="TBD"/>
    <s v="CA"/>
    <s v="N/A"/>
    <x v="0"/>
    <x v="0"/>
    <s v="2CORP90000"/>
    <x v="0"/>
    <s v="3CORP96500"/>
    <x v="91"/>
    <s v="1DRIV12000"/>
    <x v="17"/>
    <s v="2DRIV12500"/>
    <x v="33"/>
    <n v="0"/>
    <n v="0"/>
    <n v="0"/>
    <n v="0"/>
    <n v="0"/>
    <n v="0"/>
    <n v="0"/>
    <n v="0"/>
    <n v="0"/>
    <n v="0"/>
    <n v="0"/>
    <n v="695400.00000000012"/>
    <n v="0"/>
    <n v="695400.00000000012"/>
    <n v="0"/>
    <n v="0"/>
    <n v="0"/>
    <n v="0"/>
    <n v="695400.00000000012"/>
    <s v="Henderson"/>
    <s v=" "/>
    <s v="N"/>
    <n v="0"/>
    <n v="0"/>
    <n v="0"/>
    <n v="0"/>
    <n v="0"/>
    <n v="0"/>
  </r>
  <r>
    <s v="R"/>
    <x v="0"/>
    <s v="R.TBD"/>
    <s v="TBD"/>
    <s v="R.TBD"/>
    <s v="TBD"/>
    <s v="R.TBD"/>
    <s v="TBD"/>
    <s v="Machias GS Rebuild"/>
    <s v="Placeholder-Machias GS Rebuild"/>
    <x v="1"/>
    <s v="TBD"/>
    <s v="TBD"/>
    <s v="CA"/>
    <s v="N/A"/>
    <x v="0"/>
    <x v="0"/>
    <s v="2CORP90000"/>
    <x v="0"/>
    <s v="3CORP96500"/>
    <x v="91"/>
    <s v="1DRIV12000"/>
    <x v="17"/>
    <s v="2DRIV12500"/>
    <x v="33"/>
    <n v="0"/>
    <n v="0"/>
    <n v="0"/>
    <n v="0"/>
    <n v="0"/>
    <n v="0"/>
    <n v="0"/>
    <n v="0"/>
    <n v="0"/>
    <n v="0"/>
    <n v="0"/>
    <n v="3477000"/>
    <n v="0"/>
    <n v="3477000"/>
    <n v="0"/>
    <n v="100000"/>
    <n v="-100000"/>
    <n v="3477000"/>
    <n v="3377000"/>
    <s v="Henderson"/>
    <s v=" Need a review with Booga"/>
    <s v="N"/>
    <n v="0"/>
    <n v="0"/>
    <n v="0"/>
    <n v="0"/>
    <n v="0"/>
    <n v="0"/>
  </r>
  <r>
    <s v="R"/>
    <x v="0"/>
    <s v="R.TBD"/>
    <s v="TBD"/>
    <s v="R.TBD"/>
    <s v="TBD"/>
    <s v="R.TBD"/>
    <s v="TBD"/>
    <s v="May Valley GS Rebuild"/>
    <s v="Placeholder-May Valley GS Rebuild"/>
    <x v="1"/>
    <s v="TBD"/>
    <s v="TBD"/>
    <s v="CA"/>
    <s v="N/A"/>
    <x v="0"/>
    <x v="0"/>
    <s v="2CORP90000"/>
    <x v="0"/>
    <s v="3CORP96500"/>
    <x v="91"/>
    <s v="1DRIV12000"/>
    <x v="17"/>
    <s v="2DRIV12500"/>
    <x v="33"/>
    <n v="0"/>
    <n v="0"/>
    <n v="0"/>
    <n v="0"/>
    <n v="0"/>
    <n v="0"/>
    <n v="0"/>
    <n v="0"/>
    <n v="0"/>
    <n v="0"/>
    <n v="0"/>
    <n v="0"/>
    <n v="0"/>
    <n v="0"/>
    <n v="3581999.9999999995"/>
    <n v="0"/>
    <n v="3581999.9999999995"/>
    <n v="0"/>
    <n v="3581999.9999999995"/>
    <s v="Henderson"/>
    <s v=" "/>
    <s v="N"/>
    <n v="0"/>
    <n v="0"/>
    <n v="0"/>
    <n v="0"/>
    <n v="0"/>
    <n v="0"/>
  </r>
  <r>
    <s v="R"/>
    <x v="0"/>
    <s v="R.TBD"/>
    <s v="TBD"/>
    <s v="R.TBD"/>
    <s v="TBD"/>
    <s v="R.TBD"/>
    <s v="TBD"/>
    <s v="Vashon Island HP Upgrade Phase 1"/>
    <s v="Placeholder-Vashon Island HP Upgrade Phase 1"/>
    <x v="1"/>
    <s v="TBD"/>
    <s v="TBD"/>
    <s v="CA"/>
    <s v="N/A"/>
    <x v="0"/>
    <x v="0"/>
    <s v="2CORP90000"/>
    <x v="0"/>
    <s v="3CORP96500"/>
    <x v="91"/>
    <s v="1DRIV12000"/>
    <x v="17"/>
    <s v="2DRIV12500"/>
    <x v="33"/>
    <n v="0"/>
    <n v="0"/>
    <n v="0"/>
    <n v="0"/>
    <n v="0"/>
    <n v="1836240.0000000002"/>
    <n v="50000"/>
    <n v="1786240.0000000002"/>
    <n v="0"/>
    <n v="1786240"/>
    <n v="-1786240"/>
    <n v="0"/>
    <n v="0"/>
    <n v="0"/>
    <n v="0"/>
    <n v="0"/>
    <n v="0"/>
    <n v="0"/>
    <n v="2.3283064365386963E-10"/>
    <s v="Henderson"/>
    <s v=" CAK - appears moved out by DH, but lowered to 1.8M versus 2M"/>
    <s v="N"/>
    <n v="0"/>
    <n v="0"/>
    <n v="0"/>
    <n v="0"/>
    <n v="0"/>
    <n v="0"/>
  </r>
  <r>
    <s v="R"/>
    <x v="0"/>
    <s v="R.TBD"/>
    <s v="TBD"/>
    <s v="R.TBD"/>
    <s v="TBD"/>
    <s v="R.TBD"/>
    <s v="TBD"/>
    <s v="Project Initiation-BPA Olympia 115kV bus improvments"/>
    <s v="Placeholder-BPA Olympia 115kV bus improvments"/>
    <x v="1"/>
    <s v="TBD"/>
    <s v="TBD"/>
    <s v="CA"/>
    <s v="N/A"/>
    <x v="0"/>
    <x v="0"/>
    <s v="2CORP90000"/>
    <x v="0"/>
    <s v="3CORP96000"/>
    <x v="67"/>
    <s v="1DRIV11000"/>
    <x v="0"/>
    <s v="2DRIV11600"/>
    <x v="32"/>
    <n v="0"/>
    <n v="0"/>
    <n v="0"/>
    <n v="0"/>
    <n v="0"/>
    <n v="0"/>
    <n v="0"/>
    <n v="0"/>
    <n v="0"/>
    <n v="0"/>
    <n v="0"/>
    <n v="121268.35045866825"/>
    <n v="0"/>
    <n v="121268.35045866825"/>
    <n v="299993.73081938323"/>
    <n v="121268.35045866825"/>
    <n v="178725.38036071497"/>
    <n v="299993.73081938323"/>
    <n v="299993.73081938323"/>
    <s v="Nedrud"/>
    <s v="Move $$s to 2021/2022 - pending BPA SIS which has 4 year lead time. "/>
    <s v="N"/>
    <n v="0"/>
    <n v="0"/>
    <n v="0"/>
    <n v="0"/>
    <n v="0"/>
    <n v="0"/>
  </r>
  <r>
    <s v="R"/>
    <x v="0"/>
    <s v="R.TBD"/>
    <s v="TBD"/>
    <s v="R.TBD"/>
    <s v="TBD"/>
    <s v="R.TBD"/>
    <s v="TBD"/>
    <s v="BPA Olympia - Airport (Fiber only)"/>
    <s v="Placeholder-BPA Olympia - Airport (Fiber only)"/>
    <x v="1"/>
    <s v="TBD"/>
    <s v="TBD"/>
    <s v="CA"/>
    <s v="N/A"/>
    <x v="0"/>
    <x v="0"/>
    <s v="2CORP90000"/>
    <x v="0"/>
    <s v="3CORP96000"/>
    <x v="67"/>
    <s v="1DRIV11000"/>
    <x v="0"/>
    <s v="2DRIV11600"/>
    <x v="32"/>
    <n v="0"/>
    <n v="0"/>
    <n v="0"/>
    <n v="0"/>
    <n v="0"/>
    <n v="0"/>
    <n v="0"/>
    <n v="0"/>
    <n v="0"/>
    <n v="0"/>
    <n v="0"/>
    <n v="600000"/>
    <n v="0"/>
    <n v="600000"/>
    <n v="0"/>
    <n v="0"/>
    <n v="0"/>
    <n v="0"/>
    <n v="600000"/>
    <n v="0"/>
    <s v=" "/>
    <s v="N"/>
    <n v="0"/>
    <n v="0"/>
    <n v="0"/>
    <n v="0"/>
    <n v="0"/>
    <n v="0"/>
  </r>
  <r>
    <s v="R"/>
    <x v="0"/>
    <s v="R.TBD"/>
    <s v="TBD"/>
    <s v="R.TBD"/>
    <s v="TBD"/>
    <s v="R.TBD"/>
    <s v="TBD"/>
    <s v="Yelm GS Rebuild"/>
    <s v="Placeholder-Yelm GS Rebuild"/>
    <x v="1"/>
    <s v="TBD"/>
    <s v="TBD"/>
    <s v="CA"/>
    <s v="N/A"/>
    <x v="0"/>
    <x v="0"/>
    <s v="2CORP90000"/>
    <x v="0"/>
    <s v="3CORP96500"/>
    <x v="91"/>
    <s v="1DRIV12000"/>
    <x v="17"/>
    <s v="2DRIV12500"/>
    <x v="33"/>
    <n v="0"/>
    <n v="0"/>
    <n v="0"/>
    <n v="0"/>
    <n v="0"/>
    <n v="327900"/>
    <n v="0"/>
    <n v="327900"/>
    <n v="0"/>
    <n v="0"/>
    <n v="0"/>
    <n v="0"/>
    <n v="0"/>
    <n v="0"/>
    <n v="0"/>
    <n v="0"/>
    <n v="0"/>
    <n v="0"/>
    <n v="327900"/>
    <s v="Henderson"/>
    <s v=" "/>
    <s v="N"/>
    <n v="0"/>
    <n v="0"/>
    <n v="0"/>
    <n v="0"/>
    <n v="0"/>
    <n v="0"/>
  </r>
  <r>
    <s v="K"/>
    <x v="3"/>
    <s v="K.TBD"/>
    <s v="TBD"/>
    <s v="K.TBD"/>
    <s v="TBD"/>
    <s v="K.TBD"/>
    <s v="TBD"/>
    <s v="Breakout - New Resource - Wind"/>
    <s v="Breakout - New Resource - Wind"/>
    <x v="0"/>
    <s v="TBD"/>
    <s v="TBD"/>
    <s v="CA"/>
    <s v="N/A"/>
    <x v="0"/>
    <x v="0"/>
    <s v="2CORP70000"/>
    <x v="6"/>
    <s v="TBD"/>
    <x v="112"/>
    <s v="1DRIV13000"/>
    <x v="10"/>
    <s v="2DRIV13000"/>
    <x v="12"/>
    <n v="0"/>
    <n v="0"/>
    <n v="0"/>
    <n v="0"/>
    <n v="0"/>
    <n v="0"/>
    <n v="0"/>
    <n v="0"/>
    <n v="0"/>
    <n v="0"/>
    <n v="0"/>
    <n v="0"/>
    <n v="0"/>
    <n v="0"/>
    <n v="4651000"/>
    <n v="0"/>
    <n v="4651000"/>
    <n v="0"/>
    <n v="4651000"/>
    <n v="0"/>
    <n v="0"/>
    <s v="N"/>
    <n v="0"/>
    <n v="0"/>
    <n v="0"/>
    <n v="0"/>
    <n v="-4651000"/>
    <n v="0"/>
  </r>
  <r>
    <s v="R"/>
    <x v="0"/>
    <s v="R.TBD"/>
    <s v="TBD"/>
    <s v="R.TBD"/>
    <s v="TBD"/>
    <s v="R.TBD"/>
    <s v="TBD"/>
    <s v="DA over AMI Network (network enhancement)"/>
    <s v="Placeholder-DA over AMI Network (network enhancement)"/>
    <x v="1"/>
    <s v="TBD"/>
    <s v="TBD"/>
    <s v="CA"/>
    <s v="N/A"/>
    <x v="2"/>
    <x v="1"/>
    <s v="2CORP50000"/>
    <x v="5"/>
    <s v="3CORP52000"/>
    <x v="82"/>
    <s v="1DRIV11000"/>
    <x v="0"/>
    <s v="2DRIV11300"/>
    <x v="0"/>
    <n v="0"/>
    <n v="0"/>
    <n v="0"/>
    <n v="0"/>
    <n v="0"/>
    <n v="0"/>
    <n v="308713"/>
    <n v="-308713"/>
    <n v="0"/>
    <n v="0"/>
    <n v="0"/>
    <n v="0"/>
    <n v="0"/>
    <n v="0"/>
    <n v="0"/>
    <n v="0"/>
    <n v="0"/>
    <n v="0"/>
    <n v="-308713"/>
    <s v="Feinstein"/>
    <s v="Matches Initiation Proposal "/>
    <s v="Y"/>
    <n v="0"/>
    <n v="0"/>
    <n v="0"/>
    <n v="0"/>
    <n v="0"/>
    <n v="0"/>
  </r>
  <r>
    <s v="R"/>
    <x v="0"/>
    <s v="R.TBD"/>
    <s v="TBD"/>
    <s v="R.TBD"/>
    <s v="TBD"/>
    <s v="R.TBD"/>
    <s v="TBD"/>
    <s v="Project Initiation-Smart Grid field lab"/>
    <s v="Placeholder-Smart Grid field lab"/>
    <x v="1"/>
    <s v="TBD"/>
    <s v="TBD"/>
    <s v="CA"/>
    <s v="N/A"/>
    <x v="2"/>
    <x v="1"/>
    <s v="2CORP15000"/>
    <x v="12"/>
    <s v="3CORP17000"/>
    <x v="72"/>
    <s v="1DRIV11000"/>
    <x v="0"/>
    <s v="2DRIV11700"/>
    <x v="45"/>
    <n v="0"/>
    <n v="0"/>
    <n v="0"/>
    <n v="0"/>
    <n v="0"/>
    <n v="0"/>
    <n v="500000"/>
    <n v="-500000"/>
    <n v="0"/>
    <n v="500000"/>
    <n v="-500000"/>
    <n v="0"/>
    <n v="500000"/>
    <n v="-500000"/>
    <n v="0"/>
    <n v="0"/>
    <n v="0"/>
    <n v="0"/>
    <n v="-1500000"/>
    <s v="Feinstein"/>
    <s v="no initiation proposal *yet* CAK lowered from $7.25M (bulk of which was in 2018) to $1.5M as we'll need to determine total cost and timing first"/>
    <s v="N"/>
    <n v="0"/>
    <n v="0"/>
    <n v="0"/>
    <n v="0"/>
    <n v="0"/>
    <n v="0"/>
  </r>
  <r>
    <s v="R"/>
    <x v="0"/>
    <s v="R.TBD"/>
    <s v="TBD"/>
    <s v="R.TBD"/>
    <s v="TBD"/>
    <s v="R.TBD"/>
    <s v="TBD"/>
    <s v="Project Initiation-Talbot - Lakeside 115 kV #3 Via Hazelwood"/>
    <s v="Placeholder-Talbot - Lakeside 115 kV #3 Via Hazelwood"/>
    <x v="1"/>
    <s v="TBD"/>
    <s v="TBD"/>
    <s v="CA"/>
    <s v="N/A"/>
    <x v="2"/>
    <x v="1"/>
    <s v="2CORP20000"/>
    <x v="11"/>
    <s v="3CORP25000"/>
    <x v="99"/>
    <s v="1DRIV11000"/>
    <x v="0"/>
    <s v="2DRIV11500"/>
    <x v="34"/>
    <n v="0"/>
    <n v="0"/>
    <n v="0"/>
    <n v="0"/>
    <n v="0"/>
    <n v="0"/>
    <n v="35000"/>
    <n v="-35000"/>
    <n v="0"/>
    <n v="300000"/>
    <n v="-300000"/>
    <n v="0"/>
    <n v="0"/>
    <n v="0"/>
    <n v="0"/>
    <n v="0"/>
    <n v="0"/>
    <n v="25000000"/>
    <n v="-335000"/>
    <s v="Nedrud"/>
    <s v="This project may need to be accelerated if both Talbot - Lakeside 115 kV lines are converted to 230 kV.  Not presented to Booga CAK - funding of $20M in 2021 and $10M in 2022 will be added when Conversion to 230 is agreed upon and reviewed with BKG.  However I'm using this line item to capture what is a more likely total MP funding level as without it is amounts to only $5M."/>
    <s v="N"/>
    <n v="0"/>
    <n v="0"/>
    <n v="0"/>
    <n v="0"/>
    <n v="0"/>
    <n v="0"/>
  </r>
  <r>
    <s v="R"/>
    <x v="0"/>
    <s v="R.TBD"/>
    <s v="TBD"/>
    <s v="R.TBD"/>
    <s v="TBD"/>
    <s v="R.TBD"/>
    <s v="TBD"/>
    <s v="Project Initiation-Berrydale 230-115 kV Bank #2"/>
    <s v="Placeholder-Berrydale 230-115 kV Bank #2"/>
    <x v="1"/>
    <s v="TBD"/>
    <s v="TBD"/>
    <s v="CA"/>
    <s v="N/A"/>
    <x v="0"/>
    <x v="0"/>
    <s v="2CORP90000"/>
    <x v="0"/>
    <s v="3CORP96000"/>
    <x v="67"/>
    <s v="1DRIV11000"/>
    <x v="0"/>
    <s v="2DRIV11600"/>
    <x v="32"/>
    <n v="0"/>
    <n v="0"/>
    <n v="0"/>
    <n v="0"/>
    <n v="0"/>
    <n v="0"/>
    <n v="0"/>
    <n v="0"/>
    <n v="0"/>
    <n v="300000"/>
    <n v="-300000"/>
    <n v="0"/>
    <n v="0"/>
    <n v="0"/>
    <n v="0"/>
    <n v="300000"/>
    <n v="-300000"/>
    <n v="15000000"/>
    <n v="-600000"/>
    <s v="Nedrud"/>
    <s v="With the new transformer ratings forthcoming it may drive the need for the second Berrydale Bank.  Not presented to Booga CAK removing $15M in 2022 until project initiation completed - left initiation funding"/>
    <s v="N"/>
    <n v="-15000000"/>
    <n v="0"/>
    <n v="0"/>
    <n v="0"/>
    <n v="0"/>
    <n v="15000000"/>
  </r>
  <r>
    <s v="R"/>
    <x v="0"/>
    <s v="R.TBD"/>
    <s v="TBD"/>
    <s v="R.TBD"/>
    <s v="TBD"/>
    <s v="R.TBD"/>
    <s v="TBD"/>
    <s v="Project Initiation-Skagit Switching Station"/>
    <s v="Placeholder-Skagit Switching Station"/>
    <x v="1"/>
    <s v="TBD"/>
    <s v="TBD"/>
    <s v="CA"/>
    <s v="N/A"/>
    <x v="0"/>
    <x v="0"/>
    <s v="2CORP90000"/>
    <x v="0"/>
    <s v="3CORP96000"/>
    <x v="67"/>
    <s v="1DRIV11000"/>
    <x v="0"/>
    <s v="2DRIV11600"/>
    <x v="32"/>
    <n v="0"/>
    <n v="0"/>
    <n v="0"/>
    <n v="0"/>
    <n v="0"/>
    <n v="0"/>
    <n v="0"/>
    <n v="0"/>
    <n v="0"/>
    <n v="200000"/>
    <n v="-200000"/>
    <n v="0"/>
    <n v="0"/>
    <n v="0"/>
    <n v="0"/>
    <n v="200000"/>
    <n v="-200000"/>
    <n v="1000000"/>
    <n v="-400000"/>
    <s v="Nedrud"/>
    <s v="Has not been reviewed by Booga; needs planning study. CAK removing  $1M in 2022 until project initiation completed - left initiation funding"/>
    <s v="N"/>
    <n v="-1000000"/>
    <n v="0"/>
    <n v="0"/>
    <n v="0"/>
    <n v="0"/>
    <n v="1000000"/>
  </r>
  <r>
    <s v="R"/>
    <x v="0"/>
    <s v="R.TBD"/>
    <s v="TBD"/>
    <s v="R.TBD"/>
    <s v="TBD"/>
    <s v="R.TBD"/>
    <s v="TBD"/>
    <s v="Project Initiation-Sedro-Skagit #2 115 kV Line"/>
    <s v="Placeholder-Sedro-Skagit #2 115 kV Line"/>
    <x v="1"/>
    <s v="TBD"/>
    <s v="TBD"/>
    <s v="CA"/>
    <s v="N/A"/>
    <x v="0"/>
    <x v="0"/>
    <s v="2CORP90000"/>
    <x v="0"/>
    <s v="3CORP96000"/>
    <x v="67"/>
    <s v="1DRIV11000"/>
    <x v="0"/>
    <s v="2DRIV11600"/>
    <x v="32"/>
    <n v="0"/>
    <n v="0"/>
    <n v="0"/>
    <n v="0"/>
    <n v="0"/>
    <n v="0"/>
    <n v="0"/>
    <n v="0"/>
    <n v="0"/>
    <n v="200000"/>
    <n v="-200000"/>
    <n v="0"/>
    <n v="0"/>
    <n v="0"/>
    <n v="0"/>
    <n v="200000"/>
    <n v="-200000"/>
    <n v="1000000"/>
    <n v="-400000"/>
    <s v="Nedrud"/>
    <s v="Has not been reviewed by Booga; needs planning study. CAK removing  $1M in 2022 until project initiation completed - left initiation funding"/>
    <s v="N"/>
    <n v="-1000000"/>
    <n v="0"/>
    <n v="0"/>
    <n v="0"/>
    <n v="0"/>
    <n v="1000000"/>
  </r>
  <r>
    <s v="R"/>
    <x v="0"/>
    <s v="R.TBD"/>
    <s v="TBD"/>
    <s v="R.TBD"/>
    <s v="TBD"/>
    <s v="R.TBD"/>
    <s v="TBD"/>
    <s v="Project Initiation-E Whatcom Transmission Improvement"/>
    <s v="Placeholder-E Whatcom Transmission Improvement"/>
    <x v="1"/>
    <s v="TBD"/>
    <s v="TBD"/>
    <s v="CA"/>
    <s v="N/A"/>
    <x v="0"/>
    <x v="0"/>
    <s v="2CORP90000"/>
    <x v="0"/>
    <s v="3CORP93000"/>
    <x v="0"/>
    <s v="1DRIV11000"/>
    <x v="0"/>
    <s v="2DRIV11500"/>
    <x v="34"/>
    <n v="0"/>
    <n v="0"/>
    <n v="0"/>
    <n v="0"/>
    <n v="0"/>
    <n v="0"/>
    <n v="0"/>
    <n v="0"/>
    <n v="0"/>
    <n v="0"/>
    <n v="0"/>
    <n v="0"/>
    <n v="0"/>
    <n v="0"/>
    <n v="0"/>
    <n v="0"/>
    <n v="0"/>
    <n v="0"/>
    <n v="0"/>
    <s v="Nedrud"/>
    <s v="Has not been reviewed by Booga; needs planning study. CAK removed funding of $12.2M until completion of initiation"/>
    <s v="N"/>
    <n v="0"/>
    <n v="0"/>
    <n v="0"/>
    <n v="0"/>
    <n v="0"/>
    <n v="0"/>
  </r>
  <r>
    <s v="R"/>
    <x v="0"/>
    <s v="R.TBD"/>
    <s v="TBD"/>
    <s v="R.TBD"/>
    <s v="TBD"/>
    <s v="R.TBD"/>
    <s v="TBD"/>
    <s v="Project Initiation-Bellingham-Roeder Line Upgrade"/>
    <s v="Placeholder-Bellingham-Roeder Line Upgrade"/>
    <x v="1"/>
    <s v="TBD"/>
    <s v="TBD"/>
    <s v="CA"/>
    <s v="N/A"/>
    <x v="0"/>
    <x v="0"/>
    <s v="2CORP90000"/>
    <x v="0"/>
    <s v="3CORP96000"/>
    <x v="67"/>
    <s v="1DRIV11000"/>
    <x v="0"/>
    <s v="2DRIV11600"/>
    <x v="32"/>
    <n v="0"/>
    <n v="0"/>
    <n v="0"/>
    <n v="0"/>
    <n v="0"/>
    <n v="0"/>
    <n v="0"/>
    <n v="0"/>
    <n v="0"/>
    <n v="100000"/>
    <n v="-100000"/>
    <n v="0"/>
    <n v="100000"/>
    <n v="-100000"/>
    <n v="0"/>
    <n v="6500000"/>
    <n v="-6500000"/>
    <n v="0"/>
    <n v="-6700000"/>
    <s v="Nedrud"/>
    <s v="Has not been reviewed by Booga; needs planning study. CAK removing $6.5M in 2021until project initiation completed -left initiation funding"/>
    <s v="N"/>
    <n v="0"/>
    <n v="0"/>
    <n v="0"/>
    <n v="0"/>
    <n v="6500000"/>
    <n v="0"/>
  </r>
  <r>
    <s v="R"/>
    <x v="0"/>
    <s v="R.TBD"/>
    <s v="TBD"/>
    <s v="R.TBD"/>
    <s v="TBD"/>
    <s v="R.TBD"/>
    <s v="TBD"/>
    <s v="Project Initiation-3rd Line to Whidbey"/>
    <s v="Placeholder-3rd Line to Whidbey"/>
    <x v="1"/>
    <s v="TBD"/>
    <s v="TBD"/>
    <s v="CA"/>
    <s v="N/A"/>
    <x v="2"/>
    <x v="1"/>
    <s v="2CORP20000"/>
    <x v="11"/>
    <s v="3CORP29900"/>
    <x v="78"/>
    <s v="1DRIV11000"/>
    <x v="0"/>
    <s v="2DRIV11500"/>
    <x v="34"/>
    <n v="0"/>
    <n v="0"/>
    <n v="0"/>
    <n v="0"/>
    <n v="0"/>
    <n v="0"/>
    <n v="0"/>
    <n v="0"/>
    <n v="0"/>
    <n v="100000"/>
    <n v="-100000"/>
    <n v="0"/>
    <n v="0"/>
    <n v="0"/>
    <n v="0"/>
    <n v="200000"/>
    <n v="-200000"/>
    <n v="1000000"/>
    <n v="-300000"/>
    <s v="Nedrud"/>
    <s v="Has not been reviewed by Booga; needs planning study. "/>
    <s v="N"/>
    <n v="0"/>
    <n v="0"/>
    <n v="0"/>
    <n v="0"/>
    <n v="0"/>
    <n v="0"/>
  </r>
  <r>
    <s v="R"/>
    <x v="0"/>
    <s v="R.TBD"/>
    <s v="TBD"/>
    <s v="R.TBD"/>
    <s v="TBD"/>
    <s v="R.TBD"/>
    <s v="TBD"/>
    <s v="Project Initiation-Vernell-Lochleven 115 kV Line"/>
    <s v="Placeholder-Vernell-Lochleven 115 kV Line"/>
    <x v="1"/>
    <s v="TBD"/>
    <s v="TBD"/>
    <s v="CA"/>
    <s v="N/A"/>
    <x v="0"/>
    <x v="0"/>
    <s v="2CORP90000"/>
    <x v="0"/>
    <s v="3CORP96000"/>
    <x v="67"/>
    <s v="1DRIV11000"/>
    <x v="0"/>
    <s v="2DRIV11600"/>
    <x v="32"/>
    <n v="0"/>
    <n v="0"/>
    <n v="0"/>
    <n v="0"/>
    <n v="0"/>
    <n v="0"/>
    <n v="0"/>
    <n v="0"/>
    <n v="0"/>
    <n v="100000"/>
    <n v="-100000"/>
    <n v="0"/>
    <n v="200000"/>
    <n v="-200000"/>
    <n v="0"/>
    <n v="4000000"/>
    <n v="-4000000"/>
    <n v="4000000"/>
    <n v="-4300000"/>
    <s v="Nedrud"/>
    <s v="Related to the Vernell project. Has not been reviewed by Booga; needs planning study. COJ CAK removing $8M across 2021 and 2022 until project initiation completed - left initiation funding"/>
    <s v="N"/>
    <n v="-4000000"/>
    <n v="0"/>
    <n v="0"/>
    <n v="0"/>
    <n v="4000000"/>
    <n v="4000000"/>
  </r>
  <r>
    <s v="R"/>
    <x v="0"/>
    <s v="R.TBD"/>
    <s v="TBD"/>
    <s v="R.TBD"/>
    <s v="TBD"/>
    <s v="R.TBD"/>
    <s v="TBD"/>
    <s v="Project Initiation-Bonney Lake HP Phase 2"/>
    <s v="Placeholder-Bonney Lake HP Phase 2"/>
    <x v="1"/>
    <s v="TBD"/>
    <s v="TBD"/>
    <s v="CA"/>
    <s v="N/A"/>
    <x v="2"/>
    <x v="1"/>
    <s v="2CORP20000"/>
    <x v="11"/>
    <s v="3CORP21500"/>
    <x v="68"/>
    <s v="1DRIV12000"/>
    <x v="17"/>
    <s v="2DRIV12500"/>
    <x v="33"/>
    <n v="0"/>
    <n v="0"/>
    <n v="0"/>
    <n v="0"/>
    <n v="0"/>
    <n v="0"/>
    <n v="0"/>
    <n v="0"/>
    <n v="0"/>
    <n v="0"/>
    <n v="0"/>
    <n v="0"/>
    <n v="53019"/>
    <n v="-53019"/>
    <n v="0"/>
    <n v="5795000"/>
    <n v="-5795000"/>
    <n v="0"/>
    <n v="-5848019"/>
    <s v="TBD - Henderson"/>
    <s v=" CAK moved dollars from 2019 construction to line up with original 2021 plan that show in line 11"/>
    <s v="N"/>
    <n v="0"/>
    <n v="0"/>
    <n v="0"/>
    <n v="0"/>
    <n v="0"/>
    <n v="0"/>
  </r>
  <r>
    <s v="R"/>
    <x v="0"/>
    <s v="R.TBD"/>
    <s v="TBD"/>
    <s v="R.TBD"/>
    <s v="TBD"/>
    <s v="R.TBD"/>
    <s v="TBD"/>
    <s v="Alaskan Way Viaduct Phase 3 - Elliot Bay (HP and IP)"/>
    <s v="Placeholder-Alaskan Way Viaduct Phase 3 - Elliot Bay (HP and IP)"/>
    <x v="1"/>
    <s v="TBD"/>
    <s v="TBD"/>
    <s v="CA"/>
    <s v="N/A"/>
    <x v="0"/>
    <x v="0"/>
    <s v="2CORP90000"/>
    <x v="0"/>
    <s v="3CORP95500"/>
    <x v="90"/>
    <s v="1DRIV22000"/>
    <x v="19"/>
    <s v="2DRIV22200"/>
    <x v="49"/>
    <n v="0"/>
    <n v="0"/>
    <n v="0"/>
    <n v="0"/>
    <n v="0"/>
    <n v="0"/>
    <n v="0"/>
    <n v="0"/>
    <n v="0"/>
    <n v="0"/>
    <n v="0"/>
    <n v="0"/>
    <n v="0"/>
    <n v="0"/>
    <n v="0"/>
    <n v="0"/>
    <n v="0"/>
    <n v="0"/>
    <n v="0"/>
    <s v="TBD - Henderson"/>
    <s v="May be aligned with PI AWV work "/>
    <s v="N"/>
    <n v="0"/>
    <n v="0"/>
    <n v="0"/>
    <n v="0"/>
    <n v="0"/>
    <n v="0"/>
  </r>
  <r>
    <s v="R"/>
    <x v="0"/>
    <s v="R.TBD"/>
    <s v="TBD"/>
    <s v="R.TBD"/>
    <s v="TBD"/>
    <s v="R.TBD"/>
    <s v="TBD"/>
    <s v="RS-2339 HP Inlet Piping Replacement"/>
    <s v="Placeholder-RS-2339 HP Inlet Piping Replacement"/>
    <x v="1"/>
    <s v="TBD"/>
    <s v="TBD"/>
    <s v="CA"/>
    <s v="N/A"/>
    <x v="0"/>
    <x v="0"/>
    <s v="2CORP90000"/>
    <x v="0"/>
    <s v="3CORP96500"/>
    <x v="91"/>
    <s v="1DRIV12000"/>
    <x v="17"/>
    <s v="2DRIV12500"/>
    <x v="33"/>
    <n v="0"/>
    <n v="0"/>
    <n v="0"/>
    <n v="0"/>
    <n v="0"/>
    <n v="0"/>
    <n v="0"/>
    <n v="0"/>
    <n v="0"/>
    <n v="0"/>
    <n v="0"/>
    <n v="0"/>
    <n v="0"/>
    <n v="0"/>
    <n v="0"/>
    <n v="1000000"/>
    <n v="-1000000"/>
    <n v="0"/>
    <n v="-1000000"/>
    <s v="TBD - Henderson"/>
    <s v=" CAK - moved from 2018 to 2021 to return total spend of WBS to orignial level"/>
    <s v="N"/>
    <n v="0"/>
    <n v="0"/>
    <n v="0"/>
    <n v="0"/>
    <n v="0"/>
    <n v="0"/>
  </r>
  <r>
    <s v="R"/>
    <x v="0"/>
    <s v="R.TBD"/>
    <s v="TBD"/>
    <s v="R.TBD"/>
    <s v="TBD"/>
    <s v="R.TBD"/>
    <s v="TBD"/>
    <s v="Project Initiation-N Seattle HP Reinforcement Phase 1"/>
    <s v="Placeholder-N Seattle HP Reinforcement Phase 1"/>
    <x v="1"/>
    <s v="TBD"/>
    <s v="TBD"/>
    <s v="CA"/>
    <s v="N/A"/>
    <x v="0"/>
    <x v="0"/>
    <s v="2CORP90000"/>
    <x v="0"/>
    <s v="3CORP96500"/>
    <x v="91"/>
    <s v="1DRIV12000"/>
    <x v="17"/>
    <s v="2DRIV12500"/>
    <x v="33"/>
    <n v="0"/>
    <n v="0"/>
    <n v="0"/>
    <n v="0"/>
    <n v="0"/>
    <n v="0"/>
    <n v="0"/>
    <n v="0"/>
    <n v="0"/>
    <n v="0"/>
    <n v="0"/>
    <n v="0"/>
    <n v="0"/>
    <n v="0"/>
    <n v="0"/>
    <n v="0"/>
    <n v="0"/>
    <n v="0"/>
    <n v="0"/>
    <s v="TBD - Henderson"/>
    <s v=" CAK - deleting $8.1M that spanned 2021-2022 until project initiation completed for N Seatthe Pressure (line 429)"/>
    <s v="N"/>
    <n v="0"/>
    <n v="0"/>
    <n v="0"/>
    <n v="0"/>
    <n v="0"/>
    <n v="0"/>
  </r>
  <r>
    <s v="R"/>
    <x v="0"/>
    <s v="R.TBD"/>
    <s v="TBD"/>
    <s v="R.TBD"/>
    <s v="TBD"/>
    <s v="R.TBD"/>
    <s v="TBD"/>
    <s v="Renton Limited Pressure Increase"/>
    <s v="Placeholder-Renton Limited Pressure Increase"/>
    <x v="1"/>
    <s v="TBD"/>
    <s v="TBD"/>
    <s v="CA"/>
    <s v="N/A"/>
    <x v="0"/>
    <x v="0"/>
    <s v="2CORP90000"/>
    <x v="0"/>
    <s v="3CORP96500"/>
    <x v="91"/>
    <s v="1DRIV12000"/>
    <x v="17"/>
    <s v="2DRIV12500"/>
    <x v="33"/>
    <n v="0"/>
    <n v="0"/>
    <n v="0"/>
    <n v="0"/>
    <n v="0"/>
    <n v="0"/>
    <n v="0"/>
    <n v="0"/>
    <n v="0"/>
    <n v="0"/>
    <n v="0"/>
    <n v="0"/>
    <n v="0"/>
    <n v="0"/>
    <n v="0"/>
    <n v="0"/>
    <n v="0"/>
    <n v="50000"/>
    <n v="0"/>
    <s v="TBD - Henderson"/>
    <s v="Construction in 2023 "/>
    <s v="N"/>
    <n v="0"/>
    <n v="0"/>
    <n v="0"/>
    <n v="0"/>
    <n v="0"/>
    <n v="0"/>
  </r>
  <r>
    <s v="R"/>
    <x v="0"/>
    <s v="R.TBD"/>
    <s v="TBD"/>
    <s v="R.TBD"/>
    <s v="TBD"/>
    <s v="R.TBD"/>
    <s v="TBD"/>
    <s v="Project Initiation-Bonney Lake HP Phase 3"/>
    <s v="Placeholder-Bonney Lake HP Phase 3"/>
    <x v="1"/>
    <s v="TBD"/>
    <s v="TBD"/>
    <s v="CA"/>
    <s v="N/A"/>
    <x v="2"/>
    <x v="1"/>
    <s v="2CORP20000"/>
    <x v="11"/>
    <s v="3CORP21500"/>
    <x v="68"/>
    <s v="1DRIV12000"/>
    <x v="17"/>
    <s v="2DRIV12500"/>
    <x v="33"/>
    <n v="0"/>
    <n v="0"/>
    <n v="0"/>
    <n v="0"/>
    <n v="0"/>
    <n v="0"/>
    <n v="0"/>
    <n v="0"/>
    <n v="0"/>
    <n v="0"/>
    <n v="0"/>
    <n v="0"/>
    <n v="0"/>
    <n v="0"/>
    <n v="0"/>
    <n v="0"/>
    <n v="0"/>
    <n v="100000"/>
    <n v="0"/>
    <s v="TBD - Henderson"/>
    <s v="Construction in 2023 "/>
    <s v="N"/>
    <n v="0"/>
    <n v="0"/>
    <n v="0"/>
    <n v="0"/>
    <n v="0"/>
    <n v="0"/>
  </r>
  <r>
    <s v="R"/>
    <x v="0"/>
    <s v="R.TBD"/>
    <s v="TBD"/>
    <s v="R.TBD"/>
    <s v="TBD"/>
    <s v="R.TBD"/>
    <s v="TBD"/>
    <s v="Duvall IP Reinforcement"/>
    <s v="Placeholder-Duvall IP Reinforcement"/>
    <x v="1"/>
    <s v="TBD"/>
    <s v="TBD"/>
    <s v="CA"/>
    <s v="N/A"/>
    <x v="0"/>
    <x v="0"/>
    <s v="2CORP90000"/>
    <x v="0"/>
    <s v="3CORP96500"/>
    <x v="91"/>
    <s v="1DRIV12000"/>
    <x v="17"/>
    <s v="2DRIV12500"/>
    <x v="33"/>
    <n v="0"/>
    <n v="0"/>
    <n v="0"/>
    <n v="0"/>
    <n v="0"/>
    <n v="0"/>
    <n v="3675000"/>
    <n v="-3675000"/>
    <n v="0"/>
    <n v="0"/>
    <n v="0"/>
    <n v="0"/>
    <n v="0"/>
    <n v="0"/>
    <n v="0"/>
    <n v="0"/>
    <n v="0"/>
    <n v="0"/>
    <n v="-3675000"/>
    <s v="Bamba"/>
    <s v="2017 data needs to be filled in "/>
    <s v="N"/>
    <n v="0"/>
    <n v="0"/>
    <n v="0"/>
    <n v="0"/>
    <n v="0"/>
    <n v="0"/>
  </r>
  <r>
    <s v="R"/>
    <x v="0"/>
    <s v="R.TBD"/>
    <s v="TBD"/>
    <s v="R.TBD"/>
    <s v="TBD"/>
    <s v="R.TBD"/>
    <s v="TBD"/>
    <s v="Mukilteo 6&quot; IP Reinforcement"/>
    <s v="Placeholder-Mukilteo 6&quot; IP Reinforcement"/>
    <x v="1"/>
    <s v="TBD"/>
    <s v="TBD"/>
    <s v="CA"/>
    <s v="N/A"/>
    <x v="0"/>
    <x v="0"/>
    <s v="2CORP90000"/>
    <x v="0"/>
    <s v="3CORP96500"/>
    <x v="91"/>
    <s v="1DRIV12000"/>
    <x v="17"/>
    <s v="2DRIV12500"/>
    <x v="33"/>
    <n v="0"/>
    <n v="0"/>
    <n v="0"/>
    <n v="0"/>
    <n v="0"/>
    <n v="0"/>
    <n v="0"/>
    <n v="0"/>
    <n v="0"/>
    <n v="1128600"/>
    <n v="-1128600"/>
    <n v="0"/>
    <n v="0"/>
    <n v="0"/>
    <n v="0"/>
    <n v="0"/>
    <n v="0"/>
    <n v="0"/>
    <n v="-1128600"/>
    <s v="TBD - Henderson"/>
    <s v=" CAK - moved from 2018 to 2019 to return total spend of WBS to orignial level"/>
    <s v="N"/>
    <n v="0"/>
    <n v="0"/>
    <n v="0"/>
    <n v="0"/>
    <n v="0"/>
    <n v="0"/>
  </r>
  <r>
    <s v="R"/>
    <x v="0"/>
    <s v="R.TBD"/>
    <s v="TBD"/>
    <s v="R.TBD"/>
    <s v="TBD"/>
    <s v="R.TBD"/>
    <s v="TBD"/>
    <s v="Black Diamond 8&quot; IP Reinforcement Phase 1"/>
    <s v="Placeholder-Black Diamond 8&quot; IP Reinforcement Phase 1"/>
    <x v="1"/>
    <s v="TBD"/>
    <s v="TBD"/>
    <s v="CA"/>
    <s v="N/A"/>
    <x v="0"/>
    <x v="0"/>
    <s v="2CORP90000"/>
    <x v="0"/>
    <s v="3CORP96500"/>
    <x v="91"/>
    <s v="1DRIV12000"/>
    <x v="17"/>
    <s v="2DRIV12500"/>
    <x v="33"/>
    <n v="0"/>
    <n v="0"/>
    <n v="0"/>
    <n v="0"/>
    <n v="0"/>
    <n v="0"/>
    <n v="1134000"/>
    <n v="-1134000"/>
    <n v="0"/>
    <n v="0"/>
    <n v="0"/>
    <n v="0"/>
    <n v="0"/>
    <n v="0"/>
    <n v="0"/>
    <n v="0"/>
    <n v="0"/>
    <n v="0"/>
    <n v="-1134000"/>
    <s v="TBD - Henderson"/>
    <s v="Oakpointe "/>
    <s v="N"/>
    <n v="0"/>
    <n v="0"/>
    <n v="0"/>
    <n v="0"/>
    <n v="0"/>
    <n v="0"/>
  </r>
  <r>
    <s v="R"/>
    <x v="0"/>
    <s v="R.TBD"/>
    <s v="TBD"/>
    <s v="R.TBD"/>
    <s v="TBD"/>
    <s v="R.TBD"/>
    <s v="TBD"/>
    <s v="Edgewood 108th Ave E 6&quot; IP Reinforcement"/>
    <s v="Placeholder-Edgewood 108th Ave E 6&quot; IP Reinforcement"/>
    <x v="1"/>
    <s v="TBD"/>
    <s v="TBD"/>
    <s v="CA"/>
    <s v="N/A"/>
    <x v="0"/>
    <x v="0"/>
    <s v="2CORP90000"/>
    <x v="0"/>
    <s v="3CORP96500"/>
    <x v="91"/>
    <s v="1DRIV12000"/>
    <x v="17"/>
    <s v="2DRIV12500"/>
    <x v="33"/>
    <n v="0"/>
    <n v="0"/>
    <n v="0"/>
    <n v="0"/>
    <n v="0"/>
    <n v="0"/>
    <n v="1426000"/>
    <n v="-1426000"/>
    <n v="0"/>
    <n v="0"/>
    <n v="0"/>
    <n v="0"/>
    <n v="0"/>
    <n v="0"/>
    <n v="0"/>
    <n v="0"/>
    <n v="0"/>
    <n v="0"/>
    <n v="-1426000"/>
    <s v="TBD - Henderson"/>
    <s v=" "/>
    <s v="N"/>
    <n v="0"/>
    <n v="0"/>
    <n v="0"/>
    <n v="0"/>
    <n v="0"/>
    <n v="0"/>
  </r>
  <r>
    <s v="R"/>
    <x v="0"/>
    <s v="R.TBD"/>
    <s v="TBD"/>
    <s v="R.TBD"/>
    <s v="TBD"/>
    <s v="R.TBD"/>
    <s v="TBD"/>
    <s v="Renton East Hill FHP Phase 1"/>
    <s v="Placeholder-Renton East Hill FHP Phase 1"/>
    <x v="1"/>
    <s v="TBD"/>
    <s v="TBD"/>
    <s v="CA"/>
    <s v="N/A"/>
    <x v="0"/>
    <x v="0"/>
    <s v="2CORP90000"/>
    <x v="0"/>
    <s v="3CORP96500"/>
    <x v="91"/>
    <s v="1DRIV12000"/>
    <x v="17"/>
    <s v="2DRIV12500"/>
    <x v="33"/>
    <n v="0"/>
    <n v="0"/>
    <n v="0"/>
    <n v="0"/>
    <n v="0"/>
    <n v="0"/>
    <n v="0"/>
    <n v="0"/>
    <n v="0"/>
    <n v="0"/>
    <n v="0"/>
    <n v="0"/>
    <n v="20000"/>
    <n v="-20000"/>
    <n v="0"/>
    <n v="3000000"/>
    <n v="-3000000"/>
    <n v="0"/>
    <n v="-3020000"/>
    <s v="TBD - Henderson"/>
    <s v="Future HP installed as IP; may be under PI work "/>
    <s v="N"/>
    <n v="0"/>
    <n v="0"/>
    <n v="0"/>
    <n v="0"/>
    <n v="0"/>
    <n v="0"/>
  </r>
  <r>
    <s v="R"/>
    <x v="0"/>
    <s v="R.TBD"/>
    <s v="TBD"/>
    <s v="R.TBD"/>
    <s v="TBD"/>
    <s v="R.TBD"/>
    <s v="TBD"/>
    <s v="Everett DR 436 Rebuild"/>
    <s v="Placeholder-Everett DR 436 Rebuild"/>
    <x v="1"/>
    <s v="TBD"/>
    <s v="TBD"/>
    <s v="CA"/>
    <s v="N/A"/>
    <x v="0"/>
    <x v="0"/>
    <s v="2CORP90000"/>
    <x v="0"/>
    <s v="3CORP96000"/>
    <x v="67"/>
    <s v="1DRIV11000"/>
    <x v="0"/>
    <s v="2DRIV11600"/>
    <x v="32"/>
    <n v="0"/>
    <n v="0"/>
    <n v="0"/>
    <n v="0"/>
    <n v="0"/>
    <n v="0"/>
    <n v="0"/>
    <n v="0"/>
    <n v="0"/>
    <n v="0"/>
    <n v="0"/>
    <n v="0"/>
    <n v="0"/>
    <n v="0"/>
    <n v="0"/>
    <n v="50000"/>
    <n v="-50000"/>
    <n v="1000000"/>
    <n v="-50000"/>
    <s v="TBD - Henderson"/>
    <s v=" CAK - moved this out to land in 2022"/>
    <s v="N"/>
    <n v="0"/>
    <n v="0"/>
    <n v="0"/>
    <n v="0"/>
    <n v="0"/>
    <n v="0"/>
  </r>
  <r>
    <s v="R"/>
    <x v="0"/>
    <s v="R.TBD"/>
    <s v="TBD"/>
    <s v="R.TBD"/>
    <s v="TBD"/>
    <s v="R.TBD"/>
    <s v="TBD"/>
    <s v="Black Diamond 8&quot; IP Reinforcement Phase 2A"/>
    <s v="Placeholder-Black Diamond 8&quot; IP Reinforcement Phase 2A"/>
    <x v="1"/>
    <s v="TBD"/>
    <s v="TBD"/>
    <s v="CA"/>
    <s v="N/A"/>
    <x v="0"/>
    <x v="0"/>
    <s v="2CORP90000"/>
    <x v="0"/>
    <s v="3CORP96500"/>
    <x v="91"/>
    <s v="1DRIV12000"/>
    <x v="17"/>
    <s v="2DRIV12500"/>
    <x v="33"/>
    <n v="0"/>
    <n v="0"/>
    <n v="0"/>
    <n v="0"/>
    <n v="0"/>
    <n v="0"/>
    <n v="20000"/>
    <n v="-20000"/>
    <n v="0"/>
    <n v="1188000"/>
    <n v="-1188000"/>
    <n v="0"/>
    <n v="0"/>
    <n v="0"/>
    <n v="0"/>
    <n v="0"/>
    <n v="0"/>
    <n v="0"/>
    <n v="-1208000"/>
    <s v="TBD - Henderson"/>
    <s v="Oakpointe "/>
    <s v="N"/>
    <n v="0"/>
    <n v="0"/>
    <n v="0"/>
    <n v="0"/>
    <n v="0"/>
    <n v="0"/>
  </r>
  <r>
    <s v="R"/>
    <x v="0"/>
    <s v="R.TBD"/>
    <s v="TBD"/>
    <s v="R.TBD"/>
    <s v="TBD"/>
    <s v="R.TBD"/>
    <s v="TBD"/>
    <s v="Black Diamond 8&quot; IP Reinforcement Phase 3"/>
    <s v="Placeholder-Black Diamond 8&quot; IP Reinforcement Phase 3"/>
    <x v="1"/>
    <s v="TBD"/>
    <s v="TBD"/>
    <s v="CA"/>
    <s v="N/A"/>
    <x v="0"/>
    <x v="0"/>
    <s v="2CORP90000"/>
    <x v="0"/>
    <s v="3CORP96500"/>
    <x v="91"/>
    <s v="1DRIV12000"/>
    <x v="17"/>
    <s v="2DRIV12500"/>
    <x v="33"/>
    <n v="0"/>
    <n v="0"/>
    <n v="0"/>
    <n v="0"/>
    <n v="0"/>
    <n v="0"/>
    <n v="0"/>
    <n v="0"/>
    <n v="0"/>
    <n v="20000"/>
    <n v="-20000"/>
    <n v="0"/>
    <n v="1202850"/>
    <n v="-1202850"/>
    <n v="0"/>
    <n v="0"/>
    <n v="0"/>
    <n v="0"/>
    <n v="-1222850"/>
    <s v="TBD - Henderson"/>
    <s v="Oakpointe "/>
    <s v="N"/>
    <n v="0"/>
    <n v="0"/>
    <n v="0"/>
    <n v="0"/>
    <n v="0"/>
    <n v="0"/>
  </r>
  <r>
    <s v="R"/>
    <x v="0"/>
    <s v="R.TBD"/>
    <s v="TBD"/>
    <s v="R.TBD"/>
    <s v="TBD"/>
    <s v="R.TBD"/>
    <s v="TBD"/>
    <s v="Spanaway 8&quot; IP Reinforcement"/>
    <s v="Placeholder-Spanaway 8&quot; IP Reinforcement"/>
    <x v="1"/>
    <s v="TBD"/>
    <s v="TBD"/>
    <s v="CA"/>
    <s v="N/A"/>
    <x v="0"/>
    <x v="0"/>
    <s v="2CORP90000"/>
    <x v="0"/>
    <s v="3CORP96500"/>
    <x v="91"/>
    <s v="1DRIV12000"/>
    <x v="17"/>
    <s v="2DRIV12500"/>
    <x v="33"/>
    <n v="0"/>
    <n v="0"/>
    <n v="0"/>
    <n v="0"/>
    <n v="0"/>
    <n v="0"/>
    <n v="0"/>
    <n v="0"/>
    <n v="0"/>
    <n v="20000"/>
    <n v="-20000"/>
    <n v="0"/>
    <n v="1247400"/>
    <n v="-1247400"/>
    <n v="0"/>
    <n v="0"/>
    <n v="0"/>
    <n v="0"/>
    <n v="-1267400"/>
    <s v="TBD - Henderson"/>
    <s v=" "/>
    <s v="N"/>
    <n v="0"/>
    <n v="0"/>
    <n v="0"/>
    <n v="0"/>
    <n v="0"/>
    <n v="0"/>
  </r>
  <r>
    <s v="R"/>
    <x v="0"/>
    <s v="R.TBD"/>
    <s v="TBD"/>
    <s v="R.TBD"/>
    <s v="TBD"/>
    <s v="R.TBD"/>
    <s v="TBD"/>
    <s v="Edgewood Chrisella Rd 8&quot; IP Reinforcement"/>
    <s v="Placeholder-Edgewood Chrisella Rd 8&quot; IP Reinforcement"/>
    <x v="1"/>
    <s v="TBD"/>
    <s v="TBD"/>
    <s v="CA"/>
    <s v="N/A"/>
    <x v="0"/>
    <x v="0"/>
    <s v="2CORP90000"/>
    <x v="0"/>
    <s v="3CORP96500"/>
    <x v="91"/>
    <s v="1DRIV12000"/>
    <x v="17"/>
    <s v="2DRIV12500"/>
    <x v="33"/>
    <n v="0"/>
    <n v="0"/>
    <n v="0"/>
    <n v="0"/>
    <n v="0"/>
    <n v="0"/>
    <n v="0"/>
    <n v="0"/>
    <n v="0"/>
    <n v="20000"/>
    <n v="-20000"/>
    <n v="0"/>
    <n v="1065250"/>
    <n v="-1065250"/>
    <n v="0"/>
    <n v="0"/>
    <n v="0"/>
    <n v="0"/>
    <n v="-1085250"/>
    <s v="TBD - Henderson"/>
    <s v=" "/>
    <s v="N"/>
    <n v="0"/>
    <n v="0"/>
    <n v="0"/>
    <n v="0"/>
    <n v="0"/>
    <n v="0"/>
  </r>
  <r>
    <s v="R"/>
    <x v="0"/>
    <s v="R.TBD"/>
    <s v="TBD"/>
    <s v="R.TBD"/>
    <s v="TBD"/>
    <s v="R.TBD"/>
    <s v="TBD"/>
    <s v="Puyallup 122nd Ave E 8&quot; IP Reinforcement"/>
    <s v="Placeholder-Puyallup 122nd Ave E 8&quot; IP Reinforcement"/>
    <x v="1"/>
    <s v="TBD"/>
    <s v="TBD"/>
    <s v="CA"/>
    <s v="N/A"/>
    <x v="0"/>
    <x v="0"/>
    <s v="2CORP90000"/>
    <x v="0"/>
    <s v="3CORP96500"/>
    <x v="91"/>
    <s v="1DRIV12000"/>
    <x v="17"/>
    <s v="2DRIV12500"/>
    <x v="33"/>
    <n v="0"/>
    <n v="0"/>
    <n v="0"/>
    <n v="0"/>
    <n v="0"/>
    <n v="0"/>
    <n v="0"/>
    <n v="0"/>
    <n v="0"/>
    <n v="0"/>
    <n v="0"/>
    <n v="0"/>
    <n v="20000"/>
    <n v="-20000"/>
    <n v="0"/>
    <n v="1188000"/>
    <n v="-1188000"/>
    <n v="0"/>
    <n v="-1208000"/>
    <s v="TBD - Henderson"/>
    <s v=" "/>
    <s v="N"/>
    <n v="0"/>
    <n v="0"/>
    <n v="0"/>
    <n v="0"/>
    <n v="0"/>
    <n v="0"/>
  </r>
  <r>
    <s v="R"/>
    <x v="0"/>
    <s v="R.TBD"/>
    <s v="TBD"/>
    <s v="R.TBD"/>
    <s v="TBD"/>
    <s v="R.TBD"/>
    <s v="TBD"/>
    <s v="Dupont Constitution Dr 8&quot; IP Reinforcement"/>
    <s v="Placeholder-Dupont Constitution Dr 8&quot; IP Reinforcement"/>
    <x v="1"/>
    <s v="TBD"/>
    <s v="TBD"/>
    <s v="CA"/>
    <s v="N/A"/>
    <x v="0"/>
    <x v="0"/>
    <s v="2CORP90000"/>
    <x v="0"/>
    <s v="3CORP96500"/>
    <x v="91"/>
    <s v="1DRIV12000"/>
    <x v="17"/>
    <s v="2DRIV12500"/>
    <x v="33"/>
    <n v="0"/>
    <n v="0"/>
    <n v="0"/>
    <n v="0"/>
    <n v="0"/>
    <n v="0"/>
    <n v="0"/>
    <n v="0"/>
    <n v="0"/>
    <n v="0"/>
    <n v="0"/>
    <n v="0"/>
    <n v="20000"/>
    <n v="-20000"/>
    <n v="0"/>
    <n v="1098900"/>
    <n v="-1098900"/>
    <n v="0"/>
    <n v="-1118900"/>
    <s v="TBD - Henderson"/>
    <s v=" "/>
    <s v="N"/>
    <n v="0"/>
    <n v="0"/>
    <n v="0"/>
    <n v="0"/>
    <n v="0"/>
    <n v="0"/>
  </r>
  <r>
    <s v="R"/>
    <x v="0"/>
    <s v="R.TBD"/>
    <s v="TBD"/>
    <s v="R.TBD"/>
    <s v="TBD"/>
    <s v="R.TBD"/>
    <s v="TBD"/>
    <s v="Mill Creek 6&quot; IP Reinforcement"/>
    <s v="Placeholder-Mill Creek 6&quot; IP Reinforcement"/>
    <x v="1"/>
    <s v="TBD"/>
    <s v="TBD"/>
    <s v="CA"/>
    <s v="N/A"/>
    <x v="0"/>
    <x v="0"/>
    <s v="2CORP90000"/>
    <x v="0"/>
    <s v="3CORP96500"/>
    <x v="91"/>
    <s v="1DRIV12000"/>
    <x v="17"/>
    <s v="2DRIV12500"/>
    <x v="33"/>
    <n v="0"/>
    <n v="0"/>
    <n v="0"/>
    <n v="0"/>
    <n v="0"/>
    <n v="0"/>
    <n v="0"/>
    <n v="0"/>
    <n v="0"/>
    <n v="0"/>
    <n v="0"/>
    <n v="0"/>
    <n v="0"/>
    <n v="0"/>
    <n v="0"/>
    <n v="20000"/>
    <n v="-20000"/>
    <n v="1425600"/>
    <n v="-20000"/>
    <s v="TBD - Henderson"/>
    <s v=" "/>
    <s v="N"/>
    <n v="0"/>
    <n v="0"/>
    <n v="0"/>
    <n v="0"/>
    <n v="0"/>
    <n v="0"/>
  </r>
  <r>
    <s v="R"/>
    <x v="0"/>
    <s v="R.TBD"/>
    <s v="TBD"/>
    <s v="R.TBD"/>
    <s v="TBD"/>
    <s v="R.TBD"/>
    <s v="TBD"/>
    <s v="Placeholder-Maple Valley Kent Kangley Rd FHP"/>
    <s v="Placeholder-Maple Valley Kent Kangley Rd FHP"/>
    <x v="1"/>
    <s v="TBD"/>
    <s v="TBD"/>
    <s v="CA"/>
    <s v="N/A"/>
    <x v="0"/>
    <x v="0"/>
    <s v="2CORP90000"/>
    <x v="0"/>
    <s v="3CORP93500"/>
    <x v="89"/>
    <s v="1DRIV12000"/>
    <x v="17"/>
    <s v="2DRIV12500"/>
    <x v="33"/>
    <n v="0"/>
    <n v="0"/>
    <n v="0"/>
    <n v="0"/>
    <n v="0"/>
    <n v="0"/>
    <n v="0"/>
    <n v="0"/>
    <n v="0"/>
    <n v="0"/>
    <n v="0"/>
    <n v="0"/>
    <n v="0"/>
    <n v="0"/>
    <n v="0"/>
    <n v="20000"/>
    <n v="-20000"/>
    <n v="3000000"/>
    <n v="-20000"/>
    <s v="TBD - Henderson"/>
    <s v=" "/>
    <s v="N"/>
    <n v="0"/>
    <n v="0"/>
    <n v="0"/>
    <n v="0"/>
    <n v="0"/>
    <n v="0"/>
  </r>
  <r>
    <s v="R"/>
    <x v="0"/>
    <s v="R.TBD"/>
    <s v="TBD"/>
    <s v="R.TBD"/>
    <s v="TBD"/>
    <s v="R.TBD"/>
    <s v="TBD"/>
    <s v="OPSO Station Remediation"/>
    <s v="Placeholder-OPSO Station Remediation"/>
    <x v="1"/>
    <s v="TBD"/>
    <s v="TBD"/>
    <s v="CA"/>
    <s v="N/A"/>
    <x v="0"/>
    <x v="0"/>
    <s v="2CORP90000"/>
    <x v="0"/>
    <s v="3CORP96000"/>
    <x v="67"/>
    <s v="1DRIV11000"/>
    <x v="0"/>
    <s v="2DRIV11600"/>
    <x v="32"/>
    <n v="0"/>
    <n v="0"/>
    <n v="0"/>
    <n v="0"/>
    <n v="0"/>
    <n v="0"/>
    <n v="500000"/>
    <n v="-500000"/>
    <n v="0"/>
    <n v="500000"/>
    <n v="-500000"/>
    <n v="0"/>
    <n v="500000"/>
    <n v="-500000"/>
    <n v="0"/>
    <n v="500000"/>
    <n v="-500000"/>
    <n v="500000"/>
    <n v="-2000000"/>
    <s v="TBD - Henderson"/>
    <s v=" "/>
    <s v="N"/>
    <n v="0"/>
    <n v="0"/>
    <n v="0"/>
    <n v="0"/>
    <n v="0"/>
    <n v="0"/>
  </r>
  <r>
    <s v="K"/>
    <x v="3"/>
    <s v="K.TBD"/>
    <s v="TBD"/>
    <s v="K.TBD"/>
    <s v="TBD"/>
    <s v="K.TBD"/>
    <s v="TBD"/>
    <s v="Breakout - Replace Governor Air Compressor"/>
    <s v="Breakout - Replace Governor Air Compressor"/>
    <x v="0"/>
    <s v="TBD"/>
    <s v="TBD"/>
    <s v="CA"/>
    <s v="N/A"/>
    <x v="1"/>
    <x v="0"/>
    <m/>
    <x v="6"/>
    <m/>
    <x v="42"/>
    <m/>
    <x v="21"/>
    <m/>
    <x v="56"/>
    <n v="0"/>
    <n v="0"/>
    <m/>
    <n v="0"/>
    <n v="0"/>
    <n v="0"/>
    <n v="0"/>
    <n v="0"/>
    <n v="0"/>
    <n v="0"/>
    <n v="0"/>
    <n v="0"/>
    <n v="0"/>
    <n v="0"/>
    <n v="0"/>
    <n v="0"/>
    <n v="0"/>
    <n v="0"/>
    <n v="0"/>
    <m/>
    <s v="May go under existing WBS."/>
    <s v="N"/>
    <n v="0"/>
    <n v="0"/>
    <n v="0"/>
    <n v="0"/>
    <n v="0"/>
    <n v="0"/>
  </r>
  <r>
    <s v="K"/>
    <x v="3"/>
    <s v="K.TBD"/>
    <s v="TBD"/>
    <s v="K.TBD"/>
    <s v="TBD"/>
    <s v="K.TBD"/>
    <s v="TBD"/>
    <s v="Breakout - Replace U3 Station Service Transformer - 750kva"/>
    <s v="Breakout - Replace U3 Station Service Transformer - 750kva"/>
    <x v="0"/>
    <s v="TBD"/>
    <s v="TBD"/>
    <s v="CA"/>
    <s v="N/A"/>
    <x v="1"/>
    <x v="0"/>
    <m/>
    <x v="6"/>
    <m/>
    <x v="42"/>
    <m/>
    <x v="21"/>
    <m/>
    <x v="56"/>
    <n v="0"/>
    <n v="0"/>
    <m/>
    <n v="0"/>
    <n v="0"/>
    <n v="0"/>
    <n v="0"/>
    <n v="0"/>
    <n v="0"/>
    <n v="0"/>
    <n v="0"/>
    <n v="0"/>
    <n v="0"/>
    <n v="0"/>
    <n v="0"/>
    <n v="0"/>
    <n v="0"/>
    <n v="0"/>
    <n v="0"/>
    <m/>
    <s v="May go under existing WBS."/>
    <s v="N"/>
    <n v="0"/>
    <n v="0"/>
    <n v="0"/>
    <n v="0"/>
    <n v="0"/>
    <n v="0"/>
  </r>
  <r>
    <s v="K"/>
    <x v="3"/>
    <s v="K.TBD"/>
    <s v="TBD"/>
    <s v="K.TBD"/>
    <s v="TBD"/>
    <s v="K.TBD"/>
    <s v="TBD"/>
    <s v="Breakout - 480V Transformer Replacement"/>
    <s v="Breakout - 480V Transformer Replacement"/>
    <x v="0"/>
    <s v="TBD"/>
    <s v="TBD"/>
    <s v="CA"/>
    <s v="N/A"/>
    <x v="1"/>
    <x v="0"/>
    <m/>
    <x v="6"/>
    <m/>
    <x v="42"/>
    <m/>
    <x v="21"/>
    <m/>
    <x v="56"/>
    <n v="0"/>
    <n v="0"/>
    <m/>
    <n v="0"/>
    <n v="0"/>
    <n v="0"/>
    <n v="0"/>
    <n v="0"/>
    <n v="0"/>
    <n v="0"/>
    <n v="0"/>
    <n v="0"/>
    <n v="0"/>
    <n v="0"/>
    <n v="0"/>
    <n v="0"/>
    <n v="0"/>
    <n v="0"/>
    <n v="0"/>
    <m/>
    <s v="May go under existing WBS."/>
    <s v="N"/>
    <n v="0"/>
    <n v="0"/>
    <n v="0"/>
    <n v="0"/>
    <n v="0"/>
    <n v="0"/>
  </r>
  <r>
    <s v="K"/>
    <x v="3"/>
    <s v="K.TBD"/>
    <s v="TBD"/>
    <s v="K.TBD"/>
    <s v="TBD"/>
    <s v="K.TBD"/>
    <s v="TBD"/>
    <s v="Breakout - Dam Monitoring Automation"/>
    <s v="Breakout - Dam Monitoring Automation"/>
    <x v="0"/>
    <s v="TBD"/>
    <s v="TBD"/>
    <s v="CA"/>
    <s v="N/A"/>
    <x v="1"/>
    <x v="0"/>
    <m/>
    <x v="6"/>
    <m/>
    <x v="42"/>
    <m/>
    <x v="21"/>
    <m/>
    <x v="56"/>
    <n v="0"/>
    <n v="0"/>
    <m/>
    <n v="0"/>
    <n v="0"/>
    <n v="0"/>
    <n v="0"/>
    <n v="0"/>
    <n v="0"/>
    <n v="0"/>
    <n v="0"/>
    <n v="0"/>
    <n v="0"/>
    <n v="0"/>
    <n v="0"/>
    <n v="0"/>
    <n v="0"/>
    <n v="0"/>
    <n v="0"/>
    <m/>
    <s v="May go under existing WBS."/>
    <s v="N"/>
    <n v="0"/>
    <n v="0"/>
    <n v="-460320"/>
    <n v="0"/>
    <n v="0"/>
    <n v="0"/>
  </r>
  <r>
    <s v="K"/>
    <x v="3"/>
    <s v="K.TBD"/>
    <s v="TBD"/>
    <s v="K.TBD"/>
    <s v="TBD"/>
    <s v="K.TBD"/>
    <s v="TBD"/>
    <s v="Breakout - Flexi Float Barge System purchase"/>
    <s v="Breakout - Flexi Float Barge System purchase"/>
    <x v="0"/>
    <s v="TBD"/>
    <s v="TBD"/>
    <s v="CA"/>
    <s v="N/A"/>
    <x v="1"/>
    <x v="0"/>
    <m/>
    <x v="6"/>
    <m/>
    <x v="42"/>
    <m/>
    <x v="21"/>
    <m/>
    <x v="56"/>
    <n v="0"/>
    <n v="0"/>
    <m/>
    <n v="0"/>
    <n v="0"/>
    <n v="0"/>
    <n v="0"/>
    <n v="0"/>
    <n v="0"/>
    <n v="0"/>
    <n v="0"/>
    <n v="0"/>
    <n v="0"/>
    <n v="0"/>
    <n v="0"/>
    <n v="0"/>
    <n v="0"/>
    <n v="0"/>
    <n v="0"/>
    <m/>
    <s v="May go under existing WBS."/>
    <s v="N"/>
    <n v="0"/>
    <n v="0"/>
    <n v="0"/>
    <n v="0"/>
    <n v="0"/>
    <n v="0"/>
  </r>
  <r>
    <s v="K"/>
    <x v="3"/>
    <s v="K.10002"/>
    <s v="CAP-BAKER PROJECTS"/>
    <s v="K.10002.01"/>
    <s v="BAKER PROJECTS"/>
    <s v="K.10002.01.01"/>
    <s v="LOWER BAKER"/>
    <s v="K.10002.01.01.06"/>
    <s v="Lower Baker FSC Guide Net Replacement"/>
    <x v="1"/>
    <n v="5150"/>
    <s v="Matthew J Blanton"/>
    <s v="CA"/>
    <s v="REL  SETC  //  EXEC"/>
    <x v="0"/>
    <x v="0"/>
    <s v="2CORP70000"/>
    <x v="6"/>
    <s v="3CORP72000"/>
    <x v="42"/>
    <s v="1DRIV13000"/>
    <x v="10"/>
    <s v="2DRIV13000"/>
    <x v="12"/>
    <n v="0"/>
    <n v="0"/>
    <m/>
    <n v="0"/>
    <n v="0"/>
    <n v="0"/>
    <n v="3750000"/>
    <n v="-3750000"/>
    <n v="0"/>
    <n v="0"/>
    <n v="0"/>
    <n v="0"/>
    <n v="0"/>
    <n v="0"/>
    <n v="0"/>
    <n v="0"/>
    <n v="0"/>
    <n v="0"/>
    <n v="-3750000"/>
    <m/>
    <m/>
    <s v="N"/>
    <n v="0"/>
    <n v="3750000"/>
    <n v="0"/>
    <n v="0"/>
    <n v="0"/>
    <n v="0"/>
  </r>
  <r>
    <s v="K"/>
    <x v="3"/>
    <s v="K.TBD"/>
    <s v="TBD"/>
    <s v="K.TBD"/>
    <s v="TBD"/>
    <s v="K.TBD"/>
    <s v="TBD"/>
    <s v="Breakout - Replace U3 duel compressor system "/>
    <s v="Breakout - Replace U3 duel compressor system "/>
    <x v="0"/>
    <s v="TBD"/>
    <s v="TBD"/>
    <s v="CA"/>
    <s v="N/A"/>
    <x v="1"/>
    <x v="0"/>
    <m/>
    <x v="6"/>
    <m/>
    <x v="42"/>
    <m/>
    <x v="21"/>
    <m/>
    <x v="56"/>
    <n v="0"/>
    <n v="0"/>
    <m/>
    <n v="0"/>
    <n v="0"/>
    <n v="0"/>
    <n v="0"/>
    <n v="0"/>
    <n v="0"/>
    <n v="0"/>
    <n v="0"/>
    <n v="0"/>
    <n v="0"/>
    <n v="0"/>
    <n v="0"/>
    <n v="0"/>
    <n v="0"/>
    <n v="0"/>
    <n v="0"/>
    <m/>
    <s v="May go under existing WBS."/>
    <s v="N"/>
    <n v="0"/>
    <n v="0"/>
    <n v="0"/>
    <n v="0"/>
    <n v="0"/>
    <n v="0"/>
  </r>
  <r>
    <s v="K"/>
    <x v="3"/>
    <s v="K.TBD"/>
    <s v="TBD"/>
    <s v="K.TBD"/>
    <s v="TBD"/>
    <s v="K.TBD"/>
    <s v="TBD"/>
    <s v="Breakout - Replace FSC Guidenet"/>
    <s v="Breakout - Replace FSC Guidenet"/>
    <x v="0"/>
    <s v="TBD"/>
    <s v="TBD"/>
    <s v="CA"/>
    <s v="N/A"/>
    <x v="1"/>
    <x v="0"/>
    <m/>
    <x v="6"/>
    <m/>
    <x v="42"/>
    <m/>
    <x v="21"/>
    <m/>
    <x v="56"/>
    <n v="0"/>
    <n v="0"/>
    <m/>
    <n v="0"/>
    <n v="0"/>
    <n v="0"/>
    <n v="0"/>
    <n v="0"/>
    <n v="0"/>
    <n v="0"/>
    <n v="0"/>
    <n v="0"/>
    <n v="0"/>
    <n v="0"/>
    <n v="0"/>
    <n v="0"/>
    <n v="0"/>
    <n v="0"/>
    <n v="0"/>
    <m/>
    <s v="May go under existing WBS."/>
    <s v="N"/>
    <m/>
    <n v="-3750000"/>
    <m/>
    <m/>
    <m/>
    <m/>
  </r>
  <r>
    <s v="X"/>
    <x v="4"/>
    <m/>
    <m/>
    <m/>
    <m/>
    <m/>
    <m/>
    <s v="Placeholder - INTOLIGHT LIGHTING Non-Consumption Operating Revenue"/>
    <s v="INTOLIGHT LIGHTING Non-Consumption Operating Revenue"/>
    <x v="0"/>
    <s v="TBD"/>
    <s v="TBD"/>
    <s v="CA"/>
    <m/>
    <x v="1"/>
    <x v="1"/>
    <m/>
    <x v="2"/>
    <m/>
    <x v="111"/>
    <m/>
    <x v="21"/>
    <m/>
    <x v="56"/>
    <n v="0"/>
    <n v="0"/>
    <m/>
    <n v="0"/>
    <n v="0"/>
    <n v="0"/>
    <n v="-7490410"/>
    <n v="7490410"/>
    <n v="0"/>
    <n v="-7351365"/>
    <n v="7351365"/>
    <n v="0"/>
    <n v="-7241246"/>
    <n v="7241246"/>
    <n v="0"/>
    <n v="-7156435"/>
    <n v="7156435"/>
    <n v="-7093785"/>
    <n v="29239456"/>
    <m/>
    <n v="0"/>
    <s v="N"/>
    <n v="0"/>
    <n v="0"/>
    <n v="0"/>
    <n v="0"/>
    <n v="0"/>
    <n v="0"/>
  </r>
  <r>
    <s v="C"/>
    <x v="1"/>
    <m/>
    <m/>
    <m/>
    <m/>
    <m/>
    <m/>
    <s v="TBD-Other facilities"/>
    <s v="Other facilities in the master plan"/>
    <x v="0"/>
    <m/>
    <m/>
    <s v="CA"/>
    <m/>
    <x v="1"/>
    <x v="0"/>
    <m/>
    <x v="1"/>
    <m/>
    <x v="7"/>
    <m/>
    <x v="21"/>
    <m/>
    <x v="56"/>
    <n v="0"/>
    <n v="0"/>
    <m/>
    <n v="0"/>
    <n v="0"/>
    <n v="0"/>
    <n v="0"/>
    <n v="0"/>
    <n v="0"/>
    <n v="0"/>
    <n v="0"/>
    <n v="0"/>
    <n v="0"/>
    <n v="0"/>
    <n v="0"/>
    <n v="0"/>
    <n v="0"/>
    <n v="12600000"/>
    <n v="0"/>
    <m/>
    <s v="Updated hierarchy to break out Facilities Master Plan."/>
    <s v="N"/>
    <n v="0"/>
    <n v="0"/>
    <n v="0"/>
    <n v="0"/>
    <n v="0"/>
    <n v="0"/>
  </r>
  <r>
    <s v="F"/>
    <x v="2"/>
    <m/>
    <m/>
    <m/>
    <m/>
    <m/>
    <m/>
    <s v="C4C Pilot Deployment"/>
    <s v="C4C Pilot Deployment"/>
    <x v="1"/>
    <m/>
    <m/>
    <s v="CA"/>
    <m/>
    <x v="1"/>
    <x v="0"/>
    <m/>
    <x v="8"/>
    <m/>
    <x v="38"/>
    <m/>
    <x v="21"/>
    <m/>
    <x v="56"/>
    <n v="0"/>
    <n v="0"/>
    <m/>
    <n v="0"/>
    <n v="0"/>
    <n v="0"/>
    <n v="250000"/>
    <n v="-250000"/>
    <n v="0"/>
    <n v="0"/>
    <n v="0"/>
    <n v="0"/>
    <n v="0"/>
    <n v="0"/>
    <n v="0"/>
    <n v="0"/>
    <n v="0"/>
    <n v="0"/>
    <n v="-250000"/>
    <m/>
    <s v="Changed Corp H3 from Future Non-Strategic Initiatives to Project Initiation Requests."/>
    <s v="N"/>
    <n v="0"/>
    <n v="250000"/>
    <n v="0"/>
    <n v="0"/>
    <n v="0"/>
    <n v="0"/>
  </r>
  <r>
    <s v="F"/>
    <x v="2"/>
    <m/>
    <m/>
    <m/>
    <m/>
    <m/>
    <m/>
    <s v="Cognos Replacement"/>
    <s v="Cognos Replacement"/>
    <x v="1"/>
    <m/>
    <m/>
    <s v="CA"/>
    <m/>
    <x v="1"/>
    <x v="0"/>
    <m/>
    <x v="8"/>
    <m/>
    <x v="38"/>
    <m/>
    <x v="21"/>
    <m/>
    <x v="56"/>
    <n v="0"/>
    <n v="0"/>
    <m/>
    <n v="0"/>
    <n v="0"/>
    <n v="0"/>
    <n v="200000"/>
    <n v="-200000"/>
    <n v="0"/>
    <n v="1253000"/>
    <n v="-1253000"/>
    <n v="0"/>
    <n v="0"/>
    <n v="0"/>
    <n v="0"/>
    <n v="0"/>
    <n v="0"/>
    <n v="0"/>
    <n v="-1453000"/>
    <m/>
    <s v="Changed Corp H3 from Future Non-Strategic Initiatives to Project Initiation Requests."/>
    <s v="N"/>
    <n v="0"/>
    <n v="200000"/>
    <n v="0"/>
    <n v="0"/>
    <n v="0"/>
    <n v="0"/>
  </r>
  <r>
    <s v="F"/>
    <x v="2"/>
    <m/>
    <m/>
    <m/>
    <m/>
    <m/>
    <m/>
    <s v="Distribution Automation over AMI"/>
    <s v="Distribution Automation over AMI"/>
    <x v="1"/>
    <m/>
    <m/>
    <s v="CA"/>
    <m/>
    <x v="1"/>
    <x v="0"/>
    <m/>
    <x v="8"/>
    <m/>
    <x v="38"/>
    <m/>
    <x v="21"/>
    <m/>
    <x v="56"/>
    <n v="0"/>
    <n v="0"/>
    <m/>
    <n v="0"/>
    <n v="0"/>
    <n v="0"/>
    <n v="0"/>
    <n v="0"/>
    <n v="0"/>
    <n v="0"/>
    <n v="0"/>
    <n v="0"/>
    <n v="0"/>
    <n v="0"/>
    <n v="0"/>
    <n v="0"/>
    <n v="0"/>
    <n v="0"/>
    <n v="0"/>
    <m/>
    <s v="Changed Corp H3 from Future Non-Strategic Initiatives to Project Initiation Requests."/>
    <s v="N"/>
    <n v="0"/>
    <n v="0"/>
    <n v="0"/>
    <n v="0"/>
    <n v="0"/>
    <n v="0"/>
  </r>
  <r>
    <s v="F"/>
    <x v="2"/>
    <m/>
    <m/>
    <m/>
    <m/>
    <m/>
    <m/>
    <s v="DMS"/>
    <s v="DMS"/>
    <x v="1"/>
    <m/>
    <m/>
    <s v="CA"/>
    <m/>
    <x v="1"/>
    <x v="0"/>
    <m/>
    <x v="8"/>
    <m/>
    <x v="38"/>
    <m/>
    <x v="21"/>
    <m/>
    <x v="56"/>
    <n v="0"/>
    <n v="0"/>
    <m/>
    <n v="0"/>
    <n v="0"/>
    <n v="0"/>
    <n v="750000"/>
    <n v="-750000"/>
    <n v="0"/>
    <n v="7007000"/>
    <n v="-7007000"/>
    <n v="0"/>
    <n v="5256000"/>
    <n v="-5256000"/>
    <n v="0"/>
    <n v="2000000"/>
    <n v="-2000000"/>
    <n v="0"/>
    <n v="-15013000"/>
    <m/>
    <s v="Changed Corp H3 from Future Non-Strategic Initiatives to Project Initiation Requests."/>
    <s v="N"/>
    <n v="0"/>
    <n v="750000"/>
    <n v="1751350"/>
    <n v="3255750"/>
    <n v="2000000"/>
    <n v="0"/>
  </r>
  <r>
    <s v="F"/>
    <x v="2"/>
    <m/>
    <m/>
    <m/>
    <m/>
    <m/>
    <m/>
    <s v="Employee Electronic Platform"/>
    <s v="Employee Electronic Platform"/>
    <x v="1"/>
    <m/>
    <m/>
    <s v="CA"/>
    <m/>
    <x v="1"/>
    <x v="0"/>
    <m/>
    <x v="8"/>
    <m/>
    <x v="38"/>
    <m/>
    <x v="21"/>
    <m/>
    <x v="56"/>
    <n v="0"/>
    <n v="0"/>
    <m/>
    <n v="0"/>
    <n v="0"/>
    <n v="0"/>
    <n v="150000"/>
    <n v="-150000"/>
    <n v="0"/>
    <n v="1350000"/>
    <n v="-1350000"/>
    <n v="0"/>
    <n v="0"/>
    <n v="0"/>
    <n v="0"/>
    <n v="0"/>
    <n v="0"/>
    <n v="0"/>
    <n v="-1500000"/>
    <m/>
    <s v="Changed Corp H3 from Future Non-Strategic Initiatives to Project Initiation Requests."/>
    <s v="N"/>
    <n v="0"/>
    <n v="150000"/>
    <n v="1350000"/>
    <n v="0"/>
    <n v="0"/>
    <n v="0"/>
  </r>
  <r>
    <s v="F"/>
    <x v="2"/>
    <m/>
    <m/>
    <m/>
    <m/>
    <m/>
    <m/>
    <s v="eProcurement Phase 2"/>
    <s v="eProcurement Phase 2"/>
    <x v="1"/>
    <m/>
    <m/>
    <s v="CA"/>
    <m/>
    <x v="1"/>
    <x v="0"/>
    <m/>
    <x v="8"/>
    <m/>
    <x v="38"/>
    <m/>
    <x v="21"/>
    <m/>
    <x v="56"/>
    <n v="0"/>
    <n v="0"/>
    <m/>
    <n v="0"/>
    <n v="0"/>
    <n v="0"/>
    <n v="100000"/>
    <n v="-100000"/>
    <n v="0"/>
    <n v="1900000"/>
    <n v="-1900000"/>
    <n v="0"/>
    <n v="0"/>
    <n v="0"/>
    <n v="0"/>
    <n v="0"/>
    <n v="0"/>
    <n v="0"/>
    <n v="-2000000"/>
    <m/>
    <s v="added 6/16/2017"/>
    <s v="N"/>
    <n v="0"/>
    <n v="100000"/>
    <n v="1900000"/>
    <n v="0"/>
    <n v="0"/>
    <n v="0"/>
  </r>
  <r>
    <s v="F"/>
    <x v="2"/>
    <m/>
    <m/>
    <m/>
    <m/>
    <m/>
    <m/>
    <s v="Green Direct Billing Update"/>
    <s v="Green Direct Billing Update"/>
    <x v="1"/>
    <m/>
    <m/>
    <s v="CA"/>
    <m/>
    <x v="1"/>
    <x v="0"/>
    <m/>
    <x v="8"/>
    <m/>
    <x v="38"/>
    <m/>
    <x v="21"/>
    <m/>
    <x v="56"/>
    <n v="0"/>
    <n v="0"/>
    <m/>
    <n v="0"/>
    <n v="0"/>
    <n v="0"/>
    <n v="177525"/>
    <n v="-177525"/>
    <n v="0"/>
    <n v="0"/>
    <n v="0"/>
    <n v="0"/>
    <n v="0"/>
    <n v="0"/>
    <n v="0"/>
    <n v="0"/>
    <n v="0"/>
    <n v="0"/>
    <n v="-177525"/>
    <m/>
    <s v="Changed Corp H3 from Future Non-Strategic Initiatives to Project Initiation Requests."/>
    <s v="N"/>
    <n v="0"/>
    <n v="177525"/>
    <n v="0"/>
    <n v="0"/>
    <n v="0"/>
    <n v="0"/>
  </r>
  <r>
    <s v="F"/>
    <x v="2"/>
    <m/>
    <m/>
    <m/>
    <m/>
    <m/>
    <m/>
    <s v="Enterprise Data Archiving"/>
    <s v="Enterprise Data Archiving"/>
    <x v="1"/>
    <m/>
    <m/>
    <s v="CA"/>
    <m/>
    <x v="1"/>
    <x v="0"/>
    <m/>
    <x v="8"/>
    <m/>
    <x v="38"/>
    <m/>
    <x v="21"/>
    <m/>
    <x v="56"/>
    <n v="0"/>
    <n v="0"/>
    <m/>
    <n v="0"/>
    <n v="0"/>
    <n v="0"/>
    <n v="100000"/>
    <n v="-100000"/>
    <n v="0"/>
    <n v="1563000"/>
    <n v="-1563000"/>
    <n v="0"/>
    <n v="0"/>
    <n v="0"/>
    <n v="0"/>
    <n v="0"/>
    <n v="0"/>
    <n v="0"/>
    <n v="-1663000"/>
    <m/>
    <s v="Changed Corp H3 from Future Non-Strategic Initiatives to Project Initiation Requests."/>
    <s v="N"/>
    <n v="0"/>
    <n v="100000"/>
    <n v="1563000"/>
    <n v="0"/>
    <n v="0"/>
    <n v="0"/>
  </r>
  <r>
    <s v="F"/>
    <x v="2"/>
    <m/>
    <m/>
    <m/>
    <m/>
    <m/>
    <m/>
    <s v="Leasing Standard Software Implementation (LSSI)"/>
    <s v="Leasing Standard Software Implementation (LSSI)"/>
    <x v="1"/>
    <m/>
    <m/>
    <s v="CA"/>
    <m/>
    <x v="1"/>
    <x v="0"/>
    <m/>
    <x v="8"/>
    <m/>
    <x v="38"/>
    <m/>
    <x v="21"/>
    <m/>
    <x v="56"/>
    <n v="0"/>
    <n v="0"/>
    <m/>
    <n v="0"/>
    <n v="0"/>
    <n v="0"/>
    <n v="938000"/>
    <n v="-938000"/>
    <n v="0"/>
    <n v="0"/>
    <n v="0"/>
    <n v="0"/>
    <n v="0"/>
    <n v="0"/>
    <n v="0"/>
    <n v="0"/>
    <n v="0"/>
    <n v="0"/>
    <n v="-938000"/>
    <m/>
    <s v="Changed Corp H3 from Future Non-Strategic Initiatives to Project Initiation Requests."/>
    <s v="N"/>
    <n v="0"/>
    <n v="938000"/>
    <n v="0"/>
    <n v="0"/>
    <n v="0"/>
    <n v="0"/>
  </r>
  <r>
    <s v="F"/>
    <x v="2"/>
    <m/>
    <m/>
    <m/>
    <m/>
    <m/>
    <m/>
    <s v="OSISoft PI Historian"/>
    <s v="OSISoft PI Historian"/>
    <x v="1"/>
    <m/>
    <m/>
    <s v="CA"/>
    <m/>
    <x v="1"/>
    <x v="0"/>
    <m/>
    <x v="8"/>
    <m/>
    <x v="38"/>
    <m/>
    <x v="21"/>
    <m/>
    <x v="56"/>
    <n v="0"/>
    <n v="0"/>
    <m/>
    <n v="0"/>
    <n v="0"/>
    <n v="0"/>
    <n v="250000"/>
    <n v="-250000"/>
    <n v="0"/>
    <n v="750000"/>
    <n v="-750000"/>
    <n v="0"/>
    <n v="500000"/>
    <n v="-500000"/>
    <n v="0"/>
    <n v="0"/>
    <n v="0"/>
    <n v="0"/>
    <n v="-1500000"/>
    <m/>
    <s v="Changed Corp H3 from Future Non-Strategic Initiatives to Project Initiation Requests."/>
    <s v="N"/>
    <n v="0"/>
    <n v="250000"/>
    <n v="750000"/>
    <n v="500000"/>
    <n v="0"/>
    <n v="0"/>
  </r>
  <r>
    <s v="F"/>
    <x v="2"/>
    <m/>
    <m/>
    <m/>
    <m/>
    <m/>
    <m/>
    <s v="PowerPlan Upgrade"/>
    <s v="PowerPlan Upgrade"/>
    <x v="1"/>
    <m/>
    <m/>
    <s v="CA"/>
    <m/>
    <x v="1"/>
    <x v="0"/>
    <m/>
    <x v="8"/>
    <m/>
    <x v="38"/>
    <m/>
    <x v="21"/>
    <m/>
    <x v="56"/>
    <n v="0"/>
    <n v="0"/>
    <m/>
    <n v="0"/>
    <n v="0"/>
    <n v="0"/>
    <n v="1063000"/>
    <n v="-1063000"/>
    <n v="0"/>
    <n v="0"/>
    <n v="0"/>
    <n v="0"/>
    <n v="0"/>
    <n v="0"/>
    <n v="0"/>
    <n v="0"/>
    <n v="0"/>
    <n v="0"/>
    <n v="-1063000"/>
    <m/>
    <s v="Changed Corp H3 from Future Non-Strategic Initiatives to Project Initiation Requests."/>
    <s v="N"/>
    <n v="0"/>
    <n v="1063000"/>
    <n v="0"/>
    <n v="0"/>
    <n v="0"/>
    <n v="0"/>
  </r>
  <r>
    <s v="F"/>
    <x v="2"/>
    <m/>
    <m/>
    <m/>
    <m/>
    <m/>
    <m/>
    <s v="PowerSim Replacement"/>
    <s v="PowerSim Replacement"/>
    <x v="1"/>
    <m/>
    <m/>
    <s v="CA"/>
    <m/>
    <x v="1"/>
    <x v="0"/>
    <m/>
    <x v="8"/>
    <m/>
    <x v="38"/>
    <m/>
    <x v="21"/>
    <m/>
    <x v="56"/>
    <n v="0"/>
    <n v="0"/>
    <m/>
    <n v="0"/>
    <n v="0"/>
    <n v="0"/>
    <n v="100000"/>
    <n v="-100000"/>
    <n v="0"/>
    <n v="683000"/>
    <n v="-683000"/>
    <n v="0"/>
    <n v="0"/>
    <n v="0"/>
    <n v="0"/>
    <n v="0"/>
    <n v="0"/>
    <n v="0"/>
    <n v="-783000"/>
    <m/>
    <s v="Changed Corp H3 from Future Non-Strategic Initiatives to Project Initiation Requests."/>
    <s v="N"/>
    <n v="0"/>
    <n v="100000"/>
    <n v="683000"/>
    <n v="0"/>
    <n v="0"/>
    <n v="0"/>
  </r>
  <r>
    <s v="F"/>
    <x v="2"/>
    <m/>
    <m/>
    <m/>
    <m/>
    <m/>
    <m/>
    <s v="Project Portfolio Management Software Implementation"/>
    <s v="Project Portfolio Mngmt Software Implementation"/>
    <x v="1"/>
    <m/>
    <m/>
    <s v="CA"/>
    <m/>
    <x v="1"/>
    <x v="0"/>
    <m/>
    <x v="8"/>
    <m/>
    <x v="38"/>
    <m/>
    <x v="21"/>
    <m/>
    <x v="56"/>
    <n v="0"/>
    <n v="0"/>
    <m/>
    <n v="0"/>
    <n v="0"/>
    <n v="0"/>
    <n v="100000"/>
    <n v="-100000"/>
    <n v="0"/>
    <n v="1553000"/>
    <n v="-1553000"/>
    <n v="0"/>
    <n v="0"/>
    <n v="0"/>
    <n v="0"/>
    <n v="0"/>
    <n v="0"/>
    <n v="0"/>
    <n v="-1653000"/>
    <m/>
    <s v="Changed Corp H3 from Future Non-Strategic Initiatives to Project Initiation Requests."/>
    <s v="N"/>
    <n v="0"/>
    <n v="100000"/>
    <n v="1553000"/>
    <n v="0"/>
    <n v="0"/>
    <n v="0"/>
  </r>
  <r>
    <s v="F"/>
    <x v="2"/>
    <m/>
    <m/>
    <m/>
    <m/>
    <m/>
    <m/>
    <s v="Proposal for Wireless Spectrum"/>
    <s v="Proposal for Wireless Spectrum"/>
    <x v="1"/>
    <m/>
    <m/>
    <s v="CA"/>
    <m/>
    <x v="1"/>
    <x v="0"/>
    <m/>
    <x v="8"/>
    <m/>
    <x v="38"/>
    <m/>
    <x v="21"/>
    <m/>
    <x v="56"/>
    <n v="0"/>
    <n v="0"/>
    <m/>
    <n v="0"/>
    <n v="0"/>
    <n v="0"/>
    <n v="9958000"/>
    <n v="-9958000"/>
    <n v="0"/>
    <n v="1439000"/>
    <n v="-1439000"/>
    <n v="0"/>
    <n v="689062.5"/>
    <n v="-689062.5"/>
    <n v="0"/>
    <n v="689062.5"/>
    <n v="-689062.5"/>
    <n v="0"/>
    <n v="-12775125"/>
    <m/>
    <s v="Changed Corp H3 from Future Non-Strategic Initiatives to Project Initiation Requests."/>
    <s v="N"/>
    <n v="0"/>
    <n v="9958000"/>
    <n v="-62.5"/>
    <n v="0"/>
    <n v="0"/>
    <n v="0"/>
  </r>
  <r>
    <s v="F"/>
    <x v="2"/>
    <m/>
    <m/>
    <m/>
    <m/>
    <m/>
    <m/>
    <s v="UI Enhancements"/>
    <s v="UI Enhancements"/>
    <x v="1"/>
    <m/>
    <m/>
    <s v="CA"/>
    <m/>
    <x v="1"/>
    <x v="0"/>
    <m/>
    <x v="8"/>
    <m/>
    <x v="38"/>
    <m/>
    <x v="21"/>
    <m/>
    <x v="56"/>
    <n v="0"/>
    <n v="0"/>
    <m/>
    <n v="0"/>
    <n v="0"/>
    <n v="0"/>
    <n v="250000"/>
    <n v="-250000"/>
    <n v="0"/>
    <n v="0"/>
    <n v="0"/>
    <n v="0"/>
    <n v="0"/>
    <n v="0"/>
    <n v="0"/>
    <n v="0"/>
    <n v="0"/>
    <n v="0"/>
    <n v="-250000"/>
    <m/>
    <s v="Changed Corp H3 from Future Non-Strategic Initiatives to Project Initiation Requests."/>
    <s v="N"/>
    <n v="0"/>
    <n v="250000"/>
    <n v="0"/>
    <n v="0"/>
    <n v="0"/>
    <n v="0"/>
  </r>
  <r>
    <s v="F"/>
    <x v="2"/>
    <m/>
    <m/>
    <m/>
    <m/>
    <m/>
    <m/>
    <s v="EMS Upgrade"/>
    <s v="EMS Upgrade"/>
    <x v="1"/>
    <m/>
    <m/>
    <s v="CA"/>
    <m/>
    <x v="1"/>
    <x v="0"/>
    <m/>
    <x v="8"/>
    <m/>
    <x v="38"/>
    <m/>
    <x v="21"/>
    <m/>
    <x v="56"/>
    <n v="0"/>
    <n v="0"/>
    <m/>
    <n v="0"/>
    <n v="0"/>
    <n v="0"/>
    <n v="9500000"/>
    <n v="-9500000"/>
    <n v="0"/>
    <n v="500000"/>
    <n v="-500000"/>
    <n v="0"/>
    <n v="0"/>
    <n v="0"/>
    <n v="0"/>
    <n v="0"/>
    <n v="0"/>
    <n v="0"/>
    <n v="-10000000"/>
    <m/>
    <s v="Changed Corp H3 from Future Non-Strategic Initiatives to Project Initiation Requests."/>
    <s v="N"/>
    <n v="0"/>
    <n v="9500000"/>
    <n v="500000"/>
    <n v="0"/>
    <n v="0"/>
    <n v="0"/>
  </r>
  <r>
    <s v="F"/>
    <x v="2"/>
    <s v="F.10015"/>
    <s v="CAP-OPERATIONAL APPLICATIONS"/>
    <s v="F.10015.06"/>
    <s v="SAP"/>
    <s v="F.10015.06.14"/>
    <s v="SAP CHARM"/>
    <s v="F.10015.06.14.01"/>
    <s v="CHARM REPLACEMENT"/>
    <x v="0"/>
    <m/>
    <m/>
    <s v="CA"/>
    <m/>
    <x v="1"/>
    <x v="0"/>
    <m/>
    <x v="8"/>
    <m/>
    <x v="39"/>
    <m/>
    <x v="21"/>
    <m/>
    <x v="56"/>
    <n v="0"/>
    <n v="0"/>
    <m/>
    <n v="399791.67"/>
    <n v="-399791.67"/>
    <n v="0"/>
    <n v="0"/>
    <n v="0"/>
    <n v="0"/>
    <n v="0"/>
    <n v="0"/>
    <n v="0"/>
    <n v="0"/>
    <n v="0"/>
    <n v="0"/>
    <n v="0"/>
    <n v="0"/>
    <n v="0"/>
    <n v="-399791.67"/>
    <m/>
    <m/>
    <s v="N"/>
    <n v="0"/>
    <n v="0"/>
    <n v="0"/>
    <n v="0"/>
    <n v="0"/>
    <n v="0"/>
  </r>
  <r>
    <s v="F"/>
    <x v="2"/>
    <s v="F.10017"/>
    <s v="CAP-OPERATIONAL INFRASTRUCTURE"/>
    <s v="F.10017.13"/>
    <s v="VOICE"/>
    <s v="F.10017.13.03"/>
    <s v="Access Center Technology Refresh"/>
    <s v="F.10017.13.03.02"/>
    <s v="VoIp Deployment and Refresh"/>
    <x v="0"/>
    <m/>
    <m/>
    <s v="CA"/>
    <m/>
    <x v="1"/>
    <x v="0"/>
    <m/>
    <x v="8"/>
    <m/>
    <x v="39"/>
    <m/>
    <x v="21"/>
    <m/>
    <x v="56"/>
    <n v="0"/>
    <n v="0"/>
    <m/>
    <n v="79940.040000000008"/>
    <n v="-79940.040000000008"/>
    <n v="0"/>
    <n v="0"/>
    <n v="0"/>
    <n v="0"/>
    <n v="0"/>
    <n v="0"/>
    <n v="0"/>
    <n v="0"/>
    <n v="0"/>
    <n v="0"/>
    <n v="0"/>
    <n v="0"/>
    <n v="0"/>
    <n v="-79940.040000000008"/>
    <m/>
    <s v="Why was this WBS created?"/>
    <s v="N"/>
    <n v="0"/>
    <n v="0"/>
    <n v="0"/>
    <n v="0"/>
    <n v="0"/>
    <n v="0"/>
  </r>
  <r>
    <s v="K"/>
    <x v="3"/>
    <s v="K.TBD"/>
    <s v="TBD"/>
    <s v="K.TBD"/>
    <s v="TBD"/>
    <s v="K.TBD"/>
    <s v="TBD"/>
    <s v="K.10012.01.04.02"/>
    <s v="Data Analytics - Data Lake"/>
    <x v="0"/>
    <s v="TBD"/>
    <s v="TBD"/>
    <s v="CA"/>
    <s v="N/A"/>
    <x v="1"/>
    <x v="1"/>
    <m/>
    <x v="10"/>
    <m/>
    <x v="56"/>
    <m/>
    <x v="21"/>
    <m/>
    <x v="56"/>
    <n v="0"/>
    <n v="0"/>
    <m/>
    <n v="77579.06"/>
    <n v="-77579.06"/>
    <n v="0"/>
    <n v="0"/>
    <n v="0"/>
    <n v="0"/>
    <n v="0"/>
    <n v="0"/>
    <n v="0"/>
    <n v="0"/>
    <n v="0"/>
    <n v="0"/>
    <n v="0"/>
    <n v="0"/>
    <n v="0"/>
    <n v="-77579.06"/>
    <m/>
    <s v="Why was this WBS created?"/>
    <s v="Y"/>
    <n v="0"/>
    <n v="0"/>
    <n v="0"/>
    <n v="0"/>
    <n v="0"/>
    <n v="0"/>
  </r>
  <r>
    <s v="K"/>
    <x v="3"/>
    <s v="K.TBD"/>
    <s v="TBD"/>
    <s v="K.TBD"/>
    <s v="TBD"/>
    <s v="K.TBD"/>
    <s v="FREDONIA"/>
    <s v="K.10034.01.01.01"/>
    <s v="FRA THERMAL PLANT WORK"/>
    <x v="0"/>
    <s v="TBD"/>
    <s v="TBD"/>
    <s v="CA"/>
    <s v="N/A"/>
    <x v="1"/>
    <x v="0"/>
    <m/>
    <x v="6"/>
    <m/>
    <x v="17"/>
    <m/>
    <x v="21"/>
    <m/>
    <x v="56"/>
    <n v="0"/>
    <n v="0"/>
    <m/>
    <n v="1132047"/>
    <n v="-1132047"/>
    <n v="0"/>
    <n v="0"/>
    <n v="0"/>
    <n v="0"/>
    <n v="0"/>
    <n v="0"/>
    <n v="0"/>
    <n v="0"/>
    <n v="0"/>
    <n v="0"/>
    <n v="0"/>
    <n v="0"/>
    <n v="0"/>
    <n v="-1132047"/>
    <m/>
    <s v="New Simple Cycle WBS."/>
    <s v="N"/>
    <n v="0"/>
    <n v="0"/>
    <n v="0"/>
    <n v="0"/>
    <n v="0"/>
    <n v="0"/>
  </r>
  <r>
    <s v="K"/>
    <x v="3"/>
    <s v="K.10034"/>
    <s v="CAP-GENERATION SIMPLE CYCLE"/>
    <s v="K.10034.01"/>
    <s v="SIMPLE CYCLE GEN"/>
    <s v="K.10034.01.01"/>
    <s v="FREDONIA"/>
    <s v="K.10034.01.01.02"/>
    <s v="SMALL TOOLS - FRA"/>
    <x v="0"/>
    <s v="TBD"/>
    <s v="TBD"/>
    <s v="CA"/>
    <s v="N/A"/>
    <x v="1"/>
    <x v="0"/>
    <m/>
    <x v="6"/>
    <m/>
    <x v="17"/>
    <m/>
    <x v="21"/>
    <m/>
    <x v="56"/>
    <n v="0"/>
    <n v="0"/>
    <m/>
    <n v="21704.43"/>
    <n v="-21704.43"/>
    <n v="0"/>
    <n v="0"/>
    <n v="0"/>
    <n v="0"/>
    <n v="0"/>
    <n v="0"/>
    <n v="0"/>
    <n v="0"/>
    <n v="0"/>
    <n v="0"/>
    <n v="0"/>
    <n v="0"/>
    <n v="0"/>
    <n v="-21704.43"/>
    <m/>
    <s v="Added WBS 8-9-17"/>
    <s v="N"/>
    <n v="0"/>
    <n v="0"/>
    <n v="0"/>
    <n v="0"/>
    <n v="0"/>
    <n v="0"/>
  </r>
  <r>
    <s v="K"/>
    <x v="3"/>
    <s v="K.TBD"/>
    <s v="TBD"/>
    <s v="K.TBD"/>
    <s v="TBD"/>
    <s v="K.TBD"/>
    <s v="TBD"/>
    <s v="K.10034.01.02.01"/>
    <s v="FRE THERMAL PLANT WORK"/>
    <x v="0"/>
    <s v="TBD"/>
    <s v="TBD"/>
    <s v="CA"/>
    <s v="N/A"/>
    <x v="1"/>
    <x v="0"/>
    <m/>
    <x v="6"/>
    <m/>
    <x v="52"/>
    <m/>
    <x v="21"/>
    <m/>
    <x v="56"/>
    <n v="0"/>
    <n v="0"/>
    <m/>
    <n v="0"/>
    <n v="0"/>
    <n v="0"/>
    <n v="0"/>
    <n v="0"/>
    <n v="0"/>
    <n v="0"/>
    <n v="0"/>
    <n v="0"/>
    <n v="0"/>
    <n v="0"/>
    <n v="0"/>
    <n v="0"/>
    <n v="0"/>
    <n v="0"/>
    <n v="0"/>
    <m/>
    <s v="New Simple Cycle WBS."/>
    <s v="N"/>
    <n v="0"/>
    <n v="0"/>
    <n v="0"/>
    <n v="0"/>
    <n v="0"/>
    <n v="0"/>
  </r>
  <r>
    <s v="K"/>
    <x v="3"/>
    <s v="K.TBD"/>
    <s v="TBD"/>
    <s v="K.TBD"/>
    <s v="TBD"/>
    <s v="K.TBD"/>
    <s v="TBD"/>
    <s v="K.10034.01.02.02"/>
    <s v="FRE U1 GAS FUEL SYSTEM REPLACEMENT"/>
    <x v="0"/>
    <s v="TBD"/>
    <s v="TBD"/>
    <s v="CA"/>
    <s v="N/A"/>
    <x v="1"/>
    <x v="0"/>
    <m/>
    <x v="6"/>
    <m/>
    <x v="52"/>
    <m/>
    <x v="21"/>
    <m/>
    <x v="56"/>
    <n v="0"/>
    <n v="0"/>
    <m/>
    <n v="0"/>
    <n v="0"/>
    <n v="0"/>
    <n v="0"/>
    <n v="0"/>
    <n v="0"/>
    <n v="0"/>
    <n v="0"/>
    <n v="0"/>
    <n v="0"/>
    <n v="0"/>
    <n v="0"/>
    <n v="0"/>
    <n v="0"/>
    <n v="0"/>
    <n v="0"/>
    <m/>
    <s v="New Simple Cycle WBS."/>
    <s v="N"/>
    <n v="0"/>
    <n v="0"/>
    <n v="0"/>
    <n v="0"/>
    <n v="0"/>
    <n v="0"/>
  </r>
  <r>
    <s v="K"/>
    <x v="3"/>
    <s v="K.TBD"/>
    <s v="TBD"/>
    <s v="K.TBD"/>
    <s v="TBD"/>
    <s v="K.TBD"/>
    <s v="TBD"/>
    <s v="K.10034.01.02.03"/>
    <s v="FRE REPLACE U1 &amp;U2 RELAY UPGRADE"/>
    <x v="0"/>
    <s v="TBD"/>
    <s v="TBD"/>
    <s v="CA"/>
    <s v="N/A"/>
    <x v="1"/>
    <x v="0"/>
    <m/>
    <x v="6"/>
    <m/>
    <x v="52"/>
    <m/>
    <x v="21"/>
    <m/>
    <x v="56"/>
    <n v="0"/>
    <n v="0"/>
    <m/>
    <n v="787827.36900000006"/>
    <n v="-787827.36900000006"/>
    <n v="0"/>
    <n v="0"/>
    <n v="0"/>
    <n v="0"/>
    <n v="0"/>
    <n v="0"/>
    <n v="0"/>
    <n v="0"/>
    <n v="0"/>
    <n v="0"/>
    <n v="0"/>
    <n v="0"/>
    <n v="0"/>
    <n v="-787827.36900000006"/>
    <m/>
    <s v="New Simple Cycle WBS."/>
    <s v="N"/>
    <n v="0"/>
    <n v="0"/>
    <n v="0"/>
    <n v="0"/>
    <n v="0"/>
    <n v="0"/>
  </r>
  <r>
    <s v="K"/>
    <x v="3"/>
    <s v="K.10034"/>
    <s v="CAP-GENERATION SIMPLE CYCLE"/>
    <s v="K.10034.01"/>
    <s v="SIMPLE CYCLE GEN"/>
    <s v="K.10034.01.02"/>
    <s v="FREDRICKSON"/>
    <s v="K.10034.01.02.04"/>
    <s v="SMALL TOOLS - FRE"/>
    <x v="0"/>
    <s v="TBD"/>
    <s v="TBD"/>
    <s v="CA"/>
    <s v="N/A"/>
    <x v="1"/>
    <x v="0"/>
    <m/>
    <x v="6"/>
    <m/>
    <x v="52"/>
    <m/>
    <x v="21"/>
    <m/>
    <x v="56"/>
    <n v="0"/>
    <n v="0"/>
    <m/>
    <n v="28080.15"/>
    <n v="-28080.15"/>
    <n v="0"/>
    <n v="0"/>
    <n v="0"/>
    <n v="0"/>
    <n v="0"/>
    <n v="0"/>
    <n v="0"/>
    <n v="0"/>
    <n v="0"/>
    <n v="0"/>
    <n v="0"/>
    <n v="0"/>
    <n v="0"/>
    <n v="-28080.15"/>
    <m/>
    <s v="Added WBS 8-9-17"/>
    <s v="N"/>
    <n v="0"/>
    <n v="0"/>
    <n v="0"/>
    <n v="0"/>
    <n v="0"/>
    <n v="0"/>
  </r>
  <r>
    <s v="K"/>
    <x v="3"/>
    <s v="K.TBD"/>
    <s v="TBD"/>
    <s v="K.TBD"/>
    <s v="TBD"/>
    <s v="K.TBD"/>
    <s v="TBD"/>
    <s v="K.10034.01.03.01"/>
    <s v="WHH THERMAL PLANT WORK"/>
    <x v="0"/>
    <s v="TBD"/>
    <s v="TBD"/>
    <s v="CA"/>
    <s v="N/A"/>
    <x v="1"/>
    <x v="0"/>
    <m/>
    <x v="6"/>
    <m/>
    <x v="65"/>
    <m/>
    <x v="21"/>
    <m/>
    <x v="56"/>
    <n v="0"/>
    <n v="0"/>
    <m/>
    <n v="0"/>
    <n v="0"/>
    <n v="0"/>
    <n v="75000"/>
    <n v="-75000"/>
    <n v="0"/>
    <n v="0"/>
    <n v="0"/>
    <n v="0"/>
    <n v="0"/>
    <n v="0"/>
    <n v="0"/>
    <n v="0"/>
    <n v="0"/>
    <n v="0"/>
    <n v="-75000"/>
    <m/>
    <s v="New Simple Cycle WBS."/>
    <s v="N"/>
    <n v="0"/>
    <n v="75000"/>
    <n v="0"/>
    <n v="0"/>
    <n v="0"/>
    <n v="0"/>
  </r>
  <r>
    <s v="K"/>
    <x v="3"/>
    <s v="K.10034"/>
    <s v="CAP-GENERATION SIMPLE CYCLE"/>
    <s v="K.10034.01"/>
    <s v="SIMPLE CYCLE GEN"/>
    <s v="K.10034.01.03"/>
    <s v="WHITEHORN"/>
    <s v="K.10034.01.03.02"/>
    <s v="SMALL TOOLS - WHH"/>
    <x v="0"/>
    <s v="TBD"/>
    <s v="TBD"/>
    <s v="CA"/>
    <s v="N/A"/>
    <x v="1"/>
    <x v="0"/>
    <m/>
    <x v="6"/>
    <m/>
    <x v="65"/>
    <m/>
    <x v="21"/>
    <m/>
    <x v="56"/>
    <n v="0"/>
    <n v="0"/>
    <m/>
    <n v="18994.400000000001"/>
    <n v="-18994.400000000001"/>
    <n v="0"/>
    <n v="0"/>
    <n v="0"/>
    <n v="0"/>
    <n v="0"/>
    <n v="0"/>
    <n v="0"/>
    <n v="0"/>
    <n v="0"/>
    <n v="0"/>
    <n v="0"/>
    <n v="0"/>
    <n v="0"/>
    <n v="-18994.400000000001"/>
    <m/>
    <s v="Added WBS 8-9-17"/>
    <s v="N"/>
    <n v="0"/>
    <n v="0"/>
    <n v="0"/>
    <n v="0"/>
    <n v="0"/>
    <n v="0"/>
  </r>
  <r>
    <s v="R"/>
    <x v="0"/>
    <s v="R.10008"/>
    <s v="CAP-ELECTRIC RELOCATIONS/CONVERSIONS"/>
    <s v="R.10008.03"/>
    <s v="PI-DRIVEN ELEC RELOCATIONS/CONVERSIONS"/>
    <s v="R.10008.03.01"/>
    <s v="PI-DRIVEN ELEC RELOCATIONS/CONVERSIONS"/>
    <s v="R.10008.03.01.13"/>
    <s v="E-ELECTRIC FACILITY REPLACEMENT"/>
    <x v="0"/>
    <m/>
    <m/>
    <s v="CA"/>
    <m/>
    <x v="1"/>
    <x v="0"/>
    <m/>
    <x v="0"/>
    <m/>
    <x v="70"/>
    <m/>
    <x v="21"/>
    <m/>
    <x v="56"/>
    <n v="0"/>
    <n v="0"/>
    <m/>
    <n v="176.67"/>
    <n v="-176.67"/>
    <n v="0"/>
    <n v="0"/>
    <n v="0"/>
    <n v="0"/>
    <n v="0"/>
    <n v="0"/>
    <n v="0"/>
    <n v="0"/>
    <n v="0"/>
    <n v="0"/>
    <n v="0"/>
    <n v="0"/>
    <n v="0"/>
    <n v="-176.67"/>
    <m/>
    <m/>
    <s v="N"/>
    <n v="0"/>
    <n v="0"/>
    <n v="0"/>
    <n v="0"/>
    <n v="0"/>
    <n v="0"/>
  </r>
  <r>
    <s v="K"/>
    <x v="3"/>
    <s v="K.TBD"/>
    <s v="TBD"/>
    <s v="K.10033"/>
    <s v="TBD"/>
    <s v="K.TBD"/>
    <s v="TBD"/>
    <s v="K.10033.01.01.01"/>
    <s v="LSR/Hopkins BA Move"/>
    <x v="1"/>
    <s v="TBD"/>
    <s v="TBD"/>
    <s v="CA"/>
    <s v="N/A"/>
    <x v="1"/>
    <x v="0"/>
    <m/>
    <x v="6"/>
    <m/>
    <x v="60"/>
    <m/>
    <x v="8"/>
    <m/>
    <x v="28"/>
    <n v="0"/>
    <n v="0"/>
    <m/>
    <n v="4065.13"/>
    <n v="-4065.13"/>
    <n v="0"/>
    <n v="0"/>
    <n v="0"/>
    <n v="0"/>
    <n v="0"/>
    <n v="0"/>
    <n v="0"/>
    <n v="0"/>
    <n v="0"/>
    <n v="0"/>
    <n v="0"/>
    <n v="0"/>
    <n v="0"/>
    <n v="-4065.13"/>
    <m/>
    <s v="See email from Tom Flynn."/>
    <s v="N"/>
    <n v="0"/>
    <n v="-194062.5"/>
    <n v="-116531.25"/>
    <n v="0"/>
    <n v="0"/>
    <n v="0"/>
  </r>
  <r>
    <s v="F"/>
    <x v="2"/>
    <s v="F.10007"/>
    <s v="CAP-FUTURE PROJECT FUNDING CSA"/>
    <s v="F.10007.02"/>
    <s v="IT Operational Projects"/>
    <s v="F.10007.02.01"/>
    <s v="IT Operational Projects"/>
    <s v="F.10007.02.01.02"/>
    <s v="IT Operational Funding"/>
    <x v="0"/>
    <m/>
    <m/>
    <s v="CA"/>
    <m/>
    <x v="1"/>
    <x v="0"/>
    <m/>
    <x v="8"/>
    <m/>
    <x v="39"/>
    <m/>
    <x v="21"/>
    <m/>
    <x v="56"/>
    <n v="0"/>
    <n v="0"/>
    <m/>
    <n v="2219330"/>
    <n v="-2219330"/>
    <n v="0"/>
    <n v="0"/>
    <n v="0"/>
    <n v="0"/>
    <n v="0"/>
    <n v="0"/>
    <n v="0"/>
    <n v="0"/>
    <n v="0"/>
    <n v="0"/>
    <n v="0"/>
    <n v="0"/>
    <n v="0"/>
    <n v="-2219330"/>
    <m/>
    <m/>
    <s v="N"/>
    <n v="0"/>
    <n v="0"/>
    <n v="0"/>
    <n v="0"/>
    <n v="0"/>
    <n v="0"/>
  </r>
  <r>
    <s v="K"/>
    <x v="3"/>
    <s v="K.TBD"/>
    <s v="TBD"/>
    <s v="K.TBD"/>
    <s v="BAKER PROJECTS"/>
    <s v="K.TBD"/>
    <s v="LOWER BAKER"/>
    <s v="Construct Equipment Storage Bldg"/>
    <s v="Placeholder-Construct Equipment Storage Bldg"/>
    <x v="1"/>
    <s v="TBD"/>
    <s v="TBD"/>
    <s v="CA"/>
    <s v="N/A"/>
    <x v="0"/>
    <x v="0"/>
    <s v="2CORP70000"/>
    <x v="6"/>
    <s v="3CORP72000"/>
    <x v="42"/>
    <m/>
    <x v="21"/>
    <m/>
    <x v="56"/>
    <n v="0"/>
    <n v="0"/>
    <m/>
    <n v="0"/>
    <n v="0"/>
    <n v="0"/>
    <n v="0"/>
    <n v="0"/>
    <n v="0"/>
    <n v="3171900"/>
    <n v="-3171900"/>
    <n v="0"/>
    <n v="0"/>
    <n v="0"/>
    <n v="0"/>
    <n v="0"/>
    <n v="0"/>
    <n v="0"/>
    <n v="-3171900"/>
    <m/>
    <m/>
    <s v="N"/>
    <n v="0"/>
    <n v="0"/>
    <n v="3171900"/>
    <n v="0"/>
    <n v="0"/>
    <n v="0"/>
  </r>
  <r>
    <s v="K"/>
    <x v="3"/>
    <s v="K.TBD"/>
    <s v="TBD"/>
    <s v="K.TBD"/>
    <s v="BAKER PROJECTS"/>
    <s v="K.TBD"/>
    <s v="UPPER BAKER"/>
    <s v="UB Hatchery Expansion"/>
    <s v="Placeholder-UB Hatchery Expansion"/>
    <x v="1"/>
    <s v="TBD"/>
    <s v="TBD"/>
    <s v="CA"/>
    <s v="N/A"/>
    <x v="0"/>
    <x v="0"/>
    <s v="2CORP70000"/>
    <x v="6"/>
    <s v="3CORP72500"/>
    <x v="43"/>
    <m/>
    <x v="21"/>
    <m/>
    <x v="56"/>
    <n v="0"/>
    <n v="0"/>
    <m/>
    <n v="0"/>
    <n v="0"/>
    <n v="0"/>
    <n v="0"/>
    <n v="0"/>
    <n v="0"/>
    <n v="0"/>
    <n v="0"/>
    <n v="0"/>
    <n v="0"/>
    <n v="0"/>
    <n v="0"/>
    <n v="4000000"/>
    <n v="-4000000"/>
    <n v="0"/>
    <n v="-4000000"/>
    <m/>
    <m/>
    <s v="N"/>
    <n v="0"/>
    <n v="0"/>
    <n v="0"/>
    <n v="0"/>
    <n v="4000000"/>
    <n v="0"/>
  </r>
  <r>
    <s v="K"/>
    <x v="3"/>
    <s v="K.TBD"/>
    <s v="TBD"/>
    <s v="K.TBD"/>
    <s v="BAKER PROJECTS"/>
    <s v="K.TBD"/>
    <s v="UPPER BAKER"/>
    <s v="Upgrade to System 1 vibration monitoring."/>
    <s v="Placeholder-Upgrade to System 1 vibration monitoring."/>
    <x v="1"/>
    <s v="TBD"/>
    <s v="TBD"/>
    <s v="CA"/>
    <s v="N/A"/>
    <x v="0"/>
    <x v="0"/>
    <s v="2CORP70000"/>
    <x v="6"/>
    <s v="3CORP72500"/>
    <x v="43"/>
    <m/>
    <x v="21"/>
    <m/>
    <x v="56"/>
    <n v="0"/>
    <n v="0"/>
    <m/>
    <n v="0"/>
    <n v="0"/>
    <n v="0"/>
    <n v="0"/>
    <n v="0"/>
    <n v="0"/>
    <n v="0"/>
    <n v="0"/>
    <n v="0"/>
    <n v="0"/>
    <n v="0"/>
    <n v="0"/>
    <n v="250000"/>
    <n v="-250000"/>
    <n v="0"/>
    <n v="-250000"/>
    <m/>
    <m/>
    <s v="N"/>
    <n v="0"/>
    <n v="0"/>
    <n v="0"/>
    <n v="0"/>
    <n v="250000"/>
    <n v="0"/>
  </r>
  <r>
    <s v="K"/>
    <x v="3"/>
    <s v="K.TBD"/>
    <s v="TBD"/>
    <s v="K.TBD"/>
    <s v="BAKER PROJECTS"/>
    <s v="K.TBD"/>
    <s v="UPPER BAKER"/>
    <s v="Replace FSC Guide Net"/>
    <s v="Placeholder-Replace FSC Guide Net"/>
    <x v="1"/>
    <s v="TBD"/>
    <s v="TBD"/>
    <s v="CA"/>
    <s v="N/A"/>
    <x v="0"/>
    <x v="0"/>
    <s v="2CORP70000"/>
    <x v="6"/>
    <s v="3CORP72500"/>
    <x v="43"/>
    <m/>
    <x v="21"/>
    <m/>
    <x v="56"/>
    <n v="0"/>
    <n v="0"/>
    <m/>
    <n v="0"/>
    <n v="0"/>
    <n v="0"/>
    <n v="0"/>
    <n v="0"/>
    <n v="0"/>
    <n v="0"/>
    <n v="0"/>
    <n v="0"/>
    <n v="4200000"/>
    <n v="-4200000"/>
    <n v="0"/>
    <n v="0"/>
    <n v="0"/>
    <n v="0"/>
    <n v="-4200000"/>
    <m/>
    <m/>
    <s v="N"/>
    <n v="0"/>
    <n v="0"/>
    <n v="0"/>
    <n v="4200000"/>
    <n v="0"/>
    <n v="0"/>
  </r>
  <r>
    <s v="K"/>
    <x v="3"/>
    <s v="K.TBD"/>
    <s v="TBD"/>
    <s v="K.TBD"/>
    <s v="BAKER PROJECTS"/>
    <s v="K.TBD"/>
    <s v="UPPER BAKER"/>
    <s v="Construct new shop and vehicle storage facilities"/>
    <s v="Placeholder-Construct new shop and vehicle storage facilities"/>
    <x v="1"/>
    <s v="TBD"/>
    <s v="TBD"/>
    <s v="CA"/>
    <s v="N/A"/>
    <x v="0"/>
    <x v="0"/>
    <s v="2CORP70000"/>
    <x v="6"/>
    <s v="3CORP72500"/>
    <x v="43"/>
    <m/>
    <x v="21"/>
    <m/>
    <x v="56"/>
    <n v="0"/>
    <n v="0"/>
    <m/>
    <n v="0"/>
    <n v="0"/>
    <n v="0"/>
    <n v="0"/>
    <n v="0"/>
    <n v="0"/>
    <n v="0"/>
    <n v="0"/>
    <n v="0"/>
    <n v="0"/>
    <n v="0"/>
    <n v="0"/>
    <n v="2400000"/>
    <n v="-2400000"/>
    <n v="0"/>
    <n v="-2400000"/>
    <m/>
    <m/>
    <s v="N"/>
    <n v="0"/>
    <n v="0"/>
    <n v="0"/>
    <n v="0"/>
    <n v="2400000"/>
    <n v="0"/>
  </r>
  <r>
    <s v="K"/>
    <x v="3"/>
    <s v="K.TBD"/>
    <s v="TBD"/>
    <s v="K.TBD"/>
    <s v="Encogen Projects"/>
    <s v="K.TBD"/>
    <s v="Encogen"/>
    <s v="Unit 1 SCR Replacement"/>
    <s v="Placeholder-Unit 1 SCR Replacement"/>
    <x v="1"/>
    <s v="TBD"/>
    <s v="TBD"/>
    <s v="CA"/>
    <s v="N/A"/>
    <x v="0"/>
    <x v="0"/>
    <s v="2CORP70000"/>
    <x v="6"/>
    <s v="3CORP74000"/>
    <x v="49"/>
    <m/>
    <x v="21"/>
    <m/>
    <x v="56"/>
    <n v="0"/>
    <n v="0"/>
    <m/>
    <n v="0"/>
    <n v="0"/>
    <n v="0"/>
    <n v="1600000"/>
    <n v="-1600000"/>
    <n v="0"/>
    <n v="0"/>
    <n v="0"/>
    <n v="0"/>
    <n v="0"/>
    <n v="0"/>
    <n v="0"/>
    <n v="0"/>
    <n v="0"/>
    <n v="0"/>
    <n v="-1600000"/>
    <m/>
    <m/>
    <s v="N"/>
    <n v="0"/>
    <n v="1600000"/>
    <n v="0"/>
    <n v="0"/>
    <n v="0"/>
    <n v="0"/>
  </r>
  <r>
    <s v="K"/>
    <x v="3"/>
    <s v="K.TBD"/>
    <s v="TBD"/>
    <s v="K.TBD"/>
    <s v="Encogen Projects"/>
    <s v="K.TBD"/>
    <s v="Encogen"/>
    <s v="Unit 2 SCR Replacement"/>
    <s v="Placeholder-Unit 2 SCR Replacement"/>
    <x v="1"/>
    <s v="TBD"/>
    <s v="TBD"/>
    <s v="CA"/>
    <s v="N/A"/>
    <x v="0"/>
    <x v="0"/>
    <s v="2CORP70000"/>
    <x v="6"/>
    <s v="3CORP74000"/>
    <x v="49"/>
    <m/>
    <x v="21"/>
    <m/>
    <x v="56"/>
    <n v="0"/>
    <n v="0"/>
    <m/>
    <n v="0"/>
    <n v="0"/>
    <n v="0"/>
    <n v="1600000"/>
    <n v="-1600000"/>
    <n v="0"/>
    <n v="0"/>
    <n v="0"/>
    <n v="0"/>
    <n v="0"/>
    <n v="0"/>
    <n v="0"/>
    <n v="0"/>
    <n v="0"/>
    <n v="0"/>
    <n v="-1600000"/>
    <m/>
    <m/>
    <s v="N"/>
    <n v="0"/>
    <n v="1600000"/>
    <n v="0"/>
    <n v="0"/>
    <n v="0"/>
    <n v="0"/>
  </r>
  <r>
    <s v="K"/>
    <x v="3"/>
    <s v="K.TBD"/>
    <s v="TBD"/>
    <s v="K.TBD"/>
    <s v="Encogen Projects"/>
    <s v="K.TBD"/>
    <s v="Encogen"/>
    <s v="Unit 3 SCR Replacement"/>
    <s v="Placeholder-Unit 3 SCR Replacement"/>
    <x v="1"/>
    <s v="TBD"/>
    <s v="TBD"/>
    <s v="CA"/>
    <s v="N/A"/>
    <x v="0"/>
    <x v="0"/>
    <s v="2CORP70000"/>
    <x v="6"/>
    <s v="3CORP74000"/>
    <x v="49"/>
    <m/>
    <x v="21"/>
    <m/>
    <x v="56"/>
    <n v="0"/>
    <n v="0"/>
    <m/>
    <n v="0"/>
    <n v="0"/>
    <n v="0"/>
    <n v="1600000"/>
    <n v="-1600000"/>
    <n v="0"/>
    <n v="0"/>
    <n v="0"/>
    <n v="0"/>
    <n v="0"/>
    <n v="0"/>
    <n v="0"/>
    <n v="0"/>
    <n v="0"/>
    <n v="0"/>
    <n v="-1600000"/>
    <m/>
    <m/>
    <s v="N"/>
    <n v="0"/>
    <n v="1600000"/>
    <n v="0"/>
    <n v="0"/>
    <n v="0"/>
    <n v="0"/>
  </r>
  <r>
    <s v="K"/>
    <x v="3"/>
    <s v="K.TBD"/>
    <s v="TBD"/>
    <s v="K.TBD"/>
    <s v="Encogen Projects"/>
    <s v="K.TBD"/>
    <s v="Encogen"/>
    <s v="Pre-action foam system on STG"/>
    <s v="Placeholder-Pre-action foam system on STG"/>
    <x v="1"/>
    <s v="TBD"/>
    <s v="TBD"/>
    <s v="CA"/>
    <s v="N/A"/>
    <x v="0"/>
    <x v="0"/>
    <s v="2CORP70000"/>
    <x v="6"/>
    <s v="3CORP74000"/>
    <x v="49"/>
    <m/>
    <x v="21"/>
    <m/>
    <x v="56"/>
    <n v="0"/>
    <n v="0"/>
    <m/>
    <n v="0"/>
    <n v="0"/>
    <n v="0"/>
    <n v="0"/>
    <n v="0"/>
    <n v="0"/>
    <n v="425000"/>
    <n v="-425000"/>
    <n v="0"/>
    <n v="0"/>
    <n v="0"/>
    <n v="0"/>
    <n v="0"/>
    <n v="0"/>
    <n v="0"/>
    <n v="-425000"/>
    <m/>
    <m/>
    <s v="N"/>
    <n v="0"/>
    <n v="0"/>
    <n v="425000"/>
    <n v="0"/>
    <n v="0"/>
    <n v="0"/>
  </r>
  <r>
    <s v="K"/>
    <x v="3"/>
    <s v="K.TBD"/>
    <s v="TBD"/>
    <s v="K.TBD"/>
    <s v="Encogen Projects"/>
    <s v="K.TBD"/>
    <s v="Encogen"/>
    <s v="Sample Panels"/>
    <s v="Placeholder-Sample Panels"/>
    <x v="1"/>
    <s v="TBD"/>
    <s v="TBD"/>
    <s v="CA"/>
    <s v="N/A"/>
    <x v="0"/>
    <x v="0"/>
    <s v="2CORP70000"/>
    <x v="6"/>
    <s v="3CORP74000"/>
    <x v="49"/>
    <m/>
    <x v="21"/>
    <m/>
    <x v="56"/>
    <n v="0"/>
    <n v="0"/>
    <m/>
    <n v="0"/>
    <n v="0"/>
    <n v="0"/>
    <n v="0"/>
    <n v="0"/>
    <n v="0"/>
    <n v="0"/>
    <n v="0"/>
    <n v="0"/>
    <n v="90000"/>
    <n v="-90000"/>
    <n v="0"/>
    <n v="0"/>
    <n v="0"/>
    <n v="0"/>
    <n v="-90000"/>
    <m/>
    <m/>
    <s v="N"/>
    <n v="0"/>
    <n v="0"/>
    <n v="0"/>
    <n v="90000"/>
    <n v="0"/>
    <n v="0"/>
  </r>
  <r>
    <s v="K"/>
    <x v="3"/>
    <s v="K.TBD"/>
    <s v="TBD"/>
    <s v="K.TBD"/>
    <s v="Encogen Projects"/>
    <s v="K.TBD"/>
    <s v="Encogen"/>
    <s v="Rebuild B Gas Compressor"/>
    <s v="Placeholder-Rebuild B Gas Compressor"/>
    <x v="1"/>
    <s v="TBD"/>
    <s v="TBD"/>
    <s v="CA"/>
    <s v="N/A"/>
    <x v="0"/>
    <x v="0"/>
    <s v="2CORP70000"/>
    <x v="6"/>
    <s v="3CORP74000"/>
    <x v="49"/>
    <m/>
    <x v="21"/>
    <m/>
    <x v="56"/>
    <n v="0"/>
    <n v="0"/>
    <m/>
    <n v="0"/>
    <n v="0"/>
    <n v="0"/>
    <n v="0"/>
    <n v="0"/>
    <n v="0"/>
    <n v="0"/>
    <n v="0"/>
    <n v="0"/>
    <n v="0"/>
    <n v="0"/>
    <n v="0"/>
    <n v="170000"/>
    <n v="-170000"/>
    <n v="0"/>
    <n v="-170000"/>
    <m/>
    <m/>
    <s v="N"/>
    <n v="0"/>
    <n v="0"/>
    <n v="0"/>
    <n v="0"/>
    <n v="170000"/>
    <n v="0"/>
  </r>
  <r>
    <s v="K"/>
    <x v="3"/>
    <s v="K.TBD"/>
    <s v="TBD"/>
    <s v="K.TBD"/>
    <s v="Ferndale Projects"/>
    <s v="K.TBD"/>
    <s v="Ferndale"/>
    <s v="Repl/Upgrades HMI"/>
    <s v="Placeholder-Repl/Upgrades HMI"/>
    <x v="1"/>
    <s v="TBD"/>
    <s v="TBD"/>
    <s v="CA"/>
    <s v="N/A"/>
    <x v="0"/>
    <x v="0"/>
    <s v="2CORP70000"/>
    <x v="6"/>
    <s v="3CORP74500"/>
    <x v="50"/>
    <m/>
    <x v="21"/>
    <m/>
    <x v="56"/>
    <n v="0"/>
    <n v="0"/>
    <m/>
    <n v="0"/>
    <n v="0"/>
    <n v="0"/>
    <n v="200000"/>
    <n v="-200000"/>
    <n v="0"/>
    <n v="0"/>
    <n v="0"/>
    <n v="0"/>
    <n v="0"/>
    <n v="0"/>
    <n v="0"/>
    <n v="0"/>
    <n v="0"/>
    <n v="0"/>
    <n v="-200000"/>
    <m/>
    <m/>
    <s v="N"/>
    <n v="0"/>
    <n v="200000"/>
    <n v="0"/>
    <n v="0"/>
    <n v="0"/>
    <n v="0"/>
  </r>
  <r>
    <s v="K"/>
    <x v="3"/>
    <s v="K.TBD"/>
    <s v="TBD"/>
    <s v="K.TBD"/>
    <s v="FREDDY 1 OPERATIONAL"/>
    <s v="K.TBD"/>
    <s v="FREDDY 1"/>
    <s v="Install Security System"/>
    <s v="Placeholder-Install Security System"/>
    <x v="1"/>
    <s v="TBD"/>
    <s v="TBD"/>
    <s v="CA"/>
    <s v="N/A"/>
    <x v="0"/>
    <x v="0"/>
    <s v="2CORP70000"/>
    <x v="6"/>
    <s v="3CORP75000"/>
    <x v="51"/>
    <m/>
    <x v="21"/>
    <m/>
    <x v="56"/>
    <n v="0"/>
    <n v="0"/>
    <m/>
    <n v="0"/>
    <n v="0"/>
    <n v="0"/>
    <n v="100000"/>
    <n v="-100000"/>
    <n v="0"/>
    <n v="0"/>
    <n v="0"/>
    <n v="0"/>
    <n v="0"/>
    <n v="0"/>
    <n v="0"/>
    <n v="0"/>
    <n v="0"/>
    <n v="0"/>
    <n v="-100000"/>
    <m/>
    <m/>
    <s v="N"/>
    <n v="0"/>
    <n v="100000"/>
    <n v="0"/>
    <n v="0"/>
    <n v="0"/>
    <n v="0"/>
  </r>
  <r>
    <s v="K"/>
    <x v="3"/>
    <s v="K.TBD"/>
    <s v="TBD"/>
    <s v="K.TBD"/>
    <s v="TBD"/>
    <s v="K.TBD"/>
    <s v="FREDONIA"/>
    <s v="Repl Exhaust Syst w/Stainless Steel"/>
    <s v="Placeholder-Repl Exhaust Syst w/Stainless Steel"/>
    <x v="1"/>
    <s v="TBD"/>
    <s v="TBD"/>
    <s v="CA"/>
    <s v="N/A"/>
    <x v="1"/>
    <x v="0"/>
    <m/>
    <x v="6"/>
    <m/>
    <x v="17"/>
    <m/>
    <x v="21"/>
    <m/>
    <x v="56"/>
    <n v="0"/>
    <n v="0"/>
    <m/>
    <n v="0"/>
    <n v="0"/>
    <n v="0"/>
    <n v="1900000"/>
    <n v="-1900000"/>
    <n v="0"/>
    <n v="0"/>
    <n v="0"/>
    <n v="0"/>
    <n v="0"/>
    <n v="0"/>
    <n v="0"/>
    <n v="0"/>
    <n v="0"/>
    <n v="0"/>
    <n v="-1900000"/>
    <m/>
    <m/>
    <s v="N"/>
    <n v="0"/>
    <n v="1900000"/>
    <n v="0"/>
    <n v="0"/>
    <n v="0"/>
    <n v="0"/>
  </r>
  <r>
    <s v="K"/>
    <x v="3"/>
    <s v="K.TBD"/>
    <s v="TBD"/>
    <s v="K.TBD"/>
    <s v="TBD"/>
    <s v="K.TBD"/>
    <s v="FREDONIA"/>
    <s v="Repl SCR Core Unitss #3 &amp;#4"/>
    <s v="Placeholder-Repl SCR Core Unitss #3 &amp;#4"/>
    <x v="1"/>
    <s v="TBD"/>
    <s v="TBD"/>
    <s v="CA"/>
    <s v="N/A"/>
    <x v="1"/>
    <x v="0"/>
    <m/>
    <x v="6"/>
    <m/>
    <x v="17"/>
    <m/>
    <x v="21"/>
    <m/>
    <x v="56"/>
    <n v="0"/>
    <n v="0"/>
    <m/>
    <n v="0"/>
    <n v="0"/>
    <n v="0"/>
    <n v="1192849"/>
    <n v="-1192849"/>
    <n v="0"/>
    <n v="0"/>
    <n v="0"/>
    <n v="0"/>
    <n v="0"/>
    <n v="0"/>
    <n v="0"/>
    <n v="0"/>
    <n v="0"/>
    <n v="0"/>
    <n v="-1192849"/>
    <m/>
    <m/>
    <s v="N"/>
    <n v="0"/>
    <n v="1192849"/>
    <n v="0"/>
    <n v="0"/>
    <n v="0"/>
    <n v="0"/>
  </r>
  <r>
    <s v="K"/>
    <x v="3"/>
    <s v="K.TBD"/>
    <s v="TBD"/>
    <s v="K.TBD"/>
    <s v="TBD"/>
    <s v="K.TBD"/>
    <s v="FREDONIA"/>
    <s v="Repl Exciter Voltage Regulator/Relay Protection"/>
    <s v="Placeholder-Repl Exciter Voltage Regulator/Relay Protection"/>
    <x v="1"/>
    <s v="TBD"/>
    <s v="TBD"/>
    <s v="CA"/>
    <s v="N/A"/>
    <x v="1"/>
    <x v="0"/>
    <m/>
    <x v="6"/>
    <m/>
    <x v="17"/>
    <m/>
    <x v="21"/>
    <m/>
    <x v="56"/>
    <n v="0"/>
    <n v="0"/>
    <m/>
    <n v="0"/>
    <n v="0"/>
    <n v="0"/>
    <n v="700000"/>
    <n v="-700000"/>
    <n v="0"/>
    <n v="0"/>
    <n v="0"/>
    <n v="0"/>
    <n v="0"/>
    <n v="0"/>
    <n v="0"/>
    <n v="0"/>
    <n v="0"/>
    <n v="0"/>
    <n v="-700000"/>
    <m/>
    <m/>
    <s v="N"/>
    <n v="0"/>
    <n v="700000"/>
    <n v="0"/>
    <n v="0"/>
    <n v="0"/>
    <n v="0"/>
  </r>
  <r>
    <s v="K"/>
    <x v="3"/>
    <s v="K.TBD"/>
    <s v="TBD"/>
    <s v="K.TBD"/>
    <s v="TBD"/>
    <s v="K.TBD"/>
    <s v="FREDONIA"/>
    <s v="Repl &amp; 3&amp;4 Pratt Control System"/>
    <s v="Placeholder-Repl &amp; 3&amp;4 Pratt Control System"/>
    <x v="1"/>
    <s v="TBD"/>
    <s v="TBD"/>
    <s v="CA"/>
    <s v="N/A"/>
    <x v="1"/>
    <x v="0"/>
    <m/>
    <x v="6"/>
    <m/>
    <x v="17"/>
    <m/>
    <x v="21"/>
    <m/>
    <x v="56"/>
    <n v="0"/>
    <n v="0"/>
    <m/>
    <n v="0"/>
    <n v="0"/>
    <n v="0"/>
    <n v="0"/>
    <n v="0"/>
    <n v="0"/>
    <n v="0"/>
    <n v="0"/>
    <n v="0"/>
    <n v="500000"/>
    <n v="-500000"/>
    <n v="0"/>
    <n v="0"/>
    <n v="0"/>
    <n v="0"/>
    <n v="-500000"/>
    <m/>
    <m/>
    <s v="N"/>
    <n v="0"/>
    <n v="0"/>
    <n v="0"/>
    <n v="500000"/>
    <n v="0"/>
    <n v="0"/>
  </r>
  <r>
    <s v="K"/>
    <x v="3"/>
    <s v="K.TBD"/>
    <s v="TBD"/>
    <s v="K.TBD"/>
    <s v="GOLDENDALE PROJECTS"/>
    <s v="K.TBD"/>
    <s v="GOLDENDALE"/>
    <s v="Replace SCR"/>
    <s v="Placeholder-Replace SCR"/>
    <x v="1"/>
    <s v="TBD"/>
    <s v="TBD"/>
    <s v="CA"/>
    <s v="N/A"/>
    <x v="0"/>
    <x v="0"/>
    <s v="2CORP70000"/>
    <x v="6"/>
    <s v="3CORP76500"/>
    <x v="57"/>
    <m/>
    <x v="21"/>
    <m/>
    <x v="56"/>
    <n v="0"/>
    <n v="0"/>
    <m/>
    <n v="0"/>
    <n v="0"/>
    <n v="0"/>
    <n v="1680000"/>
    <n v="-1680000"/>
    <n v="0"/>
    <n v="0"/>
    <n v="0"/>
    <n v="0"/>
    <n v="1331275"/>
    <n v="-1331275"/>
    <n v="0"/>
    <n v="0"/>
    <n v="0"/>
    <n v="0"/>
    <n v="-3011275"/>
    <m/>
    <m/>
    <s v="N"/>
    <n v="0"/>
    <n v="1680000"/>
    <n v="0"/>
    <n v="1331275"/>
    <n v="0"/>
    <n v="0"/>
  </r>
  <r>
    <s v="K"/>
    <x v="3"/>
    <s v="K.TBD"/>
    <s v="TBD"/>
    <s v="K.TBD"/>
    <s v="GOLDENDALE PROJECTS"/>
    <s v="K.TBD"/>
    <s v="GOLDENDALE"/>
    <s v="Install gas side air attemperation in the HRSG"/>
    <s v="Placeholder-Install gas side air attemperation in the HRSG"/>
    <x v="1"/>
    <s v="TBD"/>
    <s v="TBD"/>
    <s v="CA"/>
    <s v="N/A"/>
    <x v="0"/>
    <x v="0"/>
    <s v="2CORP70000"/>
    <x v="6"/>
    <s v="3CORP76500"/>
    <x v="57"/>
    <m/>
    <x v="21"/>
    <m/>
    <x v="56"/>
    <n v="0"/>
    <n v="0"/>
    <m/>
    <n v="0"/>
    <n v="0"/>
    <n v="0"/>
    <n v="0"/>
    <n v="0"/>
    <n v="0"/>
    <n v="1053113"/>
    <n v="-1053113"/>
    <n v="0"/>
    <n v="0"/>
    <n v="0"/>
    <n v="0"/>
    <n v="0"/>
    <n v="0"/>
    <n v="0"/>
    <n v="-1053113"/>
    <m/>
    <m/>
    <s v="N"/>
    <n v="0"/>
    <n v="0"/>
    <n v="1053113"/>
    <n v="0"/>
    <n v="0"/>
    <n v="0"/>
  </r>
  <r>
    <s v="K"/>
    <x v="3"/>
    <s v="K.TBD"/>
    <s v="TBD"/>
    <s v="K.TBD"/>
    <s v="GOLDENDALE PROJECTS"/>
    <s v="K.TBD"/>
    <s v="GOLDENDALE"/>
    <s v="CTG Exciter Control System Upgrade"/>
    <s v="Placeholder-CTG Exciter Control System Upgrade"/>
    <x v="1"/>
    <s v="TBD"/>
    <s v="TBD"/>
    <s v="CA"/>
    <s v="N/A"/>
    <x v="0"/>
    <x v="0"/>
    <s v="2CORP70000"/>
    <x v="6"/>
    <s v="3CORP76500"/>
    <x v="57"/>
    <m/>
    <x v="21"/>
    <m/>
    <x v="56"/>
    <n v="0"/>
    <n v="0"/>
    <m/>
    <n v="0"/>
    <n v="0"/>
    <n v="0"/>
    <n v="0"/>
    <n v="0"/>
    <n v="0"/>
    <n v="0"/>
    <n v="0"/>
    <n v="0"/>
    <n v="1130000"/>
    <n v="-1130000"/>
    <n v="0"/>
    <n v="0"/>
    <n v="0"/>
    <n v="0"/>
    <n v="-1130000"/>
    <m/>
    <m/>
    <s v="N"/>
    <n v="0"/>
    <n v="0"/>
    <n v="0"/>
    <n v="1130000"/>
    <n v="0"/>
    <n v="0"/>
  </r>
  <r>
    <s v="K"/>
    <x v="3"/>
    <s v="K.TBD"/>
    <s v="TBD"/>
    <s v="K.TBD"/>
    <s v="GOLDENDALE PROJECTS"/>
    <s v="K.TBD"/>
    <s v="GOLDENDALE"/>
    <s v="Misc Cap"/>
    <s v="Placeholder-Misc Cap"/>
    <x v="1"/>
    <s v="TBD"/>
    <s v="TBD"/>
    <s v="CA"/>
    <s v="N/A"/>
    <x v="0"/>
    <x v="0"/>
    <s v="2CORP70000"/>
    <x v="6"/>
    <s v="3CORP76500"/>
    <x v="57"/>
    <m/>
    <x v="21"/>
    <m/>
    <x v="56"/>
    <n v="0"/>
    <n v="0"/>
    <m/>
    <n v="0"/>
    <n v="0"/>
    <n v="0"/>
    <n v="31000"/>
    <n v="-31000"/>
    <n v="0"/>
    <n v="117737"/>
    <n v="-117737"/>
    <n v="0"/>
    <n v="0"/>
    <n v="0"/>
    <n v="0"/>
    <n v="0"/>
    <n v="0"/>
    <n v="0"/>
    <n v="-148737"/>
    <m/>
    <m/>
    <s v="N"/>
    <n v="0"/>
    <n v="31000"/>
    <n v="117737"/>
    <n v="0"/>
    <n v="0"/>
    <n v="0"/>
  </r>
  <r>
    <s v="K"/>
    <x v="3"/>
    <s v="K.TBD"/>
    <s v="TBD"/>
    <s v="K.TBD"/>
    <s v="GOLDENDALE PROJECTS"/>
    <s v="K.TBD"/>
    <s v="GOLDENDALE"/>
    <s v="Replace Digital Generator Portection Relay"/>
    <s v="Placeholder-Replace Digital Generator Portection Relay"/>
    <x v="1"/>
    <s v="TBD"/>
    <s v="TBD"/>
    <s v="CA"/>
    <s v="N/A"/>
    <x v="0"/>
    <x v="0"/>
    <s v="2CORP70000"/>
    <x v="6"/>
    <s v="3CORP76500"/>
    <x v="57"/>
    <m/>
    <x v="21"/>
    <m/>
    <x v="56"/>
    <n v="0"/>
    <n v="0"/>
    <m/>
    <n v="0"/>
    <n v="0"/>
    <n v="0"/>
    <n v="300000"/>
    <n v="-300000"/>
    <n v="0"/>
    <n v="0"/>
    <n v="0"/>
    <n v="0"/>
    <n v="0"/>
    <n v="0"/>
    <n v="0"/>
    <n v="0"/>
    <n v="0"/>
    <n v="0"/>
    <n v="-300000"/>
    <m/>
    <m/>
    <s v="N"/>
    <n v="0"/>
    <n v="300000"/>
    <n v="0"/>
    <n v="0"/>
    <n v="0"/>
    <n v="0"/>
  </r>
  <r>
    <s v="K"/>
    <x v="3"/>
    <s v="K.TBD"/>
    <s v="TBD"/>
    <s v="K.TBD"/>
    <s v="GOLDENDALE PROJECTS"/>
    <s v="K.TBD"/>
    <s v="GOLDENDALE"/>
    <s v="Replace  Condensate Pump #1"/>
    <s v="Placeholder-Replace  Condensate Pump #1"/>
    <x v="1"/>
    <s v="TBD"/>
    <s v="TBD"/>
    <s v="CA"/>
    <s v="N/A"/>
    <x v="0"/>
    <x v="0"/>
    <s v="2CORP70000"/>
    <x v="6"/>
    <s v="3CORP76500"/>
    <x v="57"/>
    <m/>
    <x v="21"/>
    <m/>
    <x v="56"/>
    <n v="0"/>
    <n v="0"/>
    <m/>
    <n v="0"/>
    <n v="0"/>
    <n v="0"/>
    <n v="200000"/>
    <n v="-200000"/>
    <n v="0"/>
    <n v="0"/>
    <n v="0"/>
    <n v="0"/>
    <n v="0"/>
    <n v="0"/>
    <n v="0"/>
    <n v="0"/>
    <n v="0"/>
    <n v="0"/>
    <n v="-200000"/>
    <m/>
    <m/>
    <s v="N"/>
    <n v="0"/>
    <n v="200000"/>
    <n v="0"/>
    <n v="0"/>
    <n v="0"/>
    <n v="0"/>
  </r>
  <r>
    <s v="K"/>
    <x v="3"/>
    <s v="K.TBD"/>
    <s v="TBD"/>
    <s v="K.TBD"/>
    <s v="GOLDENDALE PROJECTS"/>
    <s v="K.TBD"/>
    <s v="GOLDENDALE"/>
    <s v="Replace SAC Vessels"/>
    <s v="Placeholder-Replace SAC Vessels"/>
    <x v="1"/>
    <s v="TBD"/>
    <s v="TBD"/>
    <s v="CA"/>
    <s v="N/A"/>
    <x v="0"/>
    <x v="0"/>
    <s v="2CORP70000"/>
    <x v="6"/>
    <s v="3CORP76500"/>
    <x v="57"/>
    <m/>
    <x v="21"/>
    <m/>
    <x v="56"/>
    <n v="0"/>
    <n v="0"/>
    <m/>
    <n v="0"/>
    <n v="0"/>
    <n v="0"/>
    <n v="200000"/>
    <n v="-200000"/>
    <n v="0"/>
    <n v="0"/>
    <n v="0"/>
    <n v="0"/>
    <n v="0"/>
    <n v="0"/>
    <n v="0"/>
    <n v="0"/>
    <n v="0"/>
    <n v="0"/>
    <n v="-200000"/>
    <m/>
    <m/>
    <s v="N"/>
    <n v="0"/>
    <n v="200000"/>
    <n v="0"/>
    <n v="0"/>
    <n v="0"/>
    <n v="0"/>
  </r>
  <r>
    <s v="K"/>
    <x v="3"/>
    <s v="K.TBD"/>
    <s v="TBD"/>
    <s v="K.TBD"/>
    <s v="GOLDENDALE PROJECTS"/>
    <s v="K.TBD"/>
    <s v="GOLDENDALE"/>
    <s v="Install new CT air inlet filters"/>
    <s v="Placeholder-Install new CT air inlet filters"/>
    <x v="1"/>
    <s v="TBD"/>
    <s v="TBD"/>
    <s v="CA"/>
    <s v="N/A"/>
    <x v="0"/>
    <x v="0"/>
    <s v="2CORP70000"/>
    <x v="6"/>
    <s v="3CORP76500"/>
    <x v="57"/>
    <m/>
    <x v="21"/>
    <m/>
    <x v="56"/>
    <n v="0"/>
    <n v="0"/>
    <m/>
    <n v="0"/>
    <n v="0"/>
    <n v="0"/>
    <n v="0"/>
    <n v="0"/>
    <n v="0"/>
    <n v="320000"/>
    <n v="-320000"/>
    <n v="0"/>
    <n v="0"/>
    <n v="0"/>
    <n v="0"/>
    <n v="0"/>
    <n v="0"/>
    <n v="0"/>
    <n v="-320000"/>
    <m/>
    <m/>
    <s v="N"/>
    <n v="0"/>
    <n v="0"/>
    <n v="320000"/>
    <n v="0"/>
    <n v="0"/>
    <n v="0"/>
  </r>
  <r>
    <s v="K"/>
    <x v="3"/>
    <s v="K.TBD"/>
    <s v="TBD"/>
    <s v="K.TBD"/>
    <s v="GOLDENDALE PROJECTS"/>
    <s v="K.TBD"/>
    <s v="GOLDENDALE"/>
    <s v="Install New Air-Cooled Condenser System"/>
    <s v="Placeholder-Install New Air-Cooled Condenser System"/>
    <x v="1"/>
    <s v="TBD"/>
    <s v="TBD"/>
    <s v="CA"/>
    <s v="N/A"/>
    <x v="0"/>
    <x v="0"/>
    <s v="2CORP70000"/>
    <x v="6"/>
    <s v="3CORP76500"/>
    <x v="57"/>
    <m/>
    <x v="21"/>
    <m/>
    <x v="56"/>
    <n v="0"/>
    <n v="0"/>
    <m/>
    <n v="0"/>
    <n v="0"/>
    <n v="0"/>
    <n v="0"/>
    <n v="0"/>
    <n v="0"/>
    <n v="290000"/>
    <n v="-290000"/>
    <n v="0"/>
    <n v="0"/>
    <n v="0"/>
    <n v="0"/>
    <n v="0"/>
    <n v="0"/>
    <n v="0"/>
    <n v="-290000"/>
    <m/>
    <m/>
    <s v="N"/>
    <n v="0"/>
    <n v="0"/>
    <n v="290000"/>
    <n v="0"/>
    <n v="0"/>
    <n v="0"/>
  </r>
  <r>
    <s v="K"/>
    <x v="3"/>
    <s v="K.TBD"/>
    <s v="TBD"/>
    <s v="K.TBD"/>
    <s v="GOLDENDALE PROJECTS"/>
    <s v="K.TBD"/>
    <s v="GOLDENDALE"/>
    <s v="Replace Station Batteries"/>
    <s v="Placeholder-Replace Station Batteries"/>
    <x v="1"/>
    <s v="TBD"/>
    <s v="TBD"/>
    <s v="CA"/>
    <s v="N/A"/>
    <x v="0"/>
    <x v="0"/>
    <s v="2CORP70000"/>
    <x v="6"/>
    <s v="3CORP76500"/>
    <x v="57"/>
    <m/>
    <x v="21"/>
    <m/>
    <x v="56"/>
    <n v="0"/>
    <n v="0"/>
    <m/>
    <n v="0"/>
    <n v="0"/>
    <n v="0"/>
    <n v="0"/>
    <n v="0"/>
    <n v="0"/>
    <n v="134400"/>
    <n v="-134400"/>
    <n v="0"/>
    <n v="0"/>
    <n v="0"/>
    <n v="0"/>
    <n v="0"/>
    <n v="0"/>
    <n v="0"/>
    <n v="-134400"/>
    <m/>
    <m/>
    <s v="N"/>
    <n v="0"/>
    <n v="0"/>
    <n v="134400"/>
    <n v="0"/>
    <n v="0"/>
    <n v="0"/>
  </r>
  <r>
    <s v="K"/>
    <x v="3"/>
    <s v="K.TBD"/>
    <s v="TBD"/>
    <s v="K.TBD"/>
    <s v="GOLDENDALE PROJECTS"/>
    <s v="K.TBD"/>
    <s v="GOLDENDALE"/>
    <s v="Replace BFP Automatic Recirculation Valve"/>
    <s v="Placeholder-Replace BFP Automatic Recirculation Valve"/>
    <x v="1"/>
    <s v="TBD"/>
    <s v="TBD"/>
    <s v="CA"/>
    <s v="N/A"/>
    <x v="0"/>
    <x v="0"/>
    <s v="2CORP70000"/>
    <x v="6"/>
    <s v="3CORP76500"/>
    <x v="57"/>
    <m/>
    <x v="21"/>
    <m/>
    <x v="56"/>
    <n v="0"/>
    <n v="0"/>
    <m/>
    <n v="0"/>
    <n v="0"/>
    <n v="0"/>
    <n v="140000"/>
    <n v="-140000"/>
    <n v="0"/>
    <n v="0"/>
    <n v="0"/>
    <n v="0"/>
    <n v="0"/>
    <n v="0"/>
    <n v="0"/>
    <n v="0"/>
    <n v="0"/>
    <n v="0"/>
    <n v="-140000"/>
    <m/>
    <m/>
    <s v="N"/>
    <n v="0"/>
    <n v="140000"/>
    <n v="0"/>
    <n v="0"/>
    <n v="0"/>
    <n v="0"/>
  </r>
  <r>
    <s v="K"/>
    <x v="3"/>
    <s v="K.TBD"/>
    <s v="TBD"/>
    <s v="K.TBD"/>
    <s v="TBD"/>
    <s v="K.TBD"/>
    <s v="TBD"/>
    <s v="Hot Gas Path Capex"/>
    <s v="Placeholder-Hot Gas Path Capex"/>
    <x v="1"/>
    <s v="TBD"/>
    <s v="TBD"/>
    <s v="CA"/>
    <s v="N/A"/>
    <x v="0"/>
    <x v="0"/>
    <s v="2CORP70000"/>
    <x v="6"/>
    <s v="3CORP78000"/>
    <x v="61"/>
    <m/>
    <x v="21"/>
    <m/>
    <x v="56"/>
    <n v="0"/>
    <n v="0"/>
    <m/>
    <n v="0"/>
    <n v="0"/>
    <n v="0"/>
    <n v="0"/>
    <n v="0"/>
    <n v="0"/>
    <n v="0"/>
    <n v="0"/>
    <n v="0"/>
    <n v="0"/>
    <n v="0"/>
    <n v="0"/>
    <n v="0"/>
    <n v="0"/>
    <n v="0"/>
    <n v="0"/>
    <m/>
    <m/>
    <s v="N"/>
    <n v="0"/>
    <n v="0"/>
    <n v="0"/>
    <n v="0"/>
    <n v="0"/>
    <n v="0"/>
  </r>
  <r>
    <s v="K"/>
    <x v="3"/>
    <s v="K.TBD"/>
    <s v="TBD"/>
    <s v="K.TBD"/>
    <s v="TBD"/>
    <s v="K.TBD"/>
    <s v="TBD"/>
    <s v="ABB Symphony &amp; HMI Upgrades (BOP Controls?)"/>
    <s v="Placeholder-ABB Symphony &amp; HMI Upgrades (BOP Controls?)"/>
    <x v="1"/>
    <s v="TBD"/>
    <s v="TBD"/>
    <s v="CA"/>
    <s v="N/A"/>
    <x v="0"/>
    <x v="0"/>
    <s v="2CORP70000"/>
    <x v="6"/>
    <s v="3CORP78000"/>
    <x v="61"/>
    <m/>
    <x v="21"/>
    <m/>
    <x v="56"/>
    <n v="0"/>
    <n v="0"/>
    <m/>
    <n v="0"/>
    <n v="0"/>
    <n v="0"/>
    <n v="158429"/>
    <n v="-158429"/>
    <n v="0"/>
    <n v="0"/>
    <n v="0"/>
    <n v="0"/>
    <n v="0"/>
    <n v="0"/>
    <n v="0"/>
    <n v="0"/>
    <n v="0"/>
    <n v="0"/>
    <n v="-158429"/>
    <m/>
    <m/>
    <s v="N"/>
    <n v="0"/>
    <n v="158429"/>
    <n v="0"/>
    <n v="0"/>
    <n v="0"/>
    <n v="0"/>
  </r>
  <r>
    <s v="K"/>
    <x v="3"/>
    <s v="K.TBD"/>
    <s v="TBD"/>
    <s v="K.TBD"/>
    <s v="TBD"/>
    <s v="K.TBD"/>
    <s v="TBD"/>
    <s v="CT/ST GSU's &amp; Aux Trasfomrer DGA Monitor Installations"/>
    <s v="Placeholder-CT/ST GSU's &amp; Aux Trasfomrer DGA Monitor Installations"/>
    <x v="1"/>
    <s v="TBD"/>
    <s v="TBD"/>
    <s v="CA"/>
    <s v="N/A"/>
    <x v="0"/>
    <x v="0"/>
    <s v="2CORP70000"/>
    <x v="6"/>
    <s v="3CORP78000"/>
    <x v="61"/>
    <m/>
    <x v="21"/>
    <m/>
    <x v="56"/>
    <n v="0"/>
    <n v="0"/>
    <m/>
    <n v="0"/>
    <n v="0"/>
    <n v="0"/>
    <n v="199946"/>
    <n v="-199946"/>
    <n v="0"/>
    <n v="0"/>
    <n v="0"/>
    <n v="0"/>
    <n v="0"/>
    <n v="0"/>
    <n v="0"/>
    <n v="0"/>
    <n v="0"/>
    <n v="0"/>
    <n v="-199946"/>
    <m/>
    <m/>
    <s v="N"/>
    <n v="0"/>
    <n v="199946"/>
    <n v="0"/>
    <n v="0"/>
    <n v="0"/>
    <n v="0"/>
  </r>
  <r>
    <s v="K"/>
    <x v="3"/>
    <s v="K.TBD"/>
    <s v="TBD"/>
    <s v="K.TBD"/>
    <s v="TBD"/>
    <s v="K.TBD"/>
    <s v="TBD"/>
    <s v="Repl SCR/ CO Media"/>
    <s v="Placeholder-Repl SCR/ CO Media"/>
    <x v="1"/>
    <s v="TBD"/>
    <s v="TBD"/>
    <s v="CA"/>
    <s v="N/A"/>
    <x v="0"/>
    <x v="0"/>
    <s v="2CORP70000"/>
    <x v="6"/>
    <s v="3CORP78000"/>
    <x v="61"/>
    <m/>
    <x v="21"/>
    <m/>
    <x v="56"/>
    <n v="0"/>
    <n v="0"/>
    <m/>
    <n v="0"/>
    <n v="0"/>
    <n v="0"/>
    <n v="0"/>
    <n v="0"/>
    <n v="0"/>
    <n v="0"/>
    <n v="0"/>
    <n v="0"/>
    <n v="847500"/>
    <n v="-847500"/>
    <n v="0"/>
    <n v="862500"/>
    <n v="-862500"/>
    <n v="0"/>
    <n v="-1710000"/>
    <m/>
    <m/>
    <s v="N"/>
    <n v="0"/>
    <n v="0"/>
    <n v="0"/>
    <n v="847500"/>
    <n v="862500"/>
    <n v="0"/>
  </r>
  <r>
    <s v="K"/>
    <x v="3"/>
    <s v="K.TBD"/>
    <s v="TBD"/>
    <s v="K.TBD"/>
    <s v="TBD"/>
    <s v="K.TBD"/>
    <s v="TBD"/>
    <s v="Repl Cooling Tower Fill"/>
    <s v="Placeholder-Repl Cooling Tower Fill"/>
    <x v="1"/>
    <s v="TBD"/>
    <s v="TBD"/>
    <s v="CA"/>
    <s v="N/A"/>
    <x v="0"/>
    <x v="0"/>
    <s v="2CORP70000"/>
    <x v="6"/>
    <s v="3CORP78000"/>
    <x v="61"/>
    <m/>
    <x v="21"/>
    <m/>
    <x v="56"/>
    <n v="0"/>
    <n v="0"/>
    <m/>
    <n v="0"/>
    <n v="0"/>
    <n v="0"/>
    <n v="0"/>
    <n v="0"/>
    <n v="0"/>
    <n v="0"/>
    <n v="0"/>
    <n v="0"/>
    <n v="400000"/>
    <n v="-400000"/>
    <n v="0"/>
    <n v="0"/>
    <n v="0"/>
    <n v="0"/>
    <n v="-400000"/>
    <m/>
    <m/>
    <s v="N"/>
    <n v="0"/>
    <n v="0"/>
    <n v="0"/>
    <n v="400000"/>
    <n v="0"/>
    <n v="0"/>
  </r>
  <r>
    <s v="K"/>
    <x v="3"/>
    <s v="K.TBD"/>
    <s v="TBD"/>
    <s v="K.TBD"/>
    <s v="TBD"/>
    <s v="K.TBD"/>
    <s v="TBD"/>
    <s v="install Tie to Cowlitz PUD for Aux Power"/>
    <s v="Placeholder-install Tie to Cowlitz PUD for Aux Power"/>
    <x v="1"/>
    <s v="TBD"/>
    <s v="TBD"/>
    <s v="CA"/>
    <s v="N/A"/>
    <x v="0"/>
    <x v="0"/>
    <s v="2CORP70000"/>
    <x v="6"/>
    <s v="3CORP78000"/>
    <x v="61"/>
    <m/>
    <x v="21"/>
    <m/>
    <x v="56"/>
    <n v="0"/>
    <n v="0"/>
    <m/>
    <n v="0"/>
    <n v="0"/>
    <n v="0"/>
    <n v="0"/>
    <n v="0"/>
    <n v="0"/>
    <n v="0"/>
    <n v="0"/>
    <n v="0"/>
    <n v="100000"/>
    <n v="-100000"/>
    <n v="0"/>
    <n v="0"/>
    <n v="0"/>
    <n v="0"/>
    <n v="-100000"/>
    <m/>
    <m/>
    <s v="N"/>
    <n v="0"/>
    <n v="0"/>
    <n v="0"/>
    <n v="100000"/>
    <n v="0"/>
    <n v="0"/>
  </r>
  <r>
    <s v="K"/>
    <x v="3"/>
    <s v="K.TBD"/>
    <s v="TBD"/>
    <s v="K.TBD"/>
    <s v="SUMAS PROJECTS"/>
    <s v="K.TBD"/>
    <s v="SUMAS"/>
    <s v="Blowdown Line from LP Economizer"/>
    <s v="Placeholder-Blowdown Line from LP Economizer"/>
    <x v="1"/>
    <s v="TBD"/>
    <s v="TBD"/>
    <s v="CA"/>
    <s v="N/A"/>
    <x v="0"/>
    <x v="0"/>
    <s v="2CORP70000"/>
    <x v="6"/>
    <s v="3CORP79000"/>
    <x v="63"/>
    <m/>
    <x v="21"/>
    <m/>
    <x v="56"/>
    <n v="0"/>
    <n v="0"/>
    <m/>
    <n v="0"/>
    <n v="0"/>
    <n v="0"/>
    <n v="0"/>
    <n v="0"/>
    <n v="0"/>
    <n v="65000"/>
    <n v="-65000"/>
    <n v="0"/>
    <n v="0"/>
    <n v="0"/>
    <n v="0"/>
    <n v="0"/>
    <n v="0"/>
    <n v="0"/>
    <n v="-65000"/>
    <m/>
    <m/>
    <s v="N"/>
    <n v="0"/>
    <n v="0"/>
    <n v="65000"/>
    <n v="0"/>
    <n v="0"/>
    <n v="0"/>
  </r>
  <r>
    <s v="C"/>
    <x v="1"/>
    <s v="C.TBD"/>
    <s v="TBD"/>
    <s v="C.TBD"/>
    <s v="TBD"/>
    <s v="C.TBD"/>
    <s v="TBD"/>
    <s v="Fleet Low Carbon Conversions"/>
    <s v="Placeholder-Fleet Low Carbon Conversions"/>
    <x v="1"/>
    <s v="TBD"/>
    <s v="TBD"/>
    <s v="CA"/>
    <s v="N/A"/>
    <x v="2"/>
    <x v="1"/>
    <m/>
    <x v="3"/>
    <s v="3CORP52000"/>
    <x v="113"/>
    <s v="1DRIV50000"/>
    <x v="9"/>
    <s v="2DRIV50000"/>
    <x v="11"/>
    <n v="0"/>
    <n v="0"/>
    <n v="0"/>
    <n v="0"/>
    <n v="0"/>
    <n v="0"/>
    <n v="480000"/>
    <n v="-480000"/>
    <n v="0"/>
    <n v="480000"/>
    <n v="-480000"/>
    <n v="0"/>
    <n v="480000"/>
    <n v="-480000"/>
    <n v="0"/>
    <n v="480000"/>
    <n v="-480000"/>
    <n v="480000"/>
    <n v="-1920000"/>
    <m/>
    <s v="added 9/13/2017"/>
    <m/>
    <m/>
    <n v="480000"/>
    <n v="480000"/>
    <n v="480000"/>
    <n v="480000"/>
    <n v="480000"/>
  </r>
  <r>
    <s v="R"/>
    <x v="0"/>
    <s v="R.TBD"/>
    <s v="TBD"/>
    <s v="R.TBD"/>
    <s v="TBD"/>
    <s v="R.TBD"/>
    <s v="TBD"/>
    <s v="Conservation Voltage Reduction (CVR)"/>
    <s v="Placeholder-Conservation Voltage Reduction (CVR)"/>
    <x v="1"/>
    <s v="TBD"/>
    <s v="TBD"/>
    <s v="CA"/>
    <s v="N/A"/>
    <x v="2"/>
    <x v="1"/>
    <m/>
    <x v="3"/>
    <s v="3CORP52000"/>
    <x v="114"/>
    <s v="1DRIV50000"/>
    <x v="9"/>
    <s v="2DRIV50000"/>
    <x v="11"/>
    <n v="0"/>
    <n v="0"/>
    <n v="0"/>
    <n v="0"/>
    <n v="0"/>
    <n v="0"/>
    <n v="996000"/>
    <n v="-996000"/>
    <n v="0"/>
    <n v="996000"/>
    <n v="-996000"/>
    <n v="0"/>
    <n v="996000"/>
    <n v="-996000"/>
    <n v="0"/>
    <n v="996000"/>
    <n v="-996000"/>
    <n v="996000"/>
    <n v="-3984000"/>
    <m/>
    <s v="added 9/13/2017"/>
    <m/>
    <m/>
    <n v="996000"/>
    <n v="996000"/>
    <n v="996000"/>
    <n v="996000"/>
    <n v="996000"/>
  </r>
  <r>
    <m/>
    <x v="5"/>
    <m/>
    <m/>
    <m/>
    <m/>
    <m/>
    <m/>
    <m/>
    <m/>
    <x v="2"/>
    <m/>
    <m/>
    <m/>
    <m/>
    <x v="1"/>
    <x v="2"/>
    <m/>
    <x v="15"/>
    <m/>
    <x v="115"/>
    <m/>
    <x v="21"/>
    <m/>
    <x v="56"/>
    <m/>
    <m/>
    <m/>
    <m/>
    <m/>
    <m/>
    <m/>
    <m/>
    <m/>
    <m/>
    <m/>
    <m/>
    <m/>
    <m/>
    <m/>
    <m/>
    <m/>
    <m/>
    <m/>
    <m/>
    <m/>
    <m/>
    <n v="0"/>
    <n v="0"/>
    <n v="0"/>
    <n v="0"/>
    <n v="0"/>
    <n v="0"/>
  </r>
  <r>
    <s v="C"/>
    <x v="1"/>
    <s v="C.TBD"/>
    <s v="TBD"/>
    <s v="C.TBD"/>
    <s v="TBD"/>
    <s v="C.TBD"/>
    <s v="TBD"/>
    <s v="Placeholder - Management Reserve (Corp)"/>
    <s v="Placeholder - Management Reserve (Corp)"/>
    <x v="0"/>
    <m/>
    <m/>
    <s v="CA"/>
    <m/>
    <x v="1"/>
    <x v="1"/>
    <m/>
    <x v="16"/>
    <m/>
    <x v="116"/>
    <m/>
    <x v="21"/>
    <m/>
    <x v="56"/>
    <m/>
    <m/>
    <m/>
    <n v="0"/>
    <n v="0"/>
    <m/>
    <n v="791953.70709999988"/>
    <n v="-791953.70709999988"/>
    <m/>
    <n v="538166.04696999991"/>
    <n v="-538166.04696999991"/>
    <m/>
    <n v="206592.33369"/>
    <n v="-206592.33369"/>
    <m/>
    <n v="322595.27229999995"/>
    <n v="-322595.27229999995"/>
    <n v="136280.41407999999"/>
    <n v="-1859307.3600599999"/>
    <m/>
    <m/>
    <m/>
    <n v="-28280.414079999988"/>
    <n v="4967722.2070230776"/>
    <n v="1527387.2969701197"/>
    <n v="-3907.6663100000005"/>
    <n v="22595.272299999953"/>
    <n v="88280.414079999988"/>
  </r>
  <r>
    <s v="F"/>
    <x v="2"/>
    <s v="F.TBD"/>
    <s v="TBD"/>
    <s v="F.TBD"/>
    <s v="TBD"/>
    <s v="F.TBD"/>
    <s v="TBD"/>
    <s v="Placeholder - Management Reserve (IT)"/>
    <s v="Placeholder - Management Reserve (IT)"/>
    <x v="0"/>
    <m/>
    <m/>
    <s v="CA"/>
    <m/>
    <x v="1"/>
    <x v="1"/>
    <m/>
    <x v="16"/>
    <m/>
    <x v="116"/>
    <m/>
    <x v="21"/>
    <m/>
    <x v="56"/>
    <m/>
    <m/>
    <m/>
    <n v="0"/>
    <n v="0"/>
    <m/>
    <n v="309700"/>
    <n v="-309700"/>
    <m/>
    <n v="37490"/>
    <n v="-37490"/>
    <m/>
    <n v="0"/>
    <n v="0"/>
    <m/>
    <n v="0"/>
    <n v="0"/>
    <n v="0"/>
    <n v="-347190"/>
    <m/>
    <m/>
    <m/>
    <n v="0"/>
    <n v="108493.91999999998"/>
    <n v="-8510"/>
    <n v="0"/>
    <n v="0"/>
    <n v="0"/>
  </r>
  <r>
    <s v="K"/>
    <x v="3"/>
    <s v="K.TBD"/>
    <s v="TBD"/>
    <s v="K.TBD"/>
    <s v="TBD"/>
    <s v="K.TBD"/>
    <s v="TBD"/>
    <s v="Placeholder - Management Reserve (En Ops)"/>
    <s v="Placeholder - Management Reserve (En Ops)"/>
    <x v="0"/>
    <m/>
    <m/>
    <s v="CA"/>
    <m/>
    <x v="1"/>
    <x v="1"/>
    <m/>
    <x v="16"/>
    <m/>
    <x v="116"/>
    <m/>
    <x v="21"/>
    <m/>
    <x v="56"/>
    <m/>
    <m/>
    <m/>
    <n v="0"/>
    <n v="0"/>
    <m/>
    <n v="2997050.7471999996"/>
    <n v="-2997050.7471999996"/>
    <m/>
    <n v="1039121.3848319177"/>
    <n v="-1039121.3848319177"/>
    <m/>
    <n v="518117.22789999994"/>
    <n v="-518117.22789999994"/>
    <m/>
    <n v="99482.257799999992"/>
    <n v="-99482.257799999992"/>
    <n v="0"/>
    <n v="-4653771.6177319176"/>
    <m/>
    <m/>
    <m/>
    <n v="0"/>
    <n v="-680312.13280000025"/>
    <n v="-232718.17937902431"/>
    <n v="-117609.43210000009"/>
    <n v="-22581.862200000003"/>
    <n v="0"/>
  </r>
  <r>
    <s v="R"/>
    <x v="0"/>
    <s v="R.TBD"/>
    <s v="TBD"/>
    <s v="R.TBD"/>
    <s v="TBD"/>
    <s v="R.TBD"/>
    <s v="TBD"/>
    <s v="Placeholder - Management Reserve (Ops)"/>
    <s v="Placeholder - Management Reserve (Ops)"/>
    <x v="0"/>
    <m/>
    <m/>
    <s v="CA"/>
    <m/>
    <x v="1"/>
    <x v="1"/>
    <m/>
    <x v="16"/>
    <m/>
    <x v="116"/>
    <m/>
    <x v="21"/>
    <m/>
    <x v="56"/>
    <m/>
    <m/>
    <m/>
    <n v="0"/>
    <n v="0"/>
    <m/>
    <n v="5929604.780164605"/>
    <n v="-5929604.780164605"/>
    <m/>
    <n v="5356674.0530388346"/>
    <n v="-5356674.0530388346"/>
    <m/>
    <n v="4402960.2958262311"/>
    <n v="-4402960.2958262311"/>
    <m/>
    <n v="4505897.0715835644"/>
    <n v="-4505897.0715835644"/>
    <n v="4819162.2757223956"/>
    <n v="-20195136.200613238"/>
    <m/>
    <m/>
    <m/>
    <n v="1074000.2711762497"/>
    <n v="-1676432.9471539296"/>
    <n v="-1196012.1470088158"/>
    <n v="-979524.97512620036"/>
    <n v="-1002890.9917091541"/>
    <n v="-1074000.2711762497"/>
  </r>
  <r>
    <s v="X"/>
    <x v="4"/>
    <s v="X.TBD"/>
    <s v="TBD"/>
    <s v="X.TBD"/>
    <s v="TBD"/>
    <s v="X.TBD"/>
    <s v="TBD"/>
    <s v="Placeholder - Management Reserve (CET)"/>
    <s v="Placeholder - Management Reserve (CET)"/>
    <x v="0"/>
    <m/>
    <m/>
    <s v="CA"/>
    <m/>
    <x v="1"/>
    <x v="1"/>
    <m/>
    <x v="16"/>
    <m/>
    <x v="116"/>
    <m/>
    <x v="21"/>
    <m/>
    <x v="56"/>
    <m/>
    <m/>
    <m/>
    <n v="0"/>
    <n v="0"/>
    <m/>
    <n v="110461.97039999999"/>
    <n v="-110461.97039999999"/>
    <m/>
    <n v="120636.87049999999"/>
    <n v="-120636.87049999999"/>
    <m/>
    <n v="131168.6102"/>
    <n v="-131168.6102"/>
    <m/>
    <n v="142210.06719999999"/>
    <n v="-142210.06719999999"/>
    <n v="153868.34879999998"/>
    <n v="-504477.5183"/>
    <m/>
    <m/>
    <m/>
    <n v="34927.171199999997"/>
    <n v="-25074.189600000012"/>
    <n v="-27383.829500000022"/>
    <n v="-29774.469800000021"/>
    <n v="-32280.812800000014"/>
    <n v="-34927.171200000012"/>
  </r>
  <r>
    <m/>
    <x v="5"/>
    <m/>
    <m/>
    <m/>
    <m/>
    <m/>
    <m/>
    <m/>
    <m/>
    <x v="2"/>
    <m/>
    <m/>
    <m/>
    <m/>
    <x v="1"/>
    <x v="2"/>
    <m/>
    <x v="15"/>
    <m/>
    <x v="115"/>
    <m/>
    <x v="21"/>
    <m/>
    <x v="56"/>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20:E203" firstHeaderRow="1" firstDataRow="1" firstDataCol="4"/>
  <pivotFields count="53">
    <pivotField compact="0" outline="0" showAll="0"/>
    <pivotField axis="axisRow" compact="0" outline="0" showAll="0">
      <items count="7">
        <item x="1"/>
        <item x="4"/>
        <item x="3"/>
        <item x="2"/>
        <item x="0"/>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0"/>
        <item x="1"/>
        <item x="2"/>
        <item t="default"/>
      </items>
    </pivotField>
    <pivotField compact="0" outline="0" showAll="0"/>
    <pivotField compact="0" outline="0" showAll="0"/>
    <pivotField compact="0" outline="0" showAll="0"/>
    <pivotField compact="0" outline="0" showAll="0"/>
    <pivotField compact="0" outline="0" showAll="0">
      <items count="4">
        <item x="2"/>
        <item x="0"/>
        <item x="1"/>
        <item t="default"/>
      </items>
    </pivotField>
    <pivotField compact="0" outline="0" showAll="0">
      <items count="4">
        <item x="0"/>
        <item x="1"/>
        <item x="2"/>
        <item t="default"/>
      </items>
    </pivotField>
    <pivotField compact="0" outline="0" showAll="0"/>
    <pivotField axis="axisRow" compact="0" outline="0" showAll="0">
      <items count="18">
        <item x="7"/>
        <item x="1"/>
        <item x="3"/>
        <item x="13"/>
        <item x="4"/>
        <item x="9"/>
        <item x="6"/>
        <item x="10"/>
        <item x="8"/>
        <item x="11"/>
        <item n=" " x="16"/>
        <item x="2"/>
        <item x="5"/>
        <item x="14"/>
        <item x="12"/>
        <item x="0"/>
        <item x="15"/>
        <item t="default"/>
      </items>
    </pivotField>
    <pivotField compact="0" outline="0" showAll="0"/>
    <pivotField axis="axisRow" compact="0" outline="0" showAll="0" defaultSubtotal="0">
      <items count="117">
        <item x="83"/>
        <item x="84"/>
        <item x="82"/>
        <item x="95"/>
        <item x="59"/>
        <item x="42"/>
        <item x="44"/>
        <item x="45"/>
        <item x="46"/>
        <item x="43"/>
        <item x="2"/>
        <item x="73"/>
        <item x="68"/>
        <item x="80"/>
        <item x="77"/>
        <item x="101"/>
        <item x="109"/>
        <item x="47"/>
        <item x="48"/>
        <item x="114"/>
        <item x="66"/>
        <item x="75"/>
        <item x="12"/>
        <item x="16"/>
        <item x="71"/>
        <item x="13"/>
        <item x="103"/>
        <item x="49"/>
        <item x="24"/>
        <item x="15"/>
        <item x="25"/>
        <item x="9"/>
        <item x="3"/>
        <item x="8"/>
        <item x="6"/>
        <item x="7"/>
        <item x="5"/>
        <item x="4"/>
        <item x="86"/>
        <item x="50"/>
        <item x="113"/>
        <item x="1"/>
        <item x="51"/>
        <item x="17"/>
        <item x="52"/>
        <item x="37"/>
        <item x="88"/>
        <item x="26"/>
        <item x="57"/>
        <item x="53"/>
        <item x="54"/>
        <item x="55"/>
        <item x="56"/>
        <item x="58"/>
        <item x="27"/>
        <item x="87"/>
        <item x="111"/>
        <item x="28"/>
        <item x="35"/>
        <item x="40"/>
        <item x="39"/>
        <item x="19"/>
        <item x="104"/>
        <item x="99"/>
        <item x="93"/>
        <item x="110"/>
        <item x="98"/>
        <item x="64"/>
        <item x="60"/>
        <item x="0"/>
        <item x="89"/>
        <item x="116"/>
        <item x="34"/>
        <item x="108"/>
        <item x="61"/>
        <item x="10"/>
        <item x="36"/>
        <item x="112"/>
        <item x="79"/>
        <item x="23"/>
        <item x="78"/>
        <item x="69"/>
        <item x="74"/>
        <item x="22"/>
        <item x="29"/>
        <item x="41"/>
        <item x="102"/>
        <item x="21"/>
        <item x="30"/>
        <item x="38"/>
        <item x="92"/>
        <item x="70"/>
        <item x="90"/>
        <item x="20"/>
        <item x="100"/>
        <item x="11"/>
        <item x="67"/>
        <item x="91"/>
        <item x="62"/>
        <item x="94"/>
        <item x="31"/>
        <item x="106"/>
        <item x="105"/>
        <item x="96"/>
        <item x="14"/>
        <item x="63"/>
        <item x="32"/>
        <item x="97"/>
        <item x="33"/>
        <item x="85"/>
        <item x="107"/>
        <item x="65"/>
        <item x="18"/>
        <item x="81"/>
        <item x="76"/>
        <item x="115"/>
        <item x="72"/>
      </items>
    </pivotField>
    <pivotField compact="0" outline="0" showAll="0"/>
    <pivotField compact="0" outline="0" showAll="0"/>
    <pivotField compact="0" outline="0" showAll="0"/>
    <pivotField compact="0" outline="0" showAll="0">
      <items count="58">
        <item x="2"/>
        <item x="43"/>
        <item x="14"/>
        <item x="23"/>
        <item x="53"/>
        <item x="28"/>
        <item x="21"/>
        <item x="18"/>
        <item x="39"/>
        <item x="38"/>
        <item x="36"/>
        <item x="0"/>
        <item x="8"/>
        <item x="7"/>
        <item x="19"/>
        <item x="6"/>
        <item x="10"/>
        <item x="37"/>
        <item x="48"/>
        <item x="16"/>
        <item x="20"/>
        <item x="1"/>
        <item x="44"/>
        <item x="47"/>
        <item x="27"/>
        <item x="15"/>
        <item x="22"/>
        <item x="50"/>
        <item x="55"/>
        <item x="24"/>
        <item x="51"/>
        <item x="54"/>
        <item x="17"/>
        <item x="31"/>
        <item x="46"/>
        <item x="11"/>
        <item x="42"/>
        <item x="25"/>
        <item x="3"/>
        <item x="41"/>
        <item x="13"/>
        <item x="35"/>
        <item x="40"/>
        <item x="49"/>
        <item x="34"/>
        <item x="52"/>
        <item x="12"/>
        <item x="30"/>
        <item x="29"/>
        <item x="5"/>
        <item x="32"/>
        <item x="33"/>
        <item x="45"/>
        <item x="9"/>
        <item x="26"/>
        <item x="4"/>
        <item x="56"/>
        <item t="default"/>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4">
    <field x="1"/>
    <field x="18"/>
    <field x="20"/>
    <field x="10"/>
  </rowFields>
  <rowItems count="183">
    <i>
      <x/>
      <x/>
      <x v="87"/>
      <x/>
    </i>
    <i t="default" r="1">
      <x/>
    </i>
    <i r="1">
      <x v="1"/>
      <x v="10"/>
      <x/>
    </i>
    <i r="2">
      <x v="31"/>
      <x/>
    </i>
    <i r="2">
      <x v="32"/>
      <x v="1"/>
    </i>
    <i r="2">
      <x v="33"/>
      <x/>
    </i>
    <i r="2">
      <x v="34"/>
      <x/>
    </i>
    <i r="2">
      <x v="35"/>
      <x/>
    </i>
    <i r="2">
      <x v="36"/>
      <x/>
    </i>
    <i r="2">
      <x v="37"/>
      <x/>
    </i>
    <i r="2">
      <x v="41"/>
      <x/>
    </i>
    <i r="3">
      <x v="1"/>
    </i>
    <i r="2">
      <x v="75"/>
      <x/>
    </i>
    <i r="2">
      <x v="95"/>
      <x/>
    </i>
    <i t="default" r="1">
      <x v="1"/>
    </i>
    <i r="1">
      <x v="2"/>
      <x v="25"/>
      <x/>
    </i>
    <i r="2">
      <x v="40"/>
      <x v="1"/>
    </i>
    <i t="default" r="1">
      <x v="2"/>
    </i>
    <i r="1">
      <x v="4"/>
      <x v="29"/>
      <x/>
    </i>
    <i r="2">
      <x v="93"/>
      <x/>
    </i>
    <i t="default" r="1">
      <x v="4"/>
    </i>
    <i r="1">
      <x v="6"/>
      <x v="43"/>
      <x/>
    </i>
    <i r="2">
      <x v="61"/>
      <x/>
    </i>
    <i r="2">
      <x v="112"/>
      <x/>
    </i>
    <i t="default" r="1">
      <x v="6"/>
    </i>
    <i r="1">
      <x v="10"/>
      <x v="71"/>
      <x/>
    </i>
    <i t="default" r="1">
      <x v="10"/>
    </i>
    <i r="1">
      <x v="11"/>
      <x v="22"/>
      <x/>
    </i>
    <i t="default" r="1">
      <x v="11"/>
    </i>
    <i r="1">
      <x v="12"/>
      <x v="23"/>
      <x/>
    </i>
    <i t="default" r="1">
      <x v="12"/>
    </i>
    <i t="default">
      <x/>
    </i>
    <i>
      <x v="1"/>
      <x v="10"/>
      <x v="71"/>
      <x/>
    </i>
    <i t="default" r="1">
      <x v="10"/>
    </i>
    <i r="1">
      <x v="11"/>
      <x v="16"/>
      <x/>
    </i>
    <i r="2">
      <x v="56"/>
      <x/>
    </i>
    <i r="2">
      <x v="65"/>
      <x/>
    </i>
    <i t="default" r="1">
      <x v="11"/>
    </i>
    <i t="default">
      <x v="1"/>
    </i>
    <i>
      <x v="2"/>
      <x v="6"/>
      <x v="4"/>
      <x/>
    </i>
    <i r="2">
      <x v="5"/>
      <x/>
    </i>
    <i r="3">
      <x v="1"/>
    </i>
    <i r="2">
      <x v="7"/>
      <x/>
    </i>
    <i r="2">
      <x v="9"/>
      <x/>
    </i>
    <i r="3">
      <x v="1"/>
    </i>
    <i r="2">
      <x v="17"/>
      <x/>
    </i>
    <i r="2">
      <x v="18"/>
      <x/>
    </i>
    <i r="2">
      <x v="27"/>
      <x/>
    </i>
    <i r="3">
      <x v="1"/>
    </i>
    <i r="2">
      <x v="39"/>
      <x/>
    </i>
    <i r="3">
      <x v="1"/>
    </i>
    <i r="2">
      <x v="42"/>
      <x/>
    </i>
    <i r="3">
      <x v="1"/>
    </i>
    <i r="2">
      <x v="43"/>
      <x/>
    </i>
    <i r="3">
      <x v="1"/>
    </i>
    <i r="2">
      <x v="44"/>
      <x/>
    </i>
    <i r="2">
      <x v="48"/>
      <x/>
    </i>
    <i r="3">
      <x v="1"/>
    </i>
    <i r="2">
      <x v="53"/>
      <x/>
    </i>
    <i r="2">
      <x v="61"/>
      <x/>
    </i>
    <i r="2">
      <x v="68"/>
      <x/>
    </i>
    <i r="3">
      <x v="1"/>
    </i>
    <i r="2">
      <x v="74"/>
      <x/>
    </i>
    <i r="3">
      <x v="1"/>
    </i>
    <i r="2">
      <x v="77"/>
      <x/>
    </i>
    <i r="2">
      <x v="98"/>
      <x/>
    </i>
    <i r="2">
      <x v="105"/>
      <x/>
    </i>
    <i r="3">
      <x v="1"/>
    </i>
    <i r="2">
      <x v="111"/>
      <x/>
    </i>
    <i r="2">
      <x v="112"/>
      <x/>
    </i>
    <i t="default" r="1">
      <x v="6"/>
    </i>
    <i r="1">
      <x v="7"/>
      <x v="49"/>
      <x/>
    </i>
    <i r="2">
      <x v="50"/>
      <x/>
    </i>
    <i r="2">
      <x v="51"/>
      <x/>
    </i>
    <i r="2">
      <x v="52"/>
      <x/>
    </i>
    <i t="default" r="1">
      <x v="7"/>
    </i>
    <i r="1">
      <x v="10"/>
      <x v="71"/>
      <x/>
    </i>
    <i t="default" r="1">
      <x v="10"/>
    </i>
    <i r="1">
      <x v="12"/>
      <x v="6"/>
      <x/>
    </i>
    <i r="2">
      <x v="8"/>
      <x/>
    </i>
    <i r="2">
      <x v="67"/>
      <x/>
    </i>
    <i t="default" r="1">
      <x v="12"/>
    </i>
    <i t="default">
      <x v="2"/>
    </i>
    <i>
      <x v="3"/>
      <x v="5"/>
      <x v="45"/>
      <x/>
    </i>
    <i t="default" r="1">
      <x v="5"/>
    </i>
    <i r="1">
      <x v="8"/>
      <x v="28"/>
      <x/>
    </i>
    <i r="2">
      <x v="47"/>
      <x/>
    </i>
    <i r="2">
      <x v="54"/>
      <x/>
    </i>
    <i r="2">
      <x v="58"/>
      <x/>
    </i>
    <i r="2">
      <x v="59"/>
      <x/>
    </i>
    <i r="2">
      <x v="60"/>
      <x/>
    </i>
    <i r="2">
      <x v="72"/>
      <x/>
    </i>
    <i r="2">
      <x v="79"/>
      <x/>
    </i>
    <i r="2">
      <x v="83"/>
      <x/>
    </i>
    <i r="2">
      <x v="84"/>
      <x/>
    </i>
    <i r="2">
      <x v="85"/>
      <x/>
    </i>
    <i r="2">
      <x v="88"/>
      <x/>
    </i>
    <i r="2">
      <x v="89"/>
      <x/>
    </i>
    <i r="3">
      <x v="1"/>
    </i>
    <i r="2">
      <x v="100"/>
      <x/>
    </i>
    <i r="2">
      <x v="106"/>
      <x/>
    </i>
    <i r="2">
      <x v="108"/>
      <x/>
    </i>
    <i t="default" r="1">
      <x v="8"/>
    </i>
    <i r="1">
      <x v="10"/>
      <x v="71"/>
      <x/>
    </i>
    <i t="default" r="1">
      <x v="10"/>
    </i>
    <i r="1">
      <x v="12"/>
      <x v="30"/>
      <x/>
    </i>
    <i r="2">
      <x v="57"/>
      <x/>
    </i>
    <i r="2">
      <x v="76"/>
      <x/>
    </i>
    <i t="default" r="1">
      <x v="12"/>
    </i>
    <i t="default">
      <x v="3"/>
    </i>
    <i>
      <x v="4"/>
      <x v="2"/>
      <x v="19"/>
      <x v="1"/>
    </i>
    <i t="default" r="1">
      <x v="2"/>
    </i>
    <i r="1">
      <x v="3"/>
      <x v="13"/>
      <x/>
    </i>
    <i r="2">
      <x v="113"/>
      <x/>
    </i>
    <i t="default" r="1">
      <x v="3"/>
    </i>
    <i r="1">
      <x v="6"/>
      <x v="5"/>
      <x/>
    </i>
    <i r="2">
      <x v="7"/>
      <x/>
    </i>
    <i r="2">
      <x v="99"/>
      <x/>
    </i>
    <i t="default" r="1">
      <x v="6"/>
    </i>
    <i r="1">
      <x v="9"/>
      <x v="11"/>
      <x/>
    </i>
    <i r="2">
      <x v="12"/>
      <x/>
    </i>
    <i r="3">
      <x v="1"/>
    </i>
    <i r="2">
      <x v="14"/>
      <x/>
    </i>
    <i r="2">
      <x v="15"/>
      <x/>
    </i>
    <i r="2">
      <x v="24"/>
      <x/>
    </i>
    <i r="2">
      <x v="26"/>
      <x/>
    </i>
    <i r="2">
      <x v="38"/>
      <x/>
    </i>
    <i r="2">
      <x v="62"/>
      <x/>
    </i>
    <i r="2">
      <x v="63"/>
      <x/>
    </i>
    <i r="3">
      <x v="1"/>
    </i>
    <i r="2">
      <x v="66"/>
      <x/>
    </i>
    <i r="2">
      <x v="73"/>
      <x/>
    </i>
    <i r="2">
      <x v="80"/>
      <x/>
    </i>
    <i r="3">
      <x v="1"/>
    </i>
    <i r="2">
      <x v="86"/>
      <x/>
    </i>
    <i r="2">
      <x v="94"/>
      <x/>
    </i>
    <i r="2">
      <x v="101"/>
      <x/>
    </i>
    <i r="2">
      <x v="102"/>
      <x/>
    </i>
    <i r="2">
      <x v="103"/>
      <x/>
    </i>
    <i r="2">
      <x v="107"/>
      <x/>
    </i>
    <i r="2">
      <x v="109"/>
      <x/>
    </i>
    <i r="2">
      <x v="110"/>
      <x/>
    </i>
    <i t="default" r="1">
      <x v="9"/>
    </i>
    <i r="1">
      <x v="10"/>
      <x v="71"/>
      <x/>
    </i>
    <i t="default" r="1">
      <x v="10"/>
    </i>
    <i r="1">
      <x v="12"/>
      <x/>
      <x/>
    </i>
    <i r="2">
      <x v="1"/>
      <x/>
    </i>
    <i r="2">
      <x v="2"/>
      <x/>
    </i>
    <i r="3">
      <x v="1"/>
    </i>
    <i r="2">
      <x v="3"/>
      <x/>
    </i>
    <i t="default" r="1">
      <x v="12"/>
    </i>
    <i r="1">
      <x v="13"/>
      <x v="46"/>
      <x/>
    </i>
    <i r="2">
      <x v="90"/>
      <x/>
    </i>
    <i t="default" r="1">
      <x v="13"/>
    </i>
    <i r="1">
      <x v="14"/>
      <x v="81"/>
      <x/>
    </i>
    <i r="2">
      <x v="116"/>
      <x/>
    </i>
    <i r="3">
      <x v="1"/>
    </i>
    <i t="default" r="1">
      <x v="14"/>
    </i>
    <i r="1">
      <x v="15"/>
      <x v="20"/>
      <x/>
    </i>
    <i r="2">
      <x v="21"/>
      <x/>
    </i>
    <i r="2">
      <x v="55"/>
      <x/>
    </i>
    <i r="2">
      <x v="64"/>
      <x/>
    </i>
    <i r="2">
      <x v="69"/>
      <x/>
    </i>
    <i r="3">
      <x v="1"/>
    </i>
    <i r="2">
      <x v="70"/>
      <x/>
    </i>
    <i r="3">
      <x v="1"/>
    </i>
    <i r="2">
      <x v="78"/>
      <x/>
    </i>
    <i r="2">
      <x v="82"/>
      <x/>
    </i>
    <i r="2">
      <x v="91"/>
      <x/>
    </i>
    <i r="2">
      <x v="92"/>
      <x/>
    </i>
    <i r="3">
      <x v="1"/>
    </i>
    <i r="2">
      <x v="96"/>
      <x/>
    </i>
    <i r="3">
      <x v="1"/>
    </i>
    <i r="2">
      <x v="97"/>
      <x/>
    </i>
    <i r="3">
      <x v="1"/>
    </i>
    <i r="2">
      <x v="104"/>
      <x/>
    </i>
    <i r="2">
      <x v="114"/>
      <x/>
    </i>
    <i t="default" r="1">
      <x v="15"/>
    </i>
    <i t="default">
      <x v="4"/>
    </i>
    <i>
      <x v="5"/>
      <x v="16"/>
      <x v="115"/>
      <x v="2"/>
    </i>
    <i t="default" r="1">
      <x v="16"/>
    </i>
    <i t="default">
      <x v="5"/>
    </i>
    <i t="grand">
      <x/>
    </i>
  </rowItems>
  <colItems count="1">
    <i/>
  </colItems>
  <dataFields count="1">
    <dataField name="Sum of  2018 Plan Proposed" fld="31" baseField="18" baseItem="0" numFmtId="37"/>
  </dataFields>
  <formats count="116">
    <format dxfId="181">
      <pivotArea outline="0" collapsedLevelsAreSubtotals="1" fieldPosition="0">
        <references count="2">
          <reference field="1" count="1" selected="0">
            <x v="4"/>
          </reference>
          <reference field="18" count="1" selected="0" defaultSubtotal="1">
            <x v="13"/>
          </reference>
        </references>
      </pivotArea>
    </format>
    <format dxfId="180">
      <pivotArea dataOnly="0" labelOnly="1" outline="0" fieldPosition="0">
        <references count="2">
          <reference field="1" count="1" selected="0">
            <x v="4"/>
          </reference>
          <reference field="18" count="1">
            <x v="13"/>
          </reference>
        </references>
      </pivotArea>
    </format>
    <format dxfId="179">
      <pivotArea dataOnly="0" labelOnly="1" outline="0" fieldPosition="0">
        <references count="2">
          <reference field="1" count="1" selected="0">
            <x v="4"/>
          </reference>
          <reference field="18" count="1" defaultSubtotal="1">
            <x v="13"/>
          </reference>
        </references>
      </pivotArea>
    </format>
    <format dxfId="178">
      <pivotArea dataOnly="0" labelOnly="1" outline="0" fieldPosition="0">
        <references count="3">
          <reference field="1" count="1" selected="0">
            <x v="4"/>
          </reference>
          <reference field="18" count="1" selected="0">
            <x v="13"/>
          </reference>
          <reference field="20" count="2">
            <x v="46"/>
            <x v="90"/>
          </reference>
        </references>
      </pivotArea>
    </format>
    <format dxfId="177">
      <pivotArea outline="0" collapsedLevelsAreSubtotals="1" fieldPosition="0">
        <references count="3">
          <reference field="1" count="1" selected="0">
            <x v="4"/>
          </reference>
          <reference field="18" count="1" selected="0">
            <x v="13"/>
          </reference>
          <reference field="20" count="2" selected="0">
            <x v="46"/>
            <x v="90"/>
          </reference>
        </references>
      </pivotArea>
    </format>
    <format dxfId="176">
      <pivotArea outline="0" collapsedLevelsAreSubtotals="1" fieldPosition="0">
        <references count="3">
          <reference field="1" count="1" selected="0">
            <x v="4"/>
          </reference>
          <reference field="18" count="1" selected="0">
            <x v="15"/>
          </reference>
          <reference field="20" count="1" selected="0">
            <x v="20"/>
          </reference>
        </references>
      </pivotArea>
    </format>
    <format dxfId="175">
      <pivotArea outline="0" collapsedLevelsAreSubtotals="1" fieldPosition="0">
        <references count="3">
          <reference field="1" count="1" selected="0">
            <x v="4"/>
          </reference>
          <reference field="18" count="1" selected="0">
            <x v="15"/>
          </reference>
          <reference field="20" count="1" selected="0">
            <x v="69"/>
          </reference>
        </references>
      </pivotArea>
    </format>
    <format dxfId="174">
      <pivotArea outline="0" collapsedLevelsAreSubtotals="1" fieldPosition="0">
        <references count="3">
          <reference field="1" count="1" selected="0">
            <x v="4"/>
          </reference>
          <reference field="18" count="1" selected="0">
            <x v="15"/>
          </reference>
          <reference field="20" count="1" selected="0">
            <x v="91"/>
          </reference>
        </references>
      </pivotArea>
    </format>
    <format dxfId="173">
      <pivotArea outline="0" collapsedLevelsAreSubtotals="1" fieldPosition="0">
        <references count="3">
          <reference field="1" count="1" selected="0">
            <x v="4"/>
          </reference>
          <reference field="18" count="1" selected="0">
            <x v="15"/>
          </reference>
          <reference field="20" count="1" selected="0">
            <x v="96"/>
          </reference>
        </references>
      </pivotArea>
    </format>
    <format dxfId="172">
      <pivotArea outline="0" collapsedLevelsAreSubtotals="1" fieldPosition="0">
        <references count="3">
          <reference field="1" count="1" selected="0">
            <x v="4"/>
          </reference>
          <reference field="18" count="1" selected="0">
            <x v="15"/>
          </reference>
          <reference field="20" count="1" selected="0">
            <x v="104"/>
          </reference>
        </references>
      </pivotArea>
    </format>
    <format dxfId="171">
      <pivotArea outline="0" collapsedLevelsAreSubtotals="1" fieldPosition="0">
        <references count="3">
          <reference field="1" count="1" selected="0">
            <x v="1"/>
          </reference>
          <reference field="18" count="1" selected="0">
            <x v="11"/>
          </reference>
          <reference field="20" count="1" selected="0">
            <x v="16"/>
          </reference>
        </references>
      </pivotArea>
    </format>
    <format dxfId="170">
      <pivotArea dataOnly="0" labelOnly="1" outline="0" fieldPosition="0">
        <references count="3">
          <reference field="1" count="1" selected="0">
            <x v="1"/>
          </reference>
          <reference field="18" count="1" selected="0">
            <x v="11"/>
          </reference>
          <reference field="20" count="1">
            <x v="16"/>
          </reference>
        </references>
      </pivotArea>
    </format>
    <format dxfId="169">
      <pivotArea outline="0" collapsedLevelsAreSubtotals="1" fieldPosition="0">
        <references count="3">
          <reference field="1" count="1" selected="0">
            <x v="2"/>
          </reference>
          <reference field="18" count="1" selected="0">
            <x v="12"/>
          </reference>
          <reference field="20" count="1" selected="0">
            <x v="67"/>
          </reference>
        </references>
      </pivotArea>
    </format>
    <format dxfId="168">
      <pivotArea outline="0" collapsedLevelsAreSubtotals="1" fieldPosition="0">
        <references count="3">
          <reference field="1" count="1" selected="0">
            <x v="1"/>
          </reference>
          <reference field="18" count="1" selected="0">
            <x v="11"/>
          </reference>
          <reference field="20" count="1" selected="0">
            <x v="16"/>
          </reference>
        </references>
      </pivotArea>
    </format>
    <format dxfId="167">
      <pivotArea dataOnly="0" labelOnly="1" outline="0" fieldPosition="0">
        <references count="3">
          <reference field="1" count="1" selected="0">
            <x v="1"/>
          </reference>
          <reference field="18" count="1" selected="0">
            <x v="11"/>
          </reference>
          <reference field="20" count="1">
            <x v="16"/>
          </reference>
        </references>
      </pivotArea>
    </format>
    <format dxfId="166">
      <pivotArea outline="0" collapsedLevelsAreSubtotals="1" fieldPosition="0">
        <references count="3">
          <reference field="1" count="1" selected="0">
            <x v="2"/>
          </reference>
          <reference field="18" count="1" selected="0">
            <x v="12"/>
          </reference>
          <reference field="20" count="1" selected="0">
            <x v="67"/>
          </reference>
        </references>
      </pivotArea>
    </format>
    <format dxfId="165">
      <pivotArea outline="0" collapsedLevelsAreSubtotals="1" fieldPosition="0">
        <references count="4">
          <reference field="1" count="1" selected="0">
            <x v="4"/>
          </reference>
          <reference field="10" count="1" selected="0">
            <x v="0"/>
          </reference>
          <reference field="18" count="1" selected="0">
            <x v="13"/>
          </reference>
          <reference field="20" count="2" selected="0">
            <x v="46"/>
            <x v="90"/>
          </reference>
        </references>
      </pivotArea>
    </format>
    <format dxfId="164">
      <pivotArea dataOnly="0" labelOnly="1" outline="0" fieldPosition="0">
        <references count="4">
          <reference field="1" count="1" selected="0">
            <x v="4"/>
          </reference>
          <reference field="10" count="1">
            <x v="0"/>
          </reference>
          <reference field="18" count="1" selected="0">
            <x v="13"/>
          </reference>
          <reference field="20" count="1" selected="0">
            <x v="46"/>
          </reference>
        </references>
      </pivotArea>
    </format>
    <format dxfId="163">
      <pivotArea dataOnly="0" labelOnly="1" outline="0" fieldPosition="0">
        <references count="4">
          <reference field="1" count="1" selected="0">
            <x v="4"/>
          </reference>
          <reference field="10" count="1">
            <x v="0"/>
          </reference>
          <reference field="18" count="1" selected="0">
            <x v="13"/>
          </reference>
          <reference field="20" count="1" selected="0">
            <x v="90"/>
          </reference>
        </references>
      </pivotArea>
    </format>
    <format dxfId="162">
      <pivotArea outline="0" collapsedLevelsAreSubtotals="1" fieldPosition="0">
        <references count="4">
          <reference field="1" count="1" selected="0">
            <x v="2"/>
          </reference>
          <reference field="10" count="1" selected="0">
            <x v="0"/>
          </reference>
          <reference field="18" count="1" selected="0">
            <x v="12"/>
          </reference>
          <reference field="20" count="1" selected="0">
            <x v="67"/>
          </reference>
        </references>
      </pivotArea>
    </format>
    <format dxfId="161">
      <pivotArea outline="0" collapsedLevelsAreSubtotals="1" fieldPosition="0">
        <references count="4">
          <reference field="1" count="1" selected="0">
            <x v="2"/>
          </reference>
          <reference field="10" count="1" selected="0">
            <x v="0"/>
          </reference>
          <reference field="18" count="1" selected="0">
            <x v="12"/>
          </reference>
          <reference field="20" count="1" selected="0">
            <x v="67"/>
          </reference>
        </references>
      </pivotArea>
    </format>
    <format dxfId="160">
      <pivotArea dataOnly="0" labelOnly="1" outline="0" fieldPosition="0">
        <references count="3">
          <reference field="1" count="1" selected="0">
            <x v="2"/>
          </reference>
          <reference field="18" count="1" selected="0">
            <x v="12"/>
          </reference>
          <reference field="20" count="1">
            <x v="67"/>
          </reference>
        </references>
      </pivotArea>
    </format>
    <format dxfId="159">
      <pivotArea dataOnly="0" labelOnly="1" outline="0" fieldPosition="0">
        <references count="4">
          <reference field="1" count="1" selected="0">
            <x v="2"/>
          </reference>
          <reference field="10" count="1">
            <x v="0"/>
          </reference>
          <reference field="18" count="1" selected="0">
            <x v="12"/>
          </reference>
          <reference field="20" count="1" selected="0">
            <x v="67"/>
          </reference>
        </references>
      </pivotArea>
    </format>
    <format dxfId="158">
      <pivotArea outline="0" collapsedLevelsAreSubtotals="1" fieldPosition="0">
        <references count="4">
          <reference field="1" count="1" selected="0">
            <x v="1"/>
          </reference>
          <reference field="10" count="1" selected="0">
            <x v="0"/>
          </reference>
          <reference field="18" count="1" selected="0">
            <x v="11"/>
          </reference>
          <reference field="20" count="1" selected="0">
            <x v="16"/>
          </reference>
        </references>
      </pivotArea>
    </format>
    <format dxfId="157">
      <pivotArea dataOnly="0" labelOnly="1" outline="0" fieldPosition="0">
        <references count="4">
          <reference field="1" count="1" selected="0">
            <x v="1"/>
          </reference>
          <reference field="10" count="1">
            <x v="0"/>
          </reference>
          <reference field="18" count="1" selected="0">
            <x v="11"/>
          </reference>
          <reference field="20" count="1" selected="0">
            <x v="16"/>
          </reference>
        </references>
      </pivotArea>
    </format>
    <format dxfId="156">
      <pivotArea outline="0" collapsedLevelsAreSubtotals="1" fieldPosition="0">
        <references count="2">
          <reference field="1" count="1" selected="0">
            <x v="0"/>
          </reference>
          <reference field="18" count="1" selected="0" defaultSubtotal="1">
            <x v="4"/>
          </reference>
        </references>
      </pivotArea>
    </format>
    <format dxfId="155">
      <pivotArea dataOnly="0" labelOnly="1" outline="0" fieldPosition="0">
        <references count="2">
          <reference field="1" count="1" selected="0">
            <x v="0"/>
          </reference>
          <reference field="18" count="1" defaultSubtotal="1">
            <x v="4"/>
          </reference>
        </references>
      </pivotArea>
    </format>
    <format dxfId="154">
      <pivotArea outline="0" collapsedLevelsAreSubtotals="1" fieldPosition="0">
        <references count="2">
          <reference field="1" count="1" selected="0">
            <x v="0"/>
          </reference>
          <reference field="18" count="1" selected="0" defaultSubtotal="1">
            <x v="1"/>
          </reference>
        </references>
      </pivotArea>
    </format>
    <format dxfId="153">
      <pivotArea dataOnly="0" labelOnly="1" outline="0" fieldPosition="0">
        <references count="2">
          <reference field="1" count="1" selected="0">
            <x v="0"/>
          </reference>
          <reference field="18" count="1" defaultSubtotal="1">
            <x v="1"/>
          </reference>
        </references>
      </pivotArea>
    </format>
    <format dxfId="152">
      <pivotArea outline="0" collapsedLevelsAreSubtotals="1" fieldPosition="0">
        <references count="4">
          <reference field="1" count="1" selected="0">
            <x v="0"/>
          </reference>
          <reference field="10" count="1" selected="0">
            <x v="0"/>
          </reference>
          <reference field="18" count="1" selected="0">
            <x v="10"/>
          </reference>
          <reference field="20" count="1" selected="0">
            <x v="71"/>
          </reference>
        </references>
      </pivotArea>
    </format>
    <format dxfId="151">
      <pivotArea dataOnly="0" labelOnly="1" outline="0" fieldPosition="0">
        <references count="3">
          <reference field="1" count="1" selected="0">
            <x v="0"/>
          </reference>
          <reference field="18" count="1" selected="0">
            <x v="10"/>
          </reference>
          <reference field="20" count="1">
            <x v="71"/>
          </reference>
        </references>
      </pivotArea>
    </format>
    <format dxfId="150">
      <pivotArea dataOnly="0" labelOnly="1" outline="0" fieldPosition="0">
        <references count="4">
          <reference field="1" count="1" selected="0">
            <x v="0"/>
          </reference>
          <reference field="10" count="1">
            <x v="0"/>
          </reference>
          <reference field="18" count="1" selected="0">
            <x v="10"/>
          </reference>
          <reference field="20" count="1" selected="0">
            <x v="71"/>
          </reference>
        </references>
      </pivotArea>
    </format>
    <format dxfId="149">
      <pivotArea dataOnly="0" labelOnly="1" outline="0" fieldPosition="0">
        <references count="2">
          <reference field="1" count="1" selected="0">
            <x v="0"/>
          </reference>
          <reference field="18" count="1">
            <x v="10"/>
          </reference>
        </references>
      </pivotArea>
    </format>
    <format dxfId="148">
      <pivotArea outline="0" collapsedLevelsAreSubtotals="1" fieldPosition="0">
        <references count="4">
          <reference field="1" count="1" selected="0">
            <x v="0"/>
          </reference>
          <reference field="10" count="1" selected="0">
            <x v="0"/>
          </reference>
          <reference field="18" count="1" selected="0">
            <x v="2"/>
          </reference>
          <reference field="20" count="1" selected="0">
            <x v="25"/>
          </reference>
        </references>
      </pivotArea>
    </format>
    <format dxfId="147">
      <pivotArea dataOnly="0" labelOnly="1" outline="0" fieldPosition="0">
        <references count="3">
          <reference field="1" count="1" selected="0">
            <x v="0"/>
          </reference>
          <reference field="18" count="1" selected="0">
            <x v="2"/>
          </reference>
          <reference field="20" count="1">
            <x v="25"/>
          </reference>
        </references>
      </pivotArea>
    </format>
    <format dxfId="146">
      <pivotArea dataOnly="0" labelOnly="1" outline="0" fieldPosition="0">
        <references count="4">
          <reference field="1" count="1" selected="0">
            <x v="0"/>
          </reference>
          <reference field="10" count="1">
            <x v="0"/>
          </reference>
          <reference field="18" count="1" selected="0">
            <x v="2"/>
          </reference>
          <reference field="20" count="1" selected="0">
            <x v="25"/>
          </reference>
        </references>
      </pivotArea>
    </format>
    <format dxfId="145">
      <pivotArea outline="0" collapsedLevelsAreSubtotals="1" fieldPosition="0">
        <references count="4">
          <reference field="1" count="1" selected="0">
            <x v="0"/>
          </reference>
          <reference field="10" count="1" selected="0">
            <x v="0"/>
          </reference>
          <reference field="18" count="1" selected="0">
            <x v="11"/>
          </reference>
          <reference field="20" count="1" selected="0">
            <x v="22"/>
          </reference>
        </references>
      </pivotArea>
    </format>
    <format dxfId="144">
      <pivotArea dataOnly="0" labelOnly="1" outline="0" fieldPosition="0">
        <references count="3">
          <reference field="1" count="1" selected="0">
            <x v="0"/>
          </reference>
          <reference field="18" count="1" selected="0">
            <x v="11"/>
          </reference>
          <reference field="20" count="1">
            <x v="22"/>
          </reference>
        </references>
      </pivotArea>
    </format>
    <format dxfId="143">
      <pivotArea dataOnly="0" labelOnly="1" outline="0" fieldPosition="0">
        <references count="4">
          <reference field="1" count="1" selected="0">
            <x v="0"/>
          </reference>
          <reference field="10" count="1">
            <x v="0"/>
          </reference>
          <reference field="18" count="1" selected="0">
            <x v="11"/>
          </reference>
          <reference field="20" count="1" selected="0">
            <x v="22"/>
          </reference>
        </references>
      </pivotArea>
    </format>
    <format dxfId="142">
      <pivotArea outline="0" collapsedLevelsAreSubtotals="1" fieldPosition="0">
        <references count="4">
          <reference field="1" count="1" selected="0">
            <x v="0"/>
          </reference>
          <reference field="10" count="1" selected="0">
            <x v="0"/>
          </reference>
          <reference field="18" count="1" selected="0">
            <x v="11"/>
          </reference>
          <reference field="20" count="1" selected="0">
            <x v="22"/>
          </reference>
        </references>
      </pivotArea>
    </format>
    <format dxfId="141">
      <pivotArea dataOnly="0" labelOnly="1" outline="0" fieldPosition="0">
        <references count="3">
          <reference field="1" count="1" selected="0">
            <x v="0"/>
          </reference>
          <reference field="18" count="1" selected="0">
            <x v="11"/>
          </reference>
          <reference field="20" count="1">
            <x v="22"/>
          </reference>
        </references>
      </pivotArea>
    </format>
    <format dxfId="140">
      <pivotArea dataOnly="0" labelOnly="1" outline="0" fieldPosition="0">
        <references count="4">
          <reference field="1" count="1" selected="0">
            <x v="0"/>
          </reference>
          <reference field="10" count="1">
            <x v="0"/>
          </reference>
          <reference field="18" count="1" selected="0">
            <x v="11"/>
          </reference>
          <reference field="20" count="1" selected="0">
            <x v="22"/>
          </reference>
        </references>
      </pivotArea>
    </format>
    <format dxfId="139">
      <pivotArea outline="0" collapsedLevelsAreSubtotals="1" fieldPosition="0">
        <references count="4">
          <reference field="1" count="1" selected="0">
            <x v="0"/>
          </reference>
          <reference field="10" count="1" selected="0">
            <x v="0"/>
          </reference>
          <reference field="18" count="1" selected="0">
            <x v="2"/>
          </reference>
          <reference field="20" count="1" selected="0">
            <x v="25"/>
          </reference>
        </references>
      </pivotArea>
    </format>
    <format dxfId="138">
      <pivotArea dataOnly="0" labelOnly="1" outline="0" fieldPosition="0">
        <references count="3">
          <reference field="1" count="1" selected="0">
            <x v="0"/>
          </reference>
          <reference field="18" count="1" selected="0">
            <x v="2"/>
          </reference>
          <reference field="20" count="1">
            <x v="25"/>
          </reference>
        </references>
      </pivotArea>
    </format>
    <format dxfId="137">
      <pivotArea dataOnly="0" labelOnly="1" outline="0" fieldPosition="0">
        <references count="4">
          <reference field="1" count="1" selected="0">
            <x v="0"/>
          </reference>
          <reference field="10" count="1">
            <x v="0"/>
          </reference>
          <reference field="18" count="1" selected="0">
            <x v="2"/>
          </reference>
          <reference field="20" count="1" selected="0">
            <x v="25"/>
          </reference>
        </references>
      </pivotArea>
    </format>
    <format dxfId="136">
      <pivotArea outline="0" collapsedLevelsAreSubtotals="1" fieldPosition="0">
        <references count="4">
          <reference field="1" count="1" selected="0">
            <x v="4"/>
          </reference>
          <reference field="10" count="1" selected="0">
            <x v="0"/>
          </reference>
          <reference field="18" count="1" selected="0">
            <x v="10"/>
          </reference>
          <reference field="20" count="1" selected="0">
            <x v="71"/>
          </reference>
        </references>
      </pivotArea>
    </format>
    <format dxfId="135">
      <pivotArea dataOnly="0" labelOnly="1" outline="0" fieldPosition="0">
        <references count="3">
          <reference field="1" count="1" selected="0">
            <x v="4"/>
          </reference>
          <reference field="18" count="1" selected="0">
            <x v="10"/>
          </reference>
          <reference field="20" count="1">
            <x v="71"/>
          </reference>
        </references>
      </pivotArea>
    </format>
    <format dxfId="134">
      <pivotArea dataOnly="0" labelOnly="1" outline="0" fieldPosition="0">
        <references count="4">
          <reference field="1" count="1" selected="0">
            <x v="4"/>
          </reference>
          <reference field="10" count="1">
            <x v="0"/>
          </reference>
          <reference field="18" count="1" selected="0">
            <x v="10"/>
          </reference>
          <reference field="20" count="1" selected="0">
            <x v="71"/>
          </reference>
        </references>
      </pivotArea>
    </format>
    <format dxfId="133">
      <pivotArea outline="0" collapsedLevelsAreSubtotals="1" fieldPosition="0">
        <references count="2">
          <reference field="1" count="1" selected="0">
            <x v="4"/>
          </reference>
          <reference field="18" count="3" selected="0" defaultSubtotal="1">
            <x v="3"/>
            <x v="6"/>
            <x v="9"/>
          </reference>
        </references>
      </pivotArea>
    </format>
    <format dxfId="132">
      <pivotArea dataOnly="0" labelOnly="1" outline="0" fieldPosition="0">
        <references count="2">
          <reference field="1" count="1" selected="0">
            <x v="4"/>
          </reference>
          <reference field="18" count="3">
            <x v="3"/>
            <x v="6"/>
            <x v="9"/>
          </reference>
        </references>
      </pivotArea>
    </format>
    <format dxfId="131">
      <pivotArea dataOnly="0" labelOnly="1" outline="0" fieldPosition="0">
        <references count="2">
          <reference field="1" count="1" selected="0">
            <x v="4"/>
          </reference>
          <reference field="18" count="3" defaultSubtotal="1">
            <x v="3"/>
            <x v="6"/>
            <x v="9"/>
          </reference>
        </references>
      </pivotArea>
    </format>
    <format dxfId="130">
      <pivotArea dataOnly="0" labelOnly="1" outline="0" fieldPosition="0">
        <references count="3">
          <reference field="1" count="1" selected="0">
            <x v="4"/>
          </reference>
          <reference field="18" count="1" selected="0">
            <x v="3"/>
          </reference>
          <reference field="20" count="2">
            <x v="13"/>
            <x v="113"/>
          </reference>
        </references>
      </pivotArea>
    </format>
    <format dxfId="129">
      <pivotArea dataOnly="0" labelOnly="1" outline="0" fieldPosition="0">
        <references count="3">
          <reference field="1" count="1" selected="0">
            <x v="4"/>
          </reference>
          <reference field="18" count="1" selected="0">
            <x v="6"/>
          </reference>
          <reference field="20" count="3">
            <x v="5"/>
            <x v="7"/>
            <x v="99"/>
          </reference>
        </references>
      </pivotArea>
    </format>
    <format dxfId="128">
      <pivotArea dataOnly="0" labelOnly="1" outline="0" fieldPosition="0">
        <references count="3">
          <reference field="1" count="1" selected="0">
            <x v="4"/>
          </reference>
          <reference field="18" count="1" selected="0">
            <x v="9"/>
          </reference>
          <reference field="20" count="20">
            <x v="11"/>
            <x v="12"/>
            <x v="14"/>
            <x v="15"/>
            <x v="24"/>
            <x v="26"/>
            <x v="38"/>
            <x v="62"/>
            <x v="63"/>
            <x v="66"/>
            <x v="73"/>
            <x v="80"/>
            <x v="86"/>
            <x v="94"/>
            <x v="101"/>
            <x v="102"/>
            <x v="103"/>
            <x v="107"/>
            <x v="109"/>
            <x v="110"/>
          </reference>
        </references>
      </pivotArea>
    </format>
    <format dxfId="127">
      <pivotArea dataOnly="0" labelOnly="1" outline="0" fieldPosition="0">
        <references count="4">
          <reference field="1" count="1" selected="0">
            <x v="4"/>
          </reference>
          <reference field="10" count="1">
            <x v="0"/>
          </reference>
          <reference field="18" count="1" selected="0">
            <x v="3"/>
          </reference>
          <reference field="20" count="1" selected="0">
            <x v="13"/>
          </reference>
        </references>
      </pivotArea>
    </format>
    <format dxfId="126">
      <pivotArea dataOnly="0" labelOnly="1" outline="0" fieldPosition="0">
        <references count="4">
          <reference field="1" count="1" selected="0">
            <x v="4"/>
          </reference>
          <reference field="10" count="1">
            <x v="0"/>
          </reference>
          <reference field="18" count="1" selected="0">
            <x v="3"/>
          </reference>
          <reference field="20" count="1" selected="0">
            <x v="113"/>
          </reference>
        </references>
      </pivotArea>
    </format>
    <format dxfId="125">
      <pivotArea dataOnly="0" labelOnly="1" outline="0" fieldPosition="0">
        <references count="4">
          <reference field="1" count="1" selected="0">
            <x v="4"/>
          </reference>
          <reference field="10" count="1">
            <x v="0"/>
          </reference>
          <reference field="18" count="1" selected="0">
            <x v="6"/>
          </reference>
          <reference field="20" count="1" selected="0">
            <x v="5"/>
          </reference>
        </references>
      </pivotArea>
    </format>
    <format dxfId="124">
      <pivotArea dataOnly="0" labelOnly="1" outline="0" fieldPosition="0">
        <references count="4">
          <reference field="1" count="1" selected="0">
            <x v="4"/>
          </reference>
          <reference field="10" count="1">
            <x v="0"/>
          </reference>
          <reference field="18" count="1" selected="0">
            <x v="6"/>
          </reference>
          <reference field="20" count="1" selected="0">
            <x v="7"/>
          </reference>
        </references>
      </pivotArea>
    </format>
    <format dxfId="123">
      <pivotArea dataOnly="0" labelOnly="1" outline="0" fieldPosition="0">
        <references count="4">
          <reference field="1" count="1" selected="0">
            <x v="4"/>
          </reference>
          <reference field="10" count="1">
            <x v="0"/>
          </reference>
          <reference field="18" count="1" selected="0">
            <x v="6"/>
          </reference>
          <reference field="20" count="1" selected="0">
            <x v="99"/>
          </reference>
        </references>
      </pivotArea>
    </format>
    <format dxfId="122">
      <pivotArea dataOnly="0" labelOnly="1" outline="0" fieldPosition="0">
        <references count="4">
          <reference field="1" count="1" selected="0">
            <x v="4"/>
          </reference>
          <reference field="10" count="1">
            <x v="0"/>
          </reference>
          <reference field="18" count="1" selected="0">
            <x v="9"/>
          </reference>
          <reference field="20" count="1" selected="0">
            <x v="11"/>
          </reference>
        </references>
      </pivotArea>
    </format>
    <format dxfId="121">
      <pivotArea dataOnly="0" labelOnly="1" outline="0" fieldPosition="0">
        <references count="4">
          <reference field="1" count="1" selected="0">
            <x v="4"/>
          </reference>
          <reference field="10" count="2">
            <x v="0"/>
            <x v="1"/>
          </reference>
          <reference field="18" count="1" selected="0">
            <x v="9"/>
          </reference>
          <reference field="20" count="1" selected="0">
            <x v="12"/>
          </reference>
        </references>
      </pivotArea>
    </format>
    <format dxfId="120">
      <pivotArea dataOnly="0" labelOnly="1" outline="0" fieldPosition="0">
        <references count="4">
          <reference field="1" count="1" selected="0">
            <x v="4"/>
          </reference>
          <reference field="10" count="1">
            <x v="0"/>
          </reference>
          <reference field="18" count="1" selected="0">
            <x v="9"/>
          </reference>
          <reference field="20" count="1" selected="0">
            <x v="14"/>
          </reference>
        </references>
      </pivotArea>
    </format>
    <format dxfId="119">
      <pivotArea dataOnly="0" labelOnly="1" outline="0" fieldPosition="0">
        <references count="4">
          <reference field="1" count="1" selected="0">
            <x v="4"/>
          </reference>
          <reference field="10" count="1">
            <x v="0"/>
          </reference>
          <reference field="18" count="1" selected="0">
            <x v="9"/>
          </reference>
          <reference field="20" count="1" selected="0">
            <x v="15"/>
          </reference>
        </references>
      </pivotArea>
    </format>
    <format dxfId="118">
      <pivotArea dataOnly="0" labelOnly="1" outline="0" fieldPosition="0">
        <references count="4">
          <reference field="1" count="1" selected="0">
            <x v="4"/>
          </reference>
          <reference field="10" count="1">
            <x v="0"/>
          </reference>
          <reference field="18" count="1" selected="0">
            <x v="9"/>
          </reference>
          <reference field="20" count="1" selected="0">
            <x v="24"/>
          </reference>
        </references>
      </pivotArea>
    </format>
    <format dxfId="117">
      <pivotArea dataOnly="0" labelOnly="1" outline="0" fieldPosition="0">
        <references count="4">
          <reference field="1" count="1" selected="0">
            <x v="4"/>
          </reference>
          <reference field="10" count="1">
            <x v="0"/>
          </reference>
          <reference field="18" count="1" selected="0">
            <x v="9"/>
          </reference>
          <reference field="20" count="1" selected="0">
            <x v="26"/>
          </reference>
        </references>
      </pivotArea>
    </format>
    <format dxfId="116">
      <pivotArea dataOnly="0" labelOnly="1" outline="0" fieldPosition="0">
        <references count="4">
          <reference field="1" count="1" selected="0">
            <x v="4"/>
          </reference>
          <reference field="10" count="1">
            <x v="0"/>
          </reference>
          <reference field="18" count="1" selected="0">
            <x v="9"/>
          </reference>
          <reference field="20" count="1" selected="0">
            <x v="38"/>
          </reference>
        </references>
      </pivotArea>
    </format>
    <format dxfId="115">
      <pivotArea dataOnly="0" labelOnly="1" outline="0" fieldPosition="0">
        <references count="4">
          <reference field="1" count="1" selected="0">
            <x v="4"/>
          </reference>
          <reference field="10" count="1">
            <x v="0"/>
          </reference>
          <reference field="18" count="1" selected="0">
            <x v="9"/>
          </reference>
          <reference field="20" count="1" selected="0">
            <x v="62"/>
          </reference>
        </references>
      </pivotArea>
    </format>
    <format dxfId="114">
      <pivotArea dataOnly="0" labelOnly="1" outline="0" fieldPosition="0">
        <references count="4">
          <reference field="1" count="1" selected="0">
            <x v="4"/>
          </reference>
          <reference field="10" count="2">
            <x v="0"/>
            <x v="1"/>
          </reference>
          <reference field="18" count="1" selected="0">
            <x v="9"/>
          </reference>
          <reference field="20" count="1" selected="0">
            <x v="63"/>
          </reference>
        </references>
      </pivotArea>
    </format>
    <format dxfId="113">
      <pivotArea dataOnly="0" labelOnly="1" outline="0" fieldPosition="0">
        <references count="4">
          <reference field="1" count="1" selected="0">
            <x v="4"/>
          </reference>
          <reference field="10" count="1">
            <x v="0"/>
          </reference>
          <reference field="18" count="1" selected="0">
            <x v="9"/>
          </reference>
          <reference field="20" count="1" selected="0">
            <x v="66"/>
          </reference>
        </references>
      </pivotArea>
    </format>
    <format dxfId="112">
      <pivotArea dataOnly="0" labelOnly="1" outline="0" fieldPosition="0">
        <references count="4">
          <reference field="1" count="1" selected="0">
            <x v="4"/>
          </reference>
          <reference field="10" count="1">
            <x v="0"/>
          </reference>
          <reference field="18" count="1" selected="0">
            <x v="9"/>
          </reference>
          <reference field="20" count="1" selected="0">
            <x v="73"/>
          </reference>
        </references>
      </pivotArea>
    </format>
    <format dxfId="111">
      <pivotArea dataOnly="0" labelOnly="1" outline="0" fieldPosition="0">
        <references count="4">
          <reference field="1" count="1" selected="0">
            <x v="4"/>
          </reference>
          <reference field="10" count="2">
            <x v="0"/>
            <x v="1"/>
          </reference>
          <reference field="18" count="1" selected="0">
            <x v="9"/>
          </reference>
          <reference field="20" count="1" selected="0">
            <x v="80"/>
          </reference>
        </references>
      </pivotArea>
    </format>
    <format dxfId="110">
      <pivotArea dataOnly="0" labelOnly="1" outline="0" fieldPosition="0">
        <references count="4">
          <reference field="1" count="1" selected="0">
            <x v="4"/>
          </reference>
          <reference field="10" count="1">
            <x v="0"/>
          </reference>
          <reference field="18" count="1" selected="0">
            <x v="9"/>
          </reference>
          <reference field="20" count="1" selected="0">
            <x v="86"/>
          </reference>
        </references>
      </pivotArea>
    </format>
    <format dxfId="109">
      <pivotArea dataOnly="0" labelOnly="1" outline="0" fieldPosition="0">
        <references count="4">
          <reference field="1" count="1" selected="0">
            <x v="4"/>
          </reference>
          <reference field="10" count="1">
            <x v="0"/>
          </reference>
          <reference field="18" count="1" selected="0">
            <x v="9"/>
          </reference>
          <reference field="20" count="1" selected="0">
            <x v="94"/>
          </reference>
        </references>
      </pivotArea>
    </format>
    <format dxfId="108">
      <pivotArea dataOnly="0" labelOnly="1" outline="0" fieldPosition="0">
        <references count="4">
          <reference field="1" count="1" selected="0">
            <x v="4"/>
          </reference>
          <reference field="10" count="1">
            <x v="0"/>
          </reference>
          <reference field="18" count="1" selected="0">
            <x v="9"/>
          </reference>
          <reference field="20" count="1" selected="0">
            <x v="101"/>
          </reference>
        </references>
      </pivotArea>
    </format>
    <format dxfId="107">
      <pivotArea dataOnly="0" labelOnly="1" outline="0" fieldPosition="0">
        <references count="4">
          <reference field="1" count="1" selected="0">
            <x v="4"/>
          </reference>
          <reference field="10" count="1">
            <x v="0"/>
          </reference>
          <reference field="18" count="1" selected="0">
            <x v="9"/>
          </reference>
          <reference field="20" count="1" selected="0">
            <x v="102"/>
          </reference>
        </references>
      </pivotArea>
    </format>
    <format dxfId="106">
      <pivotArea dataOnly="0" labelOnly="1" outline="0" fieldPosition="0">
        <references count="4">
          <reference field="1" count="1" selected="0">
            <x v="4"/>
          </reference>
          <reference field="10" count="1">
            <x v="0"/>
          </reference>
          <reference field="18" count="1" selected="0">
            <x v="9"/>
          </reference>
          <reference field="20" count="1" selected="0">
            <x v="103"/>
          </reference>
        </references>
      </pivotArea>
    </format>
    <format dxfId="105">
      <pivotArea dataOnly="0" labelOnly="1" outline="0" fieldPosition="0">
        <references count="4">
          <reference field="1" count="1" selected="0">
            <x v="4"/>
          </reference>
          <reference field="10" count="1">
            <x v="0"/>
          </reference>
          <reference field="18" count="1" selected="0">
            <x v="9"/>
          </reference>
          <reference field="20" count="1" selected="0">
            <x v="107"/>
          </reference>
        </references>
      </pivotArea>
    </format>
    <format dxfId="104">
      <pivotArea dataOnly="0" labelOnly="1" outline="0" fieldPosition="0">
        <references count="4">
          <reference field="1" count="1" selected="0">
            <x v="4"/>
          </reference>
          <reference field="10" count="1">
            <x v="0"/>
          </reference>
          <reference field="18" count="1" selected="0">
            <x v="9"/>
          </reference>
          <reference field="20" count="1" selected="0">
            <x v="109"/>
          </reference>
        </references>
      </pivotArea>
    </format>
    <format dxfId="103">
      <pivotArea dataOnly="0" labelOnly="1" outline="0" fieldPosition="0">
        <references count="4">
          <reference field="1" count="1" selected="0">
            <x v="4"/>
          </reference>
          <reference field="10" count="1">
            <x v="0"/>
          </reference>
          <reference field="18" count="1" selected="0">
            <x v="9"/>
          </reference>
          <reference field="20" count="1" selected="0">
            <x v="110"/>
          </reference>
        </references>
      </pivotArea>
    </format>
    <format dxfId="102">
      <pivotArea outline="0" collapsedLevelsAreSubtotals="1" fieldPosition="0">
        <references count="2">
          <reference field="1" count="1" selected="0">
            <x v="4"/>
          </reference>
          <reference field="18" count="1" selected="0" defaultSubtotal="1">
            <x v="10"/>
          </reference>
        </references>
      </pivotArea>
    </format>
    <format dxfId="101">
      <pivotArea outline="0" collapsedLevelsAreSubtotals="1" fieldPosition="0">
        <references count="4">
          <reference field="1" count="1" selected="0">
            <x v="4"/>
          </reference>
          <reference field="10" count="2" selected="0">
            <x v="0"/>
            <x v="1"/>
          </reference>
          <reference field="18" count="1" selected="0">
            <x v="12"/>
          </reference>
          <reference field="20" count="4" selected="0">
            <x v="0"/>
            <x v="1"/>
            <x v="2"/>
            <x v="3"/>
          </reference>
        </references>
      </pivotArea>
    </format>
    <format dxfId="100">
      <pivotArea dataOnly="0" labelOnly="1" outline="0" fieldPosition="0">
        <references count="2">
          <reference field="1" count="1" selected="0">
            <x v="4"/>
          </reference>
          <reference field="18" count="1">
            <x v="12"/>
          </reference>
        </references>
      </pivotArea>
    </format>
    <format dxfId="99">
      <pivotArea dataOnly="0" labelOnly="1" outline="0" fieldPosition="0">
        <references count="2">
          <reference field="1" count="1" selected="0">
            <x v="4"/>
          </reference>
          <reference field="18" count="1" defaultSubtotal="1">
            <x v="10"/>
          </reference>
        </references>
      </pivotArea>
    </format>
    <format dxfId="98">
      <pivotArea dataOnly="0" labelOnly="1" outline="0" fieldPosition="0">
        <references count="3">
          <reference field="1" count="1" selected="0">
            <x v="4"/>
          </reference>
          <reference field="18" count="1" selected="0">
            <x v="12"/>
          </reference>
          <reference field="20" count="4">
            <x v="0"/>
            <x v="1"/>
            <x v="2"/>
            <x v="3"/>
          </reference>
        </references>
      </pivotArea>
    </format>
    <format dxfId="97">
      <pivotArea dataOnly="0" labelOnly="1" outline="0" fieldPosition="0">
        <references count="4">
          <reference field="1" count="1" selected="0">
            <x v="4"/>
          </reference>
          <reference field="10" count="1">
            <x v="0"/>
          </reference>
          <reference field="18" count="1" selected="0">
            <x v="12"/>
          </reference>
          <reference field="20" count="1" selected="0">
            <x v="0"/>
          </reference>
        </references>
      </pivotArea>
    </format>
    <format dxfId="96">
      <pivotArea dataOnly="0" labelOnly="1" outline="0" fieldPosition="0">
        <references count="4">
          <reference field="1" count="1" selected="0">
            <x v="4"/>
          </reference>
          <reference field="10" count="1">
            <x v="0"/>
          </reference>
          <reference field="18" count="1" selected="0">
            <x v="12"/>
          </reference>
          <reference field="20" count="1" selected="0">
            <x v="1"/>
          </reference>
        </references>
      </pivotArea>
    </format>
    <format dxfId="95">
      <pivotArea dataOnly="0" labelOnly="1" outline="0" fieldPosition="0">
        <references count="4">
          <reference field="1" count="1" selected="0">
            <x v="4"/>
          </reference>
          <reference field="10" count="2">
            <x v="0"/>
            <x v="1"/>
          </reference>
          <reference field="18" count="1" selected="0">
            <x v="12"/>
          </reference>
          <reference field="20" count="1" selected="0">
            <x v="2"/>
          </reference>
        </references>
      </pivotArea>
    </format>
    <format dxfId="94">
      <pivotArea dataOnly="0" labelOnly="1" outline="0" fieldPosition="0">
        <references count="4">
          <reference field="1" count="1" selected="0">
            <x v="4"/>
          </reference>
          <reference field="10" count="1">
            <x v="0"/>
          </reference>
          <reference field="18" count="1" selected="0">
            <x v="12"/>
          </reference>
          <reference field="20" count="1" selected="0">
            <x v="3"/>
          </reference>
        </references>
      </pivotArea>
    </format>
    <format dxfId="93">
      <pivotArea outline="0" collapsedLevelsAreSubtotals="1" fieldPosition="0">
        <references count="2">
          <reference field="1" count="1" selected="0">
            <x v="4"/>
          </reference>
          <reference field="18" count="1" selected="0" defaultSubtotal="1">
            <x v="14"/>
          </reference>
        </references>
      </pivotArea>
    </format>
    <format dxfId="92">
      <pivotArea outline="0" collapsedLevelsAreSubtotals="1" fieldPosition="0">
        <references count="4">
          <reference field="1" count="1" selected="0">
            <x v="4"/>
          </reference>
          <reference field="10" count="2" selected="0">
            <x v="0"/>
            <x v="1"/>
          </reference>
          <reference field="18" count="1" selected="0">
            <x v="15"/>
          </reference>
          <reference field="20" count="14" selected="0">
            <x v="20"/>
            <x v="21"/>
            <x v="55"/>
            <x v="64"/>
            <x v="69"/>
            <x v="70"/>
            <x v="78"/>
            <x v="82"/>
            <x v="91"/>
            <x v="92"/>
            <x v="96"/>
            <x v="97"/>
            <x v="104"/>
            <x v="114"/>
          </reference>
        </references>
      </pivotArea>
    </format>
    <format dxfId="91">
      <pivotArea dataOnly="0" labelOnly="1" outline="0" fieldPosition="0">
        <references count="2">
          <reference field="1" count="1" selected="0">
            <x v="4"/>
          </reference>
          <reference field="18" count="2">
            <x v="14"/>
            <x v="15"/>
          </reference>
        </references>
      </pivotArea>
    </format>
    <format dxfId="90">
      <pivotArea dataOnly="0" labelOnly="1" outline="0" fieldPosition="0">
        <references count="2">
          <reference field="1" count="1" selected="0">
            <x v="4"/>
          </reference>
          <reference field="18" count="1" defaultSubtotal="1">
            <x v="14"/>
          </reference>
        </references>
      </pivotArea>
    </format>
    <format dxfId="89">
      <pivotArea dataOnly="0" labelOnly="1" outline="0" fieldPosition="0">
        <references count="3">
          <reference field="1" count="1" selected="0">
            <x v="4"/>
          </reference>
          <reference field="18" count="1" selected="0">
            <x v="14"/>
          </reference>
          <reference field="20" count="2">
            <x v="81"/>
            <x v="116"/>
          </reference>
        </references>
      </pivotArea>
    </format>
    <format dxfId="88">
      <pivotArea dataOnly="0" labelOnly="1" outline="0" fieldPosition="0">
        <references count="3">
          <reference field="1" count="1" selected="0">
            <x v="4"/>
          </reference>
          <reference field="18" count="1" selected="0">
            <x v="15"/>
          </reference>
          <reference field="20" count="14">
            <x v="20"/>
            <x v="21"/>
            <x v="55"/>
            <x v="64"/>
            <x v="69"/>
            <x v="70"/>
            <x v="78"/>
            <x v="82"/>
            <x v="91"/>
            <x v="92"/>
            <x v="96"/>
            <x v="97"/>
            <x v="104"/>
            <x v="114"/>
          </reference>
        </references>
      </pivotArea>
    </format>
    <format dxfId="87">
      <pivotArea dataOnly="0" labelOnly="1" outline="0" fieldPosition="0">
        <references count="4">
          <reference field="1" count="1" selected="0">
            <x v="4"/>
          </reference>
          <reference field="10" count="1">
            <x v="0"/>
          </reference>
          <reference field="18" count="1" selected="0">
            <x v="14"/>
          </reference>
          <reference field="20" count="1" selected="0">
            <x v="81"/>
          </reference>
        </references>
      </pivotArea>
    </format>
    <format dxfId="86">
      <pivotArea dataOnly="0" labelOnly="1" outline="0" fieldPosition="0">
        <references count="4">
          <reference field="1" count="1" selected="0">
            <x v="4"/>
          </reference>
          <reference field="10" count="2">
            <x v="0"/>
            <x v="1"/>
          </reference>
          <reference field="18" count="1" selected="0">
            <x v="14"/>
          </reference>
          <reference field="20" count="1" selected="0">
            <x v="116"/>
          </reference>
        </references>
      </pivotArea>
    </format>
    <format dxfId="85">
      <pivotArea dataOnly="0" labelOnly="1" outline="0" fieldPosition="0">
        <references count="4">
          <reference field="1" count="1" selected="0">
            <x v="4"/>
          </reference>
          <reference field="10" count="1">
            <x v="0"/>
          </reference>
          <reference field="18" count="1" selected="0">
            <x v="15"/>
          </reference>
          <reference field="20" count="1" selected="0">
            <x v="20"/>
          </reference>
        </references>
      </pivotArea>
    </format>
    <format dxfId="84">
      <pivotArea dataOnly="0" labelOnly="1" outline="0" fieldPosition="0">
        <references count="4">
          <reference field="1" count="1" selected="0">
            <x v="4"/>
          </reference>
          <reference field="10" count="1">
            <x v="0"/>
          </reference>
          <reference field="18" count="1" selected="0">
            <x v="15"/>
          </reference>
          <reference field="20" count="1" selected="0">
            <x v="21"/>
          </reference>
        </references>
      </pivotArea>
    </format>
    <format dxfId="83">
      <pivotArea dataOnly="0" labelOnly="1" outline="0" fieldPosition="0">
        <references count="4">
          <reference field="1" count="1" selected="0">
            <x v="4"/>
          </reference>
          <reference field="10" count="1">
            <x v="0"/>
          </reference>
          <reference field="18" count="1" selected="0">
            <x v="15"/>
          </reference>
          <reference field="20" count="1" selected="0">
            <x v="55"/>
          </reference>
        </references>
      </pivotArea>
    </format>
    <format dxfId="82">
      <pivotArea dataOnly="0" labelOnly="1" outline="0" fieldPosition="0">
        <references count="4">
          <reference field="1" count="1" selected="0">
            <x v="4"/>
          </reference>
          <reference field="10" count="1">
            <x v="0"/>
          </reference>
          <reference field="18" count="1" selected="0">
            <x v="15"/>
          </reference>
          <reference field="20" count="1" selected="0">
            <x v="64"/>
          </reference>
        </references>
      </pivotArea>
    </format>
    <format dxfId="81">
      <pivotArea dataOnly="0" labelOnly="1" outline="0" fieldPosition="0">
        <references count="4">
          <reference field="1" count="1" selected="0">
            <x v="4"/>
          </reference>
          <reference field="10" count="2">
            <x v="0"/>
            <x v="1"/>
          </reference>
          <reference field="18" count="1" selected="0">
            <x v="15"/>
          </reference>
          <reference field="20" count="1" selected="0">
            <x v="69"/>
          </reference>
        </references>
      </pivotArea>
    </format>
    <format dxfId="80">
      <pivotArea dataOnly="0" labelOnly="1" outline="0" fieldPosition="0">
        <references count="4">
          <reference field="1" count="1" selected="0">
            <x v="4"/>
          </reference>
          <reference field="10" count="2">
            <x v="0"/>
            <x v="1"/>
          </reference>
          <reference field="18" count="1" selected="0">
            <x v="15"/>
          </reference>
          <reference field="20" count="1" selected="0">
            <x v="70"/>
          </reference>
        </references>
      </pivotArea>
    </format>
    <format dxfId="79">
      <pivotArea dataOnly="0" labelOnly="1" outline="0" fieldPosition="0">
        <references count="4">
          <reference field="1" count="1" selected="0">
            <x v="4"/>
          </reference>
          <reference field="10" count="1">
            <x v="0"/>
          </reference>
          <reference field="18" count="1" selected="0">
            <x v="15"/>
          </reference>
          <reference field="20" count="1" selected="0">
            <x v="78"/>
          </reference>
        </references>
      </pivotArea>
    </format>
    <format dxfId="78">
      <pivotArea dataOnly="0" labelOnly="1" outline="0" fieldPosition="0">
        <references count="4">
          <reference field="1" count="1" selected="0">
            <x v="4"/>
          </reference>
          <reference field="10" count="1">
            <x v="0"/>
          </reference>
          <reference field="18" count="1" selected="0">
            <x v="15"/>
          </reference>
          <reference field="20" count="1" selected="0">
            <x v="82"/>
          </reference>
        </references>
      </pivotArea>
    </format>
    <format dxfId="77">
      <pivotArea dataOnly="0" labelOnly="1" outline="0" fieldPosition="0">
        <references count="4">
          <reference field="1" count="1" selected="0">
            <x v="4"/>
          </reference>
          <reference field="10" count="1">
            <x v="0"/>
          </reference>
          <reference field="18" count="1" selected="0">
            <x v="15"/>
          </reference>
          <reference field="20" count="1" selected="0">
            <x v="91"/>
          </reference>
        </references>
      </pivotArea>
    </format>
    <format dxfId="76">
      <pivotArea dataOnly="0" labelOnly="1" outline="0" fieldPosition="0">
        <references count="4">
          <reference field="1" count="1" selected="0">
            <x v="4"/>
          </reference>
          <reference field="10" count="2">
            <x v="0"/>
            <x v="1"/>
          </reference>
          <reference field="18" count="1" selected="0">
            <x v="15"/>
          </reference>
          <reference field="20" count="1" selected="0">
            <x v="92"/>
          </reference>
        </references>
      </pivotArea>
    </format>
    <format dxfId="75">
      <pivotArea dataOnly="0" labelOnly="1" outline="0" fieldPosition="0">
        <references count="4">
          <reference field="1" count="1" selected="0">
            <x v="4"/>
          </reference>
          <reference field="10" count="2">
            <x v="0"/>
            <x v="1"/>
          </reference>
          <reference field="18" count="1" selected="0">
            <x v="15"/>
          </reference>
          <reference field="20" count="1" selected="0">
            <x v="96"/>
          </reference>
        </references>
      </pivotArea>
    </format>
    <format dxfId="74">
      <pivotArea dataOnly="0" labelOnly="1" outline="0" fieldPosition="0">
        <references count="4">
          <reference field="1" count="1" selected="0">
            <x v="4"/>
          </reference>
          <reference field="10" count="2">
            <x v="0"/>
            <x v="1"/>
          </reference>
          <reference field="18" count="1" selected="0">
            <x v="15"/>
          </reference>
          <reference field="20" count="1" selected="0">
            <x v="97"/>
          </reference>
        </references>
      </pivotArea>
    </format>
    <format dxfId="73">
      <pivotArea dataOnly="0" labelOnly="1" outline="0" fieldPosition="0">
        <references count="4">
          <reference field="1" count="1" selected="0">
            <x v="4"/>
          </reference>
          <reference field="10" count="1">
            <x v="0"/>
          </reference>
          <reference field="18" count="1" selected="0">
            <x v="15"/>
          </reference>
          <reference field="20" count="1" selected="0">
            <x v="104"/>
          </reference>
        </references>
      </pivotArea>
    </format>
    <format dxfId="72">
      <pivotArea dataOnly="0" labelOnly="1" outline="0" fieldPosition="0">
        <references count="4">
          <reference field="1" count="1" selected="0">
            <x v="4"/>
          </reference>
          <reference field="10" count="1">
            <x v="0"/>
          </reference>
          <reference field="18" count="1" selected="0">
            <x v="15"/>
          </reference>
          <reference field="20" count="1" selected="0">
            <x v="114"/>
          </reference>
        </references>
      </pivotArea>
    </format>
    <format dxfId="71">
      <pivotArea outline="0" collapsedLevelsAreSubtotals="1" fieldPosition="0">
        <references count="4">
          <reference field="1" count="1" selected="0">
            <x v="3"/>
          </reference>
          <reference field="10" count="1" selected="0">
            <x v="0"/>
          </reference>
          <reference field="18" count="1" selected="0">
            <x v="10"/>
          </reference>
          <reference field="20" count="1" selected="0">
            <x v="71"/>
          </reference>
        </references>
      </pivotArea>
    </format>
    <format dxfId="70">
      <pivotArea dataOnly="0" labelOnly="1" outline="0" fieldPosition="0">
        <references count="3">
          <reference field="1" count="1" selected="0">
            <x v="3"/>
          </reference>
          <reference field="18" count="1" selected="0">
            <x v="10"/>
          </reference>
          <reference field="20" count="1">
            <x v="71"/>
          </reference>
        </references>
      </pivotArea>
    </format>
    <format dxfId="69">
      <pivotArea dataOnly="0" labelOnly="1" outline="0" fieldPosition="0">
        <references count="4">
          <reference field="1" count="1" selected="0">
            <x v="3"/>
          </reference>
          <reference field="10" count="1">
            <x v="0"/>
          </reference>
          <reference field="18" count="1" selected="0">
            <x v="10"/>
          </reference>
          <reference field="20" count="1" selected="0">
            <x v="71"/>
          </reference>
        </references>
      </pivotArea>
    </format>
    <format dxfId="68">
      <pivotArea outline="0" collapsedLevelsAreSubtotals="1" fieldPosition="0">
        <references count="4">
          <reference field="1" count="1" selected="0">
            <x v="0"/>
          </reference>
          <reference field="10" count="1" selected="0">
            <x v="1"/>
          </reference>
          <reference field="18" count="1" selected="0">
            <x v="2"/>
          </reference>
          <reference field="20" count="1" selected="0">
            <x v="40"/>
          </reference>
        </references>
      </pivotArea>
    </format>
    <format dxfId="67">
      <pivotArea dataOnly="0" labelOnly="1" outline="0" fieldPosition="0">
        <references count="3">
          <reference field="1" count="1" selected="0">
            <x v="0"/>
          </reference>
          <reference field="18" count="1" selected="0">
            <x v="2"/>
          </reference>
          <reference field="20" count="1">
            <x v="40"/>
          </reference>
        </references>
      </pivotArea>
    </format>
    <format dxfId="66">
      <pivotArea dataOnly="0" labelOnly="1" outline="0" fieldPosition="0">
        <references count="4">
          <reference field="1" count="1" selected="0">
            <x v="0"/>
          </reference>
          <reference field="10" count="1">
            <x v="1"/>
          </reference>
          <reference field="18" count="1" selected="0">
            <x v="2"/>
          </reference>
          <reference field="20" count="1" selected="0">
            <x v="4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8:I161" firstHeaderRow="1" firstDataRow="2" firstDataCol="1" rowPageCount="2" colPageCount="1"/>
  <pivotFields count="48">
    <pivotField axis="axisPage" subtotalTop="0" multipleItemSelectionAllowed="1" showAll="0">
      <items count="11">
        <item x="1"/>
        <item x="2"/>
        <item x="3"/>
        <item x="0"/>
        <item x="4"/>
        <item x="5"/>
        <item x="6"/>
        <item x="7"/>
        <item x="8"/>
        <item x="9"/>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multipleItemSelectionAllowed="1" showAll="0"/>
    <pivotField axis="axisRow" subtotalTop="0" showAll="0">
      <items count="1102">
        <item x="404"/>
        <item x="220"/>
        <item x="405"/>
        <item x="45"/>
        <item x="387"/>
        <item x="209"/>
        <item x="2"/>
        <item x="13"/>
        <item x="1"/>
        <item x="132"/>
        <item x="131"/>
        <item x="133"/>
        <item x="134"/>
        <item x="138"/>
        <item x="139"/>
        <item x="140"/>
        <item x="141"/>
        <item x="179"/>
        <item x="180"/>
        <item x="178"/>
        <item x="177"/>
        <item x="181"/>
        <item x="145"/>
        <item x="144"/>
        <item x="204"/>
        <item x="203"/>
        <item x="202"/>
        <item x="201"/>
        <item x="137"/>
        <item x="182"/>
        <item x="183"/>
        <item x="150"/>
        <item x="151"/>
        <item x="156"/>
        <item x="163"/>
        <item x="162"/>
        <item x="175"/>
        <item x="176"/>
        <item x="185"/>
        <item x="184"/>
        <item x="187"/>
        <item x="186"/>
        <item x="189"/>
        <item x="188"/>
        <item x="142"/>
        <item x="164"/>
        <item x="206"/>
        <item x="205"/>
        <item x="208"/>
        <item x="207"/>
        <item x="166"/>
        <item x="165"/>
        <item x="90"/>
        <item x="89"/>
        <item x="196"/>
        <item x="367"/>
        <item x="171"/>
        <item x="391"/>
        <item x="118"/>
        <item x="125"/>
        <item x="215"/>
        <item x="65"/>
        <item x="190"/>
        <item x="418"/>
        <item x="197"/>
        <item x="70"/>
        <item m="1" x="1099"/>
        <item x="420"/>
        <item x="277"/>
        <item x="266"/>
        <item x="317"/>
        <item x="267"/>
        <item x="268"/>
        <item x="318"/>
        <item x="319"/>
        <item x="269"/>
        <item x="270"/>
        <item x="320"/>
        <item x="321"/>
        <item x="271"/>
        <item x="272"/>
        <item x="273"/>
        <item x="322"/>
        <item x="274"/>
        <item x="323"/>
        <item x="275"/>
        <item x="324"/>
        <item x="276"/>
        <item x="325"/>
        <item x="280"/>
        <item x="326"/>
        <item x="278"/>
        <item x="327"/>
        <item x="328"/>
        <item x="279"/>
        <item x="119"/>
        <item x="1019"/>
        <item x="1020"/>
        <item x="1021"/>
        <item x="985"/>
        <item x="1017"/>
        <item x="1023"/>
        <item x="1018"/>
        <item x="392"/>
        <item x="259"/>
        <item x="1026"/>
        <item x="628"/>
        <item x="629"/>
        <item x="633"/>
        <item x="815"/>
        <item x="48"/>
        <item x="355"/>
        <item x="878"/>
        <item x="385"/>
        <item x="433"/>
        <item x="879"/>
        <item x="191"/>
        <item x="1042"/>
        <item x="293"/>
        <item x="289"/>
        <item x="329"/>
        <item x="330"/>
        <item x="294"/>
        <item x="282"/>
        <item x="284"/>
        <item x="331"/>
        <item x="283"/>
        <item x="286"/>
        <item x="332"/>
        <item x="287"/>
        <item x="333"/>
        <item x="288"/>
        <item x="334"/>
        <item x="335"/>
        <item x="290"/>
        <item x="336"/>
        <item x="285"/>
        <item x="192"/>
        <item x="291"/>
        <item x="337"/>
        <item x="292"/>
        <item x="338"/>
        <item x="174"/>
        <item x="406"/>
        <item x="226"/>
        <item x="824"/>
        <item x="1027"/>
        <item x="241"/>
        <item x="242"/>
        <item x="245"/>
        <item x="396"/>
        <item x="3"/>
        <item x="14"/>
        <item x="227"/>
        <item x="401"/>
        <item x="967"/>
        <item x="260"/>
        <item x="4"/>
        <item x="364"/>
        <item x="880"/>
        <item x="236"/>
        <item x="42"/>
        <item x="851"/>
        <item x="931"/>
        <item x="264"/>
        <item x="356"/>
        <item x="384"/>
        <item x="400"/>
        <item x="881"/>
        <item x="32"/>
        <item x="237"/>
        <item x="146"/>
        <item x="1044"/>
        <item x="304"/>
        <item x="345"/>
        <item x="212"/>
        <item x="339"/>
        <item x="296"/>
        <item x="297"/>
        <item x="340"/>
        <item x="298"/>
        <item x="341"/>
        <item x="299"/>
        <item x="342"/>
        <item x="301"/>
        <item x="300"/>
        <item x="343"/>
        <item x="302"/>
        <item x="344"/>
        <item x="87"/>
        <item x="88"/>
        <item x="382"/>
        <item x="5"/>
        <item x="368"/>
        <item x="40"/>
        <item x="231"/>
        <item x="64"/>
        <item x="147"/>
        <item h="1" x="1028"/>
        <item x="407"/>
        <item x="1029"/>
        <item x="172"/>
        <item x="135"/>
        <item x="39"/>
        <item x="446"/>
        <item x="463"/>
        <item x="553"/>
        <item x="374"/>
        <item x="375"/>
        <item x="376"/>
        <item x="876"/>
        <item x="631"/>
        <item x="630"/>
        <item x="818"/>
        <item x="452"/>
        <item x="800"/>
        <item x="801"/>
        <item x="908"/>
        <item x="955"/>
        <item x="559"/>
        <item x="453"/>
        <item x="454"/>
        <item x="456"/>
        <item x="458"/>
        <item x="459"/>
        <item x="936"/>
        <item x="937"/>
        <item x="938"/>
        <item x="461"/>
        <item x="484"/>
        <item x="517"/>
        <item x="462"/>
        <item x="952"/>
        <item x="953"/>
        <item x="893"/>
        <item x="894"/>
        <item x="940"/>
        <item x="941"/>
        <item x="518"/>
        <item x="519"/>
        <item x="520"/>
        <item x="669"/>
        <item x="670"/>
        <item x="892"/>
        <item x="523"/>
        <item x="472"/>
        <item x="635"/>
        <item x="487"/>
        <item x="492"/>
        <item x="91"/>
        <item x="464"/>
        <item x="524"/>
        <item x="653"/>
        <item x="637"/>
        <item x="638"/>
        <item x="639"/>
        <item x="560"/>
        <item x="791"/>
        <item x="434"/>
        <item x="435"/>
        <item x="445"/>
        <item x="436"/>
        <item x="437"/>
        <item x="438"/>
        <item x="439"/>
        <item x="895"/>
        <item x="1053"/>
        <item x="896"/>
        <item x="897"/>
        <item x="898"/>
        <item x="899"/>
        <item x="610"/>
        <item x="526"/>
        <item x="527"/>
        <item x="528"/>
        <item x="532"/>
        <item x="533"/>
        <item x="534"/>
        <item x="611"/>
        <item x="612"/>
        <item x="654"/>
        <item x="655"/>
        <item x="673"/>
        <item x="606"/>
        <item x="793"/>
        <item x="802"/>
        <item x="803"/>
        <item x="804"/>
        <item x="491"/>
        <item x="957"/>
        <item x="891"/>
        <item x="797"/>
        <item x="798"/>
        <item x="942"/>
        <item x="493"/>
        <item x="102"/>
        <item x="447"/>
        <item x="626"/>
        <item x="799"/>
        <item x="429"/>
        <item x="836"/>
        <item x="837"/>
        <item x="910"/>
        <item x="911"/>
        <item x="912"/>
        <item x="913"/>
        <item x="431"/>
        <item x="432"/>
        <item x="813"/>
        <item x="814"/>
        <item x="840"/>
        <item x="841"/>
        <item x="842"/>
        <item x="843"/>
        <item x="847"/>
        <item x="369"/>
        <item x="157"/>
        <item x="960"/>
        <item x="961"/>
        <item x="962"/>
        <item x="835"/>
        <item x="825"/>
        <item x="1030"/>
        <item x="92"/>
        <item x="93"/>
        <item x="823"/>
        <item x="821"/>
        <item x="474"/>
        <item x="640"/>
        <item x="154"/>
        <item x="152"/>
        <item x="943"/>
        <item x="831"/>
        <item x="561"/>
        <item x="211"/>
        <item x="210"/>
        <item x="53"/>
        <item x="46"/>
        <item x="562"/>
        <item x="563"/>
        <item x="564"/>
        <item x="565"/>
        <item x="566"/>
        <item x="567"/>
        <item x="568"/>
        <item x="569"/>
        <item x="570"/>
        <item x="571"/>
        <item x="572"/>
        <item x="573"/>
        <item x="574"/>
        <item x="544"/>
        <item x="545"/>
        <item x="575"/>
        <item x="576"/>
        <item x="577"/>
        <item x="578"/>
        <item x="466"/>
        <item x="488"/>
        <item x="494"/>
        <item x="495"/>
        <item x="468"/>
        <item x="550"/>
        <item x="551"/>
        <item x="579"/>
        <item x="580"/>
        <item x="609"/>
        <item x="608"/>
        <item x="496"/>
        <item x="873"/>
        <item x="869"/>
        <item x="870"/>
        <item x="871"/>
        <item x="476"/>
        <item x="477"/>
        <item x="478"/>
        <item x="613"/>
        <item x="614"/>
        <item x="615"/>
        <item x="616"/>
        <item x="617"/>
        <item x="671"/>
        <item x="54"/>
        <item x="581"/>
        <item x="792"/>
        <item x="882"/>
        <item x="883"/>
        <item x="807"/>
        <item x="627"/>
        <item x="884"/>
        <item x="885"/>
        <item x="849"/>
        <item x="448"/>
        <item x="449"/>
        <item x="886"/>
        <item x="890"/>
        <item x="889"/>
        <item x="904"/>
        <item x="582"/>
        <item x="906"/>
        <item x="916"/>
        <item x="917"/>
        <item x="918"/>
        <item x="919"/>
        <item x="907"/>
        <item x="482"/>
        <item x="909"/>
        <item x="863"/>
        <item x="864"/>
        <item x="852"/>
        <item x="853"/>
        <item x="867"/>
        <item x="854"/>
        <item x="855"/>
        <item x="856"/>
        <item x="427"/>
        <item x="503"/>
        <item x="794"/>
        <item x="795"/>
        <item x="796"/>
        <item x="428"/>
        <item x="504"/>
        <item x="505"/>
        <item x="506"/>
        <item x="920"/>
        <item x="921"/>
        <item x="922"/>
        <item x="923"/>
        <item x="944"/>
        <item x="945"/>
        <item x="946"/>
        <item x="947"/>
        <item x="948"/>
        <item x="509"/>
        <item x="510"/>
        <item x="933"/>
        <item x="832"/>
        <item x="542"/>
        <item x="543"/>
        <item x="645"/>
        <item x="656"/>
        <item x="657"/>
        <item x="658"/>
        <item x="659"/>
        <item x="648"/>
        <item x="651"/>
        <item x="661"/>
        <item x="666"/>
        <item x="662"/>
        <item x="660"/>
        <item x="650"/>
        <item x="668"/>
        <item x="646"/>
        <item x="647"/>
        <item x="652"/>
        <item x="549"/>
        <item x="440"/>
        <item x="441"/>
        <item x="914"/>
        <item x="808"/>
        <item x="809"/>
        <item x="950"/>
        <item x="951"/>
        <item x="643"/>
        <item x="554"/>
        <item x="555"/>
        <item x="469"/>
        <item x="583"/>
        <item x="584"/>
        <item x="585"/>
        <item x="546"/>
        <item x="586"/>
        <item x="535"/>
        <item x="536"/>
        <item x="827"/>
        <item x="828"/>
        <item x="829"/>
        <item x="625"/>
        <item x="972"/>
        <item x="954"/>
        <item x="964"/>
        <item x="672"/>
        <item x="902"/>
        <item x="903"/>
        <item x="966"/>
        <item x="811"/>
        <item x="874"/>
        <item x="513"/>
        <item x="514"/>
        <item x="167"/>
        <item x="252"/>
        <item x="194"/>
        <item x="357"/>
        <item x="31"/>
        <item x="370"/>
        <item x="371"/>
        <item x="1045"/>
        <item x="1049"/>
        <item x="1047"/>
        <item x="1048"/>
        <item x="408"/>
        <item x="235"/>
        <item x="68"/>
        <item x="66"/>
        <item x="69"/>
        <item x="67"/>
        <item x="23"/>
        <item x="689"/>
        <item x="239"/>
        <item x="684"/>
        <item x="685"/>
        <item x="686"/>
        <item x="687"/>
        <item x="632"/>
        <item x="816"/>
        <item x="817"/>
        <item x="195"/>
        <item x="94"/>
        <item x="262"/>
        <item x="153"/>
        <item x="402"/>
        <item x="265"/>
        <item x="430"/>
        <item x="781"/>
        <item x="690"/>
        <item x="694"/>
        <item x="726"/>
        <item x="727"/>
        <item x="728"/>
        <item x="729"/>
        <item x="704"/>
        <item x="732"/>
        <item x="734"/>
        <item x="754"/>
        <item x="749"/>
        <item x="738"/>
        <item x="765"/>
        <item x="747"/>
        <item x="748"/>
        <item x="735"/>
        <item x="739"/>
        <item x="740"/>
        <item x="755"/>
        <item x="756"/>
        <item x="757"/>
        <item x="758"/>
        <item x="759"/>
        <item x="760"/>
        <item x="761"/>
        <item x="762"/>
        <item x="743"/>
        <item x="744"/>
        <item x="745"/>
        <item x="746"/>
        <item x="750"/>
        <item x="751"/>
        <item x="764"/>
        <item x="383"/>
        <item x="674"/>
        <item x="766"/>
        <item x="730"/>
        <item x="675"/>
        <item x="705"/>
        <item x="915"/>
        <item x="703"/>
        <item x="676"/>
        <item x="773"/>
        <item x="774"/>
        <item x="677"/>
        <item x="737"/>
        <item x="706"/>
        <item x="707"/>
        <item x="678"/>
        <item x="55"/>
        <item x="767"/>
        <item x="768"/>
        <item x="736"/>
        <item x="691"/>
        <item x="695"/>
        <item x="812"/>
        <item x="819"/>
        <item x="850"/>
        <item x="782"/>
        <item x="783"/>
        <item x="409"/>
        <item x="200"/>
        <item x="820"/>
        <item x="710"/>
        <item x="711"/>
        <item x="692"/>
        <item x="1031"/>
        <item x="1032"/>
        <item x="976"/>
        <item x="722"/>
        <item x="679"/>
        <item x="887"/>
        <item x="693"/>
        <item x="696"/>
        <item x="697"/>
        <item x="698"/>
        <item x="769"/>
        <item x="888"/>
        <item x="713"/>
        <item x="714"/>
        <item x="715"/>
        <item x="716"/>
        <item x="717"/>
        <item x="924"/>
        <item x="925"/>
        <item x="926"/>
        <item x="927"/>
        <item x="770"/>
        <item x="683"/>
        <item x="771"/>
        <item x="772"/>
        <item x="857"/>
        <item x="868"/>
        <item x="858"/>
        <item x="859"/>
        <item x="860"/>
        <item x="861"/>
        <item x="862"/>
        <item x="865"/>
        <item x="866"/>
        <item x="721"/>
        <item x="934"/>
        <item x="928"/>
        <item x="929"/>
        <item x="930"/>
        <item x="932"/>
        <item x="708"/>
        <item x="725"/>
        <item x="777"/>
        <item x="784"/>
        <item x="785"/>
        <item x="786"/>
        <item x="787"/>
        <item x="788"/>
        <item x="778"/>
        <item x="723"/>
        <item x="780"/>
        <item x="834"/>
        <item x="281"/>
        <item x="295"/>
        <item x="305"/>
        <item x="303"/>
        <item x="313"/>
        <item x="315"/>
        <item x="316"/>
        <item x="352"/>
        <item x="680"/>
        <item x="116"/>
        <item x="105"/>
        <item x="106"/>
        <item x="238"/>
        <item x="56"/>
        <item x="421"/>
        <item x="222"/>
        <item x="388"/>
        <item x="224"/>
        <item x="121"/>
        <item x="120"/>
        <item x="6"/>
        <item x="41"/>
        <item x="1024"/>
        <item x="970"/>
        <item x="971"/>
        <item x="57"/>
        <item x="72"/>
        <item x="73"/>
        <item x="75"/>
        <item x="74"/>
        <item x="77"/>
        <item x="76"/>
        <item x="79"/>
        <item x="78"/>
        <item x="81"/>
        <item x="80"/>
        <item x="83"/>
        <item x="82"/>
        <item x="85"/>
        <item x="84"/>
        <item x="71"/>
        <item x="306"/>
        <item x="346"/>
        <item x="311"/>
        <item x="312"/>
        <item x="307"/>
        <item x="347"/>
        <item x="308"/>
        <item x="309"/>
        <item x="348"/>
        <item x="310"/>
        <item x="349"/>
        <item x="350"/>
        <item x="148"/>
        <item x="426"/>
        <item x="218"/>
        <item x="244"/>
        <item x="246"/>
        <item x="228"/>
        <item x="1034"/>
        <item x="425"/>
        <item x="423"/>
        <item x="403"/>
        <item x="424"/>
        <item x="959"/>
        <item x="63"/>
        <item x="104"/>
        <item x="103"/>
        <item x="26"/>
        <item x="168"/>
        <item x="122"/>
        <item x="123"/>
        <item x="158"/>
        <item x="253"/>
        <item x="44"/>
        <item x="95"/>
        <item x="47"/>
        <item x="556"/>
        <item x="877"/>
        <item x="634"/>
        <item x="485"/>
        <item x="455"/>
        <item x="457"/>
        <item x="956"/>
        <item x="939"/>
        <item x="460"/>
        <item x="521"/>
        <item x="522"/>
        <item x="473"/>
        <item x="636"/>
        <item x="489"/>
        <item x="497"/>
        <item x="465"/>
        <item x="641"/>
        <item x="587"/>
        <item x="442"/>
        <item x="443"/>
        <item x="901"/>
        <item x="900"/>
        <item x="618"/>
        <item x="529"/>
        <item x="530"/>
        <item x="531"/>
        <item x="537"/>
        <item x="538"/>
        <item x="539"/>
        <item x="663"/>
        <item x="665"/>
        <item x="607"/>
        <item x="805"/>
        <item x="806"/>
        <item x="958"/>
        <item x="498"/>
        <item x="838"/>
        <item x="839"/>
        <item x="844"/>
        <item x="845"/>
        <item x="846"/>
        <item x="848"/>
        <item x="486"/>
        <item x="963"/>
        <item x="826"/>
        <item x="822"/>
        <item x="475"/>
        <item x="642"/>
        <item x="588"/>
        <item x="589"/>
        <item x="590"/>
        <item x="591"/>
        <item x="592"/>
        <item x="593"/>
        <item x="594"/>
        <item x="595"/>
        <item x="596"/>
        <item x="597"/>
        <item x="547"/>
        <item x="598"/>
        <item x="599"/>
        <item x="467"/>
        <item x="490"/>
        <item x="499"/>
        <item x="500"/>
        <item x="470"/>
        <item x="552"/>
        <item x="605"/>
        <item x="600"/>
        <item x="501"/>
        <item x="872"/>
        <item x="479"/>
        <item x="480"/>
        <item x="481"/>
        <item x="619"/>
        <item x="620"/>
        <item x="621"/>
        <item x="622"/>
        <item x="623"/>
        <item x="624"/>
        <item x="502"/>
        <item x="451"/>
        <item x="450"/>
        <item x="905"/>
        <item x="483"/>
        <item x="507"/>
        <item x="508"/>
        <item x="949"/>
        <item x="511"/>
        <item x="512"/>
        <item x="833"/>
        <item x="664"/>
        <item x="667"/>
        <item x="649"/>
        <item x="444"/>
        <item x="810"/>
        <item x="644"/>
        <item x="557"/>
        <item x="558"/>
        <item x="471"/>
        <item x="601"/>
        <item x="602"/>
        <item x="548"/>
        <item x="603"/>
        <item x="540"/>
        <item x="541"/>
        <item x="604"/>
        <item x="830"/>
        <item x="965"/>
        <item x="875"/>
        <item x="515"/>
        <item x="516"/>
        <item x="688"/>
        <item x="701"/>
        <item x="731"/>
        <item x="741"/>
        <item x="742"/>
        <item x="763"/>
        <item x="753"/>
        <item x="752"/>
        <item x="681"/>
        <item x="682"/>
        <item x="702"/>
        <item x="712"/>
        <item x="709"/>
        <item x="700"/>
        <item x="699"/>
        <item x="935"/>
        <item x="775"/>
        <item x="720"/>
        <item x="718"/>
        <item x="719"/>
        <item x="776"/>
        <item x="789"/>
        <item x="779"/>
        <item x="724"/>
        <item x="790"/>
        <item x="27"/>
        <item x="96"/>
        <item x="97"/>
        <item x="98"/>
        <item x="213"/>
        <item x="360"/>
        <item x="377"/>
        <item x="416"/>
        <item x="52"/>
        <item x="363"/>
        <item x="159"/>
        <item x="1035"/>
        <item x="1025"/>
        <item x="51"/>
        <item x="397"/>
        <item x="136"/>
        <item x="58"/>
        <item x="219"/>
        <item x="398"/>
        <item x="49"/>
        <item x="50"/>
        <item x="994"/>
        <item x="997"/>
        <item x="993"/>
        <item x="989"/>
        <item x="1004"/>
        <item x="1008"/>
        <item x="1009"/>
        <item x="996"/>
        <item x="1001"/>
        <item x="983"/>
        <item x="982"/>
        <item x="974"/>
        <item x="986"/>
        <item x="1013"/>
        <item x="1002"/>
        <item x="975"/>
        <item x="992"/>
        <item x="1005"/>
        <item x="1011"/>
        <item x="1007"/>
        <item x="977"/>
        <item x="978"/>
        <item x="979"/>
        <item x="1015"/>
        <item x="980"/>
        <item x="1014"/>
        <item x="1003"/>
        <item x="999"/>
        <item x="1016"/>
        <item x="973"/>
        <item x="1012"/>
        <item x="1006"/>
        <item x="1000"/>
        <item x="998"/>
        <item x="991"/>
        <item x="990"/>
        <item x="987"/>
        <item x="1010"/>
        <item x="988"/>
        <item x="981"/>
        <item x="995"/>
        <item x="984"/>
        <item x="314"/>
        <item x="351"/>
        <item x="59"/>
        <item x="1036"/>
        <item x="101"/>
        <item x="1037"/>
        <item x="99"/>
        <item x="0"/>
        <item x="43"/>
        <item x="214"/>
        <item x="124"/>
        <item x="1038"/>
        <item x="1039"/>
        <item x="17"/>
        <item x="126"/>
        <item x="173"/>
        <item x="127"/>
        <item x="22"/>
        <item x="143"/>
        <item x="198"/>
        <item x="169"/>
        <item m="1" x="1100"/>
        <item x="232"/>
        <item x="7"/>
        <item x="15"/>
        <item x="358"/>
        <item x="412"/>
        <item x="386"/>
        <item x="199"/>
        <item x="229"/>
        <item x="117"/>
        <item x="107"/>
        <item x="108"/>
        <item x="112"/>
        <item x="109"/>
        <item x="110"/>
        <item x="111"/>
        <item x="155"/>
        <item x="170"/>
        <item x="149"/>
        <item x="34"/>
        <item x="216"/>
        <item x="29"/>
        <item x="30"/>
        <item x="160"/>
        <item x="233"/>
        <item x="129"/>
        <item x="128"/>
        <item x="399"/>
        <item x="8"/>
        <item x="217"/>
        <item x="243"/>
        <item x="247"/>
        <item x="248"/>
        <item x="250"/>
        <item x="255"/>
        <item x="257"/>
        <item x="353"/>
        <item x="361"/>
        <item x="365"/>
        <item x="223"/>
        <item x="378"/>
        <item x="380"/>
        <item x="394"/>
        <item x="389"/>
        <item x="225"/>
        <item x="410"/>
        <item x="413"/>
        <item x="390"/>
        <item x="21"/>
        <item x="100"/>
        <item x="113"/>
        <item x="60"/>
        <item x="230"/>
        <item x="35"/>
        <item x="36"/>
        <item x="61"/>
        <item x="249"/>
        <item x="254"/>
        <item x="251"/>
        <item x="256"/>
        <item x="258"/>
        <item x="354"/>
        <item x="381"/>
        <item x="395"/>
        <item x="411"/>
        <item x="37"/>
        <item x="62"/>
        <item x="38"/>
        <item x="24"/>
        <item x="393"/>
        <item x="1040"/>
        <item x="25"/>
        <item x="114"/>
        <item x="115"/>
        <item x="417"/>
        <item x="33"/>
        <item x="359"/>
        <item x="1043"/>
        <item x="240"/>
        <item x="968"/>
        <item x="969"/>
        <item x="372"/>
        <item x="419"/>
        <item x="261"/>
        <item x="221"/>
        <item x="373"/>
        <item x="1051"/>
        <item x="20"/>
        <item x="414"/>
        <item x="263"/>
        <item x="362"/>
        <item x="379"/>
        <item x="415"/>
        <item x="130"/>
        <item x="28"/>
        <item x="422"/>
        <item x="234"/>
        <item x="18"/>
        <item x="193"/>
        <item x="161"/>
        <item x="1093"/>
        <item x="1054"/>
        <item h="1" x="86"/>
        <item x="1055"/>
        <item x="1094"/>
        <item x="1095"/>
        <item x="1096"/>
        <item x="1097"/>
        <item x="1098"/>
        <item x="1041"/>
        <item x="1033"/>
        <item x="1022"/>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6"/>
        <item x="19"/>
        <item x="525"/>
        <item x="733"/>
        <item x="1046"/>
        <item x="1050"/>
        <item x="1052"/>
        <item x="9"/>
        <item x="10"/>
        <item x="11"/>
        <item x="12"/>
        <item x="366"/>
        <item x="1091"/>
        <item x="1092"/>
        <item t="default"/>
      </items>
    </pivotField>
    <pivotField subtotalTop="0" showAll="0"/>
    <pivotField subtotalTop="0" showAll="0"/>
    <pivotField subtotalTop="0" showAll="0"/>
    <pivotField axis="axisPage" subtotalTop="0" multipleItemSelectionAllowed="1" showAll="0">
      <items count="6">
        <item x="0"/>
        <item x="2"/>
        <item h="1" x="3"/>
        <item h="1" x="1"/>
        <item x="4"/>
        <item t="default"/>
      </items>
    </pivotField>
    <pivotField subtotalTop="0" showAll="0"/>
    <pivotField subtotalTop="0" showAll="0"/>
    <pivotField axis="axisRow" subtotalTop="0" showAll="0" sortType="descending">
      <items count="4">
        <item h="1" x="2"/>
        <item x="1"/>
        <item x="0"/>
        <item t="default"/>
      </items>
    </pivotField>
    <pivotField subtotalTop="0" showAll="0"/>
    <pivotField axis="axisRow" subtotalTop="0" showAll="0">
      <items count="18">
        <item h="1" x="7"/>
        <item x="4"/>
        <item sd="0" x="9"/>
        <item x="6"/>
        <item x="10"/>
        <item x="8"/>
        <item x="2"/>
        <item x="3"/>
        <item x="1"/>
        <item sd="0" x="13"/>
        <item sd="0" x="14"/>
        <item x="12"/>
        <item x="11"/>
        <item x="5"/>
        <item x="0"/>
        <item x="15"/>
        <item sd="0" x="16"/>
        <item t="default"/>
      </items>
    </pivotField>
    <pivotField subtotalTop="0" showAll="0"/>
    <pivotField axis="axisRow" subtotalTop="0" showAll="0">
      <items count="119">
        <item sd="0" x="83"/>
        <item sd="0" x="84"/>
        <item sd="0" x="82"/>
        <item sd="0" x="95"/>
        <item sd="0" x="59"/>
        <item sd="0" x="42"/>
        <item sd="0" x="44"/>
        <item sd="0" x="45"/>
        <item sd="0" x="46"/>
        <item sd="0" x="43"/>
        <item sd="0" x="2"/>
        <item sd="0" x="73"/>
        <item sd="0" x="68"/>
        <item sd="0" x="80"/>
        <item sd="0" x="77"/>
        <item sd="0" x="101"/>
        <item sd="0" x="109"/>
        <item sd="0" x="47"/>
        <item sd="0" x="48"/>
        <item sd="0" x="66"/>
        <item sd="0" x="75"/>
        <item sd="0" x="12"/>
        <item sd="0" x="71"/>
        <item sd="0" x="13"/>
        <item sd="0" x="103"/>
        <item sd="0" x="49"/>
        <item sd="0" x="24"/>
        <item sd="0" x="15"/>
        <item sd="0" x="25"/>
        <item h="1" sd="0" x="86"/>
        <item sd="0" x="50"/>
        <item sd="0" x="1"/>
        <item sd="0" x="51"/>
        <item sd="0" x="17"/>
        <item sd="0" x="52"/>
        <item sd="0" x="37"/>
        <item sd="0" x="88"/>
        <item sd="0" x="57"/>
        <item sd="0" x="58"/>
        <item sd="0" x="27"/>
        <item sd="0" x="87"/>
        <item sd="0" x="111"/>
        <item sd="0" x="28"/>
        <item sd="0" x="35"/>
        <item sd="0" x="40"/>
        <item sd="0" x="39"/>
        <item sd="0" x="19"/>
        <item sd="0" x="104"/>
        <item sd="0" x="99"/>
        <item sd="0" x="93"/>
        <item sd="0" x="110"/>
        <item sd="0" x="98"/>
        <item sd="0" x="64"/>
        <item sd="0" x="60"/>
        <item sd="0" x="0"/>
        <item sd="0" x="89"/>
        <item sd="0" x="108"/>
        <item sd="0" x="61"/>
        <item sd="0" x="10"/>
        <item sd="0" x="36"/>
        <item h="1" sd="0" x="112"/>
        <item sd="0" x="79"/>
        <item sd="0" x="69"/>
        <item sd="0" x="74"/>
        <item sd="0" x="29"/>
        <item sd="0" x="41"/>
        <item sd="0" x="102"/>
        <item x="21"/>
        <item sd="0" x="92"/>
        <item sd="0" x="70"/>
        <item sd="0" x="90"/>
        <item sd="0" x="20"/>
        <item sd="0" x="100"/>
        <item sd="0" x="11"/>
        <item sd="0" x="67"/>
        <item sd="0" x="91"/>
        <item sd="0" x="72"/>
        <item sd="0" x="62"/>
        <item h="1" sd="0" x="94"/>
        <item sd="0" x="106"/>
        <item sd="0" x="105"/>
        <item sd="0" x="96"/>
        <item sd="0" x="14"/>
        <item sd="0" x="63"/>
        <item sd="0" x="32"/>
        <item sd="0" x="97"/>
        <item sd="0" x="33"/>
        <item h="1" sd="0" x="85"/>
        <item sd="0" x="107"/>
        <item sd="0" x="65"/>
        <item sd="0" x="18"/>
        <item sd="0" x="81"/>
        <item sd="0" x="76"/>
        <item sd="0" x="115"/>
        <item sd="0" x="7"/>
        <item sd="0" x="78"/>
        <item h="1" sd="0" x="16"/>
        <item sd="0" m="1" x="117"/>
        <item sd="0" x="4"/>
        <item sd="0" x="5"/>
        <item sd="0" x="6"/>
        <item sd="0" x="8"/>
        <item sd="0" x="9"/>
        <item sd="0" x="53"/>
        <item sd="0" x="54"/>
        <item sd="0" x="55"/>
        <item sd="0" x="56"/>
        <item x="116"/>
        <item sd="0" x="26"/>
        <item sd="0" x="30"/>
        <item sd="0" x="31"/>
        <item sd="0" x="34"/>
        <item h="1" sd="0" x="22"/>
        <item h="1" sd="0" x="23"/>
        <item x="38"/>
        <item sd="0" x="3"/>
        <item sd="0" x="113"/>
        <item sd="0" x="114"/>
        <item t="default"/>
      </items>
    </pivotField>
    <pivotField subtotalTop="0" showAll="0"/>
    <pivotField subtotalTop="0" showAll="0"/>
    <pivotField subtotalTop="0" showAll="0"/>
    <pivotField subtotalTop="0" showAll="0"/>
    <pivotField subtotalTop="0" showAll="0"/>
    <pivotField dataField="1" subtotalTop="0" showAll="0"/>
    <pivotField subtotalTop="0" showAll="0"/>
    <pivotField dataField="1" subtotalTop="0" showAll="0"/>
    <pivotField subtotalTop="0" showAll="0"/>
    <pivotField subtotalTop="0" showAll="0"/>
    <pivotField dataField="1" subtotalTop="0" showAll="0"/>
    <pivotField subtotalTop="0" showAll="0"/>
    <pivotField subtotalTop="0" showAll="0"/>
    <pivotField dataField="1" subtotalTop="0" showAll="0"/>
    <pivotField subtotalTop="0" showAll="0"/>
    <pivotField subtotalTop="0" showAll="0"/>
    <pivotField dataField="1" subtotalTop="0" showAll="0"/>
    <pivotField subtotalTop="0" showAll="0"/>
    <pivotField subtotalTop="0" showAll="0"/>
    <pivotField dataField="1" subtotalTop="0" showAll="0"/>
    <pivotField subtotalTop="0" showAll="0"/>
    <pivotField dataField="1" subtotalTop="0" showAll="0"/>
    <pivotField subtotalTop="0" showAll="0"/>
    <pivotField subtotalTop="0" showAll="0"/>
    <pivotField subtotalTop="0" showAll="0"/>
    <pivotField subtotalTop="0" showAll="0"/>
    <pivotField subtotalTop="0" showAll="0"/>
  </pivotFields>
  <rowFields count="4">
    <field x="16"/>
    <field x="18"/>
    <field x="20"/>
    <field x="9"/>
  </rowFields>
  <rowItems count="152">
    <i>
      <x v="1"/>
    </i>
    <i r="1">
      <x v="2"/>
    </i>
    <i r="1">
      <x v="4"/>
    </i>
    <i r="2">
      <x v="103"/>
    </i>
    <i r="2">
      <x v="104"/>
    </i>
    <i r="2">
      <x v="105"/>
    </i>
    <i r="2">
      <x v="106"/>
    </i>
    <i t="default" r="1">
      <x v="4"/>
    </i>
    <i r="1">
      <x v="6"/>
    </i>
    <i r="2">
      <x v="16"/>
    </i>
    <i r="2">
      <x v="21"/>
    </i>
    <i r="2">
      <x v="41"/>
    </i>
    <i r="2">
      <x v="50"/>
    </i>
    <i t="default" r="1">
      <x v="6"/>
    </i>
    <i r="1">
      <x v="7"/>
    </i>
    <i r="2">
      <x v="23"/>
    </i>
    <i r="2">
      <x v="116"/>
    </i>
    <i r="2">
      <x v="117"/>
    </i>
    <i t="default" r="1">
      <x v="7"/>
    </i>
    <i r="1">
      <x v="8"/>
    </i>
    <i r="2">
      <x v="10"/>
    </i>
    <i r="2">
      <x v="98"/>
    </i>
    <i r="2">
      <x v="99"/>
    </i>
    <i r="2">
      <x v="100"/>
    </i>
    <i r="2">
      <x v="101"/>
    </i>
    <i r="2">
      <x v="102"/>
    </i>
    <i r="2">
      <x v="115"/>
    </i>
    <i t="default" r="1">
      <x v="8"/>
    </i>
    <i r="1">
      <x v="9"/>
    </i>
    <i r="1">
      <x v="10"/>
    </i>
    <i r="1">
      <x v="11"/>
    </i>
    <i r="2">
      <x v="62"/>
    </i>
    <i r="2">
      <x v="76"/>
    </i>
    <i t="default" r="1">
      <x v="11"/>
    </i>
    <i r="1">
      <x v="12"/>
    </i>
    <i r="2">
      <x v="11"/>
    </i>
    <i r="2">
      <x v="12"/>
    </i>
    <i r="2">
      <x v="14"/>
    </i>
    <i r="2">
      <x v="15"/>
    </i>
    <i r="2">
      <x v="22"/>
    </i>
    <i r="2">
      <x v="24"/>
    </i>
    <i r="2">
      <x v="47"/>
    </i>
    <i r="2">
      <x v="48"/>
    </i>
    <i r="2">
      <x v="51"/>
    </i>
    <i r="2">
      <x v="56"/>
    </i>
    <i r="2">
      <x v="66"/>
    </i>
    <i r="2">
      <x v="72"/>
    </i>
    <i r="2">
      <x v="79"/>
    </i>
    <i r="2">
      <x v="80"/>
    </i>
    <i r="2">
      <x v="81"/>
    </i>
    <i r="2">
      <x v="85"/>
    </i>
    <i r="2">
      <x v="88"/>
    </i>
    <i r="2">
      <x v="95"/>
    </i>
    <i t="default" r="1">
      <x v="12"/>
    </i>
    <i r="1">
      <x v="13"/>
    </i>
    <i r="2">
      <x/>
    </i>
    <i r="2">
      <x v="1"/>
    </i>
    <i r="2">
      <x v="2"/>
    </i>
    <i r="2">
      <x v="3"/>
    </i>
    <i r="2">
      <x v="6"/>
    </i>
    <i r="2">
      <x v="8"/>
    </i>
    <i r="2">
      <x v="28"/>
    </i>
    <i r="2">
      <x v="42"/>
    </i>
    <i r="2">
      <x v="52"/>
    </i>
    <i r="2">
      <x v="59"/>
    </i>
    <i t="default" r="1">
      <x v="13"/>
    </i>
    <i r="1">
      <x v="16"/>
    </i>
    <i t="default">
      <x v="1"/>
    </i>
    <i>
      <x v="2"/>
    </i>
    <i r="1">
      <x v="1"/>
    </i>
    <i r="2">
      <x v="27"/>
    </i>
    <i r="2">
      <x v="71"/>
    </i>
    <i t="default" r="1">
      <x v="1"/>
    </i>
    <i r="1">
      <x v="3"/>
    </i>
    <i r="2">
      <x v="4"/>
    </i>
    <i r="2">
      <x v="5"/>
    </i>
    <i r="2">
      <x v="7"/>
    </i>
    <i r="2">
      <x v="9"/>
    </i>
    <i r="2">
      <x v="17"/>
    </i>
    <i r="2">
      <x v="18"/>
    </i>
    <i r="2">
      <x v="25"/>
    </i>
    <i r="2">
      <x v="30"/>
    </i>
    <i r="2">
      <x v="32"/>
    </i>
    <i r="2">
      <x v="33"/>
    </i>
    <i r="2">
      <x v="34"/>
    </i>
    <i r="2">
      <x v="37"/>
    </i>
    <i r="2">
      <x v="38"/>
    </i>
    <i r="2">
      <x v="46"/>
    </i>
    <i r="2">
      <x v="53"/>
    </i>
    <i r="2">
      <x v="57"/>
    </i>
    <i r="2">
      <x v="77"/>
    </i>
    <i r="2">
      <x v="83"/>
    </i>
    <i r="2">
      <x v="89"/>
    </i>
    <i r="2">
      <x v="90"/>
    </i>
    <i t="default" r="1">
      <x v="3"/>
    </i>
    <i r="1">
      <x v="5"/>
    </i>
    <i r="2">
      <x v="26"/>
    </i>
    <i r="2">
      <x v="39"/>
    </i>
    <i r="2">
      <x v="43"/>
    </i>
    <i r="2">
      <x v="44"/>
    </i>
    <i r="2">
      <x v="45"/>
    </i>
    <i r="2">
      <x v="64"/>
    </i>
    <i r="2">
      <x v="65"/>
    </i>
    <i r="2">
      <x v="84"/>
    </i>
    <i r="2">
      <x v="86"/>
    </i>
    <i r="2">
      <x v="108"/>
    </i>
    <i r="2">
      <x v="109"/>
    </i>
    <i r="2">
      <x v="110"/>
    </i>
    <i r="2">
      <x v="111"/>
    </i>
    <i r="2">
      <x v="114"/>
    </i>
    <i r="3">
      <x v="65"/>
    </i>
    <i r="3">
      <x v="105"/>
    </i>
    <i r="3">
      <x v="146"/>
    </i>
    <i r="3">
      <x v="200"/>
    </i>
    <i r="3">
      <x v="322"/>
    </i>
    <i r="3">
      <x v="590"/>
    </i>
    <i r="3">
      <x v="591"/>
    </i>
    <i r="3">
      <x v="701"/>
    </i>
    <i r="3">
      <x v="867"/>
    </i>
    <i r="3">
      <x v="922"/>
    </i>
    <i r="3">
      <x v="924"/>
    </i>
    <i r="3">
      <x v="930"/>
    </i>
    <i r="3">
      <x v="931"/>
    </i>
    <i r="3">
      <x v="1010"/>
    </i>
    <i r="3">
      <x v="1049"/>
    </i>
    <i r="3">
      <x v="1050"/>
    </i>
    <i t="default" r="2">
      <x v="114"/>
    </i>
    <i t="default" r="1">
      <x v="5"/>
    </i>
    <i r="1">
      <x v="8"/>
    </i>
    <i r="2">
      <x v="31"/>
    </i>
    <i r="2">
      <x v="58"/>
    </i>
    <i r="2">
      <x v="73"/>
    </i>
    <i r="2">
      <x v="94"/>
    </i>
    <i t="default" r="1">
      <x v="8"/>
    </i>
    <i r="1">
      <x v="14"/>
    </i>
    <i r="2">
      <x v="19"/>
    </i>
    <i r="2">
      <x v="20"/>
    </i>
    <i r="2">
      <x v="40"/>
    </i>
    <i r="2">
      <x v="49"/>
    </i>
    <i r="2">
      <x v="54"/>
    </i>
    <i r="2">
      <x v="55"/>
    </i>
    <i r="2">
      <x v="61"/>
    </i>
    <i r="2">
      <x v="63"/>
    </i>
    <i r="2">
      <x v="69"/>
    </i>
    <i r="2">
      <x v="70"/>
    </i>
    <i r="2">
      <x v="74"/>
    </i>
    <i r="2">
      <x v="75"/>
    </i>
    <i r="2">
      <x v="82"/>
    </i>
    <i r="2">
      <x v="92"/>
    </i>
    <i t="default" r="1">
      <x v="14"/>
    </i>
    <i t="default">
      <x v="2"/>
    </i>
    <i t="grand">
      <x/>
    </i>
  </rowItems>
  <colFields count="1">
    <field x="-2"/>
  </colFields>
  <colItems count="7">
    <i>
      <x/>
    </i>
    <i i="1">
      <x v="1"/>
    </i>
    <i i="2">
      <x v="2"/>
    </i>
    <i i="3">
      <x v="3"/>
    </i>
    <i i="4">
      <x v="4"/>
    </i>
    <i i="5">
      <x v="5"/>
    </i>
    <i i="6">
      <x v="6"/>
    </i>
  </colItems>
  <pageFields count="2">
    <pageField fld="13" hier="-1"/>
    <pageField fld="0" hier="-1"/>
  </pageFields>
  <dataFields count="7">
    <dataField name="Outlook" fld="28" baseField="16" baseItem="1" numFmtId="169"/>
    <dataField name="Sum of 2017 Budget (BPC)" fld="26" baseField="16" baseItem="1" numFmtId="169"/>
    <dataField name="2018 Plan Proposed" fld="31" baseField="16" baseItem="1" numFmtId="169"/>
    <dataField name="2019 Plan Proposed" fld="34" baseField="16" baseItem="1" numFmtId="169"/>
    <dataField name="2020 Plan Proposed" fld="37" baseField="16" baseItem="1" numFmtId="169"/>
    <dataField name="2021 Plan Proposed" fld="40" baseField="16" baseItem="1" numFmtId="169"/>
    <dataField name="2022 Plan Proposed" fld="42" baseField="16" baseItem="1" numFmtId="169"/>
  </dataFields>
  <formats count="22">
    <format dxfId="65">
      <pivotArea dataOnly="0" fieldPosition="0">
        <references count="1">
          <reference field="16" count="1">
            <x v="1"/>
          </reference>
        </references>
      </pivotArea>
    </format>
    <format dxfId="64">
      <pivotArea dataOnly="0" fieldPosition="0">
        <references count="1">
          <reference field="16" count="0" defaultSubtotal="1"/>
        </references>
      </pivotArea>
    </format>
    <format dxfId="63">
      <pivotArea dataOnly="0" fieldPosition="0">
        <references count="1">
          <reference field="16" count="1">
            <x v="2"/>
          </reference>
        </references>
      </pivotArea>
    </format>
    <format dxfId="62">
      <pivotArea dataOnly="0" fieldPosition="0">
        <references count="1">
          <reference field="20" count="1">
            <x v="29"/>
          </reference>
        </references>
      </pivotArea>
    </format>
    <format dxfId="61">
      <pivotArea outline="0" fieldPosition="0">
        <references count="1">
          <reference field="4294967294" count="1">
            <x v="0"/>
          </reference>
        </references>
      </pivotArea>
    </format>
    <format dxfId="60">
      <pivotArea outline="0" fieldPosition="0">
        <references count="1">
          <reference field="4294967294" count="1">
            <x v="2"/>
          </reference>
        </references>
      </pivotArea>
    </format>
    <format dxfId="59">
      <pivotArea outline="0" fieldPosition="0">
        <references count="1">
          <reference field="4294967294" count="1">
            <x v="3"/>
          </reference>
        </references>
      </pivotArea>
    </format>
    <format dxfId="58">
      <pivotArea outline="0" fieldPosition="0">
        <references count="1">
          <reference field="4294967294" count="1">
            <x v="4"/>
          </reference>
        </references>
      </pivotArea>
    </format>
    <format dxfId="57">
      <pivotArea outline="0" fieldPosition="0">
        <references count="1">
          <reference field="4294967294" count="1">
            <x v="5"/>
          </reference>
        </references>
      </pivotArea>
    </format>
    <format dxfId="56">
      <pivotArea outline="0" fieldPosition="0">
        <references count="1">
          <reference field="4294967294" count="1">
            <x v="6"/>
          </reference>
        </references>
      </pivotArea>
    </format>
    <format dxfId="55">
      <pivotArea dataOnly="0" fieldPosition="0">
        <references count="1">
          <reference field="20" count="1">
            <x v="87"/>
          </reference>
        </references>
      </pivotArea>
    </format>
    <format dxfId="54">
      <pivotArea dataOnly="0" fieldPosition="0">
        <references count="1">
          <reference field="20" count="1">
            <x v="60"/>
          </reference>
        </references>
      </pivotArea>
    </format>
    <format dxfId="53">
      <pivotArea dataOnly="0" fieldPosition="0">
        <references count="1">
          <reference field="20" count="1">
            <x v="78"/>
          </reference>
        </references>
      </pivotArea>
    </format>
    <format dxfId="52">
      <pivotArea dataOnly="0" fieldPosition="0">
        <references count="1">
          <reference field="20" count="1">
            <x v="93"/>
          </reference>
        </references>
      </pivotArea>
    </format>
    <format dxfId="51">
      <pivotArea dataOnly="0" fieldPosition="0">
        <references count="1">
          <reference field="20" count="1">
            <x v="113"/>
          </reference>
        </references>
      </pivotArea>
    </format>
    <format dxfId="50">
      <pivotArea dataOnly="0" fieldPosition="0">
        <references count="1">
          <reference field="9" count="1">
            <x v="1042"/>
          </reference>
        </references>
      </pivotArea>
    </format>
    <format dxfId="49">
      <pivotArea dataOnly="0" fieldPosition="0">
        <references count="1">
          <reference field="20" count="1">
            <x v="112"/>
          </reference>
        </references>
      </pivotArea>
    </format>
    <format dxfId="48">
      <pivotArea outline="0" fieldPosition="0">
        <references count="1">
          <reference field="4294967294" count="1">
            <x v="1"/>
          </reference>
        </references>
      </pivotArea>
    </format>
    <format dxfId="47">
      <pivotArea dataOnly="0" labelOnly="1" fieldPosition="0">
        <references count="1">
          <reference field="16" count="1">
            <x v="2"/>
          </reference>
        </references>
      </pivotArea>
    </format>
    <format dxfId="46">
      <pivotArea dataOnly="0" labelOnly="1" fieldPosition="0">
        <references count="1">
          <reference field="16" count="1">
            <x v="1"/>
          </reference>
        </references>
      </pivotArea>
    </format>
    <format dxfId="45">
      <pivotArea dataOnly="0" fieldPosition="0">
        <references count="1">
          <reference field="20" count="1">
            <x v="96"/>
          </reference>
        </references>
      </pivotArea>
    </format>
    <format dxfId="44">
      <pivotArea dataOnly="0" fieldPosition="0">
        <references count="1">
          <reference field="9" count="1">
            <x v="198"/>
          </reference>
        </references>
      </pivotArea>
    </format>
  </formats>
  <pivotTableStyleInfo name="PivotStyleMedium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2017/5-Year%20Plan%20Details/2018%205-Year%20Plan/2018-2022%20Plan%20Master%20File_v8.xlsx" TargetMode="Externa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8.bin"/><Relationship Id="rId1" Type="http://schemas.openxmlformats.org/officeDocument/2006/relationships/hyperlink" Target="../2017/5-Year%20Plan%20Details/2018%205-Year%20Plan/2018-2022%20Plan%20v8%20vs%20v5%20BPBRC1%20Change_09-08-2017.xlsx"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4"/>
  <sheetViews>
    <sheetView tabSelected="1" workbookViewId="0">
      <selection activeCell="A4" sqref="A4"/>
    </sheetView>
  </sheetViews>
  <sheetFormatPr defaultColWidth="8.85546875" defaultRowHeight="12.75" x14ac:dyDescent="0.2"/>
  <cols>
    <col min="1" max="16384" width="8.85546875" style="224"/>
  </cols>
  <sheetData>
    <row r="3" spans="1:1" x14ac:dyDescent="0.2">
      <c r="A3" s="224" t="s">
        <v>4225</v>
      </c>
    </row>
    <row r="4" spans="1:1" ht="15.75" x14ac:dyDescent="0.25">
      <c r="A4" s="225" t="s">
        <v>4232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0"/>
  <sheetViews>
    <sheetView workbookViewId="0">
      <selection activeCell="E35" sqref="E35"/>
    </sheetView>
  </sheetViews>
  <sheetFormatPr defaultRowHeight="12.75" x14ac:dyDescent="0.2"/>
  <cols>
    <col min="1" max="1" width="19.5703125" customWidth="1"/>
    <col min="2" max="2" width="51.28515625" customWidth="1"/>
    <col min="3" max="3" width="17.140625" customWidth="1"/>
    <col min="4" max="5" width="21" bestFit="1" customWidth="1"/>
  </cols>
  <sheetData>
    <row r="2" spans="1:4" ht="15" x14ac:dyDescent="0.25">
      <c r="A2" s="75" t="s">
        <v>4200</v>
      </c>
    </row>
    <row r="4" spans="1:4" ht="15" x14ac:dyDescent="0.25">
      <c r="A4" s="93" t="s">
        <v>4201</v>
      </c>
      <c r="B4" s="93" t="s">
        <v>4202</v>
      </c>
      <c r="C4" s="80" t="s">
        <v>4203</v>
      </c>
      <c r="D4" s="80" t="s">
        <v>4186</v>
      </c>
    </row>
    <row r="5" spans="1:4" x14ac:dyDescent="0.2">
      <c r="A5" s="89" t="s">
        <v>4204</v>
      </c>
      <c r="B5" s="89" t="s">
        <v>4220</v>
      </c>
      <c r="C5" s="89">
        <v>7830000</v>
      </c>
      <c r="D5" s="96">
        <f>C5/1000000</f>
        <v>7.83</v>
      </c>
    </row>
    <row r="6" spans="1:4" x14ac:dyDescent="0.2">
      <c r="A6" s="89" t="s">
        <v>4205</v>
      </c>
      <c r="B6" s="89" t="s">
        <v>10</v>
      </c>
      <c r="C6" s="89">
        <v>24033000</v>
      </c>
      <c r="D6" s="96">
        <f t="shared" ref="D6:D15" si="0">C6/1000000</f>
        <v>24.033000000000001</v>
      </c>
    </row>
    <row r="7" spans="1:4" x14ac:dyDescent="0.2">
      <c r="A7" s="89" t="s">
        <v>4206</v>
      </c>
      <c r="B7" s="89" t="s">
        <v>4215</v>
      </c>
      <c r="C7" s="89">
        <v>142296000</v>
      </c>
      <c r="D7" s="96">
        <f t="shared" si="0"/>
        <v>142.29599999999999</v>
      </c>
    </row>
    <row r="8" spans="1:4" x14ac:dyDescent="0.2">
      <c r="A8" s="89" t="s">
        <v>4207</v>
      </c>
      <c r="B8" s="89" t="s">
        <v>12</v>
      </c>
      <c r="C8" s="89">
        <v>3648000</v>
      </c>
      <c r="D8" s="96">
        <f t="shared" si="0"/>
        <v>3.6480000000000001</v>
      </c>
    </row>
    <row r="9" spans="1:4" x14ac:dyDescent="0.2">
      <c r="A9" s="89" t="s">
        <v>4208</v>
      </c>
      <c r="B9" s="89" t="s">
        <v>145</v>
      </c>
      <c r="C9" s="89">
        <f>58799000</f>
        <v>58799000</v>
      </c>
      <c r="D9" s="96">
        <f t="shared" si="0"/>
        <v>58.798999999999999</v>
      </c>
    </row>
    <row r="10" spans="1:4" x14ac:dyDescent="0.2">
      <c r="A10" s="89" t="s">
        <v>4209</v>
      </c>
      <c r="B10" s="89" t="s">
        <v>4219</v>
      </c>
      <c r="C10" s="89">
        <v>69827000</v>
      </c>
      <c r="D10" s="96">
        <f t="shared" si="0"/>
        <v>69.826999999999998</v>
      </c>
    </row>
    <row r="11" spans="1:4" x14ac:dyDescent="0.2">
      <c r="A11" s="89" t="s">
        <v>4210</v>
      </c>
      <c r="B11" s="89" t="s">
        <v>7</v>
      </c>
      <c r="C11" s="89">
        <f>134228000</f>
        <v>134228000</v>
      </c>
      <c r="D11" s="96">
        <f t="shared" si="0"/>
        <v>134.22800000000001</v>
      </c>
    </row>
    <row r="12" spans="1:4" x14ac:dyDescent="0.2">
      <c r="A12" s="89" t="s">
        <v>4211</v>
      </c>
      <c r="B12" s="89" t="s">
        <v>4216</v>
      </c>
      <c r="C12" s="89">
        <v>18438000</v>
      </c>
      <c r="D12" s="96">
        <f t="shared" si="0"/>
        <v>18.437999999999999</v>
      </c>
    </row>
    <row r="13" spans="1:4" x14ac:dyDescent="0.2">
      <c r="A13" s="89" t="s">
        <v>4212</v>
      </c>
      <c r="B13" s="89" t="s">
        <v>4221</v>
      </c>
      <c r="C13" s="89">
        <v>35005000</v>
      </c>
      <c r="D13" s="96">
        <f t="shared" si="0"/>
        <v>35.005000000000003</v>
      </c>
    </row>
    <row r="14" spans="1:4" x14ac:dyDescent="0.2">
      <c r="A14" s="89" t="s">
        <v>4213</v>
      </c>
      <c r="B14" s="89" t="s">
        <v>8</v>
      </c>
      <c r="C14" s="89">
        <v>16846000</v>
      </c>
      <c r="D14" s="96">
        <f t="shared" si="0"/>
        <v>16.846</v>
      </c>
    </row>
    <row r="15" spans="1:4" x14ac:dyDescent="0.2">
      <c r="A15" s="89" t="s">
        <v>4214</v>
      </c>
      <c r="B15" s="89" t="s">
        <v>4214</v>
      </c>
      <c r="C15">
        <f>51461000+24068000+6912000+1609000</f>
        <v>84050000</v>
      </c>
      <c r="D15" s="96">
        <f t="shared" si="0"/>
        <v>84.05</v>
      </c>
    </row>
    <row r="16" spans="1:4" ht="15.75" thickBot="1" x14ac:dyDescent="0.3">
      <c r="A16" s="75"/>
      <c r="B16" s="75" t="s">
        <v>4217</v>
      </c>
      <c r="C16" s="98">
        <f>SUM(C5:C15)</f>
        <v>595000000</v>
      </c>
      <c r="D16" s="97">
        <f>SUM(D5:D15)</f>
        <v>595</v>
      </c>
    </row>
    <row r="17" spans="1:1" ht="13.5" thickTop="1" x14ac:dyDescent="0.2"/>
    <row r="20" spans="1:1" x14ac:dyDescent="0.2">
      <c r="A20" s="95" t="s">
        <v>4218</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I15"/>
  <sheetViews>
    <sheetView showGridLines="0" zoomScale="80" zoomScaleNormal="80" workbookViewId="0">
      <selection activeCell="K39" sqref="K39"/>
    </sheetView>
  </sheetViews>
  <sheetFormatPr defaultRowHeight="12.75" x14ac:dyDescent="0.2"/>
  <sheetData>
    <row r="9" spans="1:9" ht="25.5" x14ac:dyDescent="0.2">
      <c r="A9" s="217" t="s">
        <v>4227</v>
      </c>
      <c r="B9" s="217"/>
      <c r="C9" s="217"/>
      <c r="D9" s="217"/>
      <c r="E9" s="217"/>
      <c r="F9" s="217"/>
      <c r="G9" s="217"/>
      <c r="H9" s="217"/>
      <c r="I9" s="217"/>
    </row>
    <row r="10" spans="1:9" ht="25.5" x14ac:dyDescent="0.2">
      <c r="A10" s="218" t="s">
        <v>4224</v>
      </c>
      <c r="B10" s="218"/>
      <c r="C10" s="218"/>
      <c r="D10" s="218"/>
      <c r="E10" s="218"/>
      <c r="F10" s="218"/>
      <c r="G10" s="218"/>
      <c r="H10" s="218"/>
      <c r="I10" s="218"/>
    </row>
    <row r="11" spans="1:9" x14ac:dyDescent="0.2">
      <c r="A11" s="113"/>
      <c r="B11" s="112"/>
      <c r="C11" s="112"/>
      <c r="D11" s="112"/>
      <c r="E11" s="112"/>
      <c r="F11" s="112"/>
      <c r="G11" s="112"/>
      <c r="H11" s="112"/>
    </row>
    <row r="12" spans="1:9" x14ac:dyDescent="0.2">
      <c r="A12" s="111"/>
    </row>
    <row r="13" spans="1:9" ht="49.9" customHeight="1" x14ac:dyDescent="0.2">
      <c r="A13" s="219" t="s">
        <v>4226</v>
      </c>
      <c r="B13" s="219"/>
      <c r="C13" s="219"/>
      <c r="D13" s="219"/>
      <c r="E13" s="219"/>
      <c r="F13" s="219"/>
      <c r="G13" s="219"/>
      <c r="H13" s="219"/>
      <c r="I13" s="219"/>
    </row>
    <row r="14" spans="1:9" x14ac:dyDescent="0.2">
      <c r="A14" s="111"/>
    </row>
    <row r="15" spans="1:9" x14ac:dyDescent="0.2">
      <c r="A15" s="111"/>
    </row>
  </sheetData>
  <mergeCells count="3">
    <mergeCell ref="A9:I9"/>
    <mergeCell ref="A10:I10"/>
    <mergeCell ref="A13:I13"/>
  </mergeCells>
  <pageMargins left="1" right="1"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
  <sheetViews>
    <sheetView zoomScaleNormal="100" workbookViewId="0">
      <selection activeCell="I3" sqref="I3"/>
    </sheetView>
  </sheetViews>
  <sheetFormatPr defaultRowHeight="15" x14ac:dyDescent="0.25"/>
  <cols>
    <col min="1" max="1" width="22.85546875" style="117" customWidth="1"/>
    <col min="2" max="3" width="9.140625" style="117"/>
    <col min="4" max="4" width="1.42578125" style="117" customWidth="1"/>
    <col min="5" max="5" width="9.140625" style="117"/>
    <col min="6" max="6" width="1.42578125" style="117" customWidth="1"/>
    <col min="7" max="7" width="9.140625" style="117"/>
    <col min="8" max="8" width="1.42578125" style="117" customWidth="1"/>
    <col min="9" max="9" width="9.140625" style="117" customWidth="1"/>
    <col min="10" max="10" width="1.42578125" style="117" customWidth="1"/>
    <col min="11" max="16384" width="9.140625" style="117"/>
  </cols>
  <sheetData>
    <row r="1" spans="1:14" x14ac:dyDescent="0.25">
      <c r="A1" s="220" t="s">
        <v>4229</v>
      </c>
      <c r="B1" s="220"/>
      <c r="C1" s="220"/>
      <c r="D1" s="220"/>
      <c r="E1" s="220"/>
      <c r="F1" s="220"/>
      <c r="G1" s="220"/>
      <c r="H1" s="220"/>
      <c r="I1" s="220"/>
      <c r="J1" s="220"/>
      <c r="K1" s="114"/>
      <c r="L1" s="115"/>
      <c r="M1" s="115"/>
      <c r="N1" s="116"/>
    </row>
    <row r="2" spans="1:14" x14ac:dyDescent="0.25">
      <c r="A2" s="220"/>
      <c r="B2" s="220"/>
      <c r="C2" s="220"/>
      <c r="D2" s="220"/>
      <c r="E2" s="220"/>
      <c r="F2" s="220"/>
      <c r="G2" s="220"/>
      <c r="H2" s="220"/>
      <c r="I2" s="220"/>
      <c r="J2" s="220"/>
      <c r="K2" s="114"/>
      <c r="L2" s="115"/>
      <c r="M2" s="115"/>
      <c r="N2" s="116"/>
    </row>
    <row r="3" spans="1:14" x14ac:dyDescent="0.25">
      <c r="A3" s="118"/>
      <c r="B3" s="119"/>
      <c r="C3" s="120"/>
      <c r="D3" s="121"/>
      <c r="E3" s="115"/>
      <c r="F3" s="115"/>
      <c r="G3" s="115"/>
      <c r="H3" s="115"/>
      <c r="I3" s="115"/>
      <c r="J3" s="115"/>
      <c r="K3" s="114"/>
      <c r="L3" s="115"/>
      <c r="M3" s="115"/>
      <c r="N3" s="116"/>
    </row>
    <row r="4" spans="1:14" ht="18" x14ac:dyDescent="0.25">
      <c r="A4" s="118"/>
      <c r="B4" s="122"/>
      <c r="C4" s="123">
        <v>2019</v>
      </c>
      <c r="D4" s="124"/>
      <c r="E4" s="123">
        <v>2020</v>
      </c>
      <c r="F4" s="124"/>
      <c r="G4" s="125" t="s">
        <v>0</v>
      </c>
      <c r="H4" s="125"/>
      <c r="I4" s="126"/>
      <c r="J4" s="127"/>
      <c r="K4" s="114"/>
      <c r="L4" s="115"/>
      <c r="M4" s="115"/>
      <c r="N4" s="116"/>
    </row>
    <row r="5" spans="1:14" ht="18.75" thickBot="1" x14ac:dyDescent="0.3">
      <c r="A5" s="128" t="s">
        <v>1</v>
      </c>
      <c r="B5" s="129"/>
      <c r="C5" s="130" t="s">
        <v>2</v>
      </c>
      <c r="D5" s="131"/>
      <c r="E5" s="130" t="s">
        <v>2</v>
      </c>
      <c r="F5" s="131"/>
      <c r="G5" s="130" t="s">
        <v>3</v>
      </c>
      <c r="H5" s="131"/>
      <c r="I5" s="132" t="s">
        <v>4</v>
      </c>
      <c r="J5" s="133"/>
      <c r="K5" s="134"/>
      <c r="L5" s="115"/>
      <c r="M5" s="115"/>
      <c r="N5" s="116"/>
    </row>
    <row r="6" spans="1:14" x14ac:dyDescent="0.25">
      <c r="A6" s="135" t="s">
        <v>5</v>
      </c>
      <c r="B6" s="176"/>
      <c r="C6" s="177"/>
      <c r="D6" s="177"/>
      <c r="E6" s="178"/>
      <c r="F6" s="177"/>
      <c r="G6" s="178"/>
      <c r="H6" s="179"/>
      <c r="I6" s="180"/>
      <c r="J6" s="196"/>
      <c r="K6" s="114"/>
      <c r="L6" s="136"/>
      <c r="M6" s="136"/>
      <c r="N6" s="137"/>
    </row>
    <row r="7" spans="1:14" x14ac:dyDescent="0.25">
      <c r="A7" s="135"/>
      <c r="B7" s="181"/>
      <c r="C7" s="182"/>
      <c r="D7" s="182"/>
      <c r="E7" s="183"/>
      <c r="F7" s="182"/>
      <c r="G7" s="183"/>
      <c r="H7" s="184"/>
      <c r="I7" s="185"/>
      <c r="J7" s="197"/>
      <c r="K7" s="114"/>
      <c r="L7" s="136"/>
      <c r="M7" s="136"/>
      <c r="N7" s="137"/>
    </row>
    <row r="8" spans="1:14" x14ac:dyDescent="0.25">
      <c r="A8" s="138" t="s">
        <v>15</v>
      </c>
      <c r="B8" s="181"/>
      <c r="C8" s="184"/>
      <c r="D8" s="184"/>
      <c r="E8" s="187"/>
      <c r="F8" s="184"/>
      <c r="G8" s="187"/>
      <c r="H8" s="184"/>
      <c r="I8" s="188"/>
      <c r="J8" s="197"/>
      <c r="K8" s="114"/>
      <c r="L8" s="136"/>
      <c r="M8" s="136"/>
      <c r="N8" s="137"/>
    </row>
    <row r="9" spans="1:14" x14ac:dyDescent="0.25">
      <c r="A9" s="139"/>
      <c r="B9" s="186"/>
      <c r="C9" s="184"/>
      <c r="D9" s="184"/>
      <c r="E9" s="187"/>
      <c r="F9" s="184"/>
      <c r="G9" s="187"/>
      <c r="H9" s="184"/>
      <c r="I9" s="188"/>
      <c r="J9" s="197"/>
      <c r="K9" s="114"/>
      <c r="L9" s="136"/>
      <c r="M9" s="136"/>
      <c r="N9" s="137"/>
    </row>
    <row r="10" spans="1:14" x14ac:dyDescent="0.25">
      <c r="A10" s="135" t="s">
        <v>16</v>
      </c>
      <c r="B10" s="181"/>
      <c r="C10" s="187"/>
      <c r="D10" s="187"/>
      <c r="E10" s="187"/>
      <c r="F10" s="187"/>
      <c r="G10" s="187"/>
      <c r="H10" s="187"/>
      <c r="I10" s="187"/>
      <c r="J10" s="197"/>
      <c r="K10" s="114"/>
      <c r="L10" s="136"/>
      <c r="M10" s="136"/>
      <c r="N10" s="137"/>
    </row>
    <row r="11" spans="1:14" x14ac:dyDescent="0.25">
      <c r="A11" s="135"/>
      <c r="B11" s="181"/>
      <c r="C11" s="187"/>
      <c r="D11" s="187"/>
      <c r="E11" s="187"/>
      <c r="F11" s="187"/>
      <c r="G11" s="187"/>
      <c r="H11" s="187"/>
      <c r="I11" s="187"/>
      <c r="J11" s="197"/>
      <c r="K11" s="114"/>
      <c r="L11" s="136"/>
      <c r="M11" s="136"/>
      <c r="N11" s="137"/>
    </row>
    <row r="12" spans="1:14" x14ac:dyDescent="0.25">
      <c r="A12" s="135" t="s">
        <v>7</v>
      </c>
      <c r="B12" s="186"/>
      <c r="C12" s="184"/>
      <c r="D12" s="184"/>
      <c r="E12" s="187"/>
      <c r="F12" s="184"/>
      <c r="G12" s="187"/>
      <c r="H12" s="184"/>
      <c r="I12" s="188"/>
      <c r="J12" s="197"/>
      <c r="K12" s="114"/>
      <c r="L12" s="136"/>
      <c r="M12" s="136"/>
      <c r="N12" s="137"/>
    </row>
    <row r="13" spans="1:14" x14ac:dyDescent="0.25">
      <c r="A13" s="138"/>
      <c r="B13" s="189"/>
      <c r="C13" s="184"/>
      <c r="D13" s="184"/>
      <c r="E13" s="187"/>
      <c r="F13" s="184"/>
      <c r="G13" s="187"/>
      <c r="H13" s="184"/>
      <c r="I13" s="188"/>
      <c r="J13" s="197"/>
      <c r="K13" s="114"/>
      <c r="L13" s="136"/>
      <c r="M13" s="136"/>
      <c r="N13" s="137"/>
    </row>
    <row r="14" spans="1:14" x14ac:dyDescent="0.25">
      <c r="A14" s="135" t="s">
        <v>6</v>
      </c>
      <c r="B14" s="189"/>
      <c r="C14" s="184"/>
      <c r="D14" s="184"/>
      <c r="E14" s="187"/>
      <c r="F14" s="184"/>
      <c r="G14" s="187"/>
      <c r="H14" s="184"/>
      <c r="I14" s="188"/>
      <c r="J14" s="197"/>
      <c r="K14" s="114"/>
      <c r="L14" s="136"/>
      <c r="M14" s="136"/>
      <c r="N14" s="137"/>
    </row>
    <row r="15" spans="1:14" x14ac:dyDescent="0.25">
      <c r="A15" s="138"/>
      <c r="B15" s="189"/>
      <c r="C15" s="184"/>
      <c r="D15" s="184"/>
      <c r="E15" s="187"/>
      <c r="F15" s="184"/>
      <c r="G15" s="187"/>
      <c r="H15" s="184"/>
      <c r="I15" s="188"/>
      <c r="J15" s="197"/>
      <c r="K15" s="114"/>
      <c r="L15" s="136"/>
      <c r="M15" s="136"/>
      <c r="N15" s="137"/>
    </row>
    <row r="16" spans="1:14" x14ac:dyDescent="0.25">
      <c r="A16" s="135" t="s">
        <v>17</v>
      </c>
      <c r="B16" s="181"/>
      <c r="C16" s="184"/>
      <c r="D16" s="184"/>
      <c r="E16" s="187"/>
      <c r="F16" s="184"/>
      <c r="G16" s="187"/>
      <c r="H16" s="184"/>
      <c r="I16" s="188"/>
      <c r="J16" s="197"/>
      <c r="K16" s="140" t="s">
        <v>4222</v>
      </c>
      <c r="L16" s="136"/>
      <c r="M16" s="136"/>
      <c r="N16" s="137"/>
    </row>
    <row r="17" spans="1:14" x14ac:dyDescent="0.25">
      <c r="A17" s="135" t="s">
        <v>19</v>
      </c>
      <c r="B17" s="181"/>
      <c r="C17" s="184"/>
      <c r="D17" s="184"/>
      <c r="E17" s="187"/>
      <c r="F17" s="184"/>
      <c r="G17" s="187"/>
      <c r="H17" s="184"/>
      <c r="I17" s="188"/>
      <c r="J17" s="197"/>
      <c r="K17" s="114"/>
      <c r="L17" s="136"/>
      <c r="M17" s="136"/>
      <c r="N17" s="137"/>
    </row>
    <row r="18" spans="1:14" x14ac:dyDescent="0.25">
      <c r="A18" s="135"/>
      <c r="B18" s="181"/>
      <c r="C18" s="184"/>
      <c r="D18" s="184"/>
      <c r="E18" s="187"/>
      <c r="F18" s="184"/>
      <c r="G18" s="187"/>
      <c r="H18" s="184"/>
      <c r="I18" s="188"/>
      <c r="J18" s="197"/>
      <c r="K18" s="141"/>
      <c r="L18" s="136"/>
      <c r="M18" s="136"/>
      <c r="N18" s="137"/>
    </row>
    <row r="19" spans="1:14" ht="15.75" thickBot="1" x14ac:dyDescent="0.3">
      <c r="A19" s="142" t="s">
        <v>14</v>
      </c>
      <c r="B19" s="190"/>
      <c r="C19" s="194"/>
      <c r="D19" s="191"/>
      <c r="E19" s="192"/>
      <c r="F19" s="191"/>
      <c r="G19" s="192"/>
      <c r="H19" s="193"/>
      <c r="I19" s="195"/>
      <c r="J19" s="198"/>
      <c r="K19" s="141"/>
      <c r="L19" s="143"/>
      <c r="M19" s="144"/>
      <c r="N19" s="145"/>
    </row>
    <row r="20" spans="1:14" x14ac:dyDescent="0.25">
      <c r="A20" s="146"/>
      <c r="B20" s="115"/>
      <c r="C20" s="120"/>
      <c r="D20" s="115"/>
      <c r="E20" s="115"/>
      <c r="F20" s="115"/>
      <c r="G20" s="115"/>
      <c r="H20" s="115"/>
      <c r="I20" s="120"/>
      <c r="J20" s="115"/>
      <c r="K20" s="147"/>
      <c r="L20" s="136"/>
      <c r="M20" s="136"/>
      <c r="N20" s="137"/>
    </row>
    <row r="21" spans="1:14" x14ac:dyDescent="0.25">
      <c r="A21" s="148"/>
      <c r="B21" s="148"/>
      <c r="C21" s="148"/>
      <c r="D21" s="148"/>
      <c r="E21" s="148"/>
      <c r="F21" s="148"/>
      <c r="G21" s="148"/>
      <c r="H21" s="148"/>
      <c r="I21" s="148"/>
      <c r="J21" s="148"/>
      <c r="K21" s="147"/>
      <c r="L21" s="136"/>
      <c r="M21" s="136"/>
      <c r="N21" s="137"/>
    </row>
    <row r="22" spans="1:14" x14ac:dyDescent="0.25">
      <c r="A22" s="149" t="s">
        <v>21</v>
      </c>
      <c r="B22" s="150"/>
      <c r="C22" s="150"/>
      <c r="D22" s="150"/>
      <c r="E22" s="150"/>
      <c r="F22" s="150"/>
      <c r="G22" s="150"/>
      <c r="H22" s="150"/>
      <c r="I22" s="150"/>
      <c r="J22" s="150"/>
      <c r="K22" s="147"/>
      <c r="L22" s="136"/>
      <c r="M22" s="136"/>
      <c r="N22" s="137"/>
    </row>
    <row r="23" spans="1:14" x14ac:dyDescent="0.25">
      <c r="A23" s="151" t="s">
        <v>4223</v>
      </c>
      <c r="B23" s="115"/>
      <c r="C23" s="120"/>
      <c r="D23" s="115"/>
      <c r="E23" s="115"/>
      <c r="F23" s="115"/>
      <c r="G23" s="115"/>
      <c r="H23" s="115"/>
      <c r="I23" s="120"/>
      <c r="J23" s="115"/>
      <c r="K23" s="120"/>
      <c r="L23" s="115"/>
      <c r="M23" s="115"/>
      <c r="N23" s="115"/>
    </row>
    <row r="24" spans="1:14" x14ac:dyDescent="0.25">
      <c r="A24" s="221"/>
      <c r="B24" s="221"/>
      <c r="C24" s="221"/>
      <c r="D24" s="221"/>
      <c r="E24" s="221"/>
      <c r="F24" s="221"/>
      <c r="G24" s="221"/>
      <c r="H24" s="221"/>
      <c r="I24" s="221"/>
      <c r="J24" s="152"/>
      <c r="K24" s="147"/>
      <c r="L24" s="136"/>
      <c r="M24" s="136"/>
      <c r="N24" s="137"/>
    </row>
    <row r="25" spans="1:14" x14ac:dyDescent="0.25">
      <c r="A25" s="221"/>
      <c r="B25" s="221"/>
      <c r="C25" s="221"/>
      <c r="D25" s="221"/>
      <c r="E25" s="221"/>
      <c r="F25" s="221"/>
      <c r="G25" s="221"/>
      <c r="H25" s="221"/>
      <c r="I25" s="221"/>
      <c r="J25" s="153"/>
      <c r="K25" s="114"/>
      <c r="L25" s="136"/>
      <c r="M25" s="136"/>
      <c r="N25" s="137"/>
    </row>
    <row r="26" spans="1:14" x14ac:dyDescent="0.25">
      <c r="A26" s="222"/>
      <c r="B26" s="223"/>
      <c r="C26" s="223"/>
      <c r="D26" s="223"/>
      <c r="E26" s="223"/>
      <c r="F26" s="223"/>
      <c r="G26" s="223"/>
      <c r="H26" s="223"/>
      <c r="I26" s="223"/>
      <c r="J26" s="223"/>
      <c r="K26" s="114"/>
      <c r="L26" s="136"/>
      <c r="M26" s="136"/>
      <c r="N26" s="137"/>
    </row>
    <row r="27" spans="1:14" x14ac:dyDescent="0.25">
      <c r="A27" s="223"/>
      <c r="B27" s="223"/>
      <c r="C27" s="223"/>
      <c r="D27" s="223"/>
      <c r="E27" s="223"/>
      <c r="F27" s="223"/>
      <c r="G27" s="223"/>
      <c r="H27" s="223"/>
      <c r="I27" s="223"/>
      <c r="J27" s="223"/>
      <c r="K27" s="114"/>
      <c r="L27" s="136"/>
      <c r="M27" s="136"/>
      <c r="N27" s="137"/>
    </row>
    <row r="28" spans="1:14" x14ac:dyDescent="0.25">
      <c r="A28" s="223"/>
      <c r="B28" s="223"/>
      <c r="C28" s="223"/>
      <c r="D28" s="223"/>
      <c r="E28" s="223"/>
      <c r="F28" s="223"/>
      <c r="G28" s="223"/>
      <c r="H28" s="223"/>
      <c r="I28" s="223"/>
      <c r="J28" s="223"/>
      <c r="K28" s="114"/>
      <c r="L28" s="136"/>
      <c r="M28" s="136"/>
      <c r="N28" s="137"/>
    </row>
    <row r="29" spans="1:14" x14ac:dyDescent="0.25">
      <c r="A29" s="164" t="s">
        <v>4225</v>
      </c>
      <c r="B29" s="154"/>
      <c r="C29" s="154"/>
      <c r="D29" s="154"/>
      <c r="E29" s="154"/>
      <c r="F29" s="154"/>
      <c r="G29" s="154"/>
      <c r="H29" s="154"/>
      <c r="I29" s="154"/>
      <c r="J29" s="154"/>
      <c r="K29" s="114"/>
      <c r="L29" s="136"/>
      <c r="M29" s="136"/>
      <c r="N29" s="137"/>
    </row>
    <row r="30" spans="1:14" x14ac:dyDescent="0.25">
      <c r="B30" s="154"/>
      <c r="C30" s="154"/>
      <c r="D30" s="154"/>
      <c r="E30" s="154"/>
      <c r="F30" s="154"/>
      <c r="G30" s="154"/>
      <c r="H30" s="154"/>
      <c r="I30" s="154"/>
      <c r="J30" s="154"/>
      <c r="K30" s="114"/>
      <c r="L30" s="136"/>
      <c r="M30" s="136"/>
      <c r="N30" s="137"/>
    </row>
    <row r="31" spans="1:14" x14ac:dyDescent="0.25">
      <c r="A31" s="154"/>
      <c r="B31" s="154"/>
      <c r="C31" s="154"/>
      <c r="D31" s="154"/>
      <c r="E31" s="154"/>
      <c r="F31" s="154"/>
      <c r="G31" s="154"/>
      <c r="H31" s="154"/>
      <c r="I31" s="154"/>
      <c r="J31" s="154"/>
      <c r="K31" s="114"/>
      <c r="L31" s="136"/>
      <c r="M31" s="136"/>
      <c r="N31" s="137"/>
    </row>
    <row r="32" spans="1:14" x14ac:dyDescent="0.25">
      <c r="A32" s="115"/>
      <c r="B32" s="115"/>
      <c r="C32" s="120"/>
      <c r="D32" s="115"/>
      <c r="E32" s="115"/>
      <c r="F32" s="115"/>
      <c r="G32" s="115"/>
      <c r="H32" s="115"/>
      <c r="I32" s="115"/>
      <c r="J32" s="115"/>
      <c r="K32" s="114"/>
      <c r="L32" s="136"/>
      <c r="M32" s="136"/>
      <c r="N32" s="137"/>
    </row>
    <row r="33" spans="1:14" x14ac:dyDescent="0.25">
      <c r="A33" s="115"/>
      <c r="B33" s="115"/>
      <c r="C33" s="120"/>
      <c r="D33" s="115"/>
      <c r="E33" s="115"/>
      <c r="F33" s="115"/>
      <c r="G33" s="115"/>
      <c r="H33" s="115"/>
      <c r="I33" s="115"/>
      <c r="J33" s="115"/>
      <c r="K33" s="114"/>
      <c r="L33" s="136"/>
      <c r="M33" s="136"/>
      <c r="N33" s="137"/>
    </row>
    <row r="34" spans="1:14" x14ac:dyDescent="0.25">
      <c r="A34" s="115"/>
      <c r="B34" s="115"/>
      <c r="C34" s="120"/>
      <c r="D34" s="115"/>
      <c r="E34" s="115"/>
      <c r="F34" s="115"/>
      <c r="G34" s="115"/>
      <c r="H34" s="115"/>
      <c r="I34" s="115"/>
      <c r="J34" s="115"/>
      <c r="K34" s="114"/>
      <c r="L34" s="136"/>
      <c r="M34" s="136"/>
      <c r="N34" s="137"/>
    </row>
    <row r="35" spans="1:14" x14ac:dyDescent="0.25">
      <c r="A35" s="115"/>
      <c r="B35" s="115"/>
      <c r="C35" s="120"/>
      <c r="D35" s="115"/>
      <c r="E35" s="115"/>
      <c r="F35" s="115"/>
      <c r="G35" s="115"/>
      <c r="H35" s="115"/>
      <c r="I35" s="115"/>
      <c r="J35" s="115"/>
      <c r="K35" s="114"/>
      <c r="L35" s="136"/>
      <c r="M35" s="136"/>
      <c r="N35" s="137"/>
    </row>
    <row r="36" spans="1:14" x14ac:dyDescent="0.25">
      <c r="A36" s="115"/>
      <c r="B36" s="115"/>
      <c r="C36" s="120"/>
      <c r="D36" s="115"/>
      <c r="E36" s="115"/>
      <c r="F36" s="115"/>
      <c r="G36" s="115"/>
      <c r="H36" s="115"/>
      <c r="I36" s="115"/>
      <c r="J36" s="115"/>
      <c r="K36" s="114"/>
      <c r="L36" s="136"/>
      <c r="M36" s="136"/>
      <c r="N36" s="137"/>
    </row>
  </sheetData>
  <mergeCells count="3">
    <mergeCell ref="A1:J2"/>
    <mergeCell ref="A24:I25"/>
    <mergeCell ref="A26:J28"/>
  </mergeCells>
  <pageMargins left="0.7" right="0.7" top="0.75" bottom="0.75" header="0.3" footer="0.3"/>
  <pageSetup scale="83" orientation="portrait" r:id="rId1"/>
  <headerFooter>
    <oddHeader>&amp;CREDACTED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I15"/>
  <sheetViews>
    <sheetView showGridLines="0" zoomScale="80" zoomScaleNormal="80" workbookViewId="0">
      <selection activeCell="O33" sqref="O33"/>
    </sheetView>
  </sheetViews>
  <sheetFormatPr defaultRowHeight="12.75" x14ac:dyDescent="0.2"/>
  <sheetData>
    <row r="9" spans="1:9" ht="25.5" x14ac:dyDescent="0.2">
      <c r="A9" s="217" t="s">
        <v>4228</v>
      </c>
      <c r="B9" s="217"/>
      <c r="C9" s="217"/>
      <c r="D9" s="217"/>
      <c r="E9" s="217"/>
      <c r="F9" s="217"/>
      <c r="G9" s="217"/>
      <c r="H9" s="217"/>
      <c r="I9" s="217"/>
    </row>
    <row r="10" spans="1:9" ht="25.5" x14ac:dyDescent="0.2">
      <c r="A10" s="218" t="s">
        <v>4224</v>
      </c>
      <c r="B10" s="218"/>
      <c r="C10" s="218"/>
      <c r="D10" s="218"/>
      <c r="E10" s="218"/>
      <c r="F10" s="218"/>
      <c r="G10" s="218"/>
      <c r="H10" s="218"/>
      <c r="I10" s="218"/>
    </row>
    <row r="11" spans="1:9" x14ac:dyDescent="0.2">
      <c r="A11" s="113"/>
      <c r="B11" s="112"/>
      <c r="C11" s="112"/>
      <c r="D11" s="112"/>
      <c r="E11" s="112"/>
      <c r="F11" s="112"/>
      <c r="G11" s="112"/>
      <c r="H11" s="112"/>
    </row>
    <row r="12" spans="1:9" ht="50.45" customHeight="1" x14ac:dyDescent="0.2">
      <c r="A12" s="219" t="s">
        <v>4226</v>
      </c>
      <c r="B12" s="219"/>
      <c r="C12" s="219"/>
      <c r="D12" s="219"/>
      <c r="E12" s="219"/>
      <c r="F12" s="219"/>
      <c r="G12" s="219"/>
      <c r="H12" s="219"/>
      <c r="I12" s="219"/>
    </row>
    <row r="13" spans="1:9" ht="13.15" customHeight="1" x14ac:dyDescent="0.2">
      <c r="A13" s="219"/>
      <c r="B13" s="219"/>
      <c r="C13" s="219"/>
      <c r="D13" s="219"/>
      <c r="E13" s="219"/>
      <c r="F13" s="219"/>
      <c r="G13" s="219"/>
      <c r="H13" s="219"/>
      <c r="I13" s="219"/>
    </row>
    <row r="14" spans="1:9" x14ac:dyDescent="0.2">
      <c r="A14" s="111"/>
    </row>
    <row r="15" spans="1:9" x14ac:dyDescent="0.2">
      <c r="A15" s="111"/>
    </row>
  </sheetData>
  <mergeCells count="4">
    <mergeCell ref="A9:I9"/>
    <mergeCell ref="A10:I10"/>
    <mergeCell ref="A13:I13"/>
    <mergeCell ref="A12:I12"/>
  </mergeCells>
  <pageMargins left="1" right="1"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
  <sheetViews>
    <sheetView showGridLines="0" zoomScaleNormal="100" workbookViewId="0">
      <selection activeCell="L5" sqref="L5"/>
    </sheetView>
  </sheetViews>
  <sheetFormatPr defaultColWidth="9.140625" defaultRowHeight="12.75" x14ac:dyDescent="0.2"/>
  <cols>
    <col min="1" max="1" width="39.28515625" style="165" bestFit="1" customWidth="1"/>
    <col min="2" max="2" width="2.28515625" style="165" customWidth="1"/>
    <col min="3" max="3" width="9.28515625" style="165" bestFit="1" customWidth="1"/>
    <col min="4" max="4" width="3.7109375" style="165" customWidth="1"/>
    <col min="5" max="5" width="9.28515625" style="167" bestFit="1" customWidth="1"/>
    <col min="6" max="6" width="3.7109375" style="165" customWidth="1"/>
    <col min="7" max="7" width="12.5703125" style="165" bestFit="1" customWidth="1"/>
    <col min="8" max="8" width="3.7109375" style="165" customWidth="1"/>
    <col min="9" max="9" width="4.140625" style="165" bestFit="1" customWidth="1"/>
    <col min="10" max="10" width="2.28515625" style="165" customWidth="1"/>
    <col min="11" max="11" width="4.7109375" style="165" customWidth="1"/>
    <col min="12" max="12" width="65" style="165" customWidth="1"/>
    <col min="13" max="16384" width="9.140625" style="165"/>
  </cols>
  <sheetData>
    <row r="1" spans="1:12" ht="12.75" customHeight="1" x14ac:dyDescent="0.3">
      <c r="A1" s="220" t="s">
        <v>4230</v>
      </c>
      <c r="B1" s="220"/>
      <c r="C1" s="220"/>
      <c r="D1" s="220"/>
      <c r="E1" s="220"/>
      <c r="F1" s="220"/>
      <c r="G1" s="220"/>
      <c r="H1" s="155"/>
      <c r="I1" s="155"/>
      <c r="J1" s="155"/>
    </row>
    <row r="2" spans="1:12" ht="12.75" customHeight="1" x14ac:dyDescent="0.3">
      <c r="A2" s="220"/>
      <c r="B2" s="220"/>
      <c r="C2" s="220"/>
      <c r="D2" s="220"/>
      <c r="E2" s="220"/>
      <c r="F2" s="220"/>
      <c r="G2" s="220"/>
      <c r="H2" s="155"/>
      <c r="I2" s="155"/>
      <c r="J2" s="155"/>
    </row>
    <row r="3" spans="1:12" x14ac:dyDescent="0.2">
      <c r="A3" s="118"/>
      <c r="B3" s="166"/>
      <c r="D3" s="121"/>
    </row>
    <row r="4" spans="1:12" ht="18" x14ac:dyDescent="0.25">
      <c r="A4" s="118"/>
      <c r="B4" s="122"/>
      <c r="C4" s="123">
        <v>2019</v>
      </c>
      <c r="D4" s="124"/>
      <c r="E4" s="123">
        <v>2020</v>
      </c>
      <c r="F4" s="156"/>
      <c r="G4" s="157" t="s">
        <v>0</v>
      </c>
      <c r="H4" s="157"/>
      <c r="I4" s="158"/>
      <c r="J4" s="159"/>
    </row>
    <row r="5" spans="1:12" s="169" customFormat="1" ht="24" customHeight="1" thickBot="1" x14ac:dyDescent="0.25">
      <c r="A5" s="128" t="s">
        <v>1</v>
      </c>
      <c r="B5" s="129"/>
      <c r="C5" s="130" t="s">
        <v>2</v>
      </c>
      <c r="D5" s="131"/>
      <c r="E5" s="130" t="s">
        <v>2</v>
      </c>
      <c r="F5" s="131"/>
      <c r="G5" s="130" t="s">
        <v>3</v>
      </c>
      <c r="H5" s="131"/>
      <c r="I5" s="132" t="s">
        <v>4</v>
      </c>
      <c r="J5" s="133"/>
      <c r="K5" s="134"/>
      <c r="L5" s="168"/>
    </row>
    <row r="6" spans="1:12" ht="23.25" customHeight="1" x14ac:dyDescent="0.2">
      <c r="A6" s="135" t="s">
        <v>5</v>
      </c>
      <c r="B6" s="204"/>
      <c r="C6" s="205"/>
      <c r="D6" s="205"/>
      <c r="E6" s="205"/>
      <c r="F6" s="205"/>
      <c r="G6" s="178"/>
      <c r="H6" s="206"/>
      <c r="I6" s="207"/>
      <c r="J6" s="208"/>
      <c r="L6" s="167"/>
    </row>
    <row r="7" spans="1:12" ht="5.0999999999999996" customHeight="1" x14ac:dyDescent="0.2">
      <c r="A7" s="135"/>
      <c r="B7" s="209"/>
      <c r="C7" s="199"/>
      <c r="D7" s="199"/>
      <c r="E7" s="199"/>
      <c r="F7" s="199"/>
      <c r="G7" s="183"/>
      <c r="H7" s="200"/>
      <c r="I7" s="202"/>
      <c r="J7" s="210"/>
      <c r="L7" s="167"/>
    </row>
    <row r="8" spans="1:12" ht="15.95" customHeight="1" x14ac:dyDescent="0.2">
      <c r="A8" s="135" t="s">
        <v>6</v>
      </c>
      <c r="B8" s="211"/>
      <c r="C8" s="200"/>
      <c r="D8" s="200"/>
      <c r="E8" s="200"/>
      <c r="F8" s="200"/>
      <c r="G8" s="187"/>
      <c r="H8" s="200"/>
      <c r="I8" s="201"/>
      <c r="J8" s="210"/>
      <c r="L8" s="167"/>
    </row>
    <row r="9" spans="1:12" ht="3.75" customHeight="1" x14ac:dyDescent="0.2">
      <c r="A9" s="135"/>
      <c r="B9" s="211"/>
      <c r="C9" s="200"/>
      <c r="D9" s="200"/>
      <c r="E9" s="200"/>
      <c r="F9" s="200"/>
      <c r="G9" s="187"/>
      <c r="H9" s="200"/>
      <c r="I9" s="201"/>
      <c r="J9" s="210"/>
      <c r="L9" s="167"/>
    </row>
    <row r="10" spans="1:12" ht="15.95" customHeight="1" x14ac:dyDescent="0.2">
      <c r="A10" s="135" t="s">
        <v>7</v>
      </c>
      <c r="B10" s="211"/>
      <c r="C10" s="200"/>
      <c r="D10" s="200"/>
      <c r="E10" s="200"/>
      <c r="F10" s="200"/>
      <c r="G10" s="187"/>
      <c r="H10" s="200"/>
      <c r="I10" s="201"/>
      <c r="J10" s="210"/>
      <c r="L10" s="167"/>
    </row>
    <row r="11" spans="1:12" ht="15.95" customHeight="1" x14ac:dyDescent="0.2">
      <c r="A11" s="138" t="s">
        <v>7</v>
      </c>
      <c r="B11" s="211"/>
      <c r="C11" s="200"/>
      <c r="D11" s="200"/>
      <c r="E11" s="200"/>
      <c r="F11" s="200"/>
      <c r="G11" s="187"/>
      <c r="H11" s="200"/>
      <c r="I11" s="201"/>
      <c r="J11" s="210"/>
      <c r="L11" s="167"/>
    </row>
    <row r="12" spans="1:12" ht="14.25" customHeight="1" x14ac:dyDescent="0.2">
      <c r="A12" s="138" t="s">
        <v>8</v>
      </c>
      <c r="B12" s="211"/>
      <c r="C12" s="200"/>
      <c r="D12" s="200"/>
      <c r="E12" s="200"/>
      <c r="F12" s="200"/>
      <c r="G12" s="187"/>
      <c r="H12" s="200"/>
      <c r="I12" s="203"/>
      <c r="J12" s="210"/>
      <c r="L12" s="167"/>
    </row>
    <row r="13" spans="1:12" ht="18.75" customHeight="1" x14ac:dyDescent="0.2">
      <c r="A13" s="135" t="s">
        <v>4231</v>
      </c>
      <c r="B13" s="211"/>
      <c r="C13" s="200"/>
      <c r="D13" s="200"/>
      <c r="E13" s="200"/>
      <c r="F13" s="200"/>
      <c r="G13" s="187"/>
      <c r="H13" s="200"/>
      <c r="I13" s="201"/>
      <c r="J13" s="210"/>
      <c r="L13" s="167"/>
    </row>
    <row r="14" spans="1:12" ht="14.25" customHeight="1" x14ac:dyDescent="0.2">
      <c r="A14" s="138"/>
      <c r="B14" s="211"/>
      <c r="C14" s="200"/>
      <c r="D14" s="200"/>
      <c r="E14" s="200"/>
      <c r="F14" s="200"/>
      <c r="G14" s="187"/>
      <c r="H14" s="200"/>
      <c r="I14" s="201"/>
      <c r="J14" s="210"/>
      <c r="L14" s="167"/>
    </row>
    <row r="15" spans="1:12" ht="15.95" customHeight="1" x14ac:dyDescent="0.2">
      <c r="A15" s="135" t="s">
        <v>20</v>
      </c>
      <c r="B15" s="211"/>
      <c r="C15" s="200"/>
      <c r="D15" s="200"/>
      <c r="E15" s="200"/>
      <c r="F15" s="200"/>
      <c r="G15" s="187"/>
      <c r="H15" s="200"/>
      <c r="I15" s="201"/>
      <c r="J15" s="210"/>
      <c r="L15" s="167"/>
    </row>
    <row r="16" spans="1:12" ht="5.0999999999999996" customHeight="1" x14ac:dyDescent="0.2">
      <c r="A16" s="135"/>
      <c r="B16" s="211"/>
      <c r="C16" s="200"/>
      <c r="D16" s="200"/>
      <c r="E16" s="200"/>
      <c r="F16" s="200"/>
      <c r="G16" s="187"/>
      <c r="H16" s="200"/>
      <c r="I16" s="201"/>
      <c r="J16" s="210"/>
      <c r="L16" s="167"/>
    </row>
    <row r="17" spans="1:14" ht="15.95" customHeight="1" x14ac:dyDescent="0.2">
      <c r="A17" s="135" t="s">
        <v>9</v>
      </c>
      <c r="B17" s="211"/>
      <c r="C17" s="200"/>
      <c r="D17" s="200"/>
      <c r="E17" s="200"/>
      <c r="F17" s="200"/>
      <c r="G17" s="187"/>
      <c r="H17" s="200"/>
      <c r="I17" s="201"/>
      <c r="J17" s="210"/>
      <c r="L17" s="167"/>
    </row>
    <row r="18" spans="1:14" ht="5.0999999999999996" customHeight="1" x14ac:dyDescent="0.2">
      <c r="A18" s="135"/>
      <c r="B18" s="211"/>
      <c r="C18" s="200"/>
      <c r="D18" s="200"/>
      <c r="E18" s="200"/>
      <c r="F18" s="200"/>
      <c r="G18" s="187"/>
      <c r="H18" s="200"/>
      <c r="I18" s="201"/>
      <c r="J18" s="210"/>
      <c r="L18" s="167"/>
    </row>
    <row r="19" spans="1:14" s="169" customFormat="1" ht="17.25" customHeight="1" x14ac:dyDescent="0.2">
      <c r="A19" s="135" t="s">
        <v>10</v>
      </c>
      <c r="B19" s="211"/>
      <c r="C19" s="200"/>
      <c r="D19" s="200"/>
      <c r="E19" s="200"/>
      <c r="F19" s="200"/>
      <c r="G19" s="187"/>
      <c r="H19" s="200"/>
      <c r="I19" s="201"/>
      <c r="J19" s="210"/>
      <c r="L19" s="168"/>
    </row>
    <row r="20" spans="1:14" ht="5.0999999999999996" customHeight="1" x14ac:dyDescent="0.2">
      <c r="A20" s="135"/>
      <c r="B20" s="211"/>
      <c r="C20" s="200"/>
      <c r="D20" s="200"/>
      <c r="E20" s="200"/>
      <c r="F20" s="200"/>
      <c r="G20" s="187"/>
      <c r="H20" s="200"/>
      <c r="I20" s="201"/>
      <c r="J20" s="210"/>
      <c r="L20" s="167"/>
    </row>
    <row r="21" spans="1:14" x14ac:dyDescent="0.2">
      <c r="A21" s="135" t="s">
        <v>11</v>
      </c>
      <c r="B21" s="211"/>
      <c r="C21" s="200"/>
      <c r="D21" s="200"/>
      <c r="E21" s="200"/>
      <c r="F21" s="200"/>
      <c r="G21" s="187"/>
      <c r="H21" s="200"/>
      <c r="I21" s="201"/>
      <c r="J21" s="210"/>
      <c r="L21" s="170"/>
    </row>
    <row r="22" spans="1:14" ht="5.0999999999999996" customHeight="1" x14ac:dyDescent="0.2">
      <c r="A22" s="135"/>
      <c r="B22" s="211"/>
      <c r="C22" s="200"/>
      <c r="D22" s="200"/>
      <c r="E22" s="200"/>
      <c r="F22" s="200"/>
      <c r="G22" s="187"/>
      <c r="H22" s="200"/>
      <c r="I22" s="201"/>
      <c r="J22" s="210"/>
      <c r="L22" s="167"/>
    </row>
    <row r="23" spans="1:14" ht="15.95" customHeight="1" x14ac:dyDescent="0.2">
      <c r="A23" s="160" t="s">
        <v>12</v>
      </c>
      <c r="B23" s="211"/>
      <c r="C23" s="200"/>
      <c r="D23" s="200"/>
      <c r="E23" s="200"/>
      <c r="F23" s="200"/>
      <c r="G23" s="187"/>
      <c r="H23" s="200"/>
      <c r="I23" s="201"/>
      <c r="J23" s="210"/>
      <c r="L23" s="167"/>
    </row>
    <row r="24" spans="1:14" ht="5.0999999999999996" customHeight="1" x14ac:dyDescent="0.2">
      <c r="A24" s="135"/>
      <c r="B24" s="211"/>
      <c r="C24" s="200"/>
      <c r="D24" s="200"/>
      <c r="E24" s="200"/>
      <c r="F24" s="200"/>
      <c r="G24" s="187"/>
      <c r="H24" s="200"/>
      <c r="I24" s="201"/>
      <c r="J24" s="210"/>
      <c r="L24" s="167"/>
    </row>
    <row r="25" spans="1:14" x14ac:dyDescent="0.2">
      <c r="A25" s="160" t="s">
        <v>13</v>
      </c>
      <c r="B25" s="211"/>
      <c r="C25" s="200"/>
      <c r="D25" s="200"/>
      <c r="E25" s="200"/>
      <c r="F25" s="200"/>
      <c r="G25" s="187"/>
      <c r="H25" s="200"/>
      <c r="I25" s="201"/>
      <c r="J25" s="210"/>
      <c r="K25" s="171"/>
      <c r="L25" s="170"/>
    </row>
    <row r="26" spans="1:14" x14ac:dyDescent="0.2">
      <c r="A26" s="135"/>
      <c r="B26" s="211"/>
      <c r="C26" s="200"/>
      <c r="D26" s="200"/>
      <c r="E26" s="200"/>
      <c r="F26" s="200"/>
      <c r="G26" s="187"/>
      <c r="H26" s="200"/>
      <c r="I26" s="201"/>
      <c r="J26" s="210"/>
      <c r="L26" s="167"/>
    </row>
    <row r="27" spans="1:14" s="169" customFormat="1" ht="24" customHeight="1" thickBot="1" x14ac:dyDescent="0.25">
      <c r="A27" s="142" t="s">
        <v>14</v>
      </c>
      <c r="B27" s="212"/>
      <c r="C27" s="194"/>
      <c r="D27" s="213"/>
      <c r="E27" s="194"/>
      <c r="F27" s="213"/>
      <c r="G27" s="192"/>
      <c r="H27" s="214"/>
      <c r="I27" s="215"/>
      <c r="J27" s="216"/>
      <c r="L27" s="172"/>
    </row>
    <row r="28" spans="1:14" x14ac:dyDescent="0.2">
      <c r="A28" s="146"/>
      <c r="I28" s="167"/>
      <c r="K28" s="167"/>
    </row>
    <row r="29" spans="1:14" x14ac:dyDescent="0.2">
      <c r="A29" s="161"/>
      <c r="I29" s="167"/>
      <c r="K29" s="167"/>
    </row>
    <row r="30" spans="1:14" s="174" customFormat="1" x14ac:dyDescent="0.2">
      <c r="A30" s="161"/>
      <c r="B30" s="167"/>
      <c r="C30" s="167"/>
      <c r="D30" s="167"/>
      <c r="E30" s="167"/>
      <c r="F30" s="167"/>
      <c r="G30" s="167"/>
      <c r="H30" s="167"/>
      <c r="I30" s="167"/>
      <c r="J30" s="167"/>
      <c r="K30" s="173"/>
      <c r="N30" s="162"/>
    </row>
    <row r="31" spans="1:14" s="167" customFormat="1" ht="15.95" customHeight="1" x14ac:dyDescent="0.25">
      <c r="A31" s="164" t="s">
        <v>4225</v>
      </c>
    </row>
    <row r="32" spans="1:14" ht="12.75" customHeight="1" x14ac:dyDescent="0.2">
      <c r="A32" s="151"/>
    </row>
    <row r="33" spans="1:5" ht="15.95" customHeight="1" x14ac:dyDescent="0.2">
      <c r="A33" s="175"/>
      <c r="E33" s="165"/>
    </row>
    <row r="34" spans="1:5" ht="15.95" customHeight="1" x14ac:dyDescent="0.2">
      <c r="A34" s="163"/>
      <c r="E34" s="165"/>
    </row>
    <row r="35" spans="1:5" x14ac:dyDescent="0.2">
      <c r="E35" s="165"/>
    </row>
    <row r="36" spans="1:5" x14ac:dyDescent="0.2">
      <c r="E36" s="165"/>
    </row>
  </sheetData>
  <mergeCells count="1">
    <mergeCell ref="A1:G2"/>
  </mergeCells>
  <printOptions horizontalCentered="1"/>
  <pageMargins left="1" right="1" top="1" bottom="1" header="0.5" footer="0.5"/>
  <pageSetup scale="89" fitToHeight="0" orientation="portrait" r:id="rId1"/>
  <headerFooter>
    <oddHeader>&amp;CREDACTED</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5" sqref="E35"/>
    </sheetView>
  </sheetViews>
  <sheetFormatPr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3"/>
  <sheetViews>
    <sheetView topLeftCell="A83" workbookViewId="0">
      <selection activeCell="E35" sqref="E35"/>
    </sheetView>
  </sheetViews>
  <sheetFormatPr defaultRowHeight="12.75" x14ac:dyDescent="0.2"/>
  <cols>
    <col min="1" max="1" width="28" bestFit="1" customWidth="1"/>
    <col min="2" max="2" width="29.28515625" customWidth="1"/>
    <col min="3" max="3" width="44.85546875" bestFit="1" customWidth="1"/>
    <col min="4" max="4" width="16.140625" customWidth="1"/>
    <col min="5" max="5" width="27" bestFit="1" customWidth="1"/>
    <col min="6" max="6" width="19.140625" bestFit="1" customWidth="1"/>
    <col min="7" max="7" width="10.7109375" bestFit="1" customWidth="1"/>
  </cols>
  <sheetData>
    <row r="2" spans="1:3" ht="15" x14ac:dyDescent="0.25">
      <c r="A2" s="75" t="s">
        <v>4199</v>
      </c>
      <c r="B2" s="74"/>
      <c r="C2" s="74"/>
    </row>
    <row r="3" spans="1:3" ht="15" x14ac:dyDescent="0.25">
      <c r="A3" s="74"/>
      <c r="B3" s="80" t="s">
        <v>4203</v>
      </c>
      <c r="C3" s="80" t="s">
        <v>4186</v>
      </c>
    </row>
    <row r="4" spans="1:3" ht="15" x14ac:dyDescent="0.25">
      <c r="A4" s="74" t="s">
        <v>5</v>
      </c>
      <c r="B4" s="76"/>
      <c r="C4" s="76"/>
    </row>
    <row r="5" spans="1:3" ht="15" x14ac:dyDescent="0.25">
      <c r="A5" s="74" t="s">
        <v>4187</v>
      </c>
      <c r="B5" s="76">
        <f>+E199-E174</f>
        <v>557695800.68211532</v>
      </c>
      <c r="C5" s="76">
        <v>558</v>
      </c>
    </row>
    <row r="6" spans="1:3" ht="15" x14ac:dyDescent="0.25">
      <c r="A6" s="74" t="s">
        <v>4188</v>
      </c>
      <c r="B6" s="77">
        <f>+E174</f>
        <v>57272357.324030124</v>
      </c>
      <c r="C6" s="77">
        <v>57</v>
      </c>
    </row>
    <row r="7" spans="1:3" ht="15" x14ac:dyDescent="0.25">
      <c r="A7" s="74" t="s">
        <v>4189</v>
      </c>
      <c r="B7" s="76">
        <f>SUM(B5:B6)</f>
        <v>614968158.00614548</v>
      </c>
      <c r="C7" s="76">
        <f>SUM(C5:C6)</f>
        <v>615</v>
      </c>
    </row>
    <row r="8" spans="1:3" ht="15" x14ac:dyDescent="0.25">
      <c r="A8" s="74" t="s">
        <v>7</v>
      </c>
      <c r="B8" s="78">
        <f>+E103-E101-E96</f>
        <v>76150545.747200012</v>
      </c>
      <c r="C8" s="78">
        <v>76.2</v>
      </c>
    </row>
    <row r="9" spans="1:3" ht="15" x14ac:dyDescent="0.25">
      <c r="A9" s="74" t="s">
        <v>145</v>
      </c>
      <c r="B9" s="78">
        <f>+E130+E96</f>
        <v>143253539</v>
      </c>
      <c r="C9" s="78">
        <v>143.30000000000001</v>
      </c>
    </row>
    <row r="10" spans="1:3" ht="15" x14ac:dyDescent="0.25">
      <c r="A10" s="74" t="s">
        <v>17</v>
      </c>
      <c r="B10" s="78">
        <f>+E101</f>
        <v>99568830</v>
      </c>
      <c r="C10" s="78">
        <v>100</v>
      </c>
    </row>
    <row r="11" spans="1:3" ht="15" x14ac:dyDescent="0.25">
      <c r="A11" s="74" t="s">
        <v>18</v>
      </c>
      <c r="B11" s="78">
        <f>+E55</f>
        <v>1700000</v>
      </c>
      <c r="C11" s="78">
        <v>2</v>
      </c>
    </row>
    <row r="12" spans="1:3" ht="15" x14ac:dyDescent="0.25">
      <c r="A12" s="74" t="s">
        <v>4190</v>
      </c>
      <c r="B12" s="76"/>
      <c r="C12" s="76"/>
    </row>
    <row r="13" spans="1:3" ht="15" x14ac:dyDescent="0.25">
      <c r="A13" s="74" t="s">
        <v>4191</v>
      </c>
      <c r="B13" s="78">
        <f>+E35+E37+E47</f>
        <v>49651303.707099997</v>
      </c>
      <c r="C13" s="78">
        <v>49</v>
      </c>
    </row>
    <row r="14" spans="1:3" ht="15" x14ac:dyDescent="0.25">
      <c r="A14" s="74" t="s">
        <v>4192</v>
      </c>
      <c r="B14" s="78">
        <f>+E36+E48+E59-E55</f>
        <v>8693386.9704</v>
      </c>
      <c r="C14" s="78">
        <v>9</v>
      </c>
    </row>
    <row r="15" spans="1:3" ht="15" x14ac:dyDescent="0.25">
      <c r="A15" s="74" t="s">
        <v>4193</v>
      </c>
      <c r="B15" s="77">
        <f>+E41</f>
        <v>8145847.9500000002</v>
      </c>
      <c r="C15" s="77">
        <v>8</v>
      </c>
    </row>
    <row r="16" spans="1:3" ht="15" x14ac:dyDescent="0.25">
      <c r="A16" s="74" t="s">
        <v>4194</v>
      </c>
      <c r="B16" s="76">
        <f>SUM(B13:B15)</f>
        <v>66490538.627499998</v>
      </c>
      <c r="C16" s="76">
        <f>SUM(C13:C15)</f>
        <v>66</v>
      </c>
    </row>
    <row r="17" spans="1:5" ht="15.75" thickBot="1" x14ac:dyDescent="0.3">
      <c r="A17" s="75" t="s">
        <v>4217</v>
      </c>
      <c r="B17" s="79">
        <f>SUM(B7,B8:B11,B16)</f>
        <v>1002131611.3808455</v>
      </c>
      <c r="C17" s="79">
        <f>SUM(C7,C8:C11,C16)</f>
        <v>1002.5</v>
      </c>
    </row>
    <row r="18" spans="1:5" ht="13.5" thickTop="1" x14ac:dyDescent="0.2">
      <c r="B18" s="91">
        <f>+B17-E203</f>
        <v>0</v>
      </c>
    </row>
    <row r="20" spans="1:5" x14ac:dyDescent="0.2">
      <c r="A20" s="72" t="s">
        <v>201</v>
      </c>
      <c r="B20" s="72" t="s">
        <v>217</v>
      </c>
      <c r="C20" s="72" t="s">
        <v>219</v>
      </c>
      <c r="D20" s="72" t="s">
        <v>210</v>
      </c>
      <c r="E20" t="s">
        <v>4176</v>
      </c>
    </row>
    <row r="21" spans="1:5" x14ac:dyDescent="0.2">
      <c r="A21" t="s">
        <v>275</v>
      </c>
      <c r="B21" t="s">
        <v>593</v>
      </c>
      <c r="C21" t="s">
        <v>595</v>
      </c>
      <c r="D21" t="s">
        <v>262</v>
      </c>
      <c r="E21" s="73">
        <v>0</v>
      </c>
    </row>
    <row r="22" spans="1:5" x14ac:dyDescent="0.2">
      <c r="B22" t="s">
        <v>4182</v>
      </c>
      <c r="E22" s="73">
        <v>0</v>
      </c>
    </row>
    <row r="23" spans="1:5" x14ac:dyDescent="0.2">
      <c r="B23" t="s">
        <v>70</v>
      </c>
      <c r="C23" t="s">
        <v>71</v>
      </c>
      <c r="D23" t="s">
        <v>262</v>
      </c>
      <c r="E23" s="73">
        <v>0</v>
      </c>
    </row>
    <row r="24" spans="1:5" x14ac:dyDescent="0.2">
      <c r="C24" t="s">
        <v>76</v>
      </c>
      <c r="D24" t="s">
        <v>262</v>
      </c>
      <c r="E24" s="73">
        <v>7800000</v>
      </c>
    </row>
    <row r="25" spans="1:5" x14ac:dyDescent="0.2">
      <c r="C25" t="s">
        <v>77</v>
      </c>
      <c r="D25" t="s">
        <v>283</v>
      </c>
      <c r="E25" s="73">
        <v>23000000</v>
      </c>
    </row>
    <row r="26" spans="1:5" x14ac:dyDescent="0.2">
      <c r="C26" t="s">
        <v>75</v>
      </c>
      <c r="D26" t="s">
        <v>262</v>
      </c>
      <c r="E26" s="73">
        <v>0</v>
      </c>
    </row>
    <row r="27" spans="1:5" x14ac:dyDescent="0.2">
      <c r="C27" t="s">
        <v>74</v>
      </c>
      <c r="D27" t="s">
        <v>262</v>
      </c>
      <c r="E27" s="73">
        <v>3000000</v>
      </c>
    </row>
    <row r="28" spans="1:5" x14ac:dyDescent="0.2">
      <c r="C28" t="s">
        <v>181</v>
      </c>
      <c r="D28" t="s">
        <v>262</v>
      </c>
      <c r="E28" s="73">
        <v>0</v>
      </c>
    </row>
    <row r="29" spans="1:5" x14ac:dyDescent="0.2">
      <c r="C29" t="s">
        <v>73</v>
      </c>
      <c r="D29" t="s">
        <v>262</v>
      </c>
      <c r="E29" s="73">
        <v>10800000</v>
      </c>
    </row>
    <row r="30" spans="1:5" x14ac:dyDescent="0.2">
      <c r="C30" t="s">
        <v>72</v>
      </c>
      <c r="D30" t="s">
        <v>262</v>
      </c>
      <c r="E30" s="73">
        <v>0</v>
      </c>
    </row>
    <row r="31" spans="1:5" x14ac:dyDescent="0.2">
      <c r="C31" t="s">
        <v>178</v>
      </c>
      <c r="D31" t="s">
        <v>262</v>
      </c>
      <c r="E31" s="73">
        <v>573000</v>
      </c>
    </row>
    <row r="32" spans="1:5" x14ac:dyDescent="0.2">
      <c r="D32" t="s">
        <v>283</v>
      </c>
      <c r="E32" s="73">
        <v>175000</v>
      </c>
    </row>
    <row r="33" spans="2:6" x14ac:dyDescent="0.2">
      <c r="C33" t="s">
        <v>179</v>
      </c>
      <c r="D33" t="s">
        <v>262</v>
      </c>
      <c r="E33" s="73">
        <v>1591350</v>
      </c>
    </row>
    <row r="34" spans="2:6" x14ac:dyDescent="0.2">
      <c r="C34" t="s">
        <v>180</v>
      </c>
      <c r="D34" t="s">
        <v>262</v>
      </c>
      <c r="E34" s="73">
        <v>1440000</v>
      </c>
    </row>
    <row r="35" spans="2:6" x14ac:dyDescent="0.2">
      <c r="B35" s="85" t="s">
        <v>78</v>
      </c>
      <c r="C35" s="85"/>
      <c r="D35" s="85"/>
      <c r="E35" s="86">
        <v>48379350</v>
      </c>
    </row>
    <row r="36" spans="2:6" x14ac:dyDescent="0.2">
      <c r="B36" t="s">
        <v>65</v>
      </c>
      <c r="C36" s="81" t="s">
        <v>66</v>
      </c>
      <c r="D36" s="81" t="s">
        <v>262</v>
      </c>
      <c r="E36" s="82">
        <v>3506117</v>
      </c>
      <c r="F36" s="73" t="s">
        <v>20</v>
      </c>
    </row>
    <row r="37" spans="2:6" x14ac:dyDescent="0.2">
      <c r="C37" s="89" t="s">
        <v>67</v>
      </c>
      <c r="D37" s="89" t="s">
        <v>283</v>
      </c>
      <c r="E37" s="92">
        <v>480000</v>
      </c>
      <c r="F37" s="89" t="s">
        <v>4197</v>
      </c>
    </row>
    <row r="38" spans="2:6" x14ac:dyDescent="0.2">
      <c r="B38" t="s">
        <v>69</v>
      </c>
      <c r="E38" s="73">
        <v>3986117</v>
      </c>
    </row>
    <row r="39" spans="2:6" x14ac:dyDescent="0.2">
      <c r="B39" t="s">
        <v>119</v>
      </c>
      <c r="C39" t="s">
        <v>120</v>
      </c>
      <c r="D39" t="s">
        <v>262</v>
      </c>
      <c r="E39" s="73">
        <v>1650847.95</v>
      </c>
    </row>
    <row r="40" spans="2:6" x14ac:dyDescent="0.2">
      <c r="C40" t="s">
        <v>121</v>
      </c>
      <c r="D40" t="s">
        <v>262</v>
      </c>
      <c r="E40" s="73">
        <v>6495000</v>
      </c>
    </row>
    <row r="41" spans="2:6" x14ac:dyDescent="0.2">
      <c r="B41" s="85" t="s">
        <v>122</v>
      </c>
      <c r="C41" s="85"/>
      <c r="D41" s="85"/>
      <c r="E41" s="86">
        <v>8145847.9500000002</v>
      </c>
    </row>
    <row r="42" spans="2:6" x14ac:dyDescent="0.2">
      <c r="B42" t="s">
        <v>123</v>
      </c>
      <c r="C42" t="s">
        <v>133</v>
      </c>
      <c r="D42" t="s">
        <v>262</v>
      </c>
      <c r="E42" s="73">
        <v>0</v>
      </c>
    </row>
    <row r="43" spans="2:6" x14ac:dyDescent="0.2">
      <c r="C43" t="s">
        <v>137</v>
      </c>
      <c r="D43" t="s">
        <v>262</v>
      </c>
      <c r="E43" s="73">
        <v>0</v>
      </c>
    </row>
    <row r="44" spans="2:6" x14ac:dyDescent="0.2">
      <c r="C44" t="s">
        <v>143</v>
      </c>
      <c r="D44" t="s">
        <v>262</v>
      </c>
      <c r="E44" s="73">
        <v>0</v>
      </c>
    </row>
    <row r="45" spans="2:6" x14ac:dyDescent="0.2">
      <c r="B45" t="s">
        <v>144</v>
      </c>
      <c r="E45" s="73">
        <v>0</v>
      </c>
    </row>
    <row r="46" spans="2:6" x14ac:dyDescent="0.2">
      <c r="B46" s="89" t="s">
        <v>273</v>
      </c>
      <c r="C46" s="87" t="s">
        <v>116</v>
      </c>
      <c r="D46" s="87" t="s">
        <v>262</v>
      </c>
      <c r="E46" s="88">
        <v>791953.70709999988</v>
      </c>
      <c r="F46" s="88" t="s">
        <v>4196</v>
      </c>
    </row>
    <row r="47" spans="2:6" x14ac:dyDescent="0.2">
      <c r="B47" t="s">
        <v>4195</v>
      </c>
      <c r="E47" s="73">
        <v>791953.70709999988</v>
      </c>
    </row>
    <row r="48" spans="2:6" x14ac:dyDescent="0.2">
      <c r="B48" t="s">
        <v>59</v>
      </c>
      <c r="C48" s="81" t="s">
        <v>61</v>
      </c>
      <c r="D48" s="81" t="s">
        <v>262</v>
      </c>
      <c r="E48" s="82">
        <v>0</v>
      </c>
      <c r="F48" s="73" t="s">
        <v>20</v>
      </c>
    </row>
    <row r="49" spans="1:5" x14ac:dyDescent="0.2">
      <c r="B49" t="s">
        <v>64</v>
      </c>
      <c r="E49" s="73">
        <v>0</v>
      </c>
    </row>
    <row r="50" spans="1:5" x14ac:dyDescent="0.2">
      <c r="B50" t="s">
        <v>104</v>
      </c>
      <c r="C50" t="s">
        <v>526</v>
      </c>
      <c r="D50" t="s">
        <v>262</v>
      </c>
      <c r="E50" s="73">
        <v>0</v>
      </c>
    </row>
    <row r="51" spans="1:5" x14ac:dyDescent="0.2">
      <c r="B51" t="s">
        <v>115</v>
      </c>
      <c r="E51" s="73">
        <v>0</v>
      </c>
    </row>
    <row r="52" spans="1:5" x14ac:dyDescent="0.2">
      <c r="A52" t="s">
        <v>4177</v>
      </c>
      <c r="E52" s="73">
        <v>61303268.657099999</v>
      </c>
    </row>
    <row r="53" spans="1:5" x14ac:dyDescent="0.2">
      <c r="A53" t="s">
        <v>20</v>
      </c>
      <c r="B53" t="s">
        <v>273</v>
      </c>
      <c r="C53" t="s">
        <v>116</v>
      </c>
      <c r="D53" t="s">
        <v>262</v>
      </c>
      <c r="E53" s="73">
        <v>110461.97039999999</v>
      </c>
    </row>
    <row r="54" spans="1:5" x14ac:dyDescent="0.2">
      <c r="B54" t="s">
        <v>4195</v>
      </c>
      <c r="E54" s="73">
        <v>110461.97039999999</v>
      </c>
    </row>
    <row r="55" spans="1:5" x14ac:dyDescent="0.2">
      <c r="B55" t="s">
        <v>59</v>
      </c>
      <c r="C55" s="81" t="s">
        <v>60</v>
      </c>
      <c r="D55" s="81" t="s">
        <v>262</v>
      </c>
      <c r="E55" s="82">
        <v>1700000</v>
      </c>
    </row>
    <row r="56" spans="1:5" x14ac:dyDescent="0.2">
      <c r="C56" t="s">
        <v>62</v>
      </c>
      <c r="D56" t="s">
        <v>262</v>
      </c>
      <c r="E56" s="73">
        <v>2304203</v>
      </c>
    </row>
    <row r="57" spans="1:5" x14ac:dyDescent="0.2">
      <c r="C57" t="s">
        <v>63</v>
      </c>
      <c r="D57" t="s">
        <v>262</v>
      </c>
      <c r="E57" s="73">
        <v>2772605</v>
      </c>
    </row>
    <row r="58" spans="1:5" x14ac:dyDescent="0.2">
      <c r="B58" t="s">
        <v>64</v>
      </c>
      <c r="E58" s="73">
        <v>6776808</v>
      </c>
    </row>
    <row r="59" spans="1:5" x14ac:dyDescent="0.2">
      <c r="A59" t="s">
        <v>4178</v>
      </c>
      <c r="E59" s="73">
        <v>6887269.9704</v>
      </c>
    </row>
    <row r="60" spans="1:5" x14ac:dyDescent="0.2">
      <c r="A60" t="s">
        <v>7</v>
      </c>
      <c r="B60" t="s">
        <v>123</v>
      </c>
      <c r="C60" t="s">
        <v>124</v>
      </c>
      <c r="D60" t="s">
        <v>262</v>
      </c>
      <c r="E60" s="73">
        <v>1453000</v>
      </c>
    </row>
    <row r="61" spans="1:5" x14ac:dyDescent="0.2">
      <c r="C61" t="s">
        <v>125</v>
      </c>
      <c r="D61" t="s">
        <v>262</v>
      </c>
      <c r="E61" s="73">
        <v>78820</v>
      </c>
    </row>
    <row r="62" spans="1:5" x14ac:dyDescent="0.2">
      <c r="D62" t="s">
        <v>283</v>
      </c>
      <c r="E62" s="73">
        <v>3750000</v>
      </c>
    </row>
    <row r="63" spans="1:5" x14ac:dyDescent="0.2">
      <c r="C63" t="s">
        <v>126</v>
      </c>
      <c r="D63" t="s">
        <v>262</v>
      </c>
      <c r="E63" s="73">
        <v>1318409</v>
      </c>
    </row>
    <row r="64" spans="1:5" x14ac:dyDescent="0.2">
      <c r="C64" t="s">
        <v>127</v>
      </c>
      <c r="D64" t="s">
        <v>262</v>
      </c>
      <c r="E64" s="73">
        <v>1057000</v>
      </c>
    </row>
    <row r="65" spans="3:5" x14ac:dyDescent="0.2">
      <c r="D65" t="s">
        <v>283</v>
      </c>
      <c r="E65" s="73">
        <v>0</v>
      </c>
    </row>
    <row r="66" spans="3:5" x14ac:dyDescent="0.2">
      <c r="C66" t="s">
        <v>128</v>
      </c>
      <c r="D66" t="s">
        <v>262</v>
      </c>
      <c r="E66" s="73">
        <v>1947186</v>
      </c>
    </row>
    <row r="67" spans="3:5" x14ac:dyDescent="0.2">
      <c r="C67" t="s">
        <v>129</v>
      </c>
      <c r="D67" t="s">
        <v>262</v>
      </c>
      <c r="E67" s="73">
        <v>16348500</v>
      </c>
    </row>
    <row r="68" spans="3:5" x14ac:dyDescent="0.2">
      <c r="C68" t="s">
        <v>130</v>
      </c>
      <c r="D68" t="s">
        <v>262</v>
      </c>
      <c r="E68" s="73">
        <v>40000</v>
      </c>
    </row>
    <row r="69" spans="3:5" x14ac:dyDescent="0.2">
      <c r="D69" t="s">
        <v>283</v>
      </c>
      <c r="E69" s="73">
        <v>4800000</v>
      </c>
    </row>
    <row r="70" spans="3:5" x14ac:dyDescent="0.2">
      <c r="C70" t="s">
        <v>131</v>
      </c>
      <c r="D70" t="s">
        <v>262</v>
      </c>
      <c r="E70" s="73">
        <v>0</v>
      </c>
    </row>
    <row r="71" spans="3:5" x14ac:dyDescent="0.2">
      <c r="D71" t="s">
        <v>283</v>
      </c>
      <c r="E71" s="73">
        <v>200000</v>
      </c>
    </row>
    <row r="72" spans="3:5" x14ac:dyDescent="0.2">
      <c r="C72" t="s">
        <v>132</v>
      </c>
      <c r="D72" t="s">
        <v>262</v>
      </c>
      <c r="E72" s="73">
        <v>0</v>
      </c>
    </row>
    <row r="73" spans="3:5" x14ac:dyDescent="0.2">
      <c r="D73" t="s">
        <v>283</v>
      </c>
      <c r="E73" s="73">
        <v>100000</v>
      </c>
    </row>
    <row r="74" spans="3:5" x14ac:dyDescent="0.2">
      <c r="C74" t="s">
        <v>133</v>
      </c>
      <c r="D74" t="s">
        <v>262</v>
      </c>
      <c r="E74" s="73">
        <v>22000</v>
      </c>
    </row>
    <row r="75" spans="3:5" x14ac:dyDescent="0.2">
      <c r="D75" t="s">
        <v>283</v>
      </c>
      <c r="E75" s="73">
        <v>3792849</v>
      </c>
    </row>
    <row r="76" spans="3:5" x14ac:dyDescent="0.2">
      <c r="C76" t="s">
        <v>134</v>
      </c>
      <c r="D76" t="s">
        <v>262</v>
      </c>
      <c r="E76" s="73">
        <v>150000</v>
      </c>
    </row>
    <row r="77" spans="3:5" x14ac:dyDescent="0.2">
      <c r="C77" t="s">
        <v>135</v>
      </c>
      <c r="D77" t="s">
        <v>262</v>
      </c>
      <c r="E77" s="73">
        <v>0</v>
      </c>
    </row>
    <row r="78" spans="3:5" x14ac:dyDescent="0.2">
      <c r="D78" t="s">
        <v>283</v>
      </c>
      <c r="E78" s="73">
        <v>2551000</v>
      </c>
    </row>
    <row r="79" spans="3:5" x14ac:dyDescent="0.2">
      <c r="C79" t="s">
        <v>136</v>
      </c>
      <c r="D79" t="s">
        <v>262</v>
      </c>
      <c r="E79" s="73">
        <v>2050742</v>
      </c>
    </row>
    <row r="80" spans="3:5" x14ac:dyDescent="0.2">
      <c r="C80" t="s">
        <v>137</v>
      </c>
      <c r="D80" t="s">
        <v>262</v>
      </c>
      <c r="E80" s="73">
        <v>2007000</v>
      </c>
    </row>
    <row r="81" spans="2:5" x14ac:dyDescent="0.2">
      <c r="C81" t="s">
        <v>138</v>
      </c>
      <c r="D81" t="s">
        <v>262</v>
      </c>
      <c r="E81" s="73">
        <v>2514537</v>
      </c>
    </row>
    <row r="82" spans="2:5" x14ac:dyDescent="0.2">
      <c r="D82" t="s">
        <v>283</v>
      </c>
      <c r="E82" s="73">
        <v>0</v>
      </c>
    </row>
    <row r="83" spans="2:5" x14ac:dyDescent="0.2">
      <c r="C83" t="s">
        <v>139</v>
      </c>
      <c r="D83" t="s">
        <v>262</v>
      </c>
      <c r="E83" s="73">
        <v>0</v>
      </c>
    </row>
    <row r="84" spans="2:5" x14ac:dyDescent="0.2">
      <c r="D84" t="s">
        <v>283</v>
      </c>
      <c r="E84" s="73">
        <v>358375</v>
      </c>
    </row>
    <row r="85" spans="2:5" x14ac:dyDescent="0.2">
      <c r="C85" t="s">
        <v>3944</v>
      </c>
      <c r="D85" t="s">
        <v>262</v>
      </c>
      <c r="E85" s="73">
        <v>0</v>
      </c>
    </row>
    <row r="86" spans="2:5" x14ac:dyDescent="0.2">
      <c r="C86" t="s">
        <v>140</v>
      </c>
      <c r="D86" t="s">
        <v>262</v>
      </c>
      <c r="E86" s="73">
        <v>863250</v>
      </c>
    </row>
    <row r="87" spans="2:5" x14ac:dyDescent="0.2">
      <c r="C87" t="s">
        <v>141</v>
      </c>
      <c r="D87" t="s">
        <v>262</v>
      </c>
      <c r="E87" s="73">
        <v>0</v>
      </c>
    </row>
    <row r="88" spans="2:5" x14ac:dyDescent="0.2">
      <c r="D88" t="s">
        <v>283</v>
      </c>
      <c r="E88" s="73">
        <v>0</v>
      </c>
    </row>
    <row r="89" spans="2:5" x14ac:dyDescent="0.2">
      <c r="C89" t="s">
        <v>142</v>
      </c>
      <c r="D89" t="s">
        <v>262</v>
      </c>
      <c r="E89" s="73">
        <v>325000</v>
      </c>
    </row>
    <row r="90" spans="2:5" x14ac:dyDescent="0.2">
      <c r="C90" t="s">
        <v>143</v>
      </c>
      <c r="D90" t="s">
        <v>262</v>
      </c>
      <c r="E90" s="73">
        <v>3833827</v>
      </c>
    </row>
    <row r="91" spans="2:5" x14ac:dyDescent="0.2">
      <c r="B91" t="s">
        <v>144</v>
      </c>
      <c r="E91" s="73">
        <v>49561495</v>
      </c>
    </row>
    <row r="92" spans="2:5" x14ac:dyDescent="0.2">
      <c r="B92" t="s">
        <v>53</v>
      </c>
      <c r="C92" t="s">
        <v>54</v>
      </c>
      <c r="D92" t="s">
        <v>262</v>
      </c>
      <c r="E92" s="73">
        <v>7248230.3985991869</v>
      </c>
    </row>
    <row r="93" spans="2:5" x14ac:dyDescent="0.2">
      <c r="C93" t="s">
        <v>55</v>
      </c>
      <c r="D93" t="s">
        <v>262</v>
      </c>
      <c r="E93" s="73">
        <v>28520851.842317898</v>
      </c>
    </row>
    <row r="94" spans="2:5" x14ac:dyDescent="0.2">
      <c r="C94" t="s">
        <v>56</v>
      </c>
      <c r="D94" t="s">
        <v>262</v>
      </c>
      <c r="E94" s="73">
        <v>6907572.2125298502</v>
      </c>
    </row>
    <row r="95" spans="2:5" x14ac:dyDescent="0.2">
      <c r="C95" t="s">
        <v>57</v>
      </c>
      <c r="D95" t="s">
        <v>262</v>
      </c>
      <c r="E95" s="73">
        <v>18030659.546553068</v>
      </c>
    </row>
    <row r="96" spans="2:5" x14ac:dyDescent="0.2">
      <c r="B96" t="s">
        <v>58</v>
      </c>
      <c r="E96" s="73">
        <v>60707314.000000007</v>
      </c>
    </row>
    <row r="97" spans="1:5" x14ac:dyDescent="0.2">
      <c r="B97" t="s">
        <v>273</v>
      </c>
      <c r="C97" t="s">
        <v>116</v>
      </c>
      <c r="D97" t="s">
        <v>262</v>
      </c>
      <c r="E97" s="73">
        <v>2997050.7471999996</v>
      </c>
    </row>
    <row r="98" spans="1:5" x14ac:dyDescent="0.2">
      <c r="B98" t="s">
        <v>4195</v>
      </c>
      <c r="E98" s="73">
        <v>2997050.7471999996</v>
      </c>
    </row>
    <row r="99" spans="1:5" x14ac:dyDescent="0.2">
      <c r="B99" t="s">
        <v>104</v>
      </c>
      <c r="C99" t="s">
        <v>109</v>
      </c>
      <c r="D99" t="s">
        <v>262</v>
      </c>
      <c r="E99" s="73">
        <v>2021000</v>
      </c>
    </row>
    <row r="100" spans="1:5" x14ac:dyDescent="0.2">
      <c r="C100" t="s">
        <v>110</v>
      </c>
      <c r="D100" t="s">
        <v>262</v>
      </c>
      <c r="E100" s="73">
        <v>21571000</v>
      </c>
    </row>
    <row r="101" spans="1:5" x14ac:dyDescent="0.2">
      <c r="C101" s="81" t="s">
        <v>113</v>
      </c>
      <c r="D101" s="81" t="s">
        <v>262</v>
      </c>
      <c r="E101" s="82">
        <v>99568830</v>
      </c>
    </row>
    <row r="102" spans="1:5" x14ac:dyDescent="0.2">
      <c r="B102" t="s">
        <v>115</v>
      </c>
      <c r="E102" s="73">
        <v>123160830</v>
      </c>
    </row>
    <row r="103" spans="1:5" x14ac:dyDescent="0.2">
      <c r="A103" t="s">
        <v>4179</v>
      </c>
      <c r="E103" s="73">
        <v>236426689.74720001</v>
      </c>
    </row>
    <row r="104" spans="1:5" x14ac:dyDescent="0.2">
      <c r="A104" t="s">
        <v>145</v>
      </c>
      <c r="B104" t="s">
        <v>52</v>
      </c>
      <c r="C104" t="s">
        <v>52</v>
      </c>
      <c r="D104" t="s">
        <v>262</v>
      </c>
      <c r="E104" s="73">
        <v>12000000</v>
      </c>
    </row>
    <row r="105" spans="1:5" x14ac:dyDescent="0.2">
      <c r="B105" t="s">
        <v>4183</v>
      </c>
      <c r="E105" s="73">
        <v>12000000</v>
      </c>
    </row>
    <row r="106" spans="1:5" x14ac:dyDescent="0.2">
      <c r="B106" t="s">
        <v>145</v>
      </c>
      <c r="C106" t="s">
        <v>146</v>
      </c>
      <c r="D106" t="s">
        <v>262</v>
      </c>
      <c r="E106" s="73">
        <v>0</v>
      </c>
    </row>
    <row r="107" spans="1:5" x14ac:dyDescent="0.2">
      <c r="C107" t="s">
        <v>155</v>
      </c>
      <c r="D107" t="s">
        <v>262</v>
      </c>
      <c r="E107" s="73">
        <v>0</v>
      </c>
    </row>
    <row r="108" spans="1:5" x14ac:dyDescent="0.2">
      <c r="C108" t="s">
        <v>147</v>
      </c>
      <c r="D108" t="s">
        <v>262</v>
      </c>
      <c r="E108" s="73">
        <v>5750000</v>
      </c>
    </row>
    <row r="109" spans="1:5" x14ac:dyDescent="0.2">
      <c r="C109" t="s">
        <v>148</v>
      </c>
      <c r="D109" t="s">
        <v>262</v>
      </c>
      <c r="E109" s="73">
        <v>0</v>
      </c>
    </row>
    <row r="110" spans="1:5" x14ac:dyDescent="0.2">
      <c r="C110" t="s">
        <v>149</v>
      </c>
      <c r="D110" t="s">
        <v>262</v>
      </c>
      <c r="E110" s="73">
        <v>3000000</v>
      </c>
    </row>
    <row r="111" spans="1:5" x14ac:dyDescent="0.2">
      <c r="C111" t="s">
        <v>150</v>
      </c>
      <c r="D111" t="s">
        <v>262</v>
      </c>
      <c r="E111" s="73">
        <v>30100000</v>
      </c>
    </row>
    <row r="112" spans="1:5" x14ac:dyDescent="0.2">
      <c r="C112" t="s">
        <v>158</v>
      </c>
      <c r="D112" t="s">
        <v>262</v>
      </c>
      <c r="E112" s="73">
        <v>0</v>
      </c>
    </row>
    <row r="113" spans="2:6" x14ac:dyDescent="0.2">
      <c r="C113" t="s">
        <v>627</v>
      </c>
      <c r="D113" t="s">
        <v>262</v>
      </c>
      <c r="E113" s="73">
        <v>0</v>
      </c>
    </row>
    <row r="114" spans="2:6" x14ac:dyDescent="0.2">
      <c r="C114" t="s">
        <v>617</v>
      </c>
      <c r="D114" t="s">
        <v>262</v>
      </c>
      <c r="E114" s="73">
        <v>0</v>
      </c>
    </row>
    <row r="115" spans="2:6" x14ac:dyDescent="0.2">
      <c r="C115" t="s">
        <v>151</v>
      </c>
      <c r="D115" t="s">
        <v>262</v>
      </c>
      <c r="E115" s="73">
        <v>500000</v>
      </c>
    </row>
    <row r="116" spans="2:6" x14ac:dyDescent="0.2">
      <c r="C116" t="s">
        <v>152</v>
      </c>
      <c r="D116" t="s">
        <v>262</v>
      </c>
      <c r="E116" s="73">
        <v>0</v>
      </c>
    </row>
    <row r="117" spans="2:6" x14ac:dyDescent="0.2">
      <c r="C117" t="s">
        <v>156</v>
      </c>
      <c r="D117" t="s">
        <v>262</v>
      </c>
      <c r="E117" s="73">
        <v>0</v>
      </c>
    </row>
    <row r="118" spans="2:6" x14ac:dyDescent="0.2">
      <c r="C118" t="s">
        <v>159</v>
      </c>
      <c r="D118" t="s">
        <v>262</v>
      </c>
      <c r="E118" s="73">
        <v>0</v>
      </c>
    </row>
    <row r="119" spans="2:6" x14ac:dyDescent="0.2">
      <c r="D119" t="s">
        <v>283</v>
      </c>
      <c r="E119" s="73">
        <v>23886525</v>
      </c>
    </row>
    <row r="120" spans="2:6" x14ac:dyDescent="0.2">
      <c r="C120" t="s">
        <v>157</v>
      </c>
      <c r="D120" t="s">
        <v>262</v>
      </c>
      <c r="E120" s="73">
        <v>0</v>
      </c>
    </row>
    <row r="121" spans="2:6" x14ac:dyDescent="0.2">
      <c r="C121" t="s">
        <v>153</v>
      </c>
      <c r="D121" t="s">
        <v>262</v>
      </c>
      <c r="E121" s="73">
        <v>0</v>
      </c>
    </row>
    <row r="122" spans="2:6" x14ac:dyDescent="0.2">
      <c r="C122" t="s">
        <v>154</v>
      </c>
      <c r="D122" t="s">
        <v>262</v>
      </c>
      <c r="E122" s="73">
        <v>0</v>
      </c>
    </row>
    <row r="123" spans="2:6" x14ac:dyDescent="0.2">
      <c r="B123" t="s">
        <v>177</v>
      </c>
      <c r="E123" s="73">
        <v>63236525</v>
      </c>
    </row>
    <row r="124" spans="2:6" x14ac:dyDescent="0.2">
      <c r="B124" t="s">
        <v>273</v>
      </c>
      <c r="C124" s="87" t="s">
        <v>116</v>
      </c>
      <c r="D124" s="87" t="s">
        <v>262</v>
      </c>
      <c r="E124" s="88">
        <v>309700</v>
      </c>
      <c r="F124" s="88" t="s">
        <v>4196</v>
      </c>
    </row>
    <row r="125" spans="2:6" x14ac:dyDescent="0.2">
      <c r="B125" t="s">
        <v>4195</v>
      </c>
      <c r="E125" s="73">
        <v>309700</v>
      </c>
    </row>
    <row r="126" spans="2:6" x14ac:dyDescent="0.2">
      <c r="B126" t="s">
        <v>104</v>
      </c>
      <c r="C126" t="s">
        <v>111</v>
      </c>
      <c r="D126" t="s">
        <v>262</v>
      </c>
      <c r="E126" s="73">
        <v>0</v>
      </c>
    </row>
    <row r="127" spans="2:6" x14ac:dyDescent="0.2">
      <c r="C127" t="s">
        <v>112</v>
      </c>
      <c r="D127" t="s">
        <v>262</v>
      </c>
      <c r="E127" s="73">
        <v>0</v>
      </c>
    </row>
    <row r="128" spans="2:6" x14ac:dyDescent="0.2">
      <c r="C128" t="s">
        <v>114</v>
      </c>
      <c r="D128" t="s">
        <v>262</v>
      </c>
      <c r="E128" s="73">
        <v>7000000</v>
      </c>
    </row>
    <row r="129" spans="1:6" x14ac:dyDescent="0.2">
      <c r="B129" t="s">
        <v>115</v>
      </c>
      <c r="E129" s="73">
        <v>7000000</v>
      </c>
    </row>
    <row r="130" spans="1:6" x14ac:dyDescent="0.2">
      <c r="A130" t="s">
        <v>177</v>
      </c>
      <c r="E130" s="73">
        <v>82546225</v>
      </c>
    </row>
    <row r="131" spans="1:6" x14ac:dyDescent="0.2">
      <c r="A131" t="s">
        <v>253</v>
      </c>
      <c r="B131" t="s">
        <v>65</v>
      </c>
      <c r="C131" t="s">
        <v>68</v>
      </c>
      <c r="D131" t="s">
        <v>283</v>
      </c>
      <c r="E131" s="73">
        <v>996000</v>
      </c>
      <c r="F131" s="90" t="s">
        <v>4198</v>
      </c>
    </row>
    <row r="132" spans="1:6" x14ac:dyDescent="0.2">
      <c r="B132" t="s">
        <v>69</v>
      </c>
      <c r="E132" s="73">
        <v>996000</v>
      </c>
    </row>
    <row r="133" spans="1:6" x14ac:dyDescent="0.2">
      <c r="B133" s="83" t="s">
        <v>79</v>
      </c>
      <c r="C133" s="83" t="s">
        <v>2457</v>
      </c>
      <c r="D133" s="83" t="s">
        <v>262</v>
      </c>
      <c r="E133" s="84">
        <v>43700000</v>
      </c>
    </row>
    <row r="134" spans="1:6" x14ac:dyDescent="0.2">
      <c r="B134" s="83"/>
      <c r="C134" s="83" t="s">
        <v>2488</v>
      </c>
      <c r="D134" s="83" t="s">
        <v>262</v>
      </c>
      <c r="E134" s="84">
        <v>42311587.950740077</v>
      </c>
    </row>
    <row r="135" spans="1:6" x14ac:dyDescent="0.2">
      <c r="B135" s="83" t="s">
        <v>4184</v>
      </c>
      <c r="C135" s="83"/>
      <c r="D135" s="83"/>
      <c r="E135" s="84">
        <v>86011587.950740069</v>
      </c>
    </row>
    <row r="136" spans="1:6" x14ac:dyDescent="0.2">
      <c r="B136" s="83" t="s">
        <v>123</v>
      </c>
      <c r="C136" s="83" t="s">
        <v>125</v>
      </c>
      <c r="D136" s="83" t="s">
        <v>262</v>
      </c>
      <c r="E136" s="84">
        <v>0</v>
      </c>
    </row>
    <row r="137" spans="1:6" x14ac:dyDescent="0.2">
      <c r="B137" s="83"/>
      <c r="C137" s="83" t="s">
        <v>126</v>
      </c>
      <c r="D137" s="83" t="s">
        <v>262</v>
      </c>
      <c r="E137" s="84">
        <v>0</v>
      </c>
    </row>
    <row r="138" spans="1:6" x14ac:dyDescent="0.2">
      <c r="B138" s="83"/>
      <c r="C138" s="83" t="s">
        <v>3199</v>
      </c>
      <c r="D138" s="83" t="s">
        <v>262</v>
      </c>
      <c r="E138" s="84">
        <v>0</v>
      </c>
    </row>
    <row r="139" spans="1:6" x14ac:dyDescent="0.2">
      <c r="B139" s="83" t="s">
        <v>144</v>
      </c>
      <c r="C139" s="83"/>
      <c r="D139" s="83"/>
      <c r="E139" s="84">
        <v>0</v>
      </c>
    </row>
    <row r="140" spans="1:6" x14ac:dyDescent="0.2">
      <c r="B140" s="83" t="s">
        <v>85</v>
      </c>
      <c r="C140" s="83" t="s">
        <v>86</v>
      </c>
      <c r="D140" s="83" t="s">
        <v>262</v>
      </c>
      <c r="E140" s="84">
        <v>13883287.239043904</v>
      </c>
    </row>
    <row r="141" spans="1:6" x14ac:dyDescent="0.2">
      <c r="B141" s="83"/>
      <c r="C141" s="83" t="s">
        <v>87</v>
      </c>
      <c r="D141" s="83" t="s">
        <v>262</v>
      </c>
      <c r="E141" s="84">
        <v>500000</v>
      </c>
    </row>
    <row r="142" spans="1:6" x14ac:dyDescent="0.2">
      <c r="B142" s="83"/>
      <c r="C142" s="83"/>
      <c r="D142" s="83" t="s">
        <v>283</v>
      </c>
      <c r="E142" s="84">
        <v>0</v>
      </c>
    </row>
    <row r="143" spans="1:6" x14ac:dyDescent="0.2">
      <c r="B143" s="83"/>
      <c r="C143" s="83" t="s">
        <v>88</v>
      </c>
      <c r="D143" s="83" t="s">
        <v>262</v>
      </c>
      <c r="E143" s="84">
        <v>2305419.3900353988</v>
      </c>
    </row>
    <row r="144" spans="1:6" x14ac:dyDescent="0.2">
      <c r="B144" s="83"/>
      <c r="C144" s="83" t="s">
        <v>89</v>
      </c>
      <c r="D144" s="83" t="s">
        <v>262</v>
      </c>
      <c r="E144" s="84">
        <v>719290.66122182272</v>
      </c>
    </row>
    <row r="145" spans="2:5" x14ac:dyDescent="0.2">
      <c r="B145" s="83"/>
      <c r="C145" s="83" t="s">
        <v>90</v>
      </c>
      <c r="D145" s="83" t="s">
        <v>262</v>
      </c>
      <c r="E145" s="84">
        <v>66879000</v>
      </c>
    </row>
    <row r="146" spans="2:5" x14ac:dyDescent="0.2">
      <c r="B146" s="83"/>
      <c r="C146" s="83" t="s">
        <v>91</v>
      </c>
      <c r="D146" s="83" t="s">
        <v>262</v>
      </c>
      <c r="E146" s="84">
        <v>11600000</v>
      </c>
    </row>
    <row r="147" spans="2:5" x14ac:dyDescent="0.2">
      <c r="B147" s="83"/>
      <c r="C147" s="83" t="s">
        <v>2798</v>
      </c>
      <c r="D147" s="83" t="s">
        <v>262</v>
      </c>
      <c r="E147" s="84">
        <v>0</v>
      </c>
    </row>
    <row r="148" spans="2:5" x14ac:dyDescent="0.2">
      <c r="B148" s="83"/>
      <c r="C148" s="83" t="s">
        <v>92</v>
      </c>
      <c r="D148" s="83" t="s">
        <v>262</v>
      </c>
      <c r="E148" s="84">
        <v>0</v>
      </c>
    </row>
    <row r="149" spans="2:5" x14ac:dyDescent="0.2">
      <c r="B149" s="83"/>
      <c r="C149" s="83" t="s">
        <v>93</v>
      </c>
      <c r="D149" s="83" t="s">
        <v>262</v>
      </c>
      <c r="E149" s="84">
        <v>0</v>
      </c>
    </row>
    <row r="150" spans="2:5" x14ac:dyDescent="0.2">
      <c r="B150" s="83"/>
      <c r="C150" s="83"/>
      <c r="D150" s="83" t="s">
        <v>283</v>
      </c>
      <c r="E150" s="84">
        <v>35000</v>
      </c>
    </row>
    <row r="151" spans="2:5" x14ac:dyDescent="0.2">
      <c r="B151" s="83"/>
      <c r="C151" s="83" t="s">
        <v>94</v>
      </c>
      <c r="D151" s="83" t="s">
        <v>262</v>
      </c>
      <c r="E151" s="84">
        <v>4838584</v>
      </c>
    </row>
    <row r="152" spans="2:5" x14ac:dyDescent="0.2">
      <c r="B152" s="83"/>
      <c r="C152" s="83" t="s">
        <v>95</v>
      </c>
      <c r="D152" s="83" t="s">
        <v>262</v>
      </c>
      <c r="E152" s="84">
        <v>700000</v>
      </c>
    </row>
    <row r="153" spans="2:5" x14ac:dyDescent="0.2">
      <c r="B153" s="83"/>
      <c r="C153" s="83" t="s">
        <v>19</v>
      </c>
      <c r="D153" s="83" t="s">
        <v>262</v>
      </c>
      <c r="E153" s="84">
        <v>385287.56709251105</v>
      </c>
    </row>
    <row r="154" spans="2:5" x14ac:dyDescent="0.2">
      <c r="B154" s="83"/>
      <c r="C154" s="83"/>
      <c r="D154" s="83" t="s">
        <v>283</v>
      </c>
      <c r="E154" s="84">
        <v>0</v>
      </c>
    </row>
    <row r="155" spans="2:5" x14ac:dyDescent="0.2">
      <c r="B155" s="83"/>
      <c r="C155" s="83" t="s">
        <v>96</v>
      </c>
      <c r="D155" s="83" t="s">
        <v>262</v>
      </c>
      <c r="E155" s="84">
        <v>1000000</v>
      </c>
    </row>
    <row r="156" spans="2:5" x14ac:dyDescent="0.2">
      <c r="B156" s="83"/>
      <c r="C156" s="83" t="s">
        <v>97</v>
      </c>
      <c r="D156" s="83" t="s">
        <v>262</v>
      </c>
      <c r="E156" s="84">
        <v>13275735</v>
      </c>
    </row>
    <row r="157" spans="2:5" x14ac:dyDescent="0.2">
      <c r="B157" s="83"/>
      <c r="C157" s="83" t="s">
        <v>98</v>
      </c>
      <c r="D157" s="83" t="s">
        <v>262</v>
      </c>
      <c r="E157" s="84">
        <v>0</v>
      </c>
    </row>
    <row r="158" spans="2:5" x14ac:dyDescent="0.2">
      <c r="B158" s="83"/>
      <c r="C158" s="83" t="s">
        <v>99</v>
      </c>
      <c r="D158" s="83" t="s">
        <v>262</v>
      </c>
      <c r="E158" s="84">
        <v>0</v>
      </c>
    </row>
    <row r="159" spans="2:5" x14ac:dyDescent="0.2">
      <c r="B159" s="83"/>
      <c r="C159" s="83" t="s">
        <v>100</v>
      </c>
      <c r="D159" s="83" t="s">
        <v>262</v>
      </c>
      <c r="E159" s="84">
        <v>0</v>
      </c>
    </row>
    <row r="160" spans="2:5" x14ac:dyDescent="0.2">
      <c r="B160" s="83"/>
      <c r="C160" s="83" t="s">
        <v>101</v>
      </c>
      <c r="D160" s="83" t="s">
        <v>262</v>
      </c>
      <c r="E160" s="84">
        <v>1344000</v>
      </c>
    </row>
    <row r="161" spans="2:6" x14ac:dyDescent="0.2">
      <c r="B161" s="83"/>
      <c r="C161" s="83" t="s">
        <v>2778</v>
      </c>
      <c r="D161" s="83" t="s">
        <v>262</v>
      </c>
      <c r="E161" s="84">
        <v>0</v>
      </c>
    </row>
    <row r="162" spans="2:6" x14ac:dyDescent="0.2">
      <c r="B162" s="83"/>
      <c r="C162" s="83" t="s">
        <v>102</v>
      </c>
      <c r="D162" s="83" t="s">
        <v>262</v>
      </c>
      <c r="E162" s="84">
        <v>5861396</v>
      </c>
    </row>
    <row r="163" spans="2:6" x14ac:dyDescent="0.2">
      <c r="B163" s="83" t="s">
        <v>103</v>
      </c>
      <c r="C163" s="83"/>
      <c r="D163" s="83"/>
      <c r="E163" s="84">
        <v>123326999.85739364</v>
      </c>
    </row>
    <row r="164" spans="2:6" x14ac:dyDescent="0.2">
      <c r="B164" t="s">
        <v>273</v>
      </c>
      <c r="C164" s="87" t="s">
        <v>116</v>
      </c>
      <c r="D164" s="87" t="s">
        <v>262</v>
      </c>
      <c r="E164" s="88">
        <v>5929604.780164605</v>
      </c>
      <c r="F164" s="88" t="s">
        <v>4196</v>
      </c>
    </row>
    <row r="165" spans="2:6" x14ac:dyDescent="0.2">
      <c r="B165" s="83" t="s">
        <v>4195</v>
      </c>
      <c r="C165" s="83"/>
      <c r="D165" s="83"/>
      <c r="E165" s="84">
        <v>5929604.780164605</v>
      </c>
    </row>
    <row r="166" spans="2:6" x14ac:dyDescent="0.2">
      <c r="B166" s="83" t="s">
        <v>104</v>
      </c>
      <c r="C166" s="83" t="s">
        <v>105</v>
      </c>
      <c r="D166" s="83" t="s">
        <v>262</v>
      </c>
      <c r="E166" s="84">
        <v>36386890</v>
      </c>
    </row>
    <row r="167" spans="2:6" x14ac:dyDescent="0.2">
      <c r="B167" s="83"/>
      <c r="C167" s="83" t="s">
        <v>106</v>
      </c>
      <c r="D167" s="83" t="s">
        <v>262</v>
      </c>
      <c r="E167" s="84">
        <v>10972981.800000001</v>
      </c>
    </row>
    <row r="168" spans="2:6" x14ac:dyDescent="0.2">
      <c r="B168" s="83"/>
      <c r="C168" s="83" t="s">
        <v>107</v>
      </c>
      <c r="D168" s="83" t="s">
        <v>262</v>
      </c>
      <c r="E168" s="84">
        <v>22835751.502105102</v>
      </c>
    </row>
    <row r="169" spans="2:6" x14ac:dyDescent="0.2">
      <c r="B169" s="83"/>
      <c r="C169" s="83"/>
      <c r="D169" s="83" t="s">
        <v>283</v>
      </c>
      <c r="E169" s="84">
        <v>308713</v>
      </c>
    </row>
    <row r="170" spans="2:6" x14ac:dyDescent="0.2">
      <c r="B170" s="83"/>
      <c r="C170" s="83" t="s">
        <v>108</v>
      </c>
      <c r="D170" s="83" t="s">
        <v>262</v>
      </c>
      <c r="E170" s="84">
        <v>6129766.8400000008</v>
      </c>
    </row>
    <row r="171" spans="2:6" x14ac:dyDescent="0.2">
      <c r="B171" t="s">
        <v>115</v>
      </c>
      <c r="E171" s="73">
        <v>76634103.142105103</v>
      </c>
    </row>
    <row r="172" spans="2:6" x14ac:dyDescent="0.2">
      <c r="B172" s="81" t="s">
        <v>80</v>
      </c>
      <c r="C172" s="81" t="s">
        <v>2816</v>
      </c>
      <c r="D172" s="81" t="s">
        <v>262</v>
      </c>
      <c r="E172" s="82">
        <v>2272357</v>
      </c>
    </row>
    <row r="173" spans="2:6" x14ac:dyDescent="0.2">
      <c r="B173" s="81"/>
      <c r="C173" s="81" t="s">
        <v>3031</v>
      </c>
      <c r="D173" s="81" t="s">
        <v>262</v>
      </c>
      <c r="E173" s="82">
        <v>55000000.324030124</v>
      </c>
    </row>
    <row r="174" spans="2:6" x14ac:dyDescent="0.2">
      <c r="B174" s="81" t="s">
        <v>4185</v>
      </c>
      <c r="C174" s="81"/>
      <c r="D174" s="81"/>
      <c r="E174" s="82">
        <v>57272357.324030124</v>
      </c>
    </row>
    <row r="175" spans="2:6" x14ac:dyDescent="0.2">
      <c r="B175" s="83" t="s">
        <v>81</v>
      </c>
      <c r="C175" s="83" t="s">
        <v>82</v>
      </c>
      <c r="D175" s="83" t="s">
        <v>262</v>
      </c>
      <c r="E175" s="84">
        <v>9538386.0916576926</v>
      </c>
    </row>
    <row r="176" spans="2:6" x14ac:dyDescent="0.2">
      <c r="B176" s="83"/>
      <c r="C176" s="83" t="s">
        <v>83</v>
      </c>
      <c r="D176" s="83" t="s">
        <v>262</v>
      </c>
      <c r="E176" s="84">
        <v>9500000</v>
      </c>
    </row>
    <row r="177" spans="2:5" x14ac:dyDescent="0.2">
      <c r="B177" s="83"/>
      <c r="C177" s="83"/>
      <c r="D177" s="83" t="s">
        <v>283</v>
      </c>
      <c r="E177" s="84">
        <v>500000</v>
      </c>
    </row>
    <row r="178" spans="2:5" x14ac:dyDescent="0.2">
      <c r="B178" s="83" t="s">
        <v>84</v>
      </c>
      <c r="C178" s="83"/>
      <c r="D178" s="83"/>
      <c r="E178" s="84">
        <v>19538386.091657691</v>
      </c>
    </row>
    <row r="179" spans="2:5" x14ac:dyDescent="0.2">
      <c r="B179" s="83" t="s">
        <v>182</v>
      </c>
      <c r="C179" s="83" t="s">
        <v>183</v>
      </c>
      <c r="D179" s="83" t="s">
        <v>262</v>
      </c>
      <c r="E179" s="84">
        <v>30594365.127787609</v>
      </c>
    </row>
    <row r="180" spans="2:5" x14ac:dyDescent="0.2">
      <c r="B180" s="83"/>
      <c r="C180" s="83" t="s">
        <v>184</v>
      </c>
      <c r="D180" s="83" t="s">
        <v>262</v>
      </c>
      <c r="E180" s="84">
        <v>88906577.920000002</v>
      </c>
    </row>
    <row r="181" spans="2:5" x14ac:dyDescent="0.2">
      <c r="B181" s="83"/>
      <c r="C181" s="83" t="s">
        <v>185</v>
      </c>
      <c r="D181" s="83" t="s">
        <v>262</v>
      </c>
      <c r="E181" s="84">
        <v>4774891.9779387312</v>
      </c>
    </row>
    <row r="182" spans="2:5" x14ac:dyDescent="0.2">
      <c r="B182" s="83"/>
      <c r="C182" s="83" t="s">
        <v>186</v>
      </c>
      <c r="D182" s="83" t="s">
        <v>262</v>
      </c>
      <c r="E182" s="84">
        <v>6012000</v>
      </c>
    </row>
    <row r="183" spans="2:5" x14ac:dyDescent="0.2">
      <c r="B183" s="83"/>
      <c r="C183" s="83" t="s">
        <v>187</v>
      </c>
      <c r="D183" s="83" t="s">
        <v>262</v>
      </c>
      <c r="E183" s="84">
        <v>19517334.38247399</v>
      </c>
    </row>
    <row r="184" spans="2:5" x14ac:dyDescent="0.2">
      <c r="B184" s="83"/>
      <c r="C184" s="83"/>
      <c r="D184" s="83" t="s">
        <v>283</v>
      </c>
      <c r="E184" s="84">
        <v>0</v>
      </c>
    </row>
    <row r="185" spans="2:5" x14ac:dyDescent="0.2">
      <c r="B185" s="83"/>
      <c r="C185" s="83" t="s">
        <v>188</v>
      </c>
      <c r="D185" s="83" t="s">
        <v>262</v>
      </c>
      <c r="E185" s="84">
        <v>10538232.29061947</v>
      </c>
    </row>
    <row r="186" spans="2:5" x14ac:dyDescent="0.2">
      <c r="B186" s="83"/>
      <c r="C186" s="83"/>
      <c r="D186" s="83" t="s">
        <v>283</v>
      </c>
      <c r="E186" s="84">
        <v>0</v>
      </c>
    </row>
    <row r="187" spans="2:5" x14ac:dyDescent="0.2">
      <c r="B187" s="83"/>
      <c r="C187" s="83" t="s">
        <v>189</v>
      </c>
      <c r="D187" s="83" t="s">
        <v>262</v>
      </c>
      <c r="E187" s="84">
        <v>2249363</v>
      </c>
    </row>
    <row r="188" spans="2:5" x14ac:dyDescent="0.2">
      <c r="B188" s="83"/>
      <c r="C188" s="83" t="s">
        <v>190</v>
      </c>
      <c r="D188" s="83" t="s">
        <v>262</v>
      </c>
      <c r="E188" s="84">
        <v>26991687.027564608</v>
      </c>
    </row>
    <row r="189" spans="2:5" x14ac:dyDescent="0.2">
      <c r="B189" s="83"/>
      <c r="C189" s="83" t="s">
        <v>191</v>
      </c>
      <c r="D189" s="83" t="s">
        <v>262</v>
      </c>
      <c r="E189" s="84">
        <v>18519131.287388675</v>
      </c>
    </row>
    <row r="190" spans="2:5" x14ac:dyDescent="0.2">
      <c r="B190" s="83"/>
      <c r="C190" s="83" t="s">
        <v>192</v>
      </c>
      <c r="D190" s="83" t="s">
        <v>262</v>
      </c>
      <c r="E190" s="84">
        <v>16429058</v>
      </c>
    </row>
    <row r="191" spans="2:5" x14ac:dyDescent="0.2">
      <c r="B191" s="83"/>
      <c r="C191" s="83"/>
      <c r="D191" s="83" t="s">
        <v>283</v>
      </c>
      <c r="E191" s="84">
        <v>0</v>
      </c>
    </row>
    <row r="192" spans="2:5" x14ac:dyDescent="0.2">
      <c r="B192" s="83"/>
      <c r="C192" s="83" t="s">
        <v>193</v>
      </c>
      <c r="D192" s="83" t="s">
        <v>262</v>
      </c>
      <c r="E192" s="84">
        <v>8263442.9571668291</v>
      </c>
    </row>
    <row r="193" spans="1:5" x14ac:dyDescent="0.2">
      <c r="B193" s="83"/>
      <c r="C193" s="83"/>
      <c r="D193" s="83" t="s">
        <v>283</v>
      </c>
      <c r="E193" s="84">
        <v>500000</v>
      </c>
    </row>
    <row r="194" spans="1:5" x14ac:dyDescent="0.2">
      <c r="B194" s="83"/>
      <c r="C194" s="83" t="s">
        <v>194</v>
      </c>
      <c r="D194" s="83" t="s">
        <v>262</v>
      </c>
      <c r="E194" s="84">
        <v>971163.84266918001</v>
      </c>
    </row>
    <row r="195" spans="1:5" x14ac:dyDescent="0.2">
      <c r="B195" s="83"/>
      <c r="C195" s="83"/>
      <c r="D195" s="83" t="s">
        <v>283</v>
      </c>
      <c r="E195" s="84">
        <v>6305000</v>
      </c>
    </row>
    <row r="196" spans="1:5" x14ac:dyDescent="0.2">
      <c r="B196" s="83"/>
      <c r="C196" s="83" t="s">
        <v>195</v>
      </c>
      <c r="D196" s="83" t="s">
        <v>262</v>
      </c>
      <c r="E196" s="84">
        <v>1986871.0464451988</v>
      </c>
    </row>
    <row r="197" spans="1:5" x14ac:dyDescent="0.2">
      <c r="B197" s="83"/>
      <c r="C197" s="83" t="s">
        <v>196</v>
      </c>
      <c r="D197" s="83" t="s">
        <v>262</v>
      </c>
      <c r="E197" s="84">
        <v>2700000</v>
      </c>
    </row>
    <row r="198" spans="1:5" x14ac:dyDescent="0.2">
      <c r="B198" t="s">
        <v>197</v>
      </c>
      <c r="E198" s="73">
        <v>245259118.86005428</v>
      </c>
    </row>
    <row r="199" spans="1:5" x14ac:dyDescent="0.2">
      <c r="A199" t="s">
        <v>4180</v>
      </c>
      <c r="E199" s="73">
        <v>614968158.00614548</v>
      </c>
    </row>
    <row r="200" spans="1:5" x14ac:dyDescent="0.2">
      <c r="A200" t="s">
        <v>4175</v>
      </c>
      <c r="B200" t="s">
        <v>4175</v>
      </c>
      <c r="C200" t="s">
        <v>4175</v>
      </c>
      <c r="D200" t="s">
        <v>4175</v>
      </c>
      <c r="E200" s="73"/>
    </row>
    <row r="201" spans="1:5" x14ac:dyDescent="0.2">
      <c r="B201" t="s">
        <v>4181</v>
      </c>
      <c r="E201" s="73"/>
    </row>
    <row r="202" spans="1:5" x14ac:dyDescent="0.2">
      <c r="A202" t="s">
        <v>4181</v>
      </c>
      <c r="E202" s="73"/>
    </row>
    <row r="203" spans="1:5" x14ac:dyDescent="0.2">
      <c r="A203" t="s">
        <v>199</v>
      </c>
      <c r="E203" s="73">
        <v>1002131611.3808455</v>
      </c>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72"/>
  <sheetViews>
    <sheetView zoomScaleNormal="100" workbookViewId="0">
      <pane xSplit="2" ySplit="4" topLeftCell="C36" activePane="bottomRight" state="frozen"/>
      <selection activeCell="E35" sqref="E35"/>
      <selection pane="topRight" activeCell="E35" sqref="E35"/>
      <selection pane="bottomLeft" activeCell="E35" sqref="E35"/>
      <selection pane="bottomRight" activeCell="E35" sqref="E35"/>
    </sheetView>
  </sheetViews>
  <sheetFormatPr defaultColWidth="9.140625" defaultRowHeight="15" outlineLevelRow="1" x14ac:dyDescent="0.25"/>
  <cols>
    <col min="1" max="1" width="3.85546875" style="4" customWidth="1"/>
    <col min="2" max="2" width="51" style="2" bestFit="1" customWidth="1"/>
    <col min="3" max="8" width="14.5703125" style="2" customWidth="1"/>
    <col min="9" max="9" width="14.5703125" style="3" customWidth="1"/>
    <col min="10" max="11" width="14.85546875" style="34" customWidth="1"/>
    <col min="12" max="14" width="14.85546875" style="2" customWidth="1"/>
    <col min="15" max="16384" width="9.140625" style="2"/>
  </cols>
  <sheetData>
    <row r="1" spans="1:12" ht="26.25" x14ac:dyDescent="0.4">
      <c r="A1" s="1" t="s">
        <v>22</v>
      </c>
    </row>
    <row r="2" spans="1:12" ht="13.15" customHeight="1" x14ac:dyDescent="0.25">
      <c r="C2" s="5" t="s">
        <v>23</v>
      </c>
      <c r="D2" s="5" t="s">
        <v>24</v>
      </c>
      <c r="E2" s="6" t="s">
        <v>25</v>
      </c>
      <c r="F2" s="5" t="s">
        <v>26</v>
      </c>
      <c r="G2" s="6" t="s">
        <v>27</v>
      </c>
      <c r="H2" s="5" t="s">
        <v>28</v>
      </c>
      <c r="I2" s="7" t="s">
        <v>29</v>
      </c>
    </row>
    <row r="3" spans="1:12" s="11" customFormat="1" x14ac:dyDescent="0.25">
      <c r="A3" s="8"/>
      <c r="B3" s="9" t="s">
        <v>30</v>
      </c>
      <c r="C3" s="10" t="s">
        <v>31</v>
      </c>
      <c r="D3" s="10" t="s">
        <v>32</v>
      </c>
      <c r="E3" s="10" t="s">
        <v>33</v>
      </c>
      <c r="F3" s="10" t="s">
        <v>34</v>
      </c>
      <c r="G3" s="10" t="s">
        <v>35</v>
      </c>
      <c r="H3" s="10" t="s">
        <v>36</v>
      </c>
      <c r="I3" s="10" t="s">
        <v>37</v>
      </c>
      <c r="J3" s="107"/>
      <c r="K3" s="109"/>
    </row>
    <row r="4" spans="1:12" s="13" customFormat="1" hidden="1" outlineLevel="1" x14ac:dyDescent="0.25">
      <c r="A4" s="4"/>
      <c r="B4" s="2"/>
      <c r="C4" s="2"/>
      <c r="D4" s="2"/>
      <c r="E4" s="2"/>
      <c r="F4" s="2"/>
      <c r="G4" s="2"/>
      <c r="H4" s="2"/>
      <c r="I4" s="12"/>
      <c r="J4" s="108"/>
      <c r="K4" s="108"/>
    </row>
    <row r="5" spans="1:12" hidden="1" outlineLevel="1" x14ac:dyDescent="0.25">
      <c r="B5" s="72" t="s">
        <v>38</v>
      </c>
      <c r="C5" t="s">
        <v>39</v>
      </c>
    </row>
    <row r="6" spans="1:12" hidden="1" outlineLevel="1" x14ac:dyDescent="0.25">
      <c r="B6" s="72" t="s">
        <v>40</v>
      </c>
      <c r="C6" t="s">
        <v>41</v>
      </c>
    </row>
    <row r="7" spans="1:12" hidden="1" outlineLevel="1" x14ac:dyDescent="0.25"/>
    <row r="8" spans="1:12" hidden="1" outlineLevel="1" x14ac:dyDescent="0.25">
      <c r="B8"/>
      <c r="C8" s="72" t="s">
        <v>42</v>
      </c>
      <c r="D8"/>
      <c r="E8"/>
      <c r="F8"/>
      <c r="G8"/>
      <c r="H8"/>
      <c r="I8"/>
    </row>
    <row r="9" spans="1:12" s="14" customFormat="1" ht="46.9" hidden="1" customHeight="1" outlineLevel="1" x14ac:dyDescent="0.25">
      <c r="A9" s="4"/>
      <c r="B9" s="72" t="s">
        <v>43</v>
      </c>
      <c r="C9" t="s">
        <v>44</v>
      </c>
      <c r="D9" t="s">
        <v>45</v>
      </c>
      <c r="E9" t="s">
        <v>46</v>
      </c>
      <c r="F9" t="s">
        <v>47</v>
      </c>
      <c r="G9" t="s">
        <v>48</v>
      </c>
      <c r="H9" t="s">
        <v>49</v>
      </c>
      <c r="I9" t="s">
        <v>50</v>
      </c>
      <c r="J9" s="34"/>
      <c r="K9" s="34"/>
      <c r="L9" s="2"/>
    </row>
    <row r="10" spans="1:12" collapsed="1" x14ac:dyDescent="0.25">
      <c r="A10" s="4">
        <v>1</v>
      </c>
      <c r="B10" s="106" t="s">
        <v>51</v>
      </c>
      <c r="C10" s="105"/>
      <c r="D10" s="105"/>
      <c r="E10" s="105"/>
      <c r="F10" s="105"/>
      <c r="G10" s="105"/>
      <c r="H10" s="105"/>
      <c r="I10" s="105"/>
    </row>
    <row r="11" spans="1:12" x14ac:dyDescent="0.25">
      <c r="A11" s="4">
        <v>2</v>
      </c>
      <c r="B11" s="101" t="s">
        <v>52</v>
      </c>
      <c r="C11" s="100">
        <v>21169372.763117302</v>
      </c>
      <c r="D11" s="100">
        <v>28210059</v>
      </c>
      <c r="E11" s="100">
        <v>12000000</v>
      </c>
      <c r="F11" s="100">
        <v>0</v>
      </c>
      <c r="G11" s="100">
        <v>0</v>
      </c>
      <c r="H11" s="100">
        <v>0</v>
      </c>
      <c r="I11" s="100">
        <v>0</v>
      </c>
      <c r="J11" s="94"/>
      <c r="K11" s="110"/>
    </row>
    <row r="12" spans="1:12" x14ac:dyDescent="0.25">
      <c r="A12" s="4">
        <v>3</v>
      </c>
      <c r="B12" s="101" t="s">
        <v>53</v>
      </c>
      <c r="C12" s="100"/>
      <c r="D12" s="100"/>
      <c r="E12" s="100"/>
      <c r="F12" s="100"/>
      <c r="G12" s="100"/>
      <c r="H12" s="100"/>
      <c r="I12" s="100"/>
    </row>
    <row r="13" spans="1:12" x14ac:dyDescent="0.25">
      <c r="A13" s="4">
        <v>4</v>
      </c>
      <c r="B13" s="102" t="s">
        <v>54</v>
      </c>
      <c r="C13" s="100">
        <v>11222431.645209901</v>
      </c>
      <c r="D13" s="100">
        <v>8823549</v>
      </c>
      <c r="E13" s="100">
        <v>7248230.3985991869</v>
      </c>
      <c r="F13" s="100">
        <v>4402790.6053184448</v>
      </c>
      <c r="G13" s="100">
        <v>4504814.9168929541</v>
      </c>
      <c r="H13" s="100">
        <v>728700.38786616304</v>
      </c>
      <c r="I13" s="100">
        <v>0</v>
      </c>
      <c r="J13" s="94"/>
      <c r="K13" s="110"/>
    </row>
    <row r="14" spans="1:12" x14ac:dyDescent="0.25">
      <c r="A14" s="4">
        <v>5</v>
      </c>
      <c r="B14" s="102" t="s">
        <v>55</v>
      </c>
      <c r="C14" s="100">
        <v>27261743.815874599</v>
      </c>
      <c r="D14" s="100">
        <v>42633603</v>
      </c>
      <c r="E14" s="100">
        <v>28520851.842317898</v>
      </c>
      <c r="F14" s="100">
        <v>7701923.874146305</v>
      </c>
      <c r="G14" s="100">
        <v>8021545.2401904743</v>
      </c>
      <c r="H14" s="100">
        <v>2867342.0485898228</v>
      </c>
      <c r="I14" s="100">
        <v>0</v>
      </c>
      <c r="J14" s="94"/>
      <c r="K14" s="110"/>
    </row>
    <row r="15" spans="1:12" x14ac:dyDescent="0.25">
      <c r="A15" s="4">
        <v>6</v>
      </c>
      <c r="B15" s="102" t="s">
        <v>56</v>
      </c>
      <c r="C15" s="100">
        <v>15762605.9932229</v>
      </c>
      <c r="D15" s="100">
        <v>6553914</v>
      </c>
      <c r="E15" s="100">
        <v>6907572.2125298502</v>
      </c>
      <c r="F15" s="100">
        <v>6490623.8154599387</v>
      </c>
      <c r="G15" s="100">
        <v>8464863.6547311749</v>
      </c>
      <c r="H15" s="100">
        <v>694452.33852621866</v>
      </c>
      <c r="I15" s="100">
        <v>0</v>
      </c>
      <c r="J15" s="94"/>
      <c r="K15" s="110"/>
    </row>
    <row r="16" spans="1:12" x14ac:dyDescent="0.25">
      <c r="A16" s="4">
        <v>7</v>
      </c>
      <c r="B16" s="102" t="s">
        <v>57</v>
      </c>
      <c r="C16" s="100">
        <v>22734363.182044897</v>
      </c>
      <c r="D16" s="100">
        <v>18980057</v>
      </c>
      <c r="E16" s="100">
        <v>18030659.546553068</v>
      </c>
      <c r="F16" s="100">
        <v>17594956.705075309</v>
      </c>
      <c r="G16" s="100">
        <v>10679109.188185394</v>
      </c>
      <c r="H16" s="100">
        <v>1812711.2250177949</v>
      </c>
      <c r="I16" s="100">
        <v>0</v>
      </c>
      <c r="J16" s="94"/>
      <c r="K16" s="110"/>
    </row>
    <row r="17" spans="1:11" x14ac:dyDescent="0.25">
      <c r="A17" s="4">
        <v>8</v>
      </c>
      <c r="B17" s="101" t="s">
        <v>58</v>
      </c>
      <c r="C17" s="100">
        <v>76981144.636352301</v>
      </c>
      <c r="D17" s="100">
        <v>76991123</v>
      </c>
      <c r="E17" s="100">
        <v>60707314.000000007</v>
      </c>
      <c r="F17" s="100">
        <v>36190295</v>
      </c>
      <c r="G17" s="100">
        <v>31670333</v>
      </c>
      <c r="H17" s="100">
        <v>6103206</v>
      </c>
      <c r="I17" s="100">
        <v>0</v>
      </c>
      <c r="J17" s="94"/>
    </row>
    <row r="18" spans="1:11" x14ac:dyDescent="0.25">
      <c r="A18" s="4">
        <v>9</v>
      </c>
      <c r="B18" s="101" t="s">
        <v>59</v>
      </c>
      <c r="C18" s="100"/>
      <c r="D18" s="100"/>
      <c r="E18" s="100"/>
      <c r="F18" s="100"/>
      <c r="G18" s="100"/>
      <c r="H18" s="100"/>
      <c r="I18" s="100"/>
    </row>
    <row r="19" spans="1:11" x14ac:dyDescent="0.25">
      <c r="A19" s="4">
        <v>10</v>
      </c>
      <c r="B19" s="102" t="s">
        <v>60</v>
      </c>
      <c r="C19" s="100">
        <v>118.62</v>
      </c>
      <c r="D19" s="100">
        <v>1700000</v>
      </c>
      <c r="E19" s="100">
        <v>1700000</v>
      </c>
      <c r="F19" s="100">
        <v>1700000</v>
      </c>
      <c r="G19" s="100">
        <v>1700000</v>
      </c>
      <c r="H19" s="100">
        <v>1700000</v>
      </c>
      <c r="I19" s="100">
        <v>1700000</v>
      </c>
      <c r="J19" s="94"/>
      <c r="K19" s="110"/>
    </row>
    <row r="20" spans="1:11" x14ac:dyDescent="0.25">
      <c r="A20" s="4">
        <v>11</v>
      </c>
      <c r="B20" s="102" t="s">
        <v>61</v>
      </c>
      <c r="C20" s="100">
        <v>1869891.5158559997</v>
      </c>
      <c r="D20" s="100">
        <v>1835224</v>
      </c>
      <c r="E20" s="100">
        <v>0</v>
      </c>
      <c r="F20" s="100">
        <v>0</v>
      </c>
      <c r="G20" s="100">
        <v>0</v>
      </c>
      <c r="H20" s="100">
        <v>0</v>
      </c>
      <c r="I20" s="100">
        <v>0</v>
      </c>
      <c r="J20" s="94"/>
    </row>
    <row r="21" spans="1:11" x14ac:dyDescent="0.25">
      <c r="A21" s="4">
        <v>12</v>
      </c>
      <c r="B21" s="102" t="s">
        <v>62</v>
      </c>
      <c r="C21" s="100">
        <v>5819707.1323520001</v>
      </c>
      <c r="D21" s="100">
        <v>5815907</v>
      </c>
      <c r="E21" s="100">
        <v>2304203</v>
      </c>
      <c r="F21" s="100">
        <v>2597384</v>
      </c>
      <c r="G21" s="100">
        <v>2870455</v>
      </c>
      <c r="H21" s="100">
        <v>3127170</v>
      </c>
      <c r="I21" s="100">
        <v>3370826</v>
      </c>
      <c r="J21" s="94"/>
      <c r="K21" s="110"/>
    </row>
    <row r="22" spans="1:11" x14ac:dyDescent="0.25">
      <c r="A22" s="4">
        <v>13</v>
      </c>
      <c r="B22" s="102" t="s">
        <v>63</v>
      </c>
      <c r="C22" s="100">
        <v>2220207.1549816001</v>
      </c>
      <c r="D22" s="100">
        <v>2478623</v>
      </c>
      <c r="E22" s="100">
        <v>2772605</v>
      </c>
      <c r="F22" s="100">
        <v>3103651</v>
      </c>
      <c r="G22" s="100">
        <v>3476699</v>
      </c>
      <c r="H22" s="100">
        <v>3897374</v>
      </c>
      <c r="I22" s="100">
        <v>4368950</v>
      </c>
      <c r="J22" s="94"/>
      <c r="K22" s="110"/>
    </row>
    <row r="23" spans="1:11" x14ac:dyDescent="0.25">
      <c r="A23" s="4">
        <v>14</v>
      </c>
      <c r="B23" s="101" t="s">
        <v>64</v>
      </c>
      <c r="C23" s="100">
        <v>9909924.4231895991</v>
      </c>
      <c r="D23" s="100">
        <v>11829754</v>
      </c>
      <c r="E23" s="100">
        <v>6776808</v>
      </c>
      <c r="F23" s="100">
        <v>7401035</v>
      </c>
      <c r="G23" s="100">
        <v>8047154</v>
      </c>
      <c r="H23" s="100">
        <v>8724544</v>
      </c>
      <c r="I23" s="100">
        <v>9439776</v>
      </c>
      <c r="J23" s="94"/>
    </row>
    <row r="24" spans="1:11" x14ac:dyDescent="0.25">
      <c r="A24" s="4">
        <v>15</v>
      </c>
      <c r="B24" s="101" t="s">
        <v>65</v>
      </c>
      <c r="C24" s="100"/>
      <c r="D24" s="100"/>
      <c r="E24" s="100"/>
      <c r="F24" s="100"/>
      <c r="G24" s="100"/>
      <c r="H24" s="100"/>
      <c r="I24" s="100"/>
    </row>
    <row r="25" spans="1:11" x14ac:dyDescent="0.25">
      <c r="A25" s="4">
        <v>16</v>
      </c>
      <c r="B25" s="102" t="s">
        <v>66</v>
      </c>
      <c r="C25" s="100">
        <v>294323.40000000002</v>
      </c>
      <c r="D25" s="100">
        <v>2066400</v>
      </c>
      <c r="E25" s="100">
        <v>3506117</v>
      </c>
      <c r="F25" s="100">
        <v>236321.89999999991</v>
      </c>
      <c r="G25" s="100">
        <v>1069376.3</v>
      </c>
      <c r="H25" s="100">
        <v>3711121</v>
      </c>
      <c r="I25" s="100">
        <v>4880761.5999999996</v>
      </c>
      <c r="J25" s="94"/>
      <c r="K25" s="110"/>
    </row>
    <row r="26" spans="1:11" x14ac:dyDescent="0.25">
      <c r="A26" s="4">
        <v>17</v>
      </c>
      <c r="B26" s="102" t="s">
        <v>67</v>
      </c>
      <c r="C26" s="100">
        <v>0</v>
      </c>
      <c r="D26" s="100">
        <v>0</v>
      </c>
      <c r="E26" s="100">
        <v>480000</v>
      </c>
      <c r="F26" s="100">
        <v>480000</v>
      </c>
      <c r="G26" s="100">
        <v>480000</v>
      </c>
      <c r="H26" s="100">
        <v>480000</v>
      </c>
      <c r="I26" s="100">
        <v>480000</v>
      </c>
      <c r="J26" s="94"/>
      <c r="K26" s="110"/>
    </row>
    <row r="27" spans="1:11" x14ac:dyDescent="0.25">
      <c r="A27" s="4">
        <v>18</v>
      </c>
      <c r="B27" s="102" t="s">
        <v>68</v>
      </c>
      <c r="C27" s="100">
        <v>0</v>
      </c>
      <c r="D27" s="100">
        <v>0</v>
      </c>
      <c r="E27" s="100">
        <v>996000</v>
      </c>
      <c r="F27" s="100">
        <v>996000</v>
      </c>
      <c r="G27" s="100">
        <v>996000</v>
      </c>
      <c r="H27" s="100">
        <v>996000</v>
      </c>
      <c r="I27" s="100">
        <v>996000</v>
      </c>
      <c r="J27" s="94"/>
      <c r="K27" s="110"/>
    </row>
    <row r="28" spans="1:11" x14ac:dyDescent="0.25">
      <c r="A28" s="4">
        <v>19</v>
      </c>
      <c r="B28" s="101" t="s">
        <v>69</v>
      </c>
      <c r="C28" s="100">
        <v>294323.40000000002</v>
      </c>
      <c r="D28" s="100">
        <v>2066400</v>
      </c>
      <c r="E28" s="100">
        <v>4982117</v>
      </c>
      <c r="F28" s="100">
        <v>1712321.9</v>
      </c>
      <c r="G28" s="100">
        <v>2545376.2999999998</v>
      </c>
      <c r="H28" s="100">
        <v>5187121</v>
      </c>
      <c r="I28" s="100">
        <v>6356761.5999999996</v>
      </c>
      <c r="J28" s="94"/>
    </row>
    <row r="29" spans="1:11" x14ac:dyDescent="0.25">
      <c r="A29" s="4">
        <v>20</v>
      </c>
      <c r="B29" s="101" t="s">
        <v>70</v>
      </c>
      <c r="C29" s="100"/>
      <c r="D29" s="100"/>
      <c r="E29" s="100"/>
      <c r="F29" s="100"/>
      <c r="G29" s="100"/>
      <c r="H29" s="100"/>
      <c r="I29" s="100"/>
    </row>
    <row r="30" spans="1:11" x14ac:dyDescent="0.25">
      <c r="A30" s="4">
        <v>21</v>
      </c>
      <c r="B30" s="102" t="s">
        <v>71</v>
      </c>
      <c r="C30" s="100">
        <v>12340846.381970299</v>
      </c>
      <c r="D30" s="100">
        <v>14000000</v>
      </c>
      <c r="E30" s="100">
        <v>0</v>
      </c>
      <c r="F30" s="100">
        <v>0</v>
      </c>
      <c r="G30" s="100">
        <v>0</v>
      </c>
      <c r="H30" s="100">
        <v>0</v>
      </c>
      <c r="I30" s="100">
        <v>0</v>
      </c>
      <c r="J30" s="94"/>
    </row>
    <row r="31" spans="1:11" x14ac:dyDescent="0.25">
      <c r="A31" s="4">
        <v>22</v>
      </c>
      <c r="B31" s="102" t="s">
        <v>72</v>
      </c>
      <c r="C31" s="100">
        <v>16633407.865754899</v>
      </c>
      <c r="D31" s="100">
        <v>7715600</v>
      </c>
      <c r="E31" s="100">
        <v>0</v>
      </c>
      <c r="F31" s="100">
        <v>0</v>
      </c>
      <c r="G31" s="100">
        <v>0</v>
      </c>
      <c r="H31" s="100">
        <v>0</v>
      </c>
      <c r="I31" s="100">
        <v>0</v>
      </c>
      <c r="J31" s="94"/>
    </row>
    <row r="32" spans="1:11" x14ac:dyDescent="0.25">
      <c r="A32" s="4">
        <v>23</v>
      </c>
      <c r="B32" s="102" t="s">
        <v>73</v>
      </c>
      <c r="C32" s="100">
        <v>3214663.5760585996</v>
      </c>
      <c r="D32" s="100">
        <v>1000000</v>
      </c>
      <c r="E32" s="100">
        <v>10800000</v>
      </c>
      <c r="F32" s="100">
        <v>0</v>
      </c>
      <c r="G32" s="100">
        <v>8125000</v>
      </c>
      <c r="H32" s="100">
        <v>12600000</v>
      </c>
      <c r="I32" s="100">
        <v>0</v>
      </c>
      <c r="J32" s="94"/>
      <c r="K32" s="110"/>
    </row>
    <row r="33" spans="1:11" x14ac:dyDescent="0.25">
      <c r="A33" s="4">
        <v>24</v>
      </c>
      <c r="B33" s="102" t="s">
        <v>74</v>
      </c>
      <c r="C33" s="100">
        <v>67479.287471999924</v>
      </c>
      <c r="D33" s="100">
        <v>3000000</v>
      </c>
      <c r="E33" s="100">
        <v>3000000</v>
      </c>
      <c r="F33" s="100">
        <v>3000000</v>
      </c>
      <c r="G33" s="100">
        <v>3000000</v>
      </c>
      <c r="H33" s="100">
        <v>3000000</v>
      </c>
      <c r="I33" s="100">
        <v>3000000</v>
      </c>
      <c r="J33" s="94"/>
      <c r="K33" s="110"/>
    </row>
    <row r="34" spans="1:11" x14ac:dyDescent="0.25">
      <c r="A34" s="4">
        <v>25</v>
      </c>
      <c r="B34" s="102" t="s">
        <v>75</v>
      </c>
      <c r="C34" s="100">
        <v>13189168.812564502</v>
      </c>
      <c r="D34" s="100">
        <v>4000000</v>
      </c>
      <c r="E34" s="100">
        <v>0</v>
      </c>
      <c r="F34" s="100">
        <v>0</v>
      </c>
      <c r="G34" s="100">
        <v>0</v>
      </c>
      <c r="H34" s="100">
        <v>0</v>
      </c>
      <c r="I34" s="100">
        <v>0</v>
      </c>
      <c r="J34" s="94"/>
    </row>
    <row r="35" spans="1:11" x14ac:dyDescent="0.25">
      <c r="A35" s="4">
        <v>26</v>
      </c>
      <c r="B35" s="102" t="s">
        <v>76</v>
      </c>
      <c r="C35" s="100">
        <v>1480164.0105309999</v>
      </c>
      <c r="D35" s="100">
        <v>1400000</v>
      </c>
      <c r="E35" s="100">
        <v>7800000</v>
      </c>
      <c r="F35" s="100">
        <v>10800000</v>
      </c>
      <c r="G35" s="100">
        <v>0</v>
      </c>
      <c r="H35" s="100">
        <v>0</v>
      </c>
      <c r="I35" s="100">
        <v>0</v>
      </c>
      <c r="J35" s="94"/>
      <c r="K35" s="110"/>
    </row>
    <row r="36" spans="1:11" x14ac:dyDescent="0.25">
      <c r="A36" s="4">
        <v>27</v>
      </c>
      <c r="B36" s="102" t="s">
        <v>77</v>
      </c>
      <c r="C36" s="100">
        <v>4829821.2060620002</v>
      </c>
      <c r="D36" s="100">
        <v>0</v>
      </c>
      <c r="E36" s="100">
        <v>23000000</v>
      </c>
      <c r="F36" s="100">
        <v>18500000</v>
      </c>
      <c r="G36" s="100">
        <v>0</v>
      </c>
      <c r="H36" s="100">
        <v>0</v>
      </c>
      <c r="I36" s="100">
        <v>0</v>
      </c>
      <c r="J36" s="94"/>
      <c r="K36" s="110"/>
    </row>
    <row r="37" spans="1:11" x14ac:dyDescent="0.25">
      <c r="A37" s="4">
        <v>28</v>
      </c>
      <c r="B37" s="101" t="s">
        <v>78</v>
      </c>
      <c r="C37" s="100">
        <v>51755551.140413299</v>
      </c>
      <c r="D37" s="100">
        <v>31115600</v>
      </c>
      <c r="E37" s="100">
        <v>44600000</v>
      </c>
      <c r="F37" s="100">
        <v>32300000</v>
      </c>
      <c r="G37" s="100">
        <v>11125000</v>
      </c>
      <c r="H37" s="100">
        <v>15600000</v>
      </c>
      <c r="I37" s="100">
        <v>3000000</v>
      </c>
      <c r="J37" s="94"/>
    </row>
    <row r="38" spans="1:11" x14ac:dyDescent="0.25">
      <c r="A38" s="4">
        <v>29</v>
      </c>
      <c r="B38" s="101" t="s">
        <v>79</v>
      </c>
      <c r="C38" s="100">
        <v>84783154.188210875</v>
      </c>
      <c r="D38" s="100">
        <v>77600000</v>
      </c>
      <c r="E38" s="100">
        <v>86011587.950740069</v>
      </c>
      <c r="F38" s="100">
        <v>93457333.117218658</v>
      </c>
      <c r="G38" s="100">
        <v>100904727.06326108</v>
      </c>
      <c r="H38" s="100">
        <v>108353702.28886731</v>
      </c>
      <c r="I38" s="100">
        <v>111619312.99753335</v>
      </c>
      <c r="J38" s="94"/>
      <c r="K38" s="110"/>
    </row>
    <row r="39" spans="1:11" x14ac:dyDescent="0.25">
      <c r="A39" s="4">
        <v>30</v>
      </c>
      <c r="B39" s="101" t="s">
        <v>80</v>
      </c>
      <c r="C39" s="100">
        <v>58562214.584401987</v>
      </c>
      <c r="D39" s="100">
        <v>56646999</v>
      </c>
      <c r="E39" s="100">
        <v>57272357.324030124</v>
      </c>
      <c r="F39" s="100">
        <v>57272356.646809936</v>
      </c>
      <c r="G39" s="100">
        <v>57272356.799211361</v>
      </c>
      <c r="H39" s="100">
        <v>57272356.675125323</v>
      </c>
      <c r="I39" s="100">
        <v>57272357</v>
      </c>
      <c r="J39" s="94"/>
      <c r="K39" s="110"/>
    </row>
    <row r="40" spans="1:11" x14ac:dyDescent="0.25">
      <c r="A40" s="4">
        <v>31</v>
      </c>
      <c r="B40" s="101" t="s">
        <v>81</v>
      </c>
      <c r="C40" s="100"/>
      <c r="D40" s="100"/>
      <c r="E40" s="100"/>
      <c r="F40" s="100"/>
      <c r="G40" s="100"/>
      <c r="H40" s="100"/>
      <c r="I40" s="100"/>
      <c r="J40" s="94"/>
    </row>
    <row r="41" spans="1:11" x14ac:dyDescent="0.25">
      <c r="A41" s="4">
        <v>32</v>
      </c>
      <c r="B41" s="102" t="s">
        <v>82</v>
      </c>
      <c r="C41" s="100">
        <v>7418369.979885499</v>
      </c>
      <c r="D41" s="100">
        <v>10434146</v>
      </c>
      <c r="E41" s="100">
        <v>9538386.0916576926</v>
      </c>
      <c r="F41" s="100">
        <v>9810165.1876202058</v>
      </c>
      <c r="G41" s="100">
        <v>10090536.915710542</v>
      </c>
      <c r="H41" s="100">
        <v>10379570.800928701</v>
      </c>
      <c r="I41" s="100">
        <v>10675957.924956562</v>
      </c>
      <c r="J41" s="94"/>
    </row>
    <row r="42" spans="1:11" x14ac:dyDescent="0.25">
      <c r="A42" s="4">
        <v>33</v>
      </c>
      <c r="B42" s="102" t="s">
        <v>83</v>
      </c>
      <c r="C42" s="100">
        <v>8919882.7973998003</v>
      </c>
      <c r="D42" s="100">
        <v>9900000</v>
      </c>
      <c r="E42" s="100">
        <v>10000000</v>
      </c>
      <c r="F42" s="100">
        <v>10499999.513274338</v>
      </c>
      <c r="G42" s="100">
        <v>10000000.159292037</v>
      </c>
      <c r="H42" s="100">
        <v>10000000.044247784</v>
      </c>
      <c r="I42" s="100">
        <v>10515175.298760924</v>
      </c>
      <c r="J42" s="94"/>
      <c r="K42" s="110"/>
    </row>
    <row r="43" spans="1:11" x14ac:dyDescent="0.25">
      <c r="A43" s="4">
        <v>34</v>
      </c>
      <c r="B43" s="101" t="s">
        <v>84</v>
      </c>
      <c r="C43" s="100">
        <v>16338252.7772853</v>
      </c>
      <c r="D43" s="100">
        <v>20334146</v>
      </c>
      <c r="E43" s="100">
        <v>19538386.091657691</v>
      </c>
      <c r="F43" s="100">
        <v>20310164.700894542</v>
      </c>
      <c r="G43" s="100">
        <v>20090537.075002581</v>
      </c>
      <c r="H43" s="100">
        <v>20379570.845176484</v>
      </c>
      <c r="I43" s="100">
        <v>21191133.223717488</v>
      </c>
      <c r="J43" s="94"/>
    </row>
    <row r="44" spans="1:11" x14ac:dyDescent="0.25">
      <c r="A44" s="4">
        <v>35</v>
      </c>
      <c r="B44" s="101" t="s">
        <v>85</v>
      </c>
      <c r="C44" s="100"/>
      <c r="D44" s="100"/>
      <c r="E44" s="100"/>
      <c r="F44" s="100"/>
      <c r="G44" s="100"/>
      <c r="H44" s="100"/>
      <c r="I44" s="100"/>
      <c r="J44" s="94"/>
    </row>
    <row r="45" spans="1:11" x14ac:dyDescent="0.25">
      <c r="A45" s="4">
        <v>36</v>
      </c>
      <c r="B45" s="102" t="s">
        <v>86</v>
      </c>
      <c r="C45" s="100">
        <v>587492.7905</v>
      </c>
      <c r="D45" s="100">
        <v>384000</v>
      </c>
      <c r="E45" s="100">
        <v>13883287.239043904</v>
      </c>
      <c r="F45" s="100">
        <v>6560599.4953888385</v>
      </c>
      <c r="G45" s="100">
        <v>0</v>
      </c>
      <c r="H45" s="100">
        <v>0</v>
      </c>
      <c r="I45" s="100">
        <v>0</v>
      </c>
      <c r="J45" s="94"/>
      <c r="K45" s="110"/>
    </row>
    <row r="46" spans="1:11" x14ac:dyDescent="0.25">
      <c r="A46" s="4">
        <v>37</v>
      </c>
      <c r="B46" s="102" t="s">
        <v>87</v>
      </c>
      <c r="C46" s="100">
        <v>6303157.810250001</v>
      </c>
      <c r="D46" s="100">
        <v>6000000</v>
      </c>
      <c r="E46" s="100">
        <v>500000</v>
      </c>
      <c r="F46" s="100">
        <v>0</v>
      </c>
      <c r="G46" s="100">
        <v>53019</v>
      </c>
      <c r="H46" s="100">
        <v>5795000</v>
      </c>
      <c r="I46" s="100">
        <v>100000</v>
      </c>
      <c r="J46" s="94"/>
      <c r="K46" s="110"/>
    </row>
    <row r="47" spans="1:11" x14ac:dyDescent="0.25">
      <c r="A47" s="4">
        <v>38</v>
      </c>
      <c r="B47" s="102" t="s">
        <v>88</v>
      </c>
      <c r="C47" s="100">
        <v>682046.40898749989</v>
      </c>
      <c r="D47" s="100">
        <v>2251863</v>
      </c>
      <c r="E47" s="100">
        <v>2305419.3900353988</v>
      </c>
      <c r="F47" s="100">
        <v>2377995.8474682393</v>
      </c>
      <c r="G47" s="100">
        <v>2452174.0502156685</v>
      </c>
      <c r="H47" s="100">
        <v>2533782.9505173173</v>
      </c>
      <c r="I47" s="100">
        <v>2609803.0294328369</v>
      </c>
      <c r="J47" s="94"/>
      <c r="K47" s="110"/>
    </row>
    <row r="48" spans="1:11" x14ac:dyDescent="0.25">
      <c r="A48" s="4">
        <v>39</v>
      </c>
      <c r="B48" s="102" t="s">
        <v>89</v>
      </c>
      <c r="C48" s="100">
        <v>1202259.9319700003</v>
      </c>
      <c r="D48" s="100">
        <v>827584</v>
      </c>
      <c r="E48" s="100">
        <v>719290.66122182272</v>
      </c>
      <c r="F48" s="100">
        <v>748280.441439118</v>
      </c>
      <c r="G48" s="100">
        <v>776731.65644874738</v>
      </c>
      <c r="H48" s="100">
        <v>817550.10703749978</v>
      </c>
      <c r="I48" s="100">
        <v>842076.14024862484</v>
      </c>
      <c r="J48" s="94"/>
      <c r="K48" s="110"/>
    </row>
    <row r="49" spans="1:11" x14ac:dyDescent="0.25">
      <c r="A49" s="4">
        <v>40</v>
      </c>
      <c r="B49" s="102" t="s">
        <v>90</v>
      </c>
      <c r="C49" s="100">
        <v>28942765.044153303</v>
      </c>
      <c r="D49" s="100">
        <v>29000000</v>
      </c>
      <c r="E49" s="100">
        <v>66879000</v>
      </c>
      <c r="F49" s="100">
        <v>65010000</v>
      </c>
      <c r="G49" s="100">
        <v>0</v>
      </c>
      <c r="H49" s="100">
        <v>0</v>
      </c>
      <c r="I49" s="100">
        <v>0</v>
      </c>
      <c r="J49" s="94"/>
      <c r="K49" s="110"/>
    </row>
    <row r="50" spans="1:11" x14ac:dyDescent="0.25">
      <c r="A50" s="4">
        <v>41</v>
      </c>
      <c r="B50" s="102" t="s">
        <v>91</v>
      </c>
      <c r="C50" s="100">
        <v>490613.49692800001</v>
      </c>
      <c r="D50" s="100">
        <v>1848576</v>
      </c>
      <c r="E50" s="100">
        <v>11600000</v>
      </c>
      <c r="F50" s="100">
        <v>6500000</v>
      </c>
      <c r="G50" s="100">
        <v>0</v>
      </c>
      <c r="H50" s="100">
        <v>0</v>
      </c>
      <c r="I50" s="100">
        <v>0</v>
      </c>
      <c r="J50" s="94"/>
      <c r="K50" s="110"/>
    </row>
    <row r="51" spans="1:11" x14ac:dyDescent="0.25">
      <c r="A51" s="4">
        <v>42</v>
      </c>
      <c r="B51" s="102" t="s">
        <v>92</v>
      </c>
      <c r="C51" s="100">
        <v>0</v>
      </c>
      <c r="D51" s="100">
        <v>0</v>
      </c>
      <c r="E51" s="100">
        <v>0</v>
      </c>
      <c r="F51" s="100">
        <v>483270.16607076436</v>
      </c>
      <c r="G51" s="100">
        <v>8863485.4473176561</v>
      </c>
      <c r="H51" s="100">
        <v>5000000</v>
      </c>
      <c r="I51" s="100">
        <v>0</v>
      </c>
      <c r="J51" s="94"/>
      <c r="K51" s="110"/>
    </row>
    <row r="52" spans="1:11" x14ac:dyDescent="0.25">
      <c r="A52" s="4">
        <v>43</v>
      </c>
      <c r="B52" s="102" t="s">
        <v>93</v>
      </c>
      <c r="C52" s="100">
        <v>6206744.0563540002</v>
      </c>
      <c r="D52" s="100">
        <v>6154248</v>
      </c>
      <c r="E52" s="100">
        <v>35000</v>
      </c>
      <c r="F52" s="100">
        <v>300000</v>
      </c>
      <c r="G52" s="100">
        <v>0</v>
      </c>
      <c r="H52" s="100">
        <v>0</v>
      </c>
      <c r="I52" s="100">
        <v>25000000</v>
      </c>
      <c r="J52" s="94"/>
      <c r="K52" s="110"/>
    </row>
    <row r="53" spans="1:11" x14ac:dyDescent="0.25">
      <c r="A53" s="4">
        <v>44</v>
      </c>
      <c r="B53" s="102" t="s">
        <v>94</v>
      </c>
      <c r="C53" s="100">
        <v>1723525.277613</v>
      </c>
      <c r="D53" s="100">
        <v>2030000</v>
      </c>
      <c r="E53" s="100">
        <v>4838584</v>
      </c>
      <c r="F53" s="100">
        <v>0</v>
      </c>
      <c r="G53" s="100">
        <v>0</v>
      </c>
      <c r="H53" s="100">
        <v>0</v>
      </c>
      <c r="I53" s="100">
        <v>0</v>
      </c>
      <c r="J53" s="94"/>
      <c r="K53" s="110"/>
    </row>
    <row r="54" spans="1:11" x14ac:dyDescent="0.25">
      <c r="A54" s="4">
        <v>45</v>
      </c>
      <c r="B54" s="102" t="s">
        <v>95</v>
      </c>
      <c r="C54" s="100">
        <v>5146291.39353</v>
      </c>
      <c r="D54" s="100">
        <v>1750000</v>
      </c>
      <c r="E54" s="100">
        <v>700000</v>
      </c>
      <c r="F54" s="100">
        <v>0</v>
      </c>
      <c r="G54" s="100">
        <v>0</v>
      </c>
      <c r="H54" s="100">
        <v>0</v>
      </c>
      <c r="I54" s="100">
        <v>0</v>
      </c>
      <c r="J54" s="94"/>
      <c r="K54" s="110"/>
    </row>
    <row r="55" spans="1:11" x14ac:dyDescent="0.25">
      <c r="A55" s="4">
        <v>46</v>
      </c>
      <c r="B55" s="102" t="s">
        <v>96</v>
      </c>
      <c r="C55" s="100">
        <v>27750035.007707998</v>
      </c>
      <c r="D55" s="100">
        <v>16204387</v>
      </c>
      <c r="E55" s="100">
        <v>1000000</v>
      </c>
      <c r="F55" s="100">
        <v>0</v>
      </c>
      <c r="G55" s="100">
        <v>0</v>
      </c>
      <c r="H55" s="100">
        <v>0</v>
      </c>
      <c r="I55" s="100">
        <v>0</v>
      </c>
      <c r="J55" s="94"/>
      <c r="K55" s="110"/>
    </row>
    <row r="56" spans="1:11" x14ac:dyDescent="0.25">
      <c r="A56" s="4">
        <v>47</v>
      </c>
      <c r="B56" s="102" t="s">
        <v>97</v>
      </c>
      <c r="C56" s="100">
        <v>969802.24995529989</v>
      </c>
      <c r="D56" s="100">
        <v>6530000</v>
      </c>
      <c r="E56" s="100">
        <v>13275735</v>
      </c>
      <c r="F56" s="100">
        <v>0</v>
      </c>
      <c r="G56" s="100">
        <v>0</v>
      </c>
      <c r="H56" s="100">
        <v>0</v>
      </c>
      <c r="I56" s="100">
        <v>0</v>
      </c>
      <c r="J56" s="94"/>
      <c r="K56" s="110"/>
    </row>
    <row r="57" spans="1:11" x14ac:dyDescent="0.25">
      <c r="A57" s="4">
        <v>48</v>
      </c>
      <c r="B57" s="102" t="s">
        <v>98</v>
      </c>
      <c r="C57" s="100">
        <v>945640.29999999993</v>
      </c>
      <c r="D57" s="100">
        <v>0</v>
      </c>
      <c r="E57" s="100">
        <v>0</v>
      </c>
      <c r="F57" s="100">
        <v>0</v>
      </c>
      <c r="G57" s="100">
        <v>0</v>
      </c>
      <c r="H57" s="100">
        <v>554787</v>
      </c>
      <c r="I57" s="100">
        <v>0</v>
      </c>
      <c r="J57" s="94"/>
      <c r="K57" s="110"/>
    </row>
    <row r="58" spans="1:11" x14ac:dyDescent="0.25">
      <c r="A58" s="4">
        <v>49</v>
      </c>
      <c r="B58" s="102" t="s">
        <v>99</v>
      </c>
      <c r="C58" s="100">
        <v>7282.1200000000008</v>
      </c>
      <c r="D58" s="100">
        <v>0</v>
      </c>
      <c r="E58" s="100">
        <v>0</v>
      </c>
      <c r="F58" s="100">
        <v>0</v>
      </c>
      <c r="G58" s="100">
        <v>782610.09077693941</v>
      </c>
      <c r="H58" s="100">
        <v>1399055.7308193832</v>
      </c>
      <c r="I58" s="100">
        <v>0</v>
      </c>
      <c r="J58" s="94"/>
      <c r="K58" s="110"/>
    </row>
    <row r="59" spans="1:11" x14ac:dyDescent="0.25">
      <c r="A59" s="4">
        <v>50</v>
      </c>
      <c r="B59" s="102" t="s">
        <v>100</v>
      </c>
      <c r="C59" s="100">
        <v>6308800.2947339993</v>
      </c>
      <c r="D59" s="100">
        <v>8139371</v>
      </c>
      <c r="E59" s="100">
        <v>0</v>
      </c>
      <c r="F59" s="100">
        <v>0</v>
      </c>
      <c r="G59" s="100">
        <v>0</v>
      </c>
      <c r="H59" s="100">
        <v>0</v>
      </c>
      <c r="I59" s="100">
        <v>0</v>
      </c>
      <c r="J59" s="94"/>
      <c r="K59" s="110"/>
    </row>
    <row r="60" spans="1:11" x14ac:dyDescent="0.25">
      <c r="A60" s="4">
        <v>51</v>
      </c>
      <c r="B60" s="102" t="s">
        <v>101</v>
      </c>
      <c r="C60" s="100">
        <v>89263.460399999967</v>
      </c>
      <c r="D60" s="100">
        <v>1344000</v>
      </c>
      <c r="E60" s="100">
        <v>1344000</v>
      </c>
      <c r="F60" s="100">
        <v>0</v>
      </c>
      <c r="G60" s="100">
        <v>0</v>
      </c>
      <c r="H60" s="100">
        <v>0</v>
      </c>
      <c r="I60" s="100">
        <v>0</v>
      </c>
      <c r="J60" s="94"/>
      <c r="K60" s="110"/>
    </row>
    <row r="61" spans="1:11" x14ac:dyDescent="0.25">
      <c r="A61" s="4">
        <v>52</v>
      </c>
      <c r="B61" s="102" t="s">
        <v>102</v>
      </c>
      <c r="C61" s="100">
        <v>3651661.8677499997</v>
      </c>
      <c r="D61" s="100">
        <v>1700000</v>
      </c>
      <c r="E61" s="100">
        <v>5861396</v>
      </c>
      <c r="F61" s="100">
        <v>3285662</v>
      </c>
      <c r="G61" s="100">
        <v>0</v>
      </c>
      <c r="H61" s="100">
        <v>0</v>
      </c>
      <c r="I61" s="100">
        <v>0</v>
      </c>
      <c r="J61" s="94"/>
      <c r="K61" s="110"/>
    </row>
    <row r="62" spans="1:11" x14ac:dyDescent="0.25">
      <c r="A62" s="4">
        <v>53</v>
      </c>
      <c r="B62" s="102" t="s">
        <v>19</v>
      </c>
      <c r="C62" s="100">
        <v>326748.8626779</v>
      </c>
      <c r="D62" s="100">
        <v>0</v>
      </c>
      <c r="E62" s="100">
        <v>385287.56709251105</v>
      </c>
      <c r="F62" s="100">
        <v>759463.5670925111</v>
      </c>
      <c r="G62" s="100">
        <v>7486232.3653875068</v>
      </c>
      <c r="H62" s="100">
        <v>2891207.5670925113</v>
      </c>
      <c r="I62" s="100">
        <v>1500000</v>
      </c>
      <c r="J62" s="94"/>
      <c r="K62" s="110"/>
    </row>
    <row r="63" spans="1:11" x14ac:dyDescent="0.25">
      <c r="A63" s="4">
        <v>54</v>
      </c>
      <c r="B63" s="101" t="s">
        <v>103</v>
      </c>
      <c r="C63" s="100">
        <v>91334130.373511001</v>
      </c>
      <c r="D63" s="100">
        <v>84164029</v>
      </c>
      <c r="E63" s="100">
        <v>123326999.85739364</v>
      </c>
      <c r="F63" s="100">
        <v>86025271.517459467</v>
      </c>
      <c r="G63" s="100">
        <v>20414252.610146519</v>
      </c>
      <c r="H63" s="100">
        <v>18991383.355466712</v>
      </c>
      <c r="I63" s="100">
        <v>30051879.16968146</v>
      </c>
      <c r="J63" s="94"/>
    </row>
    <row r="64" spans="1:11" x14ac:dyDescent="0.25">
      <c r="A64" s="4">
        <v>55</v>
      </c>
      <c r="B64" s="101" t="s">
        <v>104</v>
      </c>
      <c r="C64" s="100"/>
      <c r="D64" s="100"/>
      <c r="E64" s="100"/>
      <c r="F64" s="100"/>
      <c r="G64" s="100"/>
      <c r="H64" s="100"/>
      <c r="I64" s="100"/>
    </row>
    <row r="65" spans="1:17" x14ac:dyDescent="0.25">
      <c r="A65" s="4">
        <v>56</v>
      </c>
      <c r="B65" s="102" t="s">
        <v>105</v>
      </c>
      <c r="C65" s="100">
        <v>6868892.362956401</v>
      </c>
      <c r="D65" s="100">
        <v>9616000</v>
      </c>
      <c r="E65" s="100">
        <v>36386890</v>
      </c>
      <c r="F65" s="100">
        <v>70442390</v>
      </c>
      <c r="G65" s="100">
        <v>70442390</v>
      </c>
      <c r="H65" s="100">
        <v>70442390</v>
      </c>
      <c r="I65" s="100">
        <v>74523444.953999996</v>
      </c>
      <c r="J65" s="94"/>
      <c r="K65" s="110"/>
    </row>
    <row r="66" spans="1:17" x14ac:dyDescent="0.25">
      <c r="A66" s="4">
        <v>57</v>
      </c>
      <c r="B66" s="102" t="s">
        <v>106</v>
      </c>
      <c r="C66" s="100">
        <v>20640531.443785798</v>
      </c>
      <c r="D66" s="100">
        <v>19370000</v>
      </c>
      <c r="E66" s="100">
        <v>10972981.800000001</v>
      </c>
      <c r="F66" s="100">
        <v>0</v>
      </c>
      <c r="G66" s="100">
        <v>0</v>
      </c>
      <c r="H66" s="100">
        <v>0</v>
      </c>
      <c r="I66" s="100">
        <v>0</v>
      </c>
      <c r="J66" s="94"/>
      <c r="K66" s="110"/>
    </row>
    <row r="67" spans="1:17" x14ac:dyDescent="0.25">
      <c r="A67" s="4">
        <v>58</v>
      </c>
      <c r="B67" s="102" t="s">
        <v>107</v>
      </c>
      <c r="C67" s="100">
        <v>17036736.5785021</v>
      </c>
      <c r="D67" s="100">
        <v>25497000</v>
      </c>
      <c r="E67" s="100">
        <v>23144464.502105102</v>
      </c>
      <c r="F67" s="100">
        <v>0</v>
      </c>
      <c r="G67" s="100">
        <v>0</v>
      </c>
      <c r="H67" s="100">
        <v>0</v>
      </c>
      <c r="I67" s="100">
        <v>0</v>
      </c>
      <c r="J67" s="94"/>
      <c r="K67" s="110"/>
    </row>
    <row r="68" spans="1:17" x14ac:dyDescent="0.25">
      <c r="A68" s="4">
        <v>59</v>
      </c>
      <c r="B68" s="102" t="s">
        <v>108</v>
      </c>
      <c r="C68" s="100">
        <v>4877966.9556999998</v>
      </c>
      <c r="D68" s="100">
        <v>7370000</v>
      </c>
      <c r="E68" s="100">
        <v>6129766.8400000008</v>
      </c>
      <c r="F68" s="100">
        <v>126794.02</v>
      </c>
      <c r="G68" s="100">
        <v>0</v>
      </c>
      <c r="H68" s="100">
        <v>0</v>
      </c>
      <c r="I68" s="100">
        <v>0</v>
      </c>
      <c r="J68" s="94"/>
      <c r="K68" s="110"/>
    </row>
    <row r="69" spans="1:17" x14ac:dyDescent="0.25">
      <c r="A69" s="4">
        <v>60</v>
      </c>
      <c r="B69" s="102" t="s">
        <v>109</v>
      </c>
      <c r="C69" s="100">
        <v>107396.65471999999</v>
      </c>
      <c r="D69" s="100">
        <v>1304400</v>
      </c>
      <c r="E69" s="100">
        <v>2021000</v>
      </c>
      <c r="F69" s="100">
        <v>1300000</v>
      </c>
      <c r="G69" s="100">
        <v>0</v>
      </c>
      <c r="H69" s="100">
        <v>0</v>
      </c>
      <c r="I69" s="100">
        <v>0</v>
      </c>
      <c r="J69" s="94"/>
      <c r="K69" s="110"/>
    </row>
    <row r="70" spans="1:17" x14ac:dyDescent="0.25">
      <c r="A70" s="4">
        <v>61</v>
      </c>
      <c r="B70" s="102" t="s">
        <v>110</v>
      </c>
      <c r="C70" s="100">
        <v>2041461.5264476</v>
      </c>
      <c r="D70" s="100">
        <v>2352000</v>
      </c>
      <c r="E70" s="100">
        <v>21571000</v>
      </c>
      <c r="F70" s="100">
        <v>14428000</v>
      </c>
      <c r="G70" s="100">
        <v>116000</v>
      </c>
      <c r="H70" s="100">
        <v>0</v>
      </c>
      <c r="I70" s="100">
        <v>0</v>
      </c>
      <c r="J70" s="94"/>
      <c r="K70" s="110"/>
    </row>
    <row r="71" spans="1:17" x14ac:dyDescent="0.25">
      <c r="A71" s="4">
        <v>62</v>
      </c>
      <c r="B71" s="102" t="s">
        <v>111</v>
      </c>
      <c r="C71" s="100">
        <v>4913110.1983711999</v>
      </c>
      <c r="D71" s="100">
        <v>5073448</v>
      </c>
      <c r="E71" s="100">
        <v>0</v>
      </c>
      <c r="F71" s="100">
        <v>0</v>
      </c>
      <c r="G71" s="100">
        <v>0</v>
      </c>
      <c r="H71" s="100">
        <v>0</v>
      </c>
      <c r="I71" s="100">
        <v>0</v>
      </c>
      <c r="J71" s="94"/>
      <c r="K71" s="110"/>
    </row>
    <row r="72" spans="1:17" x14ac:dyDescent="0.25">
      <c r="A72" s="4">
        <v>63</v>
      </c>
      <c r="B72" s="102" t="s">
        <v>112</v>
      </c>
      <c r="C72" s="100">
        <v>7266528.8586399993</v>
      </c>
      <c r="D72" s="100">
        <v>5028820</v>
      </c>
      <c r="E72" s="100">
        <v>0</v>
      </c>
      <c r="F72" s="100">
        <v>0</v>
      </c>
      <c r="G72" s="100">
        <v>0</v>
      </c>
      <c r="H72" s="100">
        <v>0</v>
      </c>
      <c r="I72" s="100">
        <v>0</v>
      </c>
      <c r="J72" s="94"/>
      <c r="K72" s="110"/>
    </row>
    <row r="73" spans="1:17" x14ac:dyDescent="0.25">
      <c r="A73" s="4">
        <v>64</v>
      </c>
      <c r="B73" s="102" t="s">
        <v>113</v>
      </c>
      <c r="C73" s="100">
        <v>181376289.31053567</v>
      </c>
      <c r="D73" s="100">
        <v>163954801</v>
      </c>
      <c r="E73" s="100">
        <v>99568830</v>
      </c>
      <c r="F73" s="100">
        <v>11831483.210547101</v>
      </c>
      <c r="G73" s="100">
        <v>0</v>
      </c>
      <c r="H73" s="100">
        <v>0</v>
      </c>
      <c r="I73" s="100">
        <v>0</v>
      </c>
      <c r="J73" s="94"/>
      <c r="K73" s="110"/>
    </row>
    <row r="74" spans="1:17" x14ac:dyDescent="0.25">
      <c r="A74" s="4">
        <v>65</v>
      </c>
      <c r="B74" s="102" t="s">
        <v>114</v>
      </c>
      <c r="C74" s="100">
        <v>62760225.561783999</v>
      </c>
      <c r="D74" s="100">
        <v>36000000</v>
      </c>
      <c r="E74" s="100">
        <v>7000000</v>
      </c>
      <c r="F74" s="100">
        <v>2300000</v>
      </c>
      <c r="G74" s="100">
        <v>0</v>
      </c>
      <c r="H74" s="100">
        <v>0</v>
      </c>
      <c r="I74" s="100">
        <v>0</v>
      </c>
      <c r="J74" s="94"/>
      <c r="K74" s="110"/>
    </row>
    <row r="75" spans="1:17" s="15" customFormat="1" x14ac:dyDescent="0.25">
      <c r="A75" s="4">
        <v>66</v>
      </c>
      <c r="B75" s="101" t="s">
        <v>115</v>
      </c>
      <c r="C75" s="100">
        <v>307889139.45144278</v>
      </c>
      <c r="D75" s="100">
        <v>275566469</v>
      </c>
      <c r="E75" s="100">
        <v>206794933.1421051</v>
      </c>
      <c r="F75" s="100">
        <v>100428667.2305471</v>
      </c>
      <c r="G75" s="100">
        <v>70558390</v>
      </c>
      <c r="H75" s="100">
        <v>70442390</v>
      </c>
      <c r="I75" s="100">
        <v>74523444.953999996</v>
      </c>
      <c r="J75" s="94"/>
      <c r="K75" s="34"/>
      <c r="L75" s="2"/>
    </row>
    <row r="76" spans="1:17" x14ac:dyDescent="0.25">
      <c r="A76" s="4">
        <v>67</v>
      </c>
      <c r="B76" s="101" t="s">
        <v>116</v>
      </c>
      <c r="C76" s="100">
        <v>0</v>
      </c>
      <c r="D76" s="100"/>
      <c r="E76" s="100">
        <v>10138771.204864604</v>
      </c>
      <c r="F76" s="100">
        <v>7092088.3553407518</v>
      </c>
      <c r="G76" s="100">
        <v>5258838.4676162312</v>
      </c>
      <c r="H76" s="100">
        <v>5070184.6688835649</v>
      </c>
      <c r="I76" s="100">
        <v>5109311.038602395</v>
      </c>
      <c r="J76" s="94"/>
    </row>
    <row r="77" spans="1:17" x14ac:dyDescent="0.25">
      <c r="A77" s="4">
        <v>68</v>
      </c>
      <c r="B77" s="104" t="s">
        <v>117</v>
      </c>
      <c r="C77" s="105">
        <v>719017207.73792434</v>
      </c>
      <c r="D77" s="105">
        <v>664524579</v>
      </c>
      <c r="E77" s="105">
        <v>632149274.57079124</v>
      </c>
      <c r="F77" s="105">
        <v>442189533.46827042</v>
      </c>
      <c r="G77" s="105">
        <v>327886965.31523782</v>
      </c>
      <c r="H77" s="105">
        <v>316124458.8335194</v>
      </c>
      <c r="I77" s="105">
        <v>318563975.98353469</v>
      </c>
      <c r="J77" s="94"/>
    </row>
    <row r="78" spans="1:17" x14ac:dyDescent="0.25">
      <c r="A78" s="4">
        <v>69</v>
      </c>
      <c r="B78" s="106" t="s">
        <v>118</v>
      </c>
      <c r="C78" s="105"/>
      <c r="D78" s="105"/>
      <c r="E78" s="105"/>
      <c r="F78" s="105"/>
      <c r="G78" s="105"/>
      <c r="H78" s="105"/>
      <c r="I78" s="105"/>
      <c r="M78" s="16"/>
      <c r="N78" s="16"/>
      <c r="O78" s="16"/>
      <c r="P78" s="16"/>
      <c r="Q78" s="16"/>
    </row>
    <row r="79" spans="1:17" x14ac:dyDescent="0.25">
      <c r="A79" s="4">
        <v>70</v>
      </c>
      <c r="B79" s="101" t="s">
        <v>119</v>
      </c>
      <c r="C79" s="100"/>
      <c r="D79" s="100"/>
      <c r="E79" s="100"/>
      <c r="F79" s="100"/>
      <c r="G79" s="100"/>
      <c r="H79" s="100"/>
      <c r="I79" s="100"/>
    </row>
    <row r="80" spans="1:17" x14ac:dyDescent="0.25">
      <c r="A80" s="4">
        <v>71</v>
      </c>
      <c r="B80" s="102" t="s">
        <v>120</v>
      </c>
      <c r="C80" s="100">
        <v>1410299.4001893001</v>
      </c>
      <c r="D80" s="100">
        <v>1534890</v>
      </c>
      <c r="E80" s="100">
        <v>1650847.95</v>
      </c>
      <c r="F80" s="100">
        <v>1723981.04</v>
      </c>
      <c r="G80" s="100">
        <v>1800489.44</v>
      </c>
      <c r="H80" s="100">
        <v>1854502.6400000001</v>
      </c>
      <c r="I80" s="100">
        <v>1910137.7192000002</v>
      </c>
      <c r="J80" s="94"/>
    </row>
    <row r="81" spans="1:10" x14ac:dyDescent="0.25">
      <c r="A81" s="4">
        <v>72</v>
      </c>
      <c r="B81" s="102" t="s">
        <v>121</v>
      </c>
      <c r="C81" s="100">
        <v>4837648.2200000007</v>
      </c>
      <c r="D81" s="100">
        <v>4830000</v>
      </c>
      <c r="E81" s="100">
        <v>6495000</v>
      </c>
      <c r="F81" s="100">
        <v>4722500</v>
      </c>
      <c r="G81" s="100">
        <v>9572500</v>
      </c>
      <c r="H81" s="100">
        <v>15912500</v>
      </c>
      <c r="I81" s="100">
        <v>8447500</v>
      </c>
      <c r="J81" s="94"/>
    </row>
    <row r="82" spans="1:10" x14ac:dyDescent="0.25">
      <c r="A82" s="4">
        <v>73</v>
      </c>
      <c r="B82" s="101" t="s">
        <v>122</v>
      </c>
      <c r="C82" s="100">
        <v>6247947.6201893007</v>
      </c>
      <c r="D82" s="100">
        <v>6364890</v>
      </c>
      <c r="E82" s="100">
        <v>8145847.9500000002</v>
      </c>
      <c r="F82" s="100">
        <v>6446481.04</v>
      </c>
      <c r="G82" s="100">
        <v>11372989.439999999</v>
      </c>
      <c r="H82" s="100">
        <v>17767002.640000001</v>
      </c>
      <c r="I82" s="100">
        <v>10357637.7192</v>
      </c>
      <c r="J82" s="94"/>
    </row>
    <row r="83" spans="1:10" x14ac:dyDescent="0.25">
      <c r="A83" s="4">
        <v>74</v>
      </c>
      <c r="B83" s="101" t="s">
        <v>123</v>
      </c>
      <c r="C83" s="100"/>
      <c r="D83" s="100"/>
      <c r="E83" s="100"/>
      <c r="F83" s="100"/>
      <c r="G83" s="100"/>
      <c r="H83" s="100"/>
      <c r="I83" s="100"/>
    </row>
    <row r="84" spans="1:10" x14ac:dyDescent="0.25">
      <c r="A84" s="4">
        <v>75</v>
      </c>
      <c r="B84" s="102" t="s">
        <v>124</v>
      </c>
      <c r="C84" s="100">
        <v>1522968.7159860001</v>
      </c>
      <c r="D84" s="100">
        <v>1216275</v>
      </c>
      <c r="E84" s="100">
        <v>1453000</v>
      </c>
      <c r="F84" s="100">
        <v>2373412</v>
      </c>
      <c r="G84" s="100">
        <v>1208000</v>
      </c>
      <c r="H84" s="100">
        <v>1768000</v>
      </c>
      <c r="I84" s="100">
        <v>918000</v>
      </c>
      <c r="J84" s="94"/>
    </row>
    <row r="85" spans="1:10" x14ac:dyDescent="0.25">
      <c r="A85" s="4">
        <v>76</v>
      </c>
      <c r="B85" s="102" t="s">
        <v>125</v>
      </c>
      <c r="C85" s="100">
        <v>1937660.8888699999</v>
      </c>
      <c r="D85" s="100">
        <v>2019243</v>
      </c>
      <c r="E85" s="100">
        <v>3828820</v>
      </c>
      <c r="F85" s="100">
        <v>3189940</v>
      </c>
      <c r="G85" s="100">
        <v>0</v>
      </c>
      <c r="H85" s="100">
        <v>0</v>
      </c>
      <c r="I85" s="100">
        <v>0</v>
      </c>
      <c r="J85" s="94"/>
    </row>
    <row r="86" spans="1:10" x14ac:dyDescent="0.25">
      <c r="A86" s="4">
        <v>77</v>
      </c>
      <c r="B86" s="102" t="s">
        <v>126</v>
      </c>
      <c r="C86" s="100">
        <v>1613721.8345018998</v>
      </c>
      <c r="D86" s="100">
        <v>2030973</v>
      </c>
      <c r="E86" s="100">
        <v>1318409</v>
      </c>
      <c r="F86" s="100">
        <v>19267000</v>
      </c>
      <c r="G86" s="100">
        <v>0</v>
      </c>
      <c r="H86" s="100">
        <v>0</v>
      </c>
      <c r="I86" s="100">
        <v>0</v>
      </c>
      <c r="J86" s="94"/>
    </row>
    <row r="87" spans="1:10" x14ac:dyDescent="0.25">
      <c r="A87" s="4">
        <v>78</v>
      </c>
      <c r="B87" s="102" t="s">
        <v>127</v>
      </c>
      <c r="C87" s="100">
        <v>2331283.67985</v>
      </c>
      <c r="D87" s="100">
        <v>1134001</v>
      </c>
      <c r="E87" s="100">
        <v>1057000</v>
      </c>
      <c r="F87" s="100">
        <v>100000</v>
      </c>
      <c r="G87" s="100">
        <v>4200000</v>
      </c>
      <c r="H87" s="100">
        <v>6750000</v>
      </c>
      <c r="I87" s="100">
        <v>100000</v>
      </c>
      <c r="J87" s="94"/>
    </row>
    <row r="88" spans="1:10" x14ac:dyDescent="0.25">
      <c r="A88" s="4">
        <v>79</v>
      </c>
      <c r="B88" s="102" t="s">
        <v>128</v>
      </c>
      <c r="C88" s="100">
        <v>638924.67800000007</v>
      </c>
      <c r="D88" s="100">
        <v>1929801</v>
      </c>
      <c r="E88" s="100">
        <v>1947186</v>
      </c>
      <c r="F88" s="100">
        <v>1947186</v>
      </c>
      <c r="G88" s="100">
        <v>1947186</v>
      </c>
      <c r="H88" s="100">
        <v>1947186</v>
      </c>
      <c r="I88" s="100">
        <v>1947186</v>
      </c>
      <c r="J88" s="94"/>
    </row>
    <row r="89" spans="1:10" x14ac:dyDescent="0.25">
      <c r="A89" s="4">
        <v>80</v>
      </c>
      <c r="B89" s="102" t="s">
        <v>129</v>
      </c>
      <c r="C89" s="100">
        <v>25944472.054409303</v>
      </c>
      <c r="D89" s="100">
        <v>27525206</v>
      </c>
      <c r="E89" s="100">
        <v>16348500</v>
      </c>
      <c r="F89" s="100">
        <v>18472650</v>
      </c>
      <c r="G89" s="100">
        <v>21562537</v>
      </c>
      <c r="H89" s="100">
        <v>14854612</v>
      </c>
      <c r="I89" s="100">
        <v>27498975</v>
      </c>
      <c r="J89" s="94"/>
    </row>
    <row r="90" spans="1:10" x14ac:dyDescent="0.25">
      <c r="A90" s="4">
        <v>81</v>
      </c>
      <c r="B90" s="102" t="s">
        <v>130</v>
      </c>
      <c r="C90" s="100">
        <v>645781.88199999998</v>
      </c>
      <c r="D90" s="100">
        <v>630217</v>
      </c>
      <c r="E90" s="100">
        <v>4840000</v>
      </c>
      <c r="F90" s="100">
        <v>466000</v>
      </c>
      <c r="G90" s="100">
        <v>131000</v>
      </c>
      <c r="H90" s="100">
        <v>211000</v>
      </c>
      <c r="I90" s="100">
        <v>41000</v>
      </c>
      <c r="J90" s="94"/>
    </row>
    <row r="91" spans="1:10" x14ac:dyDescent="0.25">
      <c r="A91" s="4">
        <v>82</v>
      </c>
      <c r="B91" s="102" t="s">
        <v>131</v>
      </c>
      <c r="C91" s="100">
        <v>8275997.8799999999</v>
      </c>
      <c r="D91" s="100">
        <v>7968332</v>
      </c>
      <c r="E91" s="100">
        <v>200000</v>
      </c>
      <c r="F91" s="100">
        <v>374283</v>
      </c>
      <c r="G91" s="100">
        <v>0</v>
      </c>
      <c r="H91" s="100">
        <v>0</v>
      </c>
      <c r="I91" s="100">
        <v>0</v>
      </c>
      <c r="J91" s="94"/>
    </row>
    <row r="92" spans="1:10" x14ac:dyDescent="0.25">
      <c r="A92" s="4">
        <v>83</v>
      </c>
      <c r="B92" s="102" t="s">
        <v>132</v>
      </c>
      <c r="C92" s="100">
        <v>7741567.7100000009</v>
      </c>
      <c r="D92" s="100">
        <v>8058650</v>
      </c>
      <c r="E92" s="100">
        <v>100000</v>
      </c>
      <c r="F92" s="100">
        <v>0</v>
      </c>
      <c r="G92" s="100">
        <v>0</v>
      </c>
      <c r="H92" s="100">
        <v>0</v>
      </c>
      <c r="I92" s="100">
        <v>0</v>
      </c>
      <c r="J92" s="94"/>
    </row>
    <row r="93" spans="1:10" x14ac:dyDescent="0.25">
      <c r="A93" s="4">
        <v>84</v>
      </c>
      <c r="B93" s="102" t="s">
        <v>133</v>
      </c>
      <c r="C93" s="100">
        <v>1155405.6000000001</v>
      </c>
      <c r="D93" s="100">
        <v>31560</v>
      </c>
      <c r="E93" s="100">
        <v>3814849</v>
      </c>
      <c r="F93" s="100">
        <v>0</v>
      </c>
      <c r="G93" s="100">
        <v>500000</v>
      </c>
      <c r="H93" s="100">
        <v>0</v>
      </c>
      <c r="I93" s="100">
        <v>0</v>
      </c>
      <c r="J93" s="94"/>
    </row>
    <row r="94" spans="1:10" x14ac:dyDescent="0.25">
      <c r="A94" s="4">
        <v>85</v>
      </c>
      <c r="B94" s="102" t="s">
        <v>134</v>
      </c>
      <c r="C94" s="100">
        <v>842600.01581600006</v>
      </c>
      <c r="D94" s="100">
        <v>1137948</v>
      </c>
      <c r="E94" s="100">
        <v>150000</v>
      </c>
      <c r="F94" s="100">
        <v>0</v>
      </c>
      <c r="G94" s="100">
        <v>0</v>
      </c>
      <c r="H94" s="100">
        <v>0</v>
      </c>
      <c r="I94" s="100">
        <v>0</v>
      </c>
      <c r="J94" s="94"/>
    </row>
    <row r="95" spans="1:10" x14ac:dyDescent="0.25">
      <c r="A95" s="4">
        <v>86</v>
      </c>
      <c r="B95" s="102" t="s">
        <v>135</v>
      </c>
      <c r="C95" s="100">
        <v>457963.788</v>
      </c>
      <c r="D95" s="100">
        <v>422810</v>
      </c>
      <c r="E95" s="100">
        <v>2551000</v>
      </c>
      <c r="F95" s="100">
        <v>1915250</v>
      </c>
      <c r="G95" s="100">
        <v>22294346</v>
      </c>
      <c r="H95" s="100">
        <v>-8626875</v>
      </c>
      <c r="I95" s="100">
        <v>0</v>
      </c>
      <c r="J95" s="94"/>
    </row>
    <row r="96" spans="1:10" x14ac:dyDescent="0.25">
      <c r="A96" s="4">
        <v>87</v>
      </c>
      <c r="B96" s="102" t="s">
        <v>136</v>
      </c>
      <c r="C96" s="100">
        <v>2259993.4791260003</v>
      </c>
      <c r="D96" s="100">
        <v>2518738</v>
      </c>
      <c r="E96" s="100">
        <v>2050742</v>
      </c>
      <c r="F96" s="100">
        <v>2061415</v>
      </c>
      <c r="G96" s="100">
        <v>2112949</v>
      </c>
      <c r="H96" s="100">
        <v>2165774</v>
      </c>
      <c r="I96" s="100">
        <v>2219919</v>
      </c>
      <c r="J96" s="94"/>
    </row>
    <row r="97" spans="1:10" x14ac:dyDescent="0.25">
      <c r="A97" s="4">
        <v>88</v>
      </c>
      <c r="B97" s="102" t="s">
        <v>137</v>
      </c>
      <c r="C97" s="100">
        <v>1819842.0799995998</v>
      </c>
      <c r="D97" s="100">
        <v>1896001</v>
      </c>
      <c r="E97" s="100">
        <v>2007000</v>
      </c>
      <c r="F97" s="100">
        <v>2016000</v>
      </c>
      <c r="G97" s="100">
        <v>2012000</v>
      </c>
      <c r="H97" s="100">
        <v>1836000</v>
      </c>
      <c r="I97" s="100">
        <v>1773000</v>
      </c>
      <c r="J97" s="94"/>
    </row>
    <row r="98" spans="1:10" x14ac:dyDescent="0.25">
      <c r="A98" s="4">
        <v>89</v>
      </c>
      <c r="B98" s="102" t="s">
        <v>138</v>
      </c>
      <c r="C98" s="100">
        <v>1519466.5961317003</v>
      </c>
      <c r="D98" s="100">
        <v>2504517</v>
      </c>
      <c r="E98" s="100">
        <v>2514537</v>
      </c>
      <c r="F98" s="100">
        <v>3938657</v>
      </c>
      <c r="G98" s="100">
        <v>2475909</v>
      </c>
      <c r="H98" s="100">
        <v>2477980</v>
      </c>
      <c r="I98" s="100">
        <v>2480103</v>
      </c>
      <c r="J98" s="94"/>
    </row>
    <row r="99" spans="1:10" x14ac:dyDescent="0.25">
      <c r="A99" s="4">
        <v>90</v>
      </c>
      <c r="B99" s="102" t="s">
        <v>139</v>
      </c>
      <c r="C99" s="100">
        <v>23084635.949999999</v>
      </c>
      <c r="D99" s="100">
        <v>26482172</v>
      </c>
      <c r="E99" s="100">
        <v>358375</v>
      </c>
      <c r="F99" s="100">
        <v>0</v>
      </c>
      <c r="G99" s="100">
        <v>1347500</v>
      </c>
      <c r="H99" s="100">
        <v>17417588</v>
      </c>
      <c r="I99" s="100">
        <v>-8626875</v>
      </c>
      <c r="J99" s="94"/>
    </row>
    <row r="100" spans="1:10" x14ac:dyDescent="0.25">
      <c r="A100" s="4">
        <v>91</v>
      </c>
      <c r="B100" s="102" t="s">
        <v>140</v>
      </c>
      <c r="C100" s="100">
        <v>326168.27</v>
      </c>
      <c r="D100" s="100">
        <v>361987</v>
      </c>
      <c r="E100" s="100">
        <v>863250</v>
      </c>
      <c r="F100" s="100">
        <v>348000</v>
      </c>
      <c r="G100" s="100">
        <v>659300</v>
      </c>
      <c r="H100" s="100">
        <v>78000</v>
      </c>
      <c r="I100" s="100">
        <v>78000</v>
      </c>
      <c r="J100" s="94"/>
    </row>
    <row r="101" spans="1:10" x14ac:dyDescent="0.25">
      <c r="A101" s="4">
        <v>92</v>
      </c>
      <c r="B101" s="102" t="s">
        <v>141</v>
      </c>
      <c r="C101" s="100">
        <v>7279698.8300000001</v>
      </c>
      <c r="D101" s="100">
        <v>6457937</v>
      </c>
      <c r="E101" s="100">
        <v>0</v>
      </c>
      <c r="F101" s="100">
        <v>65000</v>
      </c>
      <c r="G101" s="100">
        <v>560000</v>
      </c>
      <c r="H101" s="100">
        <v>0</v>
      </c>
      <c r="I101" s="100">
        <v>0</v>
      </c>
      <c r="J101" s="94"/>
    </row>
    <row r="102" spans="1:10" x14ac:dyDescent="0.25">
      <c r="A102" s="4">
        <v>93</v>
      </c>
      <c r="B102" s="102" t="s">
        <v>142</v>
      </c>
      <c r="C102" s="100">
        <v>20082.150000000001</v>
      </c>
      <c r="D102" s="100">
        <v>66037</v>
      </c>
      <c r="E102" s="100">
        <v>325000</v>
      </c>
      <c r="F102" s="100">
        <v>0</v>
      </c>
      <c r="G102" s="100">
        <v>0</v>
      </c>
      <c r="H102" s="100">
        <v>0</v>
      </c>
      <c r="I102" s="100">
        <v>0</v>
      </c>
      <c r="J102" s="94"/>
    </row>
    <row r="103" spans="1:10" x14ac:dyDescent="0.25">
      <c r="A103" s="4">
        <v>94</v>
      </c>
      <c r="B103" s="102" t="s">
        <v>143</v>
      </c>
      <c r="C103" s="100">
        <v>3542450.942516</v>
      </c>
      <c r="D103" s="100">
        <v>4136584</v>
      </c>
      <c r="E103" s="100">
        <v>3833827</v>
      </c>
      <c r="F103" s="100">
        <v>3688627</v>
      </c>
      <c r="G103" s="100">
        <v>3768627</v>
      </c>
      <c r="H103" s="100">
        <v>3522145</v>
      </c>
      <c r="I103" s="100">
        <v>3522145</v>
      </c>
      <c r="J103" s="94"/>
    </row>
    <row r="104" spans="1:10" x14ac:dyDescent="0.25">
      <c r="A104" s="4">
        <v>95</v>
      </c>
      <c r="B104" s="101" t="s">
        <v>144</v>
      </c>
      <c r="C104" s="100">
        <v>92960687.025206506</v>
      </c>
      <c r="D104" s="100">
        <v>98528989</v>
      </c>
      <c r="E104" s="100">
        <v>49561495</v>
      </c>
      <c r="F104" s="100">
        <v>60223420</v>
      </c>
      <c r="G104" s="100">
        <v>64779354</v>
      </c>
      <c r="H104" s="100">
        <v>44401410</v>
      </c>
      <c r="I104" s="100">
        <v>31951453</v>
      </c>
      <c r="J104" s="94"/>
    </row>
    <row r="105" spans="1:10" x14ac:dyDescent="0.25">
      <c r="A105" s="4">
        <v>96</v>
      </c>
      <c r="B105" s="101" t="s">
        <v>145</v>
      </c>
      <c r="C105" s="100"/>
      <c r="D105" s="100"/>
      <c r="E105" s="100"/>
      <c r="F105" s="100"/>
      <c r="G105" s="100"/>
      <c r="H105" s="100"/>
      <c r="I105" s="100"/>
    </row>
    <row r="106" spans="1:10" x14ac:dyDescent="0.25">
      <c r="A106" s="4">
        <v>97</v>
      </c>
      <c r="B106" s="102" t="s">
        <v>146</v>
      </c>
      <c r="C106" s="100">
        <v>1932594.7515199999</v>
      </c>
      <c r="D106" s="100">
        <v>2000000</v>
      </c>
      <c r="E106" s="100">
        <v>0</v>
      </c>
      <c r="F106" s="100">
        <v>2500000</v>
      </c>
      <c r="G106" s="100">
        <v>0</v>
      </c>
      <c r="H106" s="100">
        <v>0</v>
      </c>
      <c r="I106" s="100">
        <v>0</v>
      </c>
      <c r="J106" s="94"/>
    </row>
    <row r="107" spans="1:10" x14ac:dyDescent="0.25">
      <c r="A107" s="4">
        <v>98</v>
      </c>
      <c r="B107" s="102" t="s">
        <v>147</v>
      </c>
      <c r="C107" s="100">
        <v>746256.26391999994</v>
      </c>
      <c r="D107" s="100">
        <v>750000</v>
      </c>
      <c r="E107" s="100">
        <v>5750000</v>
      </c>
      <c r="F107" s="100">
        <v>5750000</v>
      </c>
      <c r="G107" s="100">
        <v>0</v>
      </c>
      <c r="H107" s="100">
        <v>0</v>
      </c>
      <c r="I107" s="100">
        <v>0</v>
      </c>
      <c r="J107" s="94"/>
    </row>
    <row r="108" spans="1:10" x14ac:dyDescent="0.25">
      <c r="A108" s="4">
        <v>99</v>
      </c>
      <c r="B108" s="102" t="s">
        <v>148</v>
      </c>
      <c r="C108" s="100">
        <v>253094.43470349998</v>
      </c>
      <c r="D108" s="100">
        <v>200000</v>
      </c>
      <c r="E108" s="100">
        <v>0</v>
      </c>
      <c r="F108" s="100">
        <v>0</v>
      </c>
      <c r="G108" s="100">
        <v>0</v>
      </c>
      <c r="H108" s="100">
        <v>0</v>
      </c>
      <c r="I108" s="100">
        <v>0</v>
      </c>
      <c r="J108" s="94"/>
    </row>
    <row r="109" spans="1:10" x14ac:dyDescent="0.25">
      <c r="A109" s="4">
        <v>100</v>
      </c>
      <c r="B109" s="102" t="s">
        <v>149</v>
      </c>
      <c r="C109" s="100">
        <v>2983018.6891999999</v>
      </c>
      <c r="D109" s="100">
        <v>3000000</v>
      </c>
      <c r="E109" s="100">
        <v>3000000</v>
      </c>
      <c r="F109" s="100">
        <v>3000000</v>
      </c>
      <c r="G109" s="100">
        <v>3000000</v>
      </c>
      <c r="H109" s="100">
        <v>3000000</v>
      </c>
      <c r="I109" s="100">
        <v>3000000</v>
      </c>
      <c r="J109" s="94"/>
    </row>
    <row r="110" spans="1:10" x14ac:dyDescent="0.25">
      <c r="A110" s="4">
        <v>101</v>
      </c>
      <c r="B110" s="102" t="s">
        <v>150</v>
      </c>
      <c r="C110" s="100">
        <v>34990013.376806416</v>
      </c>
      <c r="D110" s="100">
        <v>32900000</v>
      </c>
      <c r="E110" s="100">
        <v>30100000</v>
      </c>
      <c r="F110" s="100">
        <v>30100000</v>
      </c>
      <c r="G110" s="100">
        <v>30100000</v>
      </c>
      <c r="H110" s="100">
        <v>30100000</v>
      </c>
      <c r="I110" s="100">
        <v>30100000</v>
      </c>
      <c r="J110" s="94"/>
    </row>
    <row r="111" spans="1:10" x14ac:dyDescent="0.25">
      <c r="A111" s="4">
        <v>102</v>
      </c>
      <c r="B111" s="102" t="s">
        <v>151</v>
      </c>
      <c r="C111" s="100">
        <v>2429463.2942400002</v>
      </c>
      <c r="D111" s="100">
        <v>2471925</v>
      </c>
      <c r="E111" s="100">
        <v>500000</v>
      </c>
      <c r="F111" s="100">
        <v>0</v>
      </c>
      <c r="G111" s="100">
        <v>0</v>
      </c>
      <c r="H111" s="100">
        <v>0</v>
      </c>
      <c r="I111" s="100">
        <v>0</v>
      </c>
      <c r="J111" s="94"/>
    </row>
    <row r="112" spans="1:10" x14ac:dyDescent="0.25">
      <c r="A112" s="4">
        <v>103</v>
      </c>
      <c r="B112" s="102" t="s">
        <v>152</v>
      </c>
      <c r="C112" s="100">
        <v>2349741.9508799999</v>
      </c>
      <c r="D112" s="100">
        <v>2431476</v>
      </c>
      <c r="E112" s="100">
        <v>0</v>
      </c>
      <c r="F112" s="100">
        <v>0</v>
      </c>
      <c r="G112" s="100">
        <v>0</v>
      </c>
      <c r="H112" s="100">
        <v>0</v>
      </c>
      <c r="I112" s="100">
        <v>0</v>
      </c>
      <c r="J112" s="94"/>
    </row>
    <row r="113" spans="1:10" x14ac:dyDescent="0.25">
      <c r="A113" s="4">
        <v>104</v>
      </c>
      <c r="B113" s="102" t="s">
        <v>153</v>
      </c>
      <c r="C113" s="100">
        <v>252965.09000000003</v>
      </c>
      <c r="D113" s="100">
        <v>199500</v>
      </c>
      <c r="E113" s="100">
        <v>0</v>
      </c>
      <c r="F113" s="100">
        <v>0</v>
      </c>
      <c r="G113" s="100">
        <v>0</v>
      </c>
      <c r="H113" s="100">
        <v>0</v>
      </c>
      <c r="I113" s="100">
        <v>0</v>
      </c>
      <c r="J113" s="94"/>
    </row>
    <row r="114" spans="1:10" x14ac:dyDescent="0.25">
      <c r="A114" s="4">
        <v>105</v>
      </c>
      <c r="B114" s="102" t="s">
        <v>154</v>
      </c>
      <c r="C114" s="100">
        <v>1477822.1259999999</v>
      </c>
      <c r="D114" s="100">
        <v>1479676</v>
      </c>
      <c r="E114" s="100">
        <v>0</v>
      </c>
      <c r="F114" s="100">
        <v>0</v>
      </c>
      <c r="G114" s="100">
        <v>0</v>
      </c>
      <c r="H114" s="100">
        <v>0</v>
      </c>
      <c r="I114" s="100">
        <v>0</v>
      </c>
      <c r="J114" s="94"/>
    </row>
    <row r="115" spans="1:10" x14ac:dyDescent="0.25">
      <c r="A115" s="4">
        <v>106</v>
      </c>
      <c r="B115" s="102" t="s">
        <v>155</v>
      </c>
      <c r="C115" s="100">
        <v>515919.15200000006</v>
      </c>
      <c r="D115" s="100">
        <v>518780</v>
      </c>
      <c r="E115" s="100">
        <v>0</v>
      </c>
      <c r="F115" s="100">
        <v>0</v>
      </c>
      <c r="G115" s="100">
        <v>0</v>
      </c>
      <c r="H115" s="100">
        <v>0</v>
      </c>
      <c r="I115" s="100">
        <v>0</v>
      </c>
      <c r="J115" s="94"/>
    </row>
    <row r="116" spans="1:10" x14ac:dyDescent="0.25">
      <c r="A116" s="4">
        <v>107</v>
      </c>
      <c r="B116" s="102" t="s">
        <v>156</v>
      </c>
      <c r="C116" s="100">
        <v>231634.16039999999</v>
      </c>
      <c r="D116" s="100">
        <v>210672</v>
      </c>
      <c r="E116" s="100">
        <v>0</v>
      </c>
      <c r="F116" s="100">
        <v>0</v>
      </c>
      <c r="G116" s="100">
        <v>0</v>
      </c>
      <c r="H116" s="100">
        <v>0</v>
      </c>
      <c r="I116" s="100">
        <v>0</v>
      </c>
      <c r="J116" s="94"/>
    </row>
    <row r="117" spans="1:10" x14ac:dyDescent="0.25">
      <c r="A117" s="4">
        <v>108</v>
      </c>
      <c r="B117" s="102" t="s">
        <v>157</v>
      </c>
      <c r="C117" s="100">
        <v>150358</v>
      </c>
      <c r="D117" s="100">
        <v>150358</v>
      </c>
      <c r="E117" s="100">
        <v>0</v>
      </c>
      <c r="F117" s="100">
        <v>0</v>
      </c>
      <c r="G117" s="100">
        <v>0</v>
      </c>
      <c r="H117" s="100">
        <v>0</v>
      </c>
      <c r="I117" s="100">
        <v>0</v>
      </c>
      <c r="J117" s="94"/>
    </row>
    <row r="118" spans="1:10" x14ac:dyDescent="0.25">
      <c r="A118" s="4">
        <v>109</v>
      </c>
      <c r="B118" s="102" t="s">
        <v>158</v>
      </c>
      <c r="C118" s="100">
        <v>16902.079999999998</v>
      </c>
      <c r="D118" s="100">
        <v>0</v>
      </c>
      <c r="E118" s="100">
        <v>0</v>
      </c>
      <c r="F118" s="100">
        <v>0</v>
      </c>
      <c r="G118" s="100">
        <v>0</v>
      </c>
      <c r="H118" s="100">
        <v>0</v>
      </c>
      <c r="I118" s="100">
        <v>0</v>
      </c>
      <c r="J118" s="94"/>
    </row>
    <row r="119" spans="1:10" x14ac:dyDescent="0.25">
      <c r="A119" s="4">
        <v>110</v>
      </c>
      <c r="B119" s="102" t="s">
        <v>159</v>
      </c>
      <c r="C119" s="100"/>
      <c r="D119" s="100"/>
      <c r="E119" s="100"/>
      <c r="F119" s="100"/>
      <c r="G119" s="100"/>
      <c r="H119" s="100"/>
      <c r="I119" s="100"/>
      <c r="J119" s="94"/>
    </row>
    <row r="120" spans="1:10" x14ac:dyDescent="0.25">
      <c r="A120" s="4">
        <v>111</v>
      </c>
      <c r="B120" s="103" t="s">
        <v>160</v>
      </c>
      <c r="C120" s="100">
        <v>0</v>
      </c>
      <c r="D120" s="100">
        <v>0</v>
      </c>
      <c r="E120" s="100">
        <v>0</v>
      </c>
      <c r="F120" s="100">
        <v>0</v>
      </c>
      <c r="G120" s="100">
        <v>10554937</v>
      </c>
      <c r="H120" s="100">
        <v>16310937.5</v>
      </c>
      <c r="I120" s="100">
        <v>17000000</v>
      </c>
      <c r="J120" s="94"/>
    </row>
    <row r="121" spans="1:10" x14ac:dyDescent="0.25">
      <c r="A121" s="4">
        <v>112</v>
      </c>
      <c r="B121" s="103" t="s">
        <v>161</v>
      </c>
      <c r="C121" s="100">
        <v>0</v>
      </c>
      <c r="D121" s="100">
        <v>0</v>
      </c>
      <c r="E121" s="100">
        <v>250000</v>
      </c>
      <c r="F121" s="100">
        <v>0</v>
      </c>
      <c r="G121" s="100">
        <v>0</v>
      </c>
      <c r="H121" s="100">
        <v>0</v>
      </c>
      <c r="I121" s="100">
        <v>0</v>
      </c>
      <c r="J121" s="94"/>
    </row>
    <row r="122" spans="1:10" x14ac:dyDescent="0.25">
      <c r="A122" s="4">
        <v>113</v>
      </c>
      <c r="B122" s="103" t="s">
        <v>162</v>
      </c>
      <c r="C122" s="100">
        <v>0</v>
      </c>
      <c r="D122" s="100">
        <v>0</v>
      </c>
      <c r="E122" s="100">
        <v>200000</v>
      </c>
      <c r="F122" s="100">
        <v>1253000</v>
      </c>
      <c r="G122" s="100">
        <v>0</v>
      </c>
      <c r="H122" s="100">
        <v>0</v>
      </c>
      <c r="I122" s="100">
        <v>0</v>
      </c>
      <c r="J122" s="94"/>
    </row>
    <row r="123" spans="1:10" x14ac:dyDescent="0.25">
      <c r="A123" s="4">
        <v>114</v>
      </c>
      <c r="B123" s="103" t="s">
        <v>163</v>
      </c>
      <c r="C123" s="100">
        <v>0</v>
      </c>
      <c r="D123" s="100">
        <v>0</v>
      </c>
      <c r="E123" s="100">
        <v>750000</v>
      </c>
      <c r="F123" s="100">
        <v>7007000</v>
      </c>
      <c r="G123" s="100">
        <v>5256000</v>
      </c>
      <c r="H123" s="100">
        <v>2000000</v>
      </c>
      <c r="I123" s="100">
        <v>0</v>
      </c>
      <c r="J123" s="94"/>
    </row>
    <row r="124" spans="1:10" x14ac:dyDescent="0.25">
      <c r="A124" s="4">
        <v>115</v>
      </c>
      <c r="B124" s="103" t="s">
        <v>164</v>
      </c>
      <c r="C124" s="100">
        <v>0</v>
      </c>
      <c r="D124" s="100">
        <v>0</v>
      </c>
      <c r="E124" s="100">
        <v>150000</v>
      </c>
      <c r="F124" s="100">
        <v>1350000</v>
      </c>
      <c r="G124" s="100">
        <v>0</v>
      </c>
      <c r="H124" s="100">
        <v>0</v>
      </c>
      <c r="I124" s="100">
        <v>0</v>
      </c>
      <c r="J124" s="94"/>
    </row>
    <row r="125" spans="1:10" x14ac:dyDescent="0.25">
      <c r="A125" s="4">
        <v>116</v>
      </c>
      <c r="B125" s="103" t="s">
        <v>165</v>
      </c>
      <c r="C125" s="100">
        <v>0</v>
      </c>
      <c r="D125" s="100">
        <v>0</v>
      </c>
      <c r="E125" s="100">
        <v>100000</v>
      </c>
      <c r="F125" s="100">
        <v>1900000</v>
      </c>
      <c r="G125" s="100">
        <v>0</v>
      </c>
      <c r="H125" s="100">
        <v>0</v>
      </c>
      <c r="I125" s="100">
        <v>0</v>
      </c>
      <c r="J125" s="94"/>
    </row>
    <row r="126" spans="1:10" x14ac:dyDescent="0.25">
      <c r="A126" s="4">
        <v>117</v>
      </c>
      <c r="B126" s="103" t="s">
        <v>166</v>
      </c>
      <c r="C126" s="100">
        <v>0</v>
      </c>
      <c r="D126" s="100">
        <v>0</v>
      </c>
      <c r="E126" s="100">
        <v>177525</v>
      </c>
      <c r="F126" s="100">
        <v>0</v>
      </c>
      <c r="G126" s="100">
        <v>0</v>
      </c>
      <c r="H126" s="100">
        <v>0</v>
      </c>
      <c r="I126" s="100">
        <v>0</v>
      </c>
      <c r="J126" s="94"/>
    </row>
    <row r="127" spans="1:10" x14ac:dyDescent="0.25">
      <c r="A127" s="4">
        <v>118</v>
      </c>
      <c r="B127" s="103" t="s">
        <v>167</v>
      </c>
      <c r="C127" s="100">
        <v>0</v>
      </c>
      <c r="D127" s="100">
        <v>0</v>
      </c>
      <c r="E127" s="100">
        <v>938000</v>
      </c>
      <c r="F127" s="100">
        <v>0</v>
      </c>
      <c r="G127" s="100">
        <v>0</v>
      </c>
      <c r="H127" s="100">
        <v>0</v>
      </c>
      <c r="I127" s="100">
        <v>0</v>
      </c>
      <c r="J127" s="94"/>
    </row>
    <row r="128" spans="1:10" x14ac:dyDescent="0.25">
      <c r="A128" s="4">
        <v>119</v>
      </c>
      <c r="B128" s="103" t="s">
        <v>168</v>
      </c>
      <c r="C128" s="100">
        <v>0</v>
      </c>
      <c r="D128" s="100">
        <v>0</v>
      </c>
      <c r="E128" s="100">
        <v>250000</v>
      </c>
      <c r="F128" s="100">
        <v>750000</v>
      </c>
      <c r="G128" s="100">
        <v>500000</v>
      </c>
      <c r="H128" s="100">
        <v>0</v>
      </c>
      <c r="I128" s="100">
        <v>0</v>
      </c>
      <c r="J128" s="94"/>
    </row>
    <row r="129" spans="1:10" x14ac:dyDescent="0.25">
      <c r="A129" s="4">
        <v>120</v>
      </c>
      <c r="B129" s="103" t="s">
        <v>169</v>
      </c>
      <c r="C129" s="100">
        <v>0</v>
      </c>
      <c r="D129" s="100">
        <v>0</v>
      </c>
      <c r="E129" s="100">
        <v>1063000</v>
      </c>
      <c r="F129" s="100">
        <v>0</v>
      </c>
      <c r="G129" s="100">
        <v>0</v>
      </c>
      <c r="H129" s="100">
        <v>0</v>
      </c>
      <c r="I129" s="100">
        <v>0</v>
      </c>
      <c r="J129" s="94"/>
    </row>
    <row r="130" spans="1:10" x14ac:dyDescent="0.25">
      <c r="A130" s="4">
        <v>121</v>
      </c>
      <c r="B130" s="103" t="s">
        <v>170</v>
      </c>
      <c r="C130" s="100">
        <v>0</v>
      </c>
      <c r="D130" s="100">
        <v>0</v>
      </c>
      <c r="E130" s="100">
        <v>100000</v>
      </c>
      <c r="F130" s="100">
        <v>683000</v>
      </c>
      <c r="G130" s="100">
        <v>0</v>
      </c>
      <c r="H130" s="100">
        <v>0</v>
      </c>
      <c r="I130" s="100">
        <v>0</v>
      </c>
      <c r="J130" s="94"/>
    </row>
    <row r="131" spans="1:10" x14ac:dyDescent="0.25">
      <c r="A131" s="4">
        <v>122</v>
      </c>
      <c r="B131" s="103" t="s">
        <v>171</v>
      </c>
      <c r="C131" s="100">
        <v>0</v>
      </c>
      <c r="D131" s="100">
        <v>0</v>
      </c>
      <c r="E131" s="100">
        <v>100000</v>
      </c>
      <c r="F131" s="100">
        <v>1553000</v>
      </c>
      <c r="G131" s="100">
        <v>0</v>
      </c>
      <c r="H131" s="100">
        <v>0</v>
      </c>
      <c r="I131" s="100">
        <v>0</v>
      </c>
      <c r="J131" s="94"/>
    </row>
    <row r="132" spans="1:10" x14ac:dyDescent="0.25">
      <c r="A132" s="4">
        <v>123</v>
      </c>
      <c r="B132" s="103" t="s">
        <v>172</v>
      </c>
      <c r="C132" s="100">
        <v>0</v>
      </c>
      <c r="D132" s="100">
        <v>0</v>
      </c>
      <c r="E132" s="100">
        <v>9958000</v>
      </c>
      <c r="F132" s="100">
        <v>1439000</v>
      </c>
      <c r="G132" s="100">
        <v>689062.5</v>
      </c>
      <c r="H132" s="100">
        <v>689062.5</v>
      </c>
      <c r="I132" s="100">
        <v>0</v>
      </c>
      <c r="J132" s="94"/>
    </row>
    <row r="133" spans="1:10" x14ac:dyDescent="0.25">
      <c r="A133" s="4">
        <v>124</v>
      </c>
      <c r="B133" s="103" t="s">
        <v>173</v>
      </c>
      <c r="C133" s="100">
        <v>0</v>
      </c>
      <c r="D133" s="100">
        <v>0</v>
      </c>
      <c r="E133" s="100">
        <v>250000</v>
      </c>
      <c r="F133" s="100">
        <v>0</v>
      </c>
      <c r="G133" s="100">
        <v>0</v>
      </c>
      <c r="H133" s="100">
        <v>0</v>
      </c>
      <c r="I133" s="100">
        <v>0</v>
      </c>
      <c r="J133" s="94"/>
    </row>
    <row r="134" spans="1:10" x14ac:dyDescent="0.25">
      <c r="A134" s="4">
        <v>125</v>
      </c>
      <c r="B134" s="103" t="s">
        <v>174</v>
      </c>
      <c r="C134" s="100">
        <v>0</v>
      </c>
      <c r="D134" s="100">
        <v>0</v>
      </c>
      <c r="E134" s="100">
        <v>9500000</v>
      </c>
      <c r="F134" s="100">
        <v>500000</v>
      </c>
      <c r="G134" s="100">
        <v>0</v>
      </c>
      <c r="H134" s="100">
        <v>0</v>
      </c>
      <c r="I134" s="100">
        <v>0</v>
      </c>
      <c r="J134" s="94"/>
    </row>
    <row r="135" spans="1:10" x14ac:dyDescent="0.25">
      <c r="A135" s="4">
        <v>126</v>
      </c>
      <c r="B135" s="103" t="s">
        <v>175</v>
      </c>
      <c r="C135" s="100">
        <v>0</v>
      </c>
      <c r="D135" s="100">
        <v>0</v>
      </c>
      <c r="E135" s="100">
        <v>100000</v>
      </c>
      <c r="F135" s="100">
        <v>1563000</v>
      </c>
      <c r="G135" s="100">
        <v>0</v>
      </c>
      <c r="H135" s="100">
        <v>0</v>
      </c>
      <c r="I135" s="100">
        <v>0</v>
      </c>
      <c r="J135" s="94"/>
    </row>
    <row r="136" spans="1:10" x14ac:dyDescent="0.25">
      <c r="A136" s="4">
        <v>127</v>
      </c>
      <c r="B136" s="102" t="s">
        <v>176</v>
      </c>
      <c r="C136" s="100">
        <v>0</v>
      </c>
      <c r="D136" s="100">
        <v>0</v>
      </c>
      <c r="E136" s="100">
        <v>23886525</v>
      </c>
      <c r="F136" s="100">
        <v>17998000</v>
      </c>
      <c r="G136" s="100">
        <v>16999999.5</v>
      </c>
      <c r="H136" s="100">
        <v>19000000</v>
      </c>
      <c r="I136" s="100">
        <v>17000000</v>
      </c>
      <c r="J136" s="94"/>
    </row>
    <row r="137" spans="1:10" x14ac:dyDescent="0.25">
      <c r="A137" s="4">
        <v>128</v>
      </c>
      <c r="B137" s="101" t="s">
        <v>177</v>
      </c>
      <c r="C137" s="100">
        <v>48329783.369669922</v>
      </c>
      <c r="D137" s="100">
        <v>46312387</v>
      </c>
      <c r="E137" s="100">
        <v>63236525</v>
      </c>
      <c r="F137" s="100">
        <v>59348000</v>
      </c>
      <c r="G137" s="100">
        <v>50099999.5</v>
      </c>
      <c r="H137" s="100">
        <v>52100000</v>
      </c>
      <c r="I137" s="100">
        <v>50100000</v>
      </c>
      <c r="J137" s="94"/>
    </row>
    <row r="138" spans="1:10" x14ac:dyDescent="0.25">
      <c r="A138" s="4">
        <v>129</v>
      </c>
      <c r="B138" s="101" t="s">
        <v>70</v>
      </c>
      <c r="C138" s="100"/>
      <c r="D138" s="100"/>
      <c r="E138" s="100"/>
      <c r="F138" s="100"/>
      <c r="G138" s="100"/>
      <c r="H138" s="100"/>
      <c r="I138" s="100"/>
    </row>
    <row r="139" spans="1:10" x14ac:dyDescent="0.25">
      <c r="A139" s="4">
        <v>130</v>
      </c>
      <c r="B139" s="102" t="s">
        <v>178</v>
      </c>
      <c r="C139" s="100">
        <v>417824.89</v>
      </c>
      <c r="D139" s="100">
        <v>521000</v>
      </c>
      <c r="E139" s="100">
        <v>748000</v>
      </c>
      <c r="F139" s="100">
        <v>142000</v>
      </c>
      <c r="G139" s="100">
        <v>0</v>
      </c>
      <c r="H139" s="100">
        <v>0</v>
      </c>
      <c r="I139" s="100">
        <v>0</v>
      </c>
      <c r="J139" s="94"/>
    </row>
    <row r="140" spans="1:10" x14ac:dyDescent="0.25">
      <c r="A140" s="4">
        <v>131</v>
      </c>
      <c r="B140" s="102" t="s">
        <v>179</v>
      </c>
      <c r="C140" s="100">
        <v>1513940.6627920999</v>
      </c>
      <c r="D140" s="100">
        <v>1545000</v>
      </c>
      <c r="E140" s="100">
        <v>1591350</v>
      </c>
      <c r="F140" s="100">
        <v>1639090.5</v>
      </c>
      <c r="G140" s="100">
        <v>1688263.2150000001</v>
      </c>
      <c r="H140" s="100">
        <v>1738911.1114500002</v>
      </c>
      <c r="I140" s="100">
        <v>1791078.4447935002</v>
      </c>
      <c r="J140" s="94"/>
    </row>
    <row r="141" spans="1:10" x14ac:dyDescent="0.25">
      <c r="A141" s="4">
        <v>132</v>
      </c>
      <c r="B141" s="102" t="s">
        <v>180</v>
      </c>
      <c r="C141" s="100">
        <v>3395744.5592000005</v>
      </c>
      <c r="D141" s="100">
        <v>2500000</v>
      </c>
      <c r="E141" s="100">
        <v>1440000</v>
      </c>
      <c r="F141" s="100">
        <v>1480000</v>
      </c>
      <c r="G141" s="100">
        <v>1500000</v>
      </c>
      <c r="H141" s="100">
        <v>1780000</v>
      </c>
      <c r="I141" s="100">
        <v>1780000</v>
      </c>
      <c r="J141" s="94"/>
    </row>
    <row r="142" spans="1:10" x14ac:dyDescent="0.25">
      <c r="A142" s="4">
        <v>133</v>
      </c>
      <c r="B142" s="102" t="s">
        <v>181</v>
      </c>
      <c r="C142" s="100">
        <v>0</v>
      </c>
      <c r="D142" s="100">
        <v>0</v>
      </c>
      <c r="E142" s="100">
        <v>0</v>
      </c>
      <c r="F142" s="100">
        <v>0</v>
      </c>
      <c r="G142" s="100">
        <v>0</v>
      </c>
      <c r="H142" s="100">
        <v>0</v>
      </c>
      <c r="I142" s="100">
        <v>12600000</v>
      </c>
      <c r="J142" s="94"/>
    </row>
    <row r="143" spans="1:10" x14ac:dyDescent="0.25">
      <c r="A143" s="4">
        <v>134</v>
      </c>
      <c r="B143" s="101" t="s">
        <v>78</v>
      </c>
      <c r="C143" s="100">
        <v>5327510.1119921003</v>
      </c>
      <c r="D143" s="100">
        <v>4566000</v>
      </c>
      <c r="E143" s="100">
        <v>3779350</v>
      </c>
      <c r="F143" s="100">
        <v>3261090.5</v>
      </c>
      <c r="G143" s="100">
        <v>3188263.2149999999</v>
      </c>
      <c r="H143" s="100">
        <v>3518911.1114500002</v>
      </c>
      <c r="I143" s="100">
        <v>16171078.4447935</v>
      </c>
      <c r="J143" s="94"/>
    </row>
    <row r="144" spans="1:10" x14ac:dyDescent="0.25">
      <c r="A144" s="4">
        <v>135</v>
      </c>
      <c r="B144" s="101" t="s">
        <v>182</v>
      </c>
      <c r="C144" s="100"/>
      <c r="D144" s="100"/>
      <c r="E144" s="100"/>
      <c r="F144" s="100"/>
      <c r="G144" s="100"/>
      <c r="H144" s="100"/>
      <c r="I144" s="100"/>
    </row>
    <row r="145" spans="1:10" x14ac:dyDescent="0.25">
      <c r="A145" s="4">
        <v>136</v>
      </c>
      <c r="B145" s="102" t="s">
        <v>183</v>
      </c>
      <c r="C145" s="100">
        <v>31760500.928906597</v>
      </c>
      <c r="D145" s="100">
        <v>30102686</v>
      </c>
      <c r="E145" s="100">
        <v>30594365.127787609</v>
      </c>
      <c r="F145" s="100">
        <v>29466689.120973449</v>
      </c>
      <c r="G145" s="100">
        <v>25430524.021681421</v>
      </c>
      <c r="H145" s="100">
        <v>22300124.559911519</v>
      </c>
      <c r="I145" s="100">
        <v>23338121.613008864</v>
      </c>
      <c r="J145" s="94"/>
    </row>
    <row r="146" spans="1:10" x14ac:dyDescent="0.25">
      <c r="A146" s="4">
        <v>137</v>
      </c>
      <c r="B146" s="102" t="s">
        <v>184</v>
      </c>
      <c r="C146" s="100">
        <v>85219832.434573397</v>
      </c>
      <c r="D146" s="100">
        <v>87452779</v>
      </c>
      <c r="E146" s="100">
        <v>88906577.920000002</v>
      </c>
      <c r="F146" s="100">
        <v>91298834.439999998</v>
      </c>
      <c r="G146" s="100">
        <v>94031507.060000002</v>
      </c>
      <c r="H146" s="100">
        <v>98486387.159999996</v>
      </c>
      <c r="I146" s="100">
        <v>101042118.5548</v>
      </c>
      <c r="J146" s="94"/>
    </row>
    <row r="147" spans="1:10" x14ac:dyDescent="0.25">
      <c r="A147" s="4">
        <v>138</v>
      </c>
      <c r="B147" s="102" t="s">
        <v>185</v>
      </c>
      <c r="C147" s="100">
        <v>4951015.3206390003</v>
      </c>
      <c r="D147" s="100">
        <v>4409567</v>
      </c>
      <c r="E147" s="100">
        <v>4774891.9779387312</v>
      </c>
      <c r="F147" s="100">
        <v>4485187.9823658504</v>
      </c>
      <c r="G147" s="100">
        <v>4499130.543238231</v>
      </c>
      <c r="H147" s="100">
        <v>4518279.7304119244</v>
      </c>
      <c r="I147" s="100">
        <v>4530696.1223242823</v>
      </c>
      <c r="J147" s="94"/>
    </row>
    <row r="148" spans="1:10" x14ac:dyDescent="0.25">
      <c r="A148" s="4">
        <v>139</v>
      </c>
      <c r="B148" s="102" t="s">
        <v>186</v>
      </c>
      <c r="C148" s="100">
        <v>6628014.4713127008</v>
      </c>
      <c r="D148" s="100">
        <v>5726244</v>
      </c>
      <c r="E148" s="100">
        <v>6012000</v>
      </c>
      <c r="F148" s="100">
        <v>6019000</v>
      </c>
      <c r="G148" s="100">
        <v>6019000</v>
      </c>
      <c r="H148" s="100">
        <v>5719000</v>
      </c>
      <c r="I148" s="100">
        <v>5719000</v>
      </c>
      <c r="J148" s="94"/>
    </row>
    <row r="149" spans="1:10" x14ac:dyDescent="0.25">
      <c r="A149" s="4">
        <v>140</v>
      </c>
      <c r="B149" s="102" t="s">
        <v>187</v>
      </c>
      <c r="C149" s="100">
        <v>23518933.405873694</v>
      </c>
      <c r="D149" s="100">
        <v>30685103</v>
      </c>
      <c r="E149" s="100">
        <v>19517334.38247399</v>
      </c>
      <c r="F149" s="100">
        <v>20405528.07564614</v>
      </c>
      <c r="G149" s="100">
        <v>24152579.438226379</v>
      </c>
      <c r="H149" s="100">
        <v>18129700.028063014</v>
      </c>
      <c r="I149" s="100">
        <v>17183547.450286109</v>
      </c>
      <c r="J149" s="94"/>
    </row>
    <row r="150" spans="1:10" x14ac:dyDescent="0.25">
      <c r="A150" s="4">
        <v>141</v>
      </c>
      <c r="B150" s="102" t="s">
        <v>188</v>
      </c>
      <c r="C150" s="100">
        <v>14216807.101987999</v>
      </c>
      <c r="D150" s="100">
        <v>10448211</v>
      </c>
      <c r="E150" s="100">
        <v>10538232.29061947</v>
      </c>
      <c r="F150" s="100">
        <v>10519726.411327435</v>
      </c>
      <c r="G150" s="100">
        <v>10516874.055929204</v>
      </c>
      <c r="H150" s="100">
        <v>10559319.504424779</v>
      </c>
      <c r="I150" s="100">
        <v>13551051.223893806</v>
      </c>
      <c r="J150" s="94"/>
    </row>
    <row r="151" spans="1:10" x14ac:dyDescent="0.25">
      <c r="A151" s="4">
        <v>142</v>
      </c>
      <c r="B151" s="102" t="s">
        <v>189</v>
      </c>
      <c r="C151" s="100">
        <v>1696923.2155199996</v>
      </c>
      <c r="D151" s="100">
        <v>1034819</v>
      </c>
      <c r="E151" s="100">
        <v>2249363</v>
      </c>
      <c r="F151" s="100">
        <v>2361832</v>
      </c>
      <c r="G151" s="100">
        <v>2479923</v>
      </c>
      <c r="H151" s="100">
        <v>2636924</v>
      </c>
      <c r="I151" s="100">
        <v>2806726</v>
      </c>
      <c r="J151" s="94"/>
    </row>
    <row r="152" spans="1:10" x14ac:dyDescent="0.25">
      <c r="A152" s="4">
        <v>143</v>
      </c>
      <c r="B152" s="102" t="s">
        <v>190</v>
      </c>
      <c r="C152" s="100">
        <v>28188834.643425804</v>
      </c>
      <c r="D152" s="100">
        <v>34348598</v>
      </c>
      <c r="E152" s="100">
        <v>26991687.027564608</v>
      </c>
      <c r="F152" s="100">
        <v>27527658.892215576</v>
      </c>
      <c r="G152" s="100">
        <v>28085145.798482906</v>
      </c>
      <c r="H152" s="100">
        <v>28664583.989467867</v>
      </c>
      <c r="I152" s="100">
        <v>29796612.499151904</v>
      </c>
      <c r="J152" s="94"/>
    </row>
    <row r="153" spans="1:10" x14ac:dyDescent="0.25">
      <c r="A153" s="4">
        <v>144</v>
      </c>
      <c r="B153" s="102" t="s">
        <v>191</v>
      </c>
      <c r="C153" s="100">
        <v>23913721.011033501</v>
      </c>
      <c r="D153" s="100">
        <v>18369461</v>
      </c>
      <c r="E153" s="100">
        <v>18519131.287388675</v>
      </c>
      <c r="F153" s="100">
        <v>19051944.716426585</v>
      </c>
      <c r="G153" s="100">
        <v>19600708.449627008</v>
      </c>
      <c r="H153" s="100">
        <v>20165618.486989945</v>
      </c>
      <c r="I153" s="100">
        <v>20770587.421599645</v>
      </c>
      <c r="J153" s="94"/>
    </row>
    <row r="154" spans="1:10" x14ac:dyDescent="0.25">
      <c r="A154" s="4">
        <v>145</v>
      </c>
      <c r="B154" s="102" t="s">
        <v>192</v>
      </c>
      <c r="C154" s="100">
        <v>17272600.565936297</v>
      </c>
      <c r="D154" s="100">
        <v>18222146</v>
      </c>
      <c r="E154" s="100">
        <v>16429058</v>
      </c>
      <c r="F154" s="100">
        <v>15363258</v>
      </c>
      <c r="G154" s="100">
        <v>16398946.65285364</v>
      </c>
      <c r="H154" s="100">
        <v>16281568.529879559</v>
      </c>
      <c r="I154" s="100">
        <v>16770015.185775945</v>
      </c>
      <c r="J154" s="94"/>
    </row>
    <row r="155" spans="1:10" x14ac:dyDescent="0.25">
      <c r="A155" s="4">
        <v>146</v>
      </c>
      <c r="B155" s="102" t="s">
        <v>193</v>
      </c>
      <c r="C155" s="100">
        <v>13464147.623079</v>
      </c>
      <c r="D155" s="100">
        <v>10560097</v>
      </c>
      <c r="E155" s="100">
        <v>8763442.9571668301</v>
      </c>
      <c r="F155" s="100">
        <v>17341218.12480925</v>
      </c>
      <c r="G155" s="100">
        <v>18188458.260120228</v>
      </c>
      <c r="H155" s="100">
        <v>41832236.421693079</v>
      </c>
      <c r="I155" s="100">
        <v>51568486.327885665</v>
      </c>
      <c r="J155" s="94"/>
    </row>
    <row r="156" spans="1:10" x14ac:dyDescent="0.25">
      <c r="A156" s="4">
        <v>147</v>
      </c>
      <c r="B156" s="102" t="s">
        <v>194</v>
      </c>
      <c r="C156" s="100">
        <v>4100830.2161109</v>
      </c>
      <c r="D156" s="100">
        <v>15284084</v>
      </c>
      <c r="E156" s="100">
        <v>7276163.8426691797</v>
      </c>
      <c r="F156" s="100">
        <v>16772346.41039302</v>
      </c>
      <c r="G156" s="100">
        <v>26980774.691983826</v>
      </c>
      <c r="H156" s="100">
        <v>28600462.096224874</v>
      </c>
      <c r="I156" s="100">
        <v>17721735.999111619</v>
      </c>
      <c r="J156" s="94"/>
    </row>
    <row r="157" spans="1:10" x14ac:dyDescent="0.25">
      <c r="A157" s="4">
        <v>148</v>
      </c>
      <c r="B157" s="102" t="s">
        <v>195</v>
      </c>
      <c r="C157" s="100">
        <v>2823927.8516559997</v>
      </c>
      <c r="D157" s="100">
        <v>2094957</v>
      </c>
      <c r="E157" s="100">
        <v>1986871.0464451988</v>
      </c>
      <c r="F157" s="100">
        <v>2046296.8141042434</v>
      </c>
      <c r="G157" s="100">
        <v>2107559.324502633</v>
      </c>
      <c r="H157" s="100">
        <v>2170290.5142377121</v>
      </c>
      <c r="I157" s="100">
        <v>2235399.2296648435</v>
      </c>
      <c r="J157" s="94"/>
    </row>
    <row r="158" spans="1:10" x14ac:dyDescent="0.25">
      <c r="A158" s="4">
        <v>149</v>
      </c>
      <c r="B158" s="102" t="s">
        <v>196</v>
      </c>
      <c r="C158" s="100">
        <v>2372836.8387945001</v>
      </c>
      <c r="D158" s="100">
        <v>2700000</v>
      </c>
      <c r="E158" s="100">
        <v>2700000</v>
      </c>
      <c r="F158" s="100">
        <v>2700000</v>
      </c>
      <c r="G158" s="100">
        <v>2700000</v>
      </c>
      <c r="H158" s="100">
        <v>2700000</v>
      </c>
      <c r="I158" s="100">
        <v>2781000</v>
      </c>
      <c r="J158" s="94"/>
    </row>
    <row r="159" spans="1:10" x14ac:dyDescent="0.25">
      <c r="A159" s="4">
        <v>150</v>
      </c>
      <c r="B159" s="101" t="s">
        <v>197</v>
      </c>
      <c r="C159" s="100">
        <v>260128925.62884939</v>
      </c>
      <c r="D159" s="100">
        <v>271438752</v>
      </c>
      <c r="E159" s="100">
        <v>245259118.86005428</v>
      </c>
      <c r="F159" s="100">
        <v>265359520.98826152</v>
      </c>
      <c r="G159" s="100">
        <v>281191131.29664552</v>
      </c>
      <c r="H159" s="100">
        <v>302764495.02130431</v>
      </c>
      <c r="I159" s="100">
        <v>309815097.62750274</v>
      </c>
      <c r="J159" s="94"/>
    </row>
    <row r="160" spans="1:10" x14ac:dyDescent="0.25">
      <c r="A160" s="4">
        <v>151</v>
      </c>
      <c r="B160" s="104" t="s">
        <v>198</v>
      </c>
      <c r="C160" s="105">
        <v>412994853.7559073</v>
      </c>
      <c r="D160" s="105">
        <v>427211018</v>
      </c>
      <c r="E160" s="105">
        <v>369982336.8100543</v>
      </c>
      <c r="F160" s="105">
        <v>394638512.52826154</v>
      </c>
      <c r="G160" s="105">
        <v>410631737.45164543</v>
      </c>
      <c r="H160" s="105">
        <v>420551818.77275425</v>
      </c>
      <c r="I160" s="105">
        <v>418395266.79149616</v>
      </c>
      <c r="J160" s="94"/>
    </row>
    <row r="161" spans="1:10" x14ac:dyDescent="0.25">
      <c r="A161" s="4">
        <v>152</v>
      </c>
      <c r="B161" s="99" t="s">
        <v>199</v>
      </c>
      <c r="C161" s="100">
        <v>1132012061.4938314</v>
      </c>
      <c r="D161" s="100">
        <v>1091735597</v>
      </c>
      <c r="E161" s="100">
        <v>1002131611.3808455</v>
      </c>
      <c r="F161" s="100">
        <v>836828045.99653208</v>
      </c>
      <c r="G161" s="100">
        <v>738518702.76688325</v>
      </c>
      <c r="H161" s="100">
        <v>736676277.60627377</v>
      </c>
      <c r="I161" s="100">
        <v>736959242.77503085</v>
      </c>
      <c r="J161" s="94"/>
    </row>
    <row r="162" spans="1:10" x14ac:dyDescent="0.25">
      <c r="B162"/>
      <c r="C162"/>
      <c r="D162"/>
      <c r="E162"/>
      <c r="F162"/>
      <c r="G162"/>
      <c r="H162"/>
      <c r="I162"/>
    </row>
    <row r="163" spans="1:10" x14ac:dyDescent="0.25">
      <c r="B163"/>
      <c r="C163"/>
      <c r="D163"/>
      <c r="E163"/>
      <c r="F163"/>
      <c r="G163"/>
      <c r="H163"/>
      <c r="I163"/>
    </row>
    <row r="164" spans="1:10" x14ac:dyDescent="0.25">
      <c r="I164" s="2"/>
    </row>
    <row r="165" spans="1:10" x14ac:dyDescent="0.25">
      <c r="B165" s="17" t="s">
        <v>200</v>
      </c>
      <c r="I165" s="2"/>
    </row>
    <row r="166" spans="1:10" x14ac:dyDescent="0.25">
      <c r="I166" s="2"/>
    </row>
    <row r="167" spans="1:10" x14ac:dyDescent="0.25">
      <c r="I167" s="2"/>
    </row>
    <row r="168" spans="1:10" x14ac:dyDescent="0.25">
      <c r="I168" s="2"/>
      <c r="J168" s="50"/>
    </row>
    <row r="169" spans="1:10" x14ac:dyDescent="0.25">
      <c r="I169" s="2"/>
      <c r="J169" s="50"/>
    </row>
    <row r="170" spans="1:10" x14ac:dyDescent="0.25">
      <c r="I170" s="2"/>
      <c r="J170" s="50"/>
    </row>
    <row r="171" spans="1:10" x14ac:dyDescent="0.25">
      <c r="I171" s="2"/>
      <c r="J171" s="50"/>
    </row>
    <row r="172" spans="1:10" x14ac:dyDescent="0.25">
      <c r="I172" s="2"/>
      <c r="J172" s="50"/>
    </row>
  </sheetData>
  <hyperlinks>
    <hyperlink ref="B165" r:id="rId2"/>
  </hyperlinks>
  <pageMargins left="0.25" right="0.25" top="0.5" bottom="0.5" header="0.3" footer="0.3"/>
  <pageSetup scale="73" fitToHeight="0" orientation="landscape"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B1115"/>
  <sheetViews>
    <sheetView topLeftCell="B1" workbookViewId="0">
      <pane ySplit="1" topLeftCell="A2" activePane="bottomLeft" state="frozen"/>
      <selection activeCell="E35" sqref="E35"/>
      <selection pane="bottomLeft" activeCell="E35" sqref="E35"/>
    </sheetView>
  </sheetViews>
  <sheetFormatPr defaultColWidth="9.140625" defaultRowHeight="15" x14ac:dyDescent="0.25"/>
  <cols>
    <col min="1" max="1" width="9.140625" style="2"/>
    <col min="2" max="2" width="18.42578125" style="2" bestFit="1" customWidth="1"/>
    <col min="3" max="3" width="7.7109375" style="2" bestFit="1" customWidth="1"/>
    <col min="4" max="4" width="43.28515625" style="2" bestFit="1" customWidth="1"/>
    <col min="5" max="5" width="10.28515625" style="2" bestFit="1" customWidth="1"/>
    <col min="6" max="6" width="20.42578125" style="2" customWidth="1"/>
    <col min="7" max="7" width="12.7109375" style="2" bestFit="1" customWidth="1"/>
    <col min="8" max="8" width="17.5703125" style="2" customWidth="1"/>
    <col min="9" max="9" width="26.7109375" style="2" customWidth="1"/>
    <col min="10" max="10" width="58.7109375" style="2" bestFit="1" customWidth="1"/>
    <col min="11" max="11" width="12.28515625" style="2" bestFit="1" customWidth="1"/>
    <col min="12" max="12" width="13.7109375" style="2" hidden="1" customWidth="1"/>
    <col min="13" max="13" width="23.85546875" style="2" hidden="1" customWidth="1"/>
    <col min="14" max="14" width="9" style="2" hidden="1" customWidth="1"/>
    <col min="15" max="15" width="20.5703125" style="2" hidden="1" customWidth="1"/>
    <col min="16" max="16" width="12.85546875" style="2" hidden="1" customWidth="1"/>
    <col min="17" max="17" width="25.28515625" style="2" hidden="1" customWidth="1"/>
    <col min="18" max="18" width="12.85546875" style="2" hidden="1" customWidth="1"/>
    <col min="19" max="19" width="23.140625" style="2" hidden="1" customWidth="1"/>
    <col min="20" max="20" width="12.85546875" style="2" hidden="1" customWidth="1"/>
    <col min="21" max="21" width="42.7109375" style="2" bestFit="1" customWidth="1"/>
    <col min="22" max="22" width="12.28515625" style="2" hidden="1" customWidth="1"/>
    <col min="23" max="23" width="34.5703125" style="2" hidden="1" customWidth="1"/>
    <col min="24" max="24" width="12.28515625" style="2" hidden="1" customWidth="1"/>
    <col min="25" max="25" width="40.28515625" style="2" hidden="1" customWidth="1"/>
    <col min="26" max="26" width="21" style="2" hidden="1" customWidth="1"/>
    <col min="27" max="27" width="18.140625" style="2" hidden="1" customWidth="1"/>
    <col min="28" max="28" width="21.7109375" style="2" hidden="1" customWidth="1"/>
    <col min="29" max="29" width="16.28515625" style="2" hidden="1" customWidth="1"/>
    <col min="30" max="30" width="22" style="2" hidden="1" customWidth="1"/>
    <col min="31" max="31" width="16.140625" style="2" bestFit="1" customWidth="1"/>
    <col min="32" max="32" width="14.140625" style="2" bestFit="1" customWidth="1"/>
    <col min="33" max="33" width="12.140625" style="2" bestFit="1" customWidth="1"/>
    <col min="34" max="34" width="16.140625" style="2" bestFit="1" customWidth="1"/>
    <col min="35" max="35" width="12.42578125" style="2" bestFit="1" customWidth="1"/>
    <col min="36" max="36" width="12.140625" style="2" bestFit="1" customWidth="1"/>
    <col min="37" max="37" width="16.140625" style="2" bestFit="1" customWidth="1"/>
    <col min="38" max="38" width="12.42578125" style="2" bestFit="1" customWidth="1"/>
    <col min="39" max="39" width="11.5703125" style="2" bestFit="1" customWidth="1"/>
    <col min="40" max="40" width="16.140625" style="2" bestFit="1" customWidth="1"/>
    <col min="41" max="41" width="12.42578125" style="2" bestFit="1" customWidth="1"/>
    <col min="42" max="42" width="12.140625" style="2" bestFit="1" customWidth="1"/>
    <col min="43" max="43" width="12.42578125" style="2" bestFit="1" customWidth="1"/>
    <col min="44" max="44" width="13.28515625" style="2" bestFit="1" customWidth="1"/>
    <col min="45" max="46" width="14.5703125" style="2" customWidth="1"/>
    <col min="47" max="47" width="4.28515625" style="2" bestFit="1" customWidth="1"/>
    <col min="48" max="48" width="11.5703125" style="2" bestFit="1" customWidth="1"/>
    <col min="49" max="49" width="16.140625" style="2" bestFit="1" customWidth="1"/>
    <col min="50" max="53" width="14.7109375" style="2" bestFit="1" customWidth="1"/>
    <col min="54" max="54" width="11.5703125" style="2" bestFit="1" customWidth="1"/>
    <col min="55" max="16384" width="9.140625" style="2"/>
  </cols>
  <sheetData>
    <row r="1" spans="1:54" ht="30" x14ac:dyDescent="0.25">
      <c r="A1" s="18" t="s">
        <v>40</v>
      </c>
      <c r="B1" s="18" t="s">
        <v>201</v>
      </c>
      <c r="C1" s="19" t="s">
        <v>202</v>
      </c>
      <c r="D1" s="20" t="s">
        <v>203</v>
      </c>
      <c r="E1" s="19" t="s">
        <v>204</v>
      </c>
      <c r="F1" s="19" t="s">
        <v>205</v>
      </c>
      <c r="G1" s="19" t="s">
        <v>206</v>
      </c>
      <c r="H1" s="19" t="s">
        <v>207</v>
      </c>
      <c r="I1" s="18" t="s">
        <v>208</v>
      </c>
      <c r="J1" s="18" t="s">
        <v>209</v>
      </c>
      <c r="K1" s="18" t="s">
        <v>210</v>
      </c>
      <c r="L1" s="19" t="s">
        <v>211</v>
      </c>
      <c r="M1" s="19" t="s">
        <v>212</v>
      </c>
      <c r="N1" s="18" t="s">
        <v>38</v>
      </c>
      <c r="O1" s="19" t="s">
        <v>213</v>
      </c>
      <c r="P1" s="21" t="s">
        <v>214</v>
      </c>
      <c r="Q1" s="22" t="s">
        <v>215</v>
      </c>
      <c r="R1" s="21" t="s">
        <v>216</v>
      </c>
      <c r="S1" s="22" t="s">
        <v>217</v>
      </c>
      <c r="T1" s="21" t="s">
        <v>218</v>
      </c>
      <c r="U1" s="22" t="s">
        <v>219</v>
      </c>
      <c r="V1" s="21" t="s">
        <v>220</v>
      </c>
      <c r="W1" s="21" t="s">
        <v>221</v>
      </c>
      <c r="X1" s="21" t="s">
        <v>222</v>
      </c>
      <c r="Y1" s="21" t="s">
        <v>223</v>
      </c>
      <c r="Z1" s="19" t="s">
        <v>224</v>
      </c>
      <c r="AA1" s="23" t="s">
        <v>225</v>
      </c>
      <c r="AB1" s="23" t="s">
        <v>226</v>
      </c>
      <c r="AC1" s="24" t="s">
        <v>227</v>
      </c>
      <c r="AD1" s="19" t="s">
        <v>228</v>
      </c>
      <c r="AE1" s="19" t="s">
        <v>229</v>
      </c>
      <c r="AF1" s="25" t="s">
        <v>230</v>
      </c>
      <c r="AG1" s="26" t="s">
        <v>231</v>
      </c>
      <c r="AH1" s="19" t="s">
        <v>232</v>
      </c>
      <c r="AI1" s="25" t="s">
        <v>233</v>
      </c>
      <c r="AJ1" s="26" t="s">
        <v>234</v>
      </c>
      <c r="AK1" s="19" t="s">
        <v>235</v>
      </c>
      <c r="AL1" s="25" t="s">
        <v>236</v>
      </c>
      <c r="AM1" s="26" t="s">
        <v>237</v>
      </c>
      <c r="AN1" s="19" t="s">
        <v>238</v>
      </c>
      <c r="AO1" s="25" t="s">
        <v>239</v>
      </c>
      <c r="AP1" s="27" t="s">
        <v>240</v>
      </c>
      <c r="AQ1" s="25" t="s">
        <v>241</v>
      </c>
      <c r="AR1" s="28" t="s">
        <v>242</v>
      </c>
      <c r="AS1" s="29" t="s">
        <v>243</v>
      </c>
      <c r="AT1" s="30" t="s">
        <v>244</v>
      </c>
      <c r="AU1" s="31" t="s">
        <v>245</v>
      </c>
      <c r="AV1" s="19" t="s">
        <v>246</v>
      </c>
      <c r="AW1" s="32" t="s">
        <v>247</v>
      </c>
      <c r="AX1" s="32" t="s">
        <v>248</v>
      </c>
      <c r="AY1" s="32" t="s">
        <v>249</v>
      </c>
      <c r="AZ1" s="32" t="s">
        <v>250</v>
      </c>
      <c r="BA1" s="32" t="s">
        <v>251</v>
      </c>
    </row>
    <row r="2" spans="1:54" hidden="1" x14ac:dyDescent="0.25">
      <c r="A2" s="33" t="s">
        <v>252</v>
      </c>
      <c r="B2" s="34" t="s">
        <v>253</v>
      </c>
      <c r="C2" s="2" t="s">
        <v>254</v>
      </c>
      <c r="D2" s="35" t="s">
        <v>255</v>
      </c>
      <c r="E2" s="2" t="s">
        <v>256</v>
      </c>
      <c r="F2" s="2" t="s">
        <v>257</v>
      </c>
      <c r="G2" s="2" t="s">
        <v>258</v>
      </c>
      <c r="H2" s="2" t="s">
        <v>259</v>
      </c>
      <c r="I2" s="2" t="s">
        <v>260</v>
      </c>
      <c r="J2" s="2" t="s">
        <v>261</v>
      </c>
      <c r="K2" s="2" t="s">
        <v>262</v>
      </c>
      <c r="L2" s="2">
        <v>1150</v>
      </c>
      <c r="M2" s="2" t="s">
        <v>263</v>
      </c>
      <c r="N2" s="2" t="s">
        <v>264</v>
      </c>
      <c r="O2" s="2" t="s">
        <v>265</v>
      </c>
      <c r="P2" s="2" t="s">
        <v>266</v>
      </c>
      <c r="Q2" s="2" t="s">
        <v>118</v>
      </c>
      <c r="R2" s="2" t="s">
        <v>267</v>
      </c>
      <c r="S2" s="2" t="s">
        <v>182</v>
      </c>
      <c r="T2" s="2" t="s">
        <v>268</v>
      </c>
      <c r="U2" s="2" t="s">
        <v>187</v>
      </c>
      <c r="V2" s="2" t="s">
        <v>269</v>
      </c>
      <c r="W2" s="2" t="s">
        <v>270</v>
      </c>
      <c r="X2" s="2" t="s">
        <v>271</v>
      </c>
      <c r="Y2" s="2" t="s">
        <v>272</v>
      </c>
      <c r="Z2" s="16">
        <v>0</v>
      </c>
      <c r="AA2" s="16">
        <v>0</v>
      </c>
      <c r="AB2" s="16">
        <v>0</v>
      </c>
      <c r="AC2" s="16">
        <v>0</v>
      </c>
      <c r="AD2" s="36">
        <f>AA2-AC2</f>
        <v>0</v>
      </c>
      <c r="AE2" s="16">
        <v>0</v>
      </c>
      <c r="AF2" s="16">
        <v>0</v>
      </c>
      <c r="AG2" s="16">
        <f>AE2-AF2</f>
        <v>0</v>
      </c>
      <c r="AH2" s="16">
        <v>0</v>
      </c>
      <c r="AI2" s="16">
        <v>0</v>
      </c>
      <c r="AJ2" s="16">
        <f>AH2-AI2</f>
        <v>0</v>
      </c>
      <c r="AK2" s="16">
        <v>0</v>
      </c>
      <c r="AL2" s="16">
        <v>0</v>
      </c>
      <c r="AM2" s="16">
        <f>AK2-AL2</f>
        <v>0</v>
      </c>
      <c r="AN2" s="16">
        <v>0</v>
      </c>
      <c r="AO2" s="16">
        <v>0</v>
      </c>
      <c r="AP2" s="16">
        <f>AN2-AO2</f>
        <v>0</v>
      </c>
      <c r="AQ2" s="16">
        <v>0</v>
      </c>
      <c r="AR2" s="16">
        <f>AP2+AM2+AJ2+AG2+AD2</f>
        <v>0</v>
      </c>
      <c r="AS2" s="16">
        <v>0</v>
      </c>
      <c r="AT2" s="16" t="s">
        <v>273</v>
      </c>
      <c r="AU2" s="16" t="s">
        <v>274</v>
      </c>
      <c r="AV2" s="16">
        <v>0</v>
      </c>
      <c r="AW2" s="36">
        <v>0</v>
      </c>
      <c r="AX2" s="36">
        <v>0</v>
      </c>
      <c r="AY2" s="36">
        <v>0</v>
      </c>
      <c r="AZ2" s="36">
        <v>0</v>
      </c>
      <c r="BA2" s="36">
        <v>0</v>
      </c>
      <c r="BB2" s="36"/>
    </row>
    <row r="3" spans="1:54" hidden="1" x14ac:dyDescent="0.25">
      <c r="A3" s="2" t="str">
        <f t="shared" ref="A3:A72" si="0">LEFT(C3,1)</f>
        <v>C</v>
      </c>
      <c r="B3" s="2" t="s">
        <v>275</v>
      </c>
      <c r="C3" s="2" t="s">
        <v>276</v>
      </c>
      <c r="D3" s="35" t="s">
        <v>277</v>
      </c>
      <c r="E3" s="2" t="s">
        <v>278</v>
      </c>
      <c r="F3" s="2" t="s">
        <v>279</v>
      </c>
      <c r="G3" s="2" t="s">
        <v>280</v>
      </c>
      <c r="H3" s="2" t="s">
        <v>279</v>
      </c>
      <c r="I3" s="2" t="s">
        <v>281</v>
      </c>
      <c r="J3" s="2" t="s">
        <v>282</v>
      </c>
      <c r="K3" s="2" t="s">
        <v>283</v>
      </c>
      <c r="L3" s="2">
        <v>4520</v>
      </c>
      <c r="M3" s="2" t="s">
        <v>284</v>
      </c>
      <c r="N3" s="2" t="s">
        <v>264</v>
      </c>
      <c r="O3" s="2" t="s">
        <v>285</v>
      </c>
      <c r="P3" s="2" t="s">
        <v>266</v>
      </c>
      <c r="Q3" s="2" t="s">
        <v>118</v>
      </c>
      <c r="R3" s="2" t="s">
        <v>286</v>
      </c>
      <c r="S3" s="2" t="s">
        <v>70</v>
      </c>
      <c r="T3" s="2" t="s">
        <v>287</v>
      </c>
      <c r="U3" s="2" t="s">
        <v>178</v>
      </c>
      <c r="V3" s="2" t="s">
        <v>288</v>
      </c>
      <c r="W3" s="2" t="s">
        <v>289</v>
      </c>
      <c r="X3" s="2" t="s">
        <v>290</v>
      </c>
      <c r="Y3" s="2" t="s">
        <v>289</v>
      </c>
      <c r="Z3" s="16">
        <v>0</v>
      </c>
      <c r="AA3" s="16">
        <v>0</v>
      </c>
      <c r="AB3" s="16">
        <v>0</v>
      </c>
      <c r="AC3" s="16">
        <v>0</v>
      </c>
      <c r="AD3" s="36">
        <f t="shared" ref="AD3:AD72" si="1">AA3-AC3</f>
        <v>0</v>
      </c>
      <c r="AE3" s="16">
        <v>0</v>
      </c>
      <c r="AF3" s="16">
        <v>175000</v>
      </c>
      <c r="AG3" s="16">
        <f t="shared" ref="AG3:AG72" si="2">AE3-AF3</f>
        <v>-175000</v>
      </c>
      <c r="AH3" s="16">
        <v>0</v>
      </c>
      <c r="AI3" s="16">
        <v>0</v>
      </c>
      <c r="AJ3" s="16">
        <f t="shared" ref="AJ3:AJ72" si="3">AH3-AI3</f>
        <v>0</v>
      </c>
      <c r="AK3" s="16">
        <v>0</v>
      </c>
      <c r="AL3" s="16">
        <v>0</v>
      </c>
      <c r="AM3" s="16">
        <f t="shared" ref="AM3:AM72" si="4">AK3-AL3</f>
        <v>0</v>
      </c>
      <c r="AN3" s="16">
        <v>0</v>
      </c>
      <c r="AO3" s="16">
        <v>0</v>
      </c>
      <c r="AP3" s="16">
        <f t="shared" ref="AP3:AP72" si="5">AN3-AO3</f>
        <v>0</v>
      </c>
      <c r="AQ3" s="16">
        <v>0</v>
      </c>
      <c r="AR3" s="16">
        <f t="shared" ref="AR3:AR72" si="6">AP3+AM3+AJ3+AG3+AD3</f>
        <v>-175000</v>
      </c>
      <c r="AS3" s="16">
        <v>0</v>
      </c>
      <c r="AT3" s="16">
        <v>0</v>
      </c>
      <c r="AU3" s="16" t="s">
        <v>274</v>
      </c>
      <c r="AV3" s="16">
        <v>0</v>
      </c>
      <c r="AW3" s="36">
        <v>0</v>
      </c>
      <c r="AX3" s="36">
        <v>0</v>
      </c>
      <c r="AY3" s="36">
        <v>0</v>
      </c>
      <c r="AZ3" s="36">
        <v>0</v>
      </c>
      <c r="BA3" s="36">
        <v>0</v>
      </c>
      <c r="BB3" s="36"/>
    </row>
    <row r="4" spans="1:54" hidden="1" x14ac:dyDescent="0.25">
      <c r="A4" s="2" t="str">
        <f t="shared" si="0"/>
        <v>C</v>
      </c>
      <c r="B4" s="2" t="s">
        <v>275</v>
      </c>
      <c r="C4" s="2" t="s">
        <v>291</v>
      </c>
      <c r="D4" s="35" t="s">
        <v>292</v>
      </c>
      <c r="E4" s="2" t="s">
        <v>293</v>
      </c>
      <c r="F4" s="2" t="s">
        <v>294</v>
      </c>
      <c r="G4" s="2" t="s">
        <v>295</v>
      </c>
      <c r="H4" s="2" t="s">
        <v>296</v>
      </c>
      <c r="I4" s="2" t="s">
        <v>297</v>
      </c>
      <c r="J4" s="2" t="s">
        <v>298</v>
      </c>
      <c r="K4" s="2" t="s">
        <v>262</v>
      </c>
      <c r="L4" s="2">
        <v>1266</v>
      </c>
      <c r="M4" s="2" t="s">
        <v>299</v>
      </c>
      <c r="N4" s="2" t="s">
        <v>264</v>
      </c>
      <c r="O4" s="2" t="s">
        <v>300</v>
      </c>
      <c r="Q4" s="33" t="s">
        <v>51</v>
      </c>
      <c r="R4" s="2" t="s">
        <v>286</v>
      </c>
      <c r="S4" s="2" t="s">
        <v>70</v>
      </c>
      <c r="T4" s="2" t="s">
        <v>301</v>
      </c>
      <c r="U4" s="2" t="s">
        <v>71</v>
      </c>
      <c r="V4" s="2" t="s">
        <v>302</v>
      </c>
      <c r="W4" s="2" t="s">
        <v>303</v>
      </c>
      <c r="X4" s="2" t="s">
        <v>304</v>
      </c>
      <c r="Y4" s="2" t="s">
        <v>303</v>
      </c>
      <c r="Z4" s="16">
        <v>0</v>
      </c>
      <c r="AA4" s="16">
        <v>0</v>
      </c>
      <c r="AB4" s="16">
        <v>-465019.62</v>
      </c>
      <c r="AC4" s="16">
        <v>76497.659999999683</v>
      </c>
      <c r="AD4" s="36">
        <f t="shared" si="1"/>
        <v>-76497.659999999683</v>
      </c>
      <c r="AE4" s="16">
        <v>0</v>
      </c>
      <c r="AF4" s="16">
        <v>0</v>
      </c>
      <c r="AG4" s="16">
        <f t="shared" si="2"/>
        <v>0</v>
      </c>
      <c r="AH4" s="16">
        <v>0</v>
      </c>
      <c r="AI4" s="16">
        <v>0</v>
      </c>
      <c r="AJ4" s="16">
        <f t="shared" si="3"/>
        <v>0</v>
      </c>
      <c r="AK4" s="16">
        <v>0</v>
      </c>
      <c r="AL4" s="16">
        <v>0</v>
      </c>
      <c r="AM4" s="16">
        <f t="shared" si="4"/>
        <v>0</v>
      </c>
      <c r="AN4" s="16">
        <v>0</v>
      </c>
      <c r="AO4" s="16">
        <v>0</v>
      </c>
      <c r="AP4" s="16">
        <f t="shared" si="5"/>
        <v>0</v>
      </c>
      <c r="AQ4" s="16">
        <v>0</v>
      </c>
      <c r="AR4" s="16">
        <f t="shared" si="6"/>
        <v>-76497.659999999683</v>
      </c>
      <c r="AS4" s="16">
        <v>0</v>
      </c>
      <c r="AT4" s="16" t="s">
        <v>305</v>
      </c>
      <c r="AU4" s="16" t="s">
        <v>306</v>
      </c>
      <c r="AV4" s="16">
        <v>0</v>
      </c>
      <c r="AW4" s="36">
        <v>0</v>
      </c>
      <c r="AX4" s="36">
        <v>0</v>
      </c>
      <c r="AY4" s="36">
        <v>0</v>
      </c>
      <c r="AZ4" s="36">
        <v>0</v>
      </c>
      <c r="BA4" s="36">
        <v>0</v>
      </c>
      <c r="BB4" s="36"/>
    </row>
    <row r="5" spans="1:54" hidden="1" x14ac:dyDescent="0.25">
      <c r="A5" s="2" t="str">
        <f t="shared" si="0"/>
        <v>C</v>
      </c>
      <c r="B5" s="2" t="s">
        <v>275</v>
      </c>
      <c r="C5" s="2" t="s">
        <v>291</v>
      </c>
      <c r="D5" s="35" t="s">
        <v>292</v>
      </c>
      <c r="E5" s="2" t="s">
        <v>293</v>
      </c>
      <c r="F5" s="2" t="s">
        <v>294</v>
      </c>
      <c r="G5" s="2" t="s">
        <v>295</v>
      </c>
      <c r="H5" s="2" t="s">
        <v>296</v>
      </c>
      <c r="I5" s="2" t="s">
        <v>307</v>
      </c>
      <c r="J5" s="2" t="s">
        <v>308</v>
      </c>
      <c r="K5" s="2" t="s">
        <v>262</v>
      </c>
      <c r="L5" s="2">
        <v>1266</v>
      </c>
      <c r="M5" s="2" t="s">
        <v>299</v>
      </c>
      <c r="N5" s="2" t="s">
        <v>264</v>
      </c>
      <c r="O5" s="2" t="s">
        <v>285</v>
      </c>
      <c r="Q5" s="33" t="s">
        <v>51</v>
      </c>
      <c r="R5" s="2" t="s">
        <v>286</v>
      </c>
      <c r="S5" s="2" t="s">
        <v>70</v>
      </c>
      <c r="T5" s="2" t="s">
        <v>301</v>
      </c>
      <c r="U5" s="2" t="s">
        <v>71</v>
      </c>
      <c r="V5" s="2" t="s">
        <v>302</v>
      </c>
      <c r="W5" s="2" t="s">
        <v>303</v>
      </c>
      <c r="X5" s="2" t="s">
        <v>304</v>
      </c>
      <c r="Y5" s="2" t="s">
        <v>303</v>
      </c>
      <c r="Z5" s="16">
        <v>0</v>
      </c>
      <c r="AA5" s="16">
        <v>0</v>
      </c>
      <c r="AB5" s="16">
        <v>0</v>
      </c>
      <c r="AC5" s="16">
        <v>0</v>
      </c>
      <c r="AD5" s="36">
        <f t="shared" si="1"/>
        <v>0</v>
      </c>
      <c r="AE5" s="16">
        <v>0</v>
      </c>
      <c r="AF5" s="16">
        <v>0</v>
      </c>
      <c r="AG5" s="16">
        <f t="shared" si="2"/>
        <v>0</v>
      </c>
      <c r="AH5" s="16">
        <v>0</v>
      </c>
      <c r="AI5" s="16">
        <v>0</v>
      </c>
      <c r="AJ5" s="16">
        <f t="shared" si="3"/>
        <v>0</v>
      </c>
      <c r="AK5" s="16">
        <v>0</v>
      </c>
      <c r="AL5" s="16">
        <v>0</v>
      </c>
      <c r="AM5" s="16">
        <f t="shared" si="4"/>
        <v>0</v>
      </c>
      <c r="AN5" s="16">
        <v>0</v>
      </c>
      <c r="AO5" s="16">
        <v>0</v>
      </c>
      <c r="AP5" s="16">
        <f t="shared" si="5"/>
        <v>0</v>
      </c>
      <c r="AQ5" s="16">
        <v>0</v>
      </c>
      <c r="AR5" s="16">
        <f t="shared" si="6"/>
        <v>0</v>
      </c>
      <c r="AS5" s="16">
        <v>0</v>
      </c>
      <c r="AT5" s="16" t="s">
        <v>305</v>
      </c>
      <c r="AU5" s="16" t="s">
        <v>306</v>
      </c>
      <c r="AV5" s="16">
        <v>0</v>
      </c>
      <c r="AW5" s="36">
        <v>0</v>
      </c>
      <c r="AX5" s="36">
        <v>0</v>
      </c>
      <c r="AY5" s="36">
        <v>0</v>
      </c>
      <c r="AZ5" s="36">
        <v>0</v>
      </c>
      <c r="BA5" s="36">
        <v>0</v>
      </c>
      <c r="BB5" s="36"/>
    </row>
    <row r="6" spans="1:54" hidden="1" x14ac:dyDescent="0.25">
      <c r="A6" s="2" t="str">
        <f t="shared" si="0"/>
        <v>C</v>
      </c>
      <c r="B6" s="2" t="s">
        <v>275</v>
      </c>
      <c r="C6" s="2" t="s">
        <v>291</v>
      </c>
      <c r="D6" s="35" t="s">
        <v>292</v>
      </c>
      <c r="E6" s="2" t="s">
        <v>293</v>
      </c>
      <c r="F6" s="2" t="s">
        <v>294</v>
      </c>
      <c r="G6" s="2" t="s">
        <v>295</v>
      </c>
      <c r="H6" s="2" t="s">
        <v>296</v>
      </c>
      <c r="I6" s="2" t="s">
        <v>309</v>
      </c>
      <c r="J6" s="2" t="s">
        <v>310</v>
      </c>
      <c r="K6" s="2" t="s">
        <v>262</v>
      </c>
      <c r="L6" s="2">
        <v>1266</v>
      </c>
      <c r="M6" s="2" t="s">
        <v>299</v>
      </c>
      <c r="N6" s="2" t="s">
        <v>264</v>
      </c>
      <c r="O6" s="2" t="s">
        <v>300</v>
      </c>
      <c r="Q6" s="33" t="s">
        <v>51</v>
      </c>
      <c r="R6" s="2" t="s">
        <v>286</v>
      </c>
      <c r="S6" s="2" t="s">
        <v>70</v>
      </c>
      <c r="T6" s="2" t="s">
        <v>301</v>
      </c>
      <c r="U6" s="2" t="s">
        <v>71</v>
      </c>
      <c r="V6" s="2" t="s">
        <v>302</v>
      </c>
      <c r="W6" s="2" t="s">
        <v>303</v>
      </c>
      <c r="X6" s="2" t="s">
        <v>304</v>
      </c>
      <c r="Y6" s="2" t="s">
        <v>303</v>
      </c>
      <c r="Z6" s="16">
        <v>0</v>
      </c>
      <c r="AA6" s="16">
        <v>14000000</v>
      </c>
      <c r="AB6" s="16">
        <v>11551606.710000001</v>
      </c>
      <c r="AC6" s="16">
        <v>12264348.721970299</v>
      </c>
      <c r="AD6" s="36">
        <f t="shared" si="1"/>
        <v>1735651.2780297007</v>
      </c>
      <c r="AE6" s="16">
        <v>0</v>
      </c>
      <c r="AF6" s="16">
        <v>0</v>
      </c>
      <c r="AG6" s="16">
        <f t="shared" si="2"/>
        <v>0</v>
      </c>
      <c r="AH6" s="16">
        <v>0</v>
      </c>
      <c r="AI6" s="16">
        <v>0</v>
      </c>
      <c r="AJ6" s="16">
        <f t="shared" si="3"/>
        <v>0</v>
      </c>
      <c r="AK6" s="16">
        <v>0</v>
      </c>
      <c r="AL6" s="16">
        <v>0</v>
      </c>
      <c r="AM6" s="16">
        <f t="shared" si="4"/>
        <v>0</v>
      </c>
      <c r="AN6" s="16">
        <v>0</v>
      </c>
      <c r="AO6" s="16">
        <v>0</v>
      </c>
      <c r="AP6" s="16">
        <f t="shared" si="5"/>
        <v>0</v>
      </c>
      <c r="AQ6" s="16">
        <v>0</v>
      </c>
      <c r="AR6" s="16">
        <f t="shared" si="6"/>
        <v>1735651.2780297007</v>
      </c>
      <c r="AS6" s="16">
        <v>0</v>
      </c>
      <c r="AT6" s="16" t="s">
        <v>305</v>
      </c>
      <c r="AU6" s="16" t="s">
        <v>306</v>
      </c>
      <c r="AV6" s="16">
        <v>0</v>
      </c>
      <c r="AW6" s="36">
        <v>0</v>
      </c>
      <c r="AX6" s="36">
        <v>0</v>
      </c>
      <c r="AY6" s="36">
        <v>0</v>
      </c>
      <c r="AZ6" s="36">
        <v>0</v>
      </c>
      <c r="BA6" s="36">
        <v>0</v>
      </c>
      <c r="BB6" s="36"/>
    </row>
    <row r="7" spans="1:54" hidden="1" x14ac:dyDescent="0.25">
      <c r="A7" s="2" t="str">
        <f t="shared" si="0"/>
        <v>C</v>
      </c>
      <c r="B7" s="2" t="s">
        <v>275</v>
      </c>
      <c r="C7" s="2" t="s">
        <v>291</v>
      </c>
      <c r="D7" s="35" t="s">
        <v>292</v>
      </c>
      <c r="E7" s="2" t="s">
        <v>293</v>
      </c>
      <c r="F7" s="2" t="s">
        <v>294</v>
      </c>
      <c r="G7" s="2" t="s">
        <v>295</v>
      </c>
      <c r="H7" s="2" t="s">
        <v>296</v>
      </c>
      <c r="I7" s="2" t="s">
        <v>311</v>
      </c>
      <c r="J7" s="2" t="s">
        <v>312</v>
      </c>
      <c r="K7" s="2" t="s">
        <v>262</v>
      </c>
      <c r="L7" s="2">
        <v>1266</v>
      </c>
      <c r="M7" s="2" t="s">
        <v>299</v>
      </c>
      <c r="N7" s="2" t="s">
        <v>264</v>
      </c>
      <c r="O7" s="2" t="s">
        <v>300</v>
      </c>
      <c r="Q7" s="33" t="s">
        <v>51</v>
      </c>
      <c r="R7" s="2" t="s">
        <v>286</v>
      </c>
      <c r="S7" s="2" t="s">
        <v>70</v>
      </c>
      <c r="T7" s="2" t="s">
        <v>301</v>
      </c>
      <c r="U7" s="2" t="s">
        <v>71</v>
      </c>
      <c r="V7" s="2" t="s">
        <v>302</v>
      </c>
      <c r="W7" s="2" t="s">
        <v>303</v>
      </c>
      <c r="X7" s="2" t="s">
        <v>304</v>
      </c>
      <c r="Y7" s="2" t="s">
        <v>303</v>
      </c>
      <c r="Z7" s="16">
        <v>0</v>
      </c>
      <c r="AA7" s="16">
        <v>0</v>
      </c>
      <c r="AB7" s="16">
        <v>0</v>
      </c>
      <c r="AC7" s="16">
        <v>0</v>
      </c>
      <c r="AD7" s="36">
        <f t="shared" si="1"/>
        <v>0</v>
      </c>
      <c r="AE7" s="16">
        <v>0</v>
      </c>
      <c r="AF7" s="16">
        <v>0</v>
      </c>
      <c r="AG7" s="16">
        <f t="shared" si="2"/>
        <v>0</v>
      </c>
      <c r="AH7" s="16">
        <v>0</v>
      </c>
      <c r="AI7" s="16">
        <v>0</v>
      </c>
      <c r="AJ7" s="16">
        <f t="shared" si="3"/>
        <v>0</v>
      </c>
      <c r="AK7" s="16">
        <v>0</v>
      </c>
      <c r="AL7" s="16">
        <v>0</v>
      </c>
      <c r="AM7" s="16">
        <f t="shared" si="4"/>
        <v>0</v>
      </c>
      <c r="AN7" s="16">
        <v>0</v>
      </c>
      <c r="AO7" s="16">
        <v>0</v>
      </c>
      <c r="AP7" s="16">
        <f t="shared" si="5"/>
        <v>0</v>
      </c>
      <c r="AQ7" s="16">
        <v>0</v>
      </c>
      <c r="AR7" s="16">
        <f t="shared" si="6"/>
        <v>0</v>
      </c>
      <c r="AS7" s="16">
        <v>0</v>
      </c>
      <c r="AT7" s="16" t="s">
        <v>305</v>
      </c>
      <c r="AU7" s="16" t="s">
        <v>306</v>
      </c>
      <c r="AV7" s="16">
        <v>0</v>
      </c>
      <c r="AW7" s="36">
        <v>0</v>
      </c>
      <c r="AX7" s="36">
        <v>0</v>
      </c>
      <c r="AY7" s="36">
        <v>0</v>
      </c>
      <c r="AZ7" s="36">
        <v>0</v>
      </c>
      <c r="BA7" s="36">
        <v>0</v>
      </c>
      <c r="BB7" s="36"/>
    </row>
    <row r="8" spans="1:54" hidden="1" x14ac:dyDescent="0.25">
      <c r="A8" s="2" t="str">
        <f t="shared" si="0"/>
        <v>C</v>
      </c>
      <c r="B8" s="2" t="s">
        <v>275</v>
      </c>
      <c r="C8" s="2" t="s">
        <v>291</v>
      </c>
      <c r="D8" s="35" t="s">
        <v>292</v>
      </c>
      <c r="E8" s="2" t="s">
        <v>293</v>
      </c>
      <c r="F8" s="2" t="s">
        <v>294</v>
      </c>
      <c r="G8" s="2" t="s">
        <v>295</v>
      </c>
      <c r="H8" s="2" t="s">
        <v>296</v>
      </c>
      <c r="I8" s="2" t="s">
        <v>313</v>
      </c>
      <c r="J8" s="2" t="s">
        <v>314</v>
      </c>
      <c r="K8" s="2" t="s">
        <v>262</v>
      </c>
      <c r="L8" s="2">
        <v>1266</v>
      </c>
      <c r="M8" s="2" t="s">
        <v>299</v>
      </c>
      <c r="N8" s="2" t="s">
        <v>264</v>
      </c>
      <c r="O8" s="2" t="s">
        <v>300</v>
      </c>
      <c r="Q8" s="33" t="s">
        <v>51</v>
      </c>
      <c r="R8" s="2" t="s">
        <v>286</v>
      </c>
      <c r="S8" s="2" t="s">
        <v>70</v>
      </c>
      <c r="T8" s="2" t="s">
        <v>301</v>
      </c>
      <c r="U8" s="2" t="s">
        <v>71</v>
      </c>
      <c r="V8" s="2" t="s">
        <v>302</v>
      </c>
      <c r="W8" s="2" t="s">
        <v>303</v>
      </c>
      <c r="X8" s="2" t="s">
        <v>304</v>
      </c>
      <c r="Y8" s="2" t="s">
        <v>303</v>
      </c>
      <c r="Z8" s="16">
        <v>0</v>
      </c>
      <c r="AA8" s="16">
        <v>0</v>
      </c>
      <c r="AB8" s="16">
        <v>0</v>
      </c>
      <c r="AC8" s="16">
        <v>0</v>
      </c>
      <c r="AD8" s="36">
        <f t="shared" si="1"/>
        <v>0</v>
      </c>
      <c r="AE8" s="16">
        <v>0</v>
      </c>
      <c r="AF8" s="16">
        <v>0</v>
      </c>
      <c r="AG8" s="16">
        <f t="shared" si="2"/>
        <v>0</v>
      </c>
      <c r="AH8" s="16">
        <v>0</v>
      </c>
      <c r="AI8" s="16">
        <v>0</v>
      </c>
      <c r="AJ8" s="16">
        <f t="shared" si="3"/>
        <v>0</v>
      </c>
      <c r="AK8" s="16">
        <v>0</v>
      </c>
      <c r="AL8" s="16">
        <v>0</v>
      </c>
      <c r="AM8" s="16">
        <f t="shared" si="4"/>
        <v>0</v>
      </c>
      <c r="AN8" s="16">
        <v>0</v>
      </c>
      <c r="AO8" s="16">
        <v>0</v>
      </c>
      <c r="AP8" s="16">
        <f t="shared" si="5"/>
        <v>0</v>
      </c>
      <c r="AQ8" s="16">
        <v>0</v>
      </c>
      <c r="AR8" s="16">
        <f t="shared" si="6"/>
        <v>0</v>
      </c>
      <c r="AS8" s="16">
        <v>0</v>
      </c>
      <c r="AT8" s="16" t="s">
        <v>305</v>
      </c>
      <c r="AU8" s="16" t="s">
        <v>306</v>
      </c>
      <c r="AV8" s="16">
        <v>0</v>
      </c>
      <c r="AW8" s="36">
        <v>0</v>
      </c>
      <c r="AX8" s="36">
        <v>0</v>
      </c>
      <c r="AY8" s="36">
        <v>0</v>
      </c>
      <c r="AZ8" s="36">
        <v>0</v>
      </c>
      <c r="BA8" s="36">
        <v>0</v>
      </c>
      <c r="BB8" s="36"/>
    </row>
    <row r="9" spans="1:54" hidden="1" x14ac:dyDescent="0.25">
      <c r="A9" s="2" t="str">
        <f t="shared" si="0"/>
        <v>C</v>
      </c>
      <c r="B9" s="2" t="s">
        <v>275</v>
      </c>
      <c r="C9" s="2" t="s">
        <v>291</v>
      </c>
      <c r="D9" s="35" t="s">
        <v>292</v>
      </c>
      <c r="E9" s="2" t="s">
        <v>293</v>
      </c>
      <c r="F9" s="2" t="s">
        <v>294</v>
      </c>
      <c r="G9" s="2" t="s">
        <v>295</v>
      </c>
      <c r="H9" s="2" t="s">
        <v>296</v>
      </c>
      <c r="I9" s="2" t="s">
        <v>315</v>
      </c>
      <c r="J9" s="2" t="s">
        <v>316</v>
      </c>
      <c r="K9" s="2" t="s">
        <v>262</v>
      </c>
      <c r="L9" s="2">
        <v>1266</v>
      </c>
      <c r="M9" s="2" t="s">
        <v>299</v>
      </c>
      <c r="N9" s="2" t="s">
        <v>264</v>
      </c>
      <c r="O9" s="2" t="s">
        <v>300</v>
      </c>
      <c r="Q9" s="33" t="s">
        <v>51</v>
      </c>
      <c r="R9" s="2" t="s">
        <v>286</v>
      </c>
      <c r="S9" s="2" t="s">
        <v>70</v>
      </c>
      <c r="T9" s="2" t="s">
        <v>301</v>
      </c>
      <c r="U9" s="2" t="s">
        <v>71</v>
      </c>
      <c r="V9" s="2" t="s">
        <v>302</v>
      </c>
      <c r="W9" s="2" t="s">
        <v>303</v>
      </c>
      <c r="X9" s="2" t="s">
        <v>304</v>
      </c>
      <c r="Y9" s="2" t="s">
        <v>303</v>
      </c>
      <c r="Z9" s="16">
        <v>14000000</v>
      </c>
      <c r="AA9" s="16">
        <v>0</v>
      </c>
      <c r="AB9" s="16">
        <v>0</v>
      </c>
      <c r="AC9" s="16">
        <v>0</v>
      </c>
      <c r="AD9" s="36">
        <f t="shared" si="1"/>
        <v>0</v>
      </c>
      <c r="AE9" s="16">
        <v>0</v>
      </c>
      <c r="AF9" s="16">
        <v>0</v>
      </c>
      <c r="AG9" s="16">
        <f t="shared" si="2"/>
        <v>0</v>
      </c>
      <c r="AH9" s="16">
        <v>0</v>
      </c>
      <c r="AI9" s="16">
        <v>0</v>
      </c>
      <c r="AJ9" s="16">
        <f t="shared" si="3"/>
        <v>0</v>
      </c>
      <c r="AK9" s="16">
        <v>0</v>
      </c>
      <c r="AL9" s="16">
        <v>0</v>
      </c>
      <c r="AM9" s="16">
        <f t="shared" si="4"/>
        <v>0</v>
      </c>
      <c r="AN9" s="16">
        <v>0</v>
      </c>
      <c r="AO9" s="16">
        <v>0</v>
      </c>
      <c r="AP9" s="16">
        <f t="shared" si="5"/>
        <v>0</v>
      </c>
      <c r="AQ9" s="16">
        <v>0</v>
      </c>
      <c r="AR9" s="16">
        <f t="shared" si="6"/>
        <v>0</v>
      </c>
      <c r="AS9" s="16">
        <v>0</v>
      </c>
      <c r="AT9" s="16" t="s">
        <v>305</v>
      </c>
      <c r="AU9" s="16" t="s">
        <v>306</v>
      </c>
      <c r="AV9" s="16">
        <v>0</v>
      </c>
      <c r="AW9" s="36">
        <v>0</v>
      </c>
      <c r="AX9" s="36">
        <v>0</v>
      </c>
      <c r="AY9" s="36">
        <v>0</v>
      </c>
      <c r="AZ9" s="36">
        <v>0</v>
      </c>
      <c r="BA9" s="36">
        <v>0</v>
      </c>
      <c r="BB9" s="36"/>
    </row>
    <row r="10" spans="1:54" x14ac:dyDescent="0.25">
      <c r="A10" s="2" t="str">
        <f t="shared" si="0"/>
        <v>C</v>
      </c>
      <c r="B10" s="2" t="s">
        <v>275</v>
      </c>
      <c r="C10" s="2" t="s">
        <v>291</v>
      </c>
      <c r="D10" s="35" t="s">
        <v>292</v>
      </c>
      <c r="E10" s="2" t="s">
        <v>317</v>
      </c>
      <c r="F10" s="2" t="s">
        <v>318</v>
      </c>
      <c r="G10" s="2" t="s">
        <v>319</v>
      </c>
      <c r="H10" s="2" t="s">
        <v>318</v>
      </c>
      <c r="I10" s="2" t="s">
        <v>320</v>
      </c>
      <c r="J10" s="2" t="s">
        <v>321</v>
      </c>
      <c r="K10" s="2" t="s">
        <v>283</v>
      </c>
      <c r="L10" s="2">
        <v>1266</v>
      </c>
      <c r="M10" s="2" t="s">
        <v>299</v>
      </c>
      <c r="N10" s="2" t="s">
        <v>264</v>
      </c>
      <c r="O10" s="2" t="s">
        <v>300</v>
      </c>
      <c r="P10" s="33" t="s">
        <v>266</v>
      </c>
      <c r="Q10" s="33" t="s">
        <v>51</v>
      </c>
      <c r="R10" s="2" t="s">
        <v>286</v>
      </c>
      <c r="S10" s="2" t="s">
        <v>70</v>
      </c>
      <c r="T10" s="2" t="s">
        <v>322</v>
      </c>
      <c r="U10" s="37" t="s">
        <v>77</v>
      </c>
      <c r="V10" s="2" t="s">
        <v>323</v>
      </c>
      <c r="W10" s="2" t="s">
        <v>324</v>
      </c>
      <c r="X10" s="2" t="s">
        <v>325</v>
      </c>
      <c r="Y10" s="2" t="s">
        <v>324</v>
      </c>
      <c r="Z10" s="16">
        <v>0</v>
      </c>
      <c r="AA10" s="16">
        <v>0</v>
      </c>
      <c r="AB10" s="16">
        <v>5226819.22</v>
      </c>
      <c r="AC10" s="16">
        <v>8543.4300000000076</v>
      </c>
      <c r="AD10" s="36">
        <f t="shared" si="1"/>
        <v>-8543.4300000000076</v>
      </c>
      <c r="AE10" s="16">
        <v>0</v>
      </c>
      <c r="AF10" s="38">
        <f>23000000</f>
        <v>23000000</v>
      </c>
      <c r="AG10" s="16">
        <f t="shared" si="2"/>
        <v>-23000000</v>
      </c>
      <c r="AH10" s="16">
        <v>0</v>
      </c>
      <c r="AI10" s="39">
        <f>18500000</f>
        <v>18500000</v>
      </c>
      <c r="AJ10" s="16">
        <f t="shared" si="3"/>
        <v>-18500000</v>
      </c>
      <c r="AK10" s="16">
        <v>0</v>
      </c>
      <c r="AL10" s="16">
        <v>0</v>
      </c>
      <c r="AM10" s="16">
        <f t="shared" si="4"/>
        <v>0</v>
      </c>
      <c r="AN10" s="16">
        <v>0</v>
      </c>
      <c r="AO10" s="16">
        <v>0</v>
      </c>
      <c r="AP10" s="16">
        <f t="shared" si="5"/>
        <v>0</v>
      </c>
      <c r="AQ10" s="16">
        <v>0</v>
      </c>
      <c r="AR10" s="16">
        <f t="shared" si="6"/>
        <v>-41508543.43</v>
      </c>
      <c r="AS10" s="16">
        <v>0</v>
      </c>
      <c r="AT10" s="16" t="s">
        <v>326</v>
      </c>
      <c r="AU10" s="16" t="s">
        <v>306</v>
      </c>
      <c r="AV10" s="16">
        <v>0</v>
      </c>
      <c r="AW10" s="36">
        <v>23000000</v>
      </c>
      <c r="AX10" s="36">
        <v>18500000</v>
      </c>
      <c r="AY10" s="36">
        <v>0</v>
      </c>
      <c r="AZ10" s="36">
        <v>0</v>
      </c>
      <c r="BA10" s="36">
        <v>0</v>
      </c>
      <c r="BB10" s="36"/>
    </row>
    <row r="11" spans="1:54" x14ac:dyDescent="0.25">
      <c r="A11" s="40" t="str">
        <f t="shared" si="0"/>
        <v>C</v>
      </c>
      <c r="B11" s="40" t="s">
        <v>275</v>
      </c>
      <c r="C11" s="40" t="s">
        <v>327</v>
      </c>
      <c r="D11" s="40" t="s">
        <v>328</v>
      </c>
      <c r="E11" s="40" t="s">
        <v>329</v>
      </c>
      <c r="F11" s="40" t="s">
        <v>330</v>
      </c>
      <c r="G11" s="40" t="s">
        <v>331</v>
      </c>
      <c r="H11" s="40" t="s">
        <v>330</v>
      </c>
      <c r="I11" s="40" t="s">
        <v>332</v>
      </c>
      <c r="J11" s="40" t="s">
        <v>321</v>
      </c>
      <c r="K11" s="2" t="s">
        <v>283</v>
      </c>
      <c r="L11" s="2">
        <v>1266</v>
      </c>
      <c r="M11" s="2" t="s">
        <v>299</v>
      </c>
      <c r="N11" s="2" t="s">
        <v>264</v>
      </c>
      <c r="O11" s="40"/>
      <c r="P11" s="33" t="s">
        <v>266</v>
      </c>
      <c r="Q11" s="33" t="s">
        <v>51</v>
      </c>
      <c r="R11" s="2" t="s">
        <v>286</v>
      </c>
      <c r="S11" s="2" t="s">
        <v>70</v>
      </c>
      <c r="T11" s="2" t="s">
        <v>322</v>
      </c>
      <c r="U11" s="37" t="s">
        <v>77</v>
      </c>
      <c r="V11" s="2" t="s">
        <v>323</v>
      </c>
      <c r="W11" s="2" t="s">
        <v>324</v>
      </c>
      <c r="X11" s="2" t="s">
        <v>325</v>
      </c>
      <c r="Y11" s="2" t="s">
        <v>324</v>
      </c>
      <c r="Z11" s="16">
        <v>0</v>
      </c>
      <c r="AA11" s="16">
        <v>0</v>
      </c>
      <c r="AB11" s="16">
        <v>0</v>
      </c>
      <c r="AC11" s="41">
        <v>197642.39</v>
      </c>
      <c r="AD11" s="36">
        <f t="shared" si="1"/>
        <v>-197642.39</v>
      </c>
      <c r="AE11" s="16">
        <v>0</v>
      </c>
      <c r="AF11" s="42">
        <v>0</v>
      </c>
      <c r="AG11" s="16">
        <f t="shared" si="2"/>
        <v>0</v>
      </c>
      <c r="AH11" s="16">
        <v>0</v>
      </c>
      <c r="AI11" s="43">
        <v>0</v>
      </c>
      <c r="AJ11" s="16">
        <f t="shared" si="3"/>
        <v>0</v>
      </c>
      <c r="AK11" s="16">
        <v>0</v>
      </c>
      <c r="AL11" s="16">
        <v>0</v>
      </c>
      <c r="AM11" s="16">
        <f t="shared" si="4"/>
        <v>0</v>
      </c>
      <c r="AN11" s="16">
        <v>0</v>
      </c>
      <c r="AO11" s="16">
        <v>0</v>
      </c>
      <c r="AP11" s="16">
        <f t="shared" si="5"/>
        <v>0</v>
      </c>
      <c r="AQ11" s="16">
        <v>0</v>
      </c>
      <c r="AR11" s="16">
        <f>AP11+AM11+AJ11+AG11+AD11</f>
        <v>-197642.39</v>
      </c>
      <c r="AS11" s="16">
        <v>0</v>
      </c>
      <c r="AT11" s="41" t="s">
        <v>333</v>
      </c>
      <c r="AU11" s="16" t="s">
        <v>306</v>
      </c>
      <c r="AV11" s="16">
        <v>0</v>
      </c>
      <c r="AW11" s="36">
        <v>0</v>
      </c>
      <c r="AX11" s="36">
        <v>0</v>
      </c>
      <c r="AY11" s="36">
        <v>0</v>
      </c>
      <c r="AZ11" s="36">
        <v>0</v>
      </c>
      <c r="BA11" s="36">
        <v>0</v>
      </c>
      <c r="BB11" s="36"/>
    </row>
    <row r="12" spans="1:54" x14ac:dyDescent="0.25">
      <c r="A12" s="40" t="str">
        <f t="shared" si="0"/>
        <v>C</v>
      </c>
      <c r="B12" s="40" t="s">
        <v>275</v>
      </c>
      <c r="C12" s="40" t="s">
        <v>327</v>
      </c>
      <c r="D12" s="40" t="s">
        <v>328</v>
      </c>
      <c r="E12" s="40" t="s">
        <v>334</v>
      </c>
      <c r="F12" s="40" t="s">
        <v>335</v>
      </c>
      <c r="G12" s="40" t="s">
        <v>336</v>
      </c>
      <c r="H12" s="40" t="s">
        <v>335</v>
      </c>
      <c r="I12" s="40" t="s">
        <v>337</v>
      </c>
      <c r="J12" s="40" t="s">
        <v>338</v>
      </c>
      <c r="K12" s="2" t="s">
        <v>283</v>
      </c>
      <c r="L12" s="2">
        <v>1266</v>
      </c>
      <c r="M12" s="2" t="s">
        <v>299</v>
      </c>
      <c r="N12" s="2" t="s">
        <v>264</v>
      </c>
      <c r="O12" s="40"/>
      <c r="P12" s="33" t="s">
        <v>266</v>
      </c>
      <c r="Q12" s="33" t="s">
        <v>51</v>
      </c>
      <c r="R12" s="2" t="s">
        <v>286</v>
      </c>
      <c r="S12" s="2" t="s">
        <v>70</v>
      </c>
      <c r="T12" s="2" t="s">
        <v>322</v>
      </c>
      <c r="U12" s="37" t="s">
        <v>77</v>
      </c>
      <c r="V12" s="2" t="s">
        <v>323</v>
      </c>
      <c r="W12" s="2" t="s">
        <v>324</v>
      </c>
      <c r="X12" s="2" t="s">
        <v>325</v>
      </c>
      <c r="Y12" s="2" t="s">
        <v>324</v>
      </c>
      <c r="Z12" s="16">
        <v>0</v>
      </c>
      <c r="AA12" s="16">
        <v>0</v>
      </c>
      <c r="AB12" s="16">
        <v>0</v>
      </c>
      <c r="AC12" s="41">
        <v>542512.30553100002</v>
      </c>
      <c r="AD12" s="36">
        <f t="shared" si="1"/>
        <v>-542512.30553100002</v>
      </c>
      <c r="AE12" s="16">
        <v>0</v>
      </c>
      <c r="AF12" s="42">
        <v>0</v>
      </c>
      <c r="AG12" s="16">
        <f t="shared" si="2"/>
        <v>0</v>
      </c>
      <c r="AH12" s="16">
        <v>0</v>
      </c>
      <c r="AI12" s="43">
        <v>0</v>
      </c>
      <c r="AJ12" s="16">
        <f t="shared" si="3"/>
        <v>0</v>
      </c>
      <c r="AK12" s="16">
        <v>0</v>
      </c>
      <c r="AL12" s="16">
        <v>0</v>
      </c>
      <c r="AM12" s="16">
        <f t="shared" si="4"/>
        <v>0</v>
      </c>
      <c r="AN12" s="16">
        <v>0</v>
      </c>
      <c r="AO12" s="16">
        <v>0</v>
      </c>
      <c r="AP12" s="16">
        <f t="shared" si="5"/>
        <v>0</v>
      </c>
      <c r="AQ12" s="16">
        <v>0</v>
      </c>
      <c r="AR12" s="16">
        <f t="shared" ref="AR12:AR15" si="7">AP12+AM12+AJ12+AG12+AD12</f>
        <v>-542512.30553100002</v>
      </c>
      <c r="AS12" s="16">
        <v>0</v>
      </c>
      <c r="AT12" s="41" t="s">
        <v>333</v>
      </c>
      <c r="AU12" s="16" t="s">
        <v>306</v>
      </c>
      <c r="AV12" s="16">
        <v>0</v>
      </c>
      <c r="AW12" s="36">
        <v>0</v>
      </c>
      <c r="AX12" s="36">
        <v>0</v>
      </c>
      <c r="AY12" s="36">
        <v>0</v>
      </c>
      <c r="AZ12" s="36">
        <v>0</v>
      </c>
      <c r="BA12" s="36">
        <v>0</v>
      </c>
      <c r="BB12" s="36"/>
    </row>
    <row r="13" spans="1:54" x14ac:dyDescent="0.25">
      <c r="A13" s="40" t="str">
        <f t="shared" si="0"/>
        <v>C</v>
      </c>
      <c r="B13" s="40" t="s">
        <v>275</v>
      </c>
      <c r="C13" s="40" t="s">
        <v>327</v>
      </c>
      <c r="D13" s="40" t="s">
        <v>328</v>
      </c>
      <c r="E13" s="40" t="s">
        <v>339</v>
      </c>
      <c r="F13" s="40" t="s">
        <v>340</v>
      </c>
      <c r="G13" s="40" t="s">
        <v>341</v>
      </c>
      <c r="H13" s="40" t="s">
        <v>340</v>
      </c>
      <c r="I13" s="40" t="s">
        <v>342</v>
      </c>
      <c r="J13" s="40" t="s">
        <v>343</v>
      </c>
      <c r="K13" s="2" t="s">
        <v>283</v>
      </c>
      <c r="L13" s="2">
        <v>1266</v>
      </c>
      <c r="M13" s="2" t="s">
        <v>299</v>
      </c>
      <c r="N13" s="2" t="s">
        <v>264</v>
      </c>
      <c r="O13" s="40"/>
      <c r="P13" s="33" t="s">
        <v>266</v>
      </c>
      <c r="Q13" s="33" t="s">
        <v>51</v>
      </c>
      <c r="R13" s="2" t="s">
        <v>286</v>
      </c>
      <c r="S13" s="2" t="s">
        <v>70</v>
      </c>
      <c r="T13" s="2" t="s">
        <v>322</v>
      </c>
      <c r="U13" s="37" t="s">
        <v>77</v>
      </c>
      <c r="V13" s="2" t="s">
        <v>323</v>
      </c>
      <c r="W13" s="2" t="s">
        <v>324</v>
      </c>
      <c r="X13" s="2" t="s">
        <v>325</v>
      </c>
      <c r="Y13" s="2" t="s">
        <v>324</v>
      </c>
      <c r="Z13" s="16">
        <v>0</v>
      </c>
      <c r="AA13" s="16">
        <v>0</v>
      </c>
      <c r="AB13" s="16">
        <v>0</v>
      </c>
      <c r="AC13" s="41">
        <v>1089525.555531</v>
      </c>
      <c r="AD13" s="36">
        <f t="shared" si="1"/>
        <v>-1089525.555531</v>
      </c>
      <c r="AE13" s="16">
        <v>0</v>
      </c>
      <c r="AF13" s="42">
        <v>0</v>
      </c>
      <c r="AG13" s="16">
        <f t="shared" si="2"/>
        <v>0</v>
      </c>
      <c r="AH13" s="16">
        <v>0</v>
      </c>
      <c r="AI13" s="43">
        <v>0</v>
      </c>
      <c r="AJ13" s="16">
        <f t="shared" si="3"/>
        <v>0</v>
      </c>
      <c r="AK13" s="16">
        <v>0</v>
      </c>
      <c r="AL13" s="16">
        <v>0</v>
      </c>
      <c r="AM13" s="16">
        <f t="shared" si="4"/>
        <v>0</v>
      </c>
      <c r="AN13" s="16">
        <v>0</v>
      </c>
      <c r="AO13" s="16">
        <v>0</v>
      </c>
      <c r="AP13" s="16">
        <f t="shared" si="5"/>
        <v>0</v>
      </c>
      <c r="AQ13" s="16">
        <v>0</v>
      </c>
      <c r="AR13" s="16">
        <f t="shared" si="7"/>
        <v>-1089525.555531</v>
      </c>
      <c r="AS13" s="16">
        <v>0</v>
      </c>
      <c r="AT13" s="41" t="s">
        <v>333</v>
      </c>
      <c r="AU13" s="16" t="s">
        <v>306</v>
      </c>
      <c r="AV13" s="16">
        <v>0</v>
      </c>
      <c r="AW13" s="36">
        <v>0</v>
      </c>
      <c r="AX13" s="36">
        <v>0</v>
      </c>
      <c r="AY13" s="36">
        <v>0</v>
      </c>
      <c r="AZ13" s="36">
        <v>0</v>
      </c>
      <c r="BA13" s="36">
        <v>0</v>
      </c>
      <c r="BB13" s="36"/>
    </row>
    <row r="14" spans="1:54" x14ac:dyDescent="0.25">
      <c r="A14" s="40" t="str">
        <f t="shared" si="0"/>
        <v>C</v>
      </c>
      <c r="B14" s="40" t="s">
        <v>275</v>
      </c>
      <c r="C14" s="40" t="s">
        <v>327</v>
      </c>
      <c r="D14" s="40" t="s">
        <v>328</v>
      </c>
      <c r="E14" s="40" t="s">
        <v>344</v>
      </c>
      <c r="F14" s="40" t="s">
        <v>345</v>
      </c>
      <c r="G14" s="40" t="s">
        <v>346</v>
      </c>
      <c r="H14" s="40" t="s">
        <v>345</v>
      </c>
      <c r="I14" s="40" t="s">
        <v>347</v>
      </c>
      <c r="J14" s="40" t="s">
        <v>348</v>
      </c>
      <c r="K14" s="2" t="s">
        <v>283</v>
      </c>
      <c r="L14" s="2">
        <v>1266</v>
      </c>
      <c r="M14" s="2" t="s">
        <v>299</v>
      </c>
      <c r="N14" s="2" t="s">
        <v>264</v>
      </c>
      <c r="O14" s="40"/>
      <c r="P14" s="33" t="s">
        <v>266</v>
      </c>
      <c r="Q14" s="33" t="s">
        <v>51</v>
      </c>
      <c r="R14" s="2" t="s">
        <v>286</v>
      </c>
      <c r="S14" s="2" t="s">
        <v>70</v>
      </c>
      <c r="T14" s="2" t="s">
        <v>322</v>
      </c>
      <c r="U14" s="37" t="s">
        <v>77</v>
      </c>
      <c r="V14" s="2" t="s">
        <v>323</v>
      </c>
      <c r="W14" s="2" t="s">
        <v>324</v>
      </c>
      <c r="X14" s="2" t="s">
        <v>325</v>
      </c>
      <c r="Y14" s="2" t="s">
        <v>324</v>
      </c>
      <c r="Z14" s="16">
        <v>0</v>
      </c>
      <c r="AA14" s="16">
        <v>0</v>
      </c>
      <c r="AB14" s="16">
        <v>0</v>
      </c>
      <c r="AC14" s="41">
        <v>1640628.15</v>
      </c>
      <c r="AD14" s="36">
        <f t="shared" si="1"/>
        <v>-1640628.15</v>
      </c>
      <c r="AE14" s="16">
        <v>0</v>
      </c>
      <c r="AF14" s="42">
        <v>0</v>
      </c>
      <c r="AG14" s="16">
        <f t="shared" si="2"/>
        <v>0</v>
      </c>
      <c r="AH14" s="16">
        <v>0</v>
      </c>
      <c r="AI14" s="43">
        <v>0</v>
      </c>
      <c r="AJ14" s="16">
        <f t="shared" si="3"/>
        <v>0</v>
      </c>
      <c r="AK14" s="16">
        <v>0</v>
      </c>
      <c r="AL14" s="16">
        <v>0</v>
      </c>
      <c r="AM14" s="16">
        <f t="shared" si="4"/>
        <v>0</v>
      </c>
      <c r="AN14" s="16">
        <v>0</v>
      </c>
      <c r="AO14" s="16">
        <v>0</v>
      </c>
      <c r="AP14" s="16">
        <f t="shared" si="5"/>
        <v>0</v>
      </c>
      <c r="AQ14" s="16">
        <v>0</v>
      </c>
      <c r="AR14" s="16">
        <f t="shared" si="7"/>
        <v>-1640628.15</v>
      </c>
      <c r="AS14" s="16">
        <v>0</v>
      </c>
      <c r="AT14" s="41" t="s">
        <v>333</v>
      </c>
      <c r="AU14" s="16" t="s">
        <v>306</v>
      </c>
      <c r="AV14" s="16">
        <v>0</v>
      </c>
      <c r="AW14" s="36">
        <v>0</v>
      </c>
      <c r="AX14" s="36">
        <v>0</v>
      </c>
      <c r="AY14" s="36">
        <v>0</v>
      </c>
      <c r="AZ14" s="36">
        <v>0</v>
      </c>
      <c r="BA14" s="36">
        <v>0</v>
      </c>
      <c r="BB14" s="36"/>
    </row>
    <row r="15" spans="1:54" x14ac:dyDescent="0.25">
      <c r="A15" s="40" t="str">
        <f t="shared" si="0"/>
        <v>C</v>
      </c>
      <c r="B15" s="40" t="s">
        <v>275</v>
      </c>
      <c r="C15" s="40" t="s">
        <v>327</v>
      </c>
      <c r="D15" s="40" t="s">
        <v>328</v>
      </c>
      <c r="E15" s="40" t="s">
        <v>349</v>
      </c>
      <c r="F15" s="40" t="s">
        <v>350</v>
      </c>
      <c r="G15" s="40" t="s">
        <v>351</v>
      </c>
      <c r="H15" s="40" t="s">
        <v>350</v>
      </c>
      <c r="I15" s="40" t="s">
        <v>352</v>
      </c>
      <c r="J15" s="40" t="s">
        <v>353</v>
      </c>
      <c r="K15" s="2" t="s">
        <v>283</v>
      </c>
      <c r="L15" s="2">
        <v>1266</v>
      </c>
      <c r="M15" s="2" t="s">
        <v>299</v>
      </c>
      <c r="N15" s="2" t="s">
        <v>264</v>
      </c>
      <c r="O15" s="40"/>
      <c r="P15" s="33" t="s">
        <v>266</v>
      </c>
      <c r="Q15" s="33" t="s">
        <v>51</v>
      </c>
      <c r="R15" s="2" t="s">
        <v>286</v>
      </c>
      <c r="S15" s="2" t="s">
        <v>70</v>
      </c>
      <c r="T15" s="2" t="s">
        <v>322</v>
      </c>
      <c r="U15" s="37" t="s">
        <v>77</v>
      </c>
      <c r="V15" s="2" t="s">
        <v>323</v>
      </c>
      <c r="W15" s="2" t="s">
        <v>324</v>
      </c>
      <c r="X15" s="2" t="s">
        <v>325</v>
      </c>
      <c r="Y15" s="2" t="s">
        <v>324</v>
      </c>
      <c r="Z15" s="16">
        <v>0</v>
      </c>
      <c r="AA15" s="16">
        <v>0</v>
      </c>
      <c r="AB15" s="16">
        <v>0</v>
      </c>
      <c r="AC15" s="41">
        <v>1350969.375</v>
      </c>
      <c r="AD15" s="36">
        <f t="shared" si="1"/>
        <v>-1350969.375</v>
      </c>
      <c r="AE15" s="16">
        <v>0</v>
      </c>
      <c r="AF15" s="42">
        <v>0</v>
      </c>
      <c r="AG15" s="16">
        <f t="shared" si="2"/>
        <v>0</v>
      </c>
      <c r="AH15" s="16">
        <v>0</v>
      </c>
      <c r="AI15" s="43">
        <v>0</v>
      </c>
      <c r="AJ15" s="16">
        <f t="shared" si="3"/>
        <v>0</v>
      </c>
      <c r="AK15" s="16">
        <v>0</v>
      </c>
      <c r="AL15" s="16">
        <v>0</v>
      </c>
      <c r="AM15" s="16">
        <f t="shared" si="4"/>
        <v>0</v>
      </c>
      <c r="AN15" s="16">
        <v>0</v>
      </c>
      <c r="AO15" s="16">
        <v>0</v>
      </c>
      <c r="AP15" s="16">
        <f t="shared" si="5"/>
        <v>0</v>
      </c>
      <c r="AQ15" s="16">
        <v>0</v>
      </c>
      <c r="AR15" s="16">
        <f t="shared" si="7"/>
        <v>-1350969.375</v>
      </c>
      <c r="AS15" s="16">
        <v>0</v>
      </c>
      <c r="AT15" s="41" t="s">
        <v>333</v>
      </c>
      <c r="AU15" s="16" t="s">
        <v>306</v>
      </c>
      <c r="AV15" s="16">
        <v>0</v>
      </c>
      <c r="AW15" s="36">
        <v>0</v>
      </c>
      <c r="AX15" s="36">
        <v>0</v>
      </c>
      <c r="AY15" s="36">
        <v>0</v>
      </c>
      <c r="AZ15" s="36">
        <v>0</v>
      </c>
      <c r="BA15" s="36">
        <v>0</v>
      </c>
      <c r="BB15" s="36"/>
    </row>
    <row r="16" spans="1:54" hidden="1" x14ac:dyDescent="0.25">
      <c r="A16" s="2" t="str">
        <f t="shared" si="0"/>
        <v>C</v>
      </c>
      <c r="B16" s="2" t="s">
        <v>275</v>
      </c>
      <c r="C16" s="2" t="s">
        <v>291</v>
      </c>
      <c r="D16" s="35" t="s">
        <v>292</v>
      </c>
      <c r="E16" s="2" t="s">
        <v>354</v>
      </c>
      <c r="F16" s="2" t="s">
        <v>340</v>
      </c>
      <c r="G16" s="2" t="s">
        <v>355</v>
      </c>
      <c r="H16" s="2" t="s">
        <v>296</v>
      </c>
      <c r="I16" s="2" t="s">
        <v>356</v>
      </c>
      <c r="J16" s="2" t="s">
        <v>357</v>
      </c>
      <c r="K16" s="2" t="s">
        <v>262</v>
      </c>
      <c r="L16" s="2">
        <v>1266</v>
      </c>
      <c r="M16" s="2" t="s">
        <v>299</v>
      </c>
      <c r="N16" s="2" t="s">
        <v>264</v>
      </c>
      <c r="O16" s="2" t="s">
        <v>358</v>
      </c>
      <c r="P16" s="33" t="s">
        <v>266</v>
      </c>
      <c r="Q16" s="33" t="s">
        <v>51</v>
      </c>
      <c r="R16" s="2" t="s">
        <v>286</v>
      </c>
      <c r="S16" s="2" t="s">
        <v>70</v>
      </c>
      <c r="T16" s="2" t="s">
        <v>322</v>
      </c>
      <c r="U16" s="37" t="s">
        <v>72</v>
      </c>
      <c r="V16" s="2" t="s">
        <v>323</v>
      </c>
      <c r="W16" s="2" t="s">
        <v>324</v>
      </c>
      <c r="X16" s="2" t="s">
        <v>325</v>
      </c>
      <c r="Y16" s="2" t="s">
        <v>324</v>
      </c>
      <c r="Z16" s="16">
        <v>0</v>
      </c>
      <c r="AA16" s="16">
        <v>0</v>
      </c>
      <c r="AB16" s="16">
        <v>3266174.71</v>
      </c>
      <c r="AC16" s="16">
        <v>-6125.6499999998696</v>
      </c>
      <c r="AD16" s="36">
        <f t="shared" si="1"/>
        <v>6125.6499999998696</v>
      </c>
      <c r="AE16" s="16">
        <v>0</v>
      </c>
      <c r="AF16" s="16">
        <v>0</v>
      </c>
      <c r="AG16" s="16">
        <f t="shared" si="2"/>
        <v>0</v>
      </c>
      <c r="AH16" s="16">
        <v>0</v>
      </c>
      <c r="AI16" s="16">
        <v>0</v>
      </c>
      <c r="AJ16" s="16">
        <f t="shared" si="3"/>
        <v>0</v>
      </c>
      <c r="AK16" s="16">
        <v>0</v>
      </c>
      <c r="AL16" s="16">
        <v>0</v>
      </c>
      <c r="AM16" s="16">
        <f t="shared" si="4"/>
        <v>0</v>
      </c>
      <c r="AN16" s="16">
        <v>0</v>
      </c>
      <c r="AO16" s="16">
        <v>0</v>
      </c>
      <c r="AP16" s="16">
        <f t="shared" si="5"/>
        <v>0</v>
      </c>
      <c r="AQ16" s="16">
        <v>0</v>
      </c>
      <c r="AR16" s="16">
        <f t="shared" si="6"/>
        <v>6125.6499999998696</v>
      </c>
      <c r="AS16" s="16">
        <v>0</v>
      </c>
      <c r="AT16" s="16" t="s">
        <v>359</v>
      </c>
      <c r="AU16" s="16" t="s">
        <v>306</v>
      </c>
      <c r="AV16" s="16">
        <v>0</v>
      </c>
      <c r="AW16" s="36">
        <v>0</v>
      </c>
      <c r="AX16" s="36">
        <v>0</v>
      </c>
      <c r="AY16" s="36">
        <v>0</v>
      </c>
      <c r="AZ16" s="36">
        <v>0</v>
      </c>
      <c r="BA16" s="36">
        <v>0</v>
      </c>
      <c r="BB16" s="36"/>
    </row>
    <row r="17" spans="1:54" hidden="1" x14ac:dyDescent="0.25">
      <c r="A17" s="2" t="str">
        <f t="shared" si="0"/>
        <v>C</v>
      </c>
      <c r="B17" s="2" t="s">
        <v>275</v>
      </c>
      <c r="C17" s="2" t="s">
        <v>291</v>
      </c>
      <c r="D17" s="35" t="s">
        <v>292</v>
      </c>
      <c r="E17" s="2" t="s">
        <v>354</v>
      </c>
      <c r="F17" s="2" t="s">
        <v>340</v>
      </c>
      <c r="G17" s="2" t="s">
        <v>355</v>
      </c>
      <c r="H17" s="2" t="s">
        <v>296</v>
      </c>
      <c r="I17" s="2" t="s">
        <v>360</v>
      </c>
      <c r="J17" s="2" t="s">
        <v>361</v>
      </c>
      <c r="K17" s="2" t="s">
        <v>262</v>
      </c>
      <c r="L17" s="2">
        <v>1266</v>
      </c>
      <c r="M17" s="2" t="s">
        <v>299</v>
      </c>
      <c r="N17" s="2" t="s">
        <v>264</v>
      </c>
      <c r="O17" s="2" t="s">
        <v>358</v>
      </c>
      <c r="P17" s="33" t="s">
        <v>266</v>
      </c>
      <c r="Q17" s="33" t="s">
        <v>51</v>
      </c>
      <c r="R17" s="2" t="s">
        <v>286</v>
      </c>
      <c r="S17" s="2" t="s">
        <v>70</v>
      </c>
      <c r="T17" s="2" t="s">
        <v>322</v>
      </c>
      <c r="U17" s="37" t="s">
        <v>72</v>
      </c>
      <c r="V17" s="2" t="s">
        <v>323</v>
      </c>
      <c r="W17" s="2" t="s">
        <v>324</v>
      </c>
      <c r="X17" s="2" t="s">
        <v>325</v>
      </c>
      <c r="Y17" s="2" t="s">
        <v>324</v>
      </c>
      <c r="Z17" s="16">
        <v>0</v>
      </c>
      <c r="AA17" s="16">
        <v>0</v>
      </c>
      <c r="AB17" s="16">
        <v>0</v>
      </c>
      <c r="AC17" s="16">
        <v>0</v>
      </c>
      <c r="AD17" s="36">
        <f t="shared" si="1"/>
        <v>0</v>
      </c>
      <c r="AE17" s="16">
        <v>0</v>
      </c>
      <c r="AF17" s="16">
        <v>0</v>
      </c>
      <c r="AG17" s="16">
        <f t="shared" si="2"/>
        <v>0</v>
      </c>
      <c r="AH17" s="16">
        <v>0</v>
      </c>
      <c r="AI17" s="16">
        <v>0</v>
      </c>
      <c r="AJ17" s="16">
        <f t="shared" si="3"/>
        <v>0</v>
      </c>
      <c r="AK17" s="16">
        <v>0</v>
      </c>
      <c r="AL17" s="16">
        <v>0</v>
      </c>
      <c r="AM17" s="16">
        <f t="shared" si="4"/>
        <v>0</v>
      </c>
      <c r="AN17" s="16">
        <v>0</v>
      </c>
      <c r="AO17" s="16">
        <v>0</v>
      </c>
      <c r="AP17" s="16">
        <f t="shared" si="5"/>
        <v>0</v>
      </c>
      <c r="AQ17" s="16">
        <v>0</v>
      </c>
      <c r="AR17" s="16">
        <f t="shared" si="6"/>
        <v>0</v>
      </c>
      <c r="AS17" s="16">
        <v>0</v>
      </c>
      <c r="AT17" s="16" t="s">
        <v>359</v>
      </c>
      <c r="AU17" s="16" t="s">
        <v>306</v>
      </c>
      <c r="AV17" s="16">
        <v>0</v>
      </c>
      <c r="AW17" s="36">
        <v>0</v>
      </c>
      <c r="AX17" s="36">
        <v>0</v>
      </c>
      <c r="AY17" s="36">
        <v>0</v>
      </c>
      <c r="AZ17" s="36">
        <v>0</v>
      </c>
      <c r="BA17" s="36">
        <v>0</v>
      </c>
      <c r="BB17" s="36"/>
    </row>
    <row r="18" spans="1:54" hidden="1" x14ac:dyDescent="0.25">
      <c r="A18" s="2" t="str">
        <f t="shared" si="0"/>
        <v>C</v>
      </c>
      <c r="B18" s="2" t="s">
        <v>275</v>
      </c>
      <c r="C18" s="2" t="s">
        <v>291</v>
      </c>
      <c r="D18" s="35" t="s">
        <v>292</v>
      </c>
      <c r="E18" s="2" t="s">
        <v>354</v>
      </c>
      <c r="F18" s="2" t="s">
        <v>340</v>
      </c>
      <c r="G18" s="2" t="s">
        <v>355</v>
      </c>
      <c r="H18" s="2" t="s">
        <v>296</v>
      </c>
      <c r="I18" s="2" t="s">
        <v>362</v>
      </c>
      <c r="J18" s="2" t="s">
        <v>363</v>
      </c>
      <c r="K18" s="2" t="s">
        <v>262</v>
      </c>
      <c r="L18" s="2">
        <v>1266</v>
      </c>
      <c r="M18" s="2" t="s">
        <v>299</v>
      </c>
      <c r="N18" s="2" t="s">
        <v>264</v>
      </c>
      <c r="O18" s="2" t="s">
        <v>358</v>
      </c>
      <c r="P18" s="33" t="s">
        <v>266</v>
      </c>
      <c r="Q18" s="33" t="s">
        <v>51</v>
      </c>
      <c r="R18" s="2" t="s">
        <v>286</v>
      </c>
      <c r="S18" s="2" t="s">
        <v>70</v>
      </c>
      <c r="T18" s="2" t="s">
        <v>322</v>
      </c>
      <c r="U18" s="37" t="s">
        <v>72</v>
      </c>
      <c r="V18" s="2" t="s">
        <v>323</v>
      </c>
      <c r="W18" s="2" t="s">
        <v>324</v>
      </c>
      <c r="X18" s="2" t="s">
        <v>325</v>
      </c>
      <c r="Y18" s="2" t="s">
        <v>324</v>
      </c>
      <c r="Z18" s="16">
        <v>0</v>
      </c>
      <c r="AA18" s="16">
        <v>7715600</v>
      </c>
      <c r="AB18" s="16">
        <v>11733911.17</v>
      </c>
      <c r="AC18" s="16">
        <v>13982120.257577399</v>
      </c>
      <c r="AD18" s="36">
        <f t="shared" si="1"/>
        <v>-6266520.2575773988</v>
      </c>
      <c r="AE18" s="16">
        <v>0</v>
      </c>
      <c r="AF18" s="16">
        <v>0</v>
      </c>
      <c r="AG18" s="16">
        <f t="shared" si="2"/>
        <v>0</v>
      </c>
      <c r="AH18" s="16">
        <v>0</v>
      </c>
      <c r="AI18" s="16">
        <v>0</v>
      </c>
      <c r="AJ18" s="16">
        <f t="shared" si="3"/>
        <v>0</v>
      </c>
      <c r="AK18" s="16">
        <v>0</v>
      </c>
      <c r="AL18" s="16">
        <v>0</v>
      </c>
      <c r="AM18" s="16">
        <f t="shared" si="4"/>
        <v>0</v>
      </c>
      <c r="AN18" s="16">
        <v>0</v>
      </c>
      <c r="AO18" s="16">
        <v>0</v>
      </c>
      <c r="AP18" s="16">
        <f t="shared" si="5"/>
        <v>0</v>
      </c>
      <c r="AQ18" s="16">
        <v>0</v>
      </c>
      <c r="AR18" s="16">
        <f t="shared" si="6"/>
        <v>-6266520.2575773988</v>
      </c>
      <c r="AS18" s="16">
        <v>0</v>
      </c>
      <c r="AT18" s="16" t="s">
        <v>359</v>
      </c>
      <c r="AU18" s="16" t="s">
        <v>306</v>
      </c>
      <c r="AV18" s="16">
        <v>0</v>
      </c>
      <c r="AW18" s="36">
        <v>0</v>
      </c>
      <c r="AX18" s="36">
        <v>0</v>
      </c>
      <c r="AY18" s="36">
        <v>0</v>
      </c>
      <c r="AZ18" s="36">
        <v>0</v>
      </c>
      <c r="BA18" s="36">
        <v>0</v>
      </c>
      <c r="BB18" s="36"/>
    </row>
    <row r="19" spans="1:54" hidden="1" x14ac:dyDescent="0.25">
      <c r="A19" s="2" t="str">
        <f t="shared" si="0"/>
        <v>C</v>
      </c>
      <c r="B19" s="2" t="s">
        <v>275</v>
      </c>
      <c r="C19" s="2" t="s">
        <v>291</v>
      </c>
      <c r="D19" s="35" t="s">
        <v>292</v>
      </c>
      <c r="E19" s="2" t="s">
        <v>354</v>
      </c>
      <c r="F19" s="2" t="s">
        <v>340</v>
      </c>
      <c r="G19" s="2" t="s">
        <v>355</v>
      </c>
      <c r="H19" s="2" t="s">
        <v>296</v>
      </c>
      <c r="I19" s="2" t="s">
        <v>364</v>
      </c>
      <c r="J19" s="2" t="s">
        <v>365</v>
      </c>
      <c r="K19" s="2" t="s">
        <v>262</v>
      </c>
      <c r="L19" s="2">
        <v>1266</v>
      </c>
      <c r="M19" s="2" t="s">
        <v>299</v>
      </c>
      <c r="N19" s="2" t="s">
        <v>264</v>
      </c>
      <c r="P19" s="33" t="s">
        <v>266</v>
      </c>
      <c r="Q19" s="33" t="s">
        <v>51</v>
      </c>
      <c r="R19" s="2" t="s">
        <v>286</v>
      </c>
      <c r="S19" s="2" t="s">
        <v>70</v>
      </c>
      <c r="T19" s="2" t="s">
        <v>322</v>
      </c>
      <c r="U19" s="37" t="s">
        <v>72</v>
      </c>
      <c r="V19" s="2" t="s">
        <v>323</v>
      </c>
      <c r="W19" s="2" t="s">
        <v>324</v>
      </c>
      <c r="X19" s="2" t="s">
        <v>325</v>
      </c>
      <c r="Y19" s="2" t="s">
        <v>324</v>
      </c>
      <c r="Z19" s="16">
        <v>0</v>
      </c>
      <c r="AA19" s="16">
        <v>0</v>
      </c>
      <c r="AB19" s="16"/>
      <c r="AC19" s="16">
        <v>2657413.2581775002</v>
      </c>
      <c r="AD19" s="36">
        <f t="shared" si="1"/>
        <v>-2657413.2581775002</v>
      </c>
      <c r="AE19" s="16">
        <v>0</v>
      </c>
      <c r="AF19" s="16">
        <v>0</v>
      </c>
      <c r="AG19" s="16">
        <f t="shared" si="2"/>
        <v>0</v>
      </c>
      <c r="AH19" s="16">
        <v>0</v>
      </c>
      <c r="AI19" s="16">
        <v>0</v>
      </c>
      <c r="AJ19" s="16">
        <f t="shared" si="3"/>
        <v>0</v>
      </c>
      <c r="AK19" s="16">
        <v>0</v>
      </c>
      <c r="AL19" s="16">
        <v>0</v>
      </c>
      <c r="AM19" s="16">
        <f t="shared" si="4"/>
        <v>0</v>
      </c>
      <c r="AN19" s="16">
        <v>0</v>
      </c>
      <c r="AO19" s="16">
        <v>0</v>
      </c>
      <c r="AP19" s="16">
        <f t="shared" si="5"/>
        <v>0</v>
      </c>
      <c r="AQ19" s="16">
        <v>0</v>
      </c>
      <c r="AR19" s="16">
        <f t="shared" si="6"/>
        <v>-2657413.2581775002</v>
      </c>
      <c r="AS19" s="16">
        <v>0</v>
      </c>
      <c r="AT19" s="16" t="s">
        <v>366</v>
      </c>
      <c r="AU19" s="16" t="s">
        <v>306</v>
      </c>
      <c r="AV19" s="16">
        <v>0</v>
      </c>
      <c r="AW19" s="36">
        <v>0</v>
      </c>
      <c r="AX19" s="36">
        <v>0</v>
      </c>
      <c r="AY19" s="36">
        <v>0</v>
      </c>
      <c r="AZ19" s="36">
        <v>0</v>
      </c>
      <c r="BA19" s="36">
        <v>0</v>
      </c>
      <c r="BB19" s="36"/>
    </row>
    <row r="20" spans="1:54" hidden="1" x14ac:dyDescent="0.25">
      <c r="A20" s="2" t="str">
        <f t="shared" si="0"/>
        <v>C</v>
      </c>
      <c r="B20" s="2" t="s">
        <v>275</v>
      </c>
      <c r="C20" s="2" t="s">
        <v>291</v>
      </c>
      <c r="D20" s="35" t="s">
        <v>292</v>
      </c>
      <c r="E20" s="2" t="s">
        <v>367</v>
      </c>
      <c r="F20" s="2" t="s">
        <v>368</v>
      </c>
      <c r="G20" s="2" t="s">
        <v>369</v>
      </c>
      <c r="H20" s="2" t="s">
        <v>368</v>
      </c>
      <c r="I20" s="2" t="s">
        <v>370</v>
      </c>
      <c r="J20" s="2" t="s">
        <v>371</v>
      </c>
      <c r="K20" s="2" t="s">
        <v>262</v>
      </c>
      <c r="L20" s="2">
        <v>1266</v>
      </c>
      <c r="M20" s="2" t="s">
        <v>299</v>
      </c>
      <c r="N20" s="2" t="s">
        <v>264</v>
      </c>
      <c r="O20" s="2" t="s">
        <v>300</v>
      </c>
      <c r="P20" s="33" t="s">
        <v>266</v>
      </c>
      <c r="Q20" s="33" t="s">
        <v>51</v>
      </c>
      <c r="R20" s="2" t="s">
        <v>286</v>
      </c>
      <c r="S20" s="2" t="s">
        <v>70</v>
      </c>
      <c r="T20" s="2" t="s">
        <v>322</v>
      </c>
      <c r="U20" s="37" t="s">
        <v>73</v>
      </c>
      <c r="V20" s="2" t="s">
        <v>323</v>
      </c>
      <c r="W20" s="2" t="s">
        <v>324</v>
      </c>
      <c r="X20" s="2" t="s">
        <v>325</v>
      </c>
      <c r="Y20" s="2" t="s">
        <v>324</v>
      </c>
      <c r="Z20" s="16">
        <v>8715600</v>
      </c>
      <c r="AA20" s="16">
        <v>1000000</v>
      </c>
      <c r="AB20" s="16">
        <v>314515.92</v>
      </c>
      <c r="AC20" s="16">
        <v>290671.35105860006</v>
      </c>
      <c r="AD20" s="36">
        <f t="shared" si="1"/>
        <v>709328.6489414</v>
      </c>
      <c r="AE20" s="16">
        <v>6825000</v>
      </c>
      <c r="AF20" s="44">
        <v>10800000</v>
      </c>
      <c r="AG20" s="16">
        <f t="shared" si="2"/>
        <v>-3975000</v>
      </c>
      <c r="AH20" s="16">
        <v>5325000</v>
      </c>
      <c r="AI20" s="16">
        <v>0</v>
      </c>
      <c r="AJ20" s="16">
        <f t="shared" si="3"/>
        <v>5325000</v>
      </c>
      <c r="AK20" s="16">
        <v>8125000</v>
      </c>
      <c r="AL20" s="44">
        <v>8125000</v>
      </c>
      <c r="AM20" s="16">
        <f t="shared" si="4"/>
        <v>0</v>
      </c>
      <c r="AN20" s="16">
        <v>12600000</v>
      </c>
      <c r="AO20" s="44">
        <v>12600000</v>
      </c>
      <c r="AP20" s="16">
        <f t="shared" si="5"/>
        <v>0</v>
      </c>
      <c r="AQ20" s="16">
        <v>0</v>
      </c>
      <c r="AR20" s="16">
        <f t="shared" si="6"/>
        <v>2059328.6489414</v>
      </c>
      <c r="AS20" s="16">
        <v>0</v>
      </c>
      <c r="AT20" s="16" t="s">
        <v>326</v>
      </c>
      <c r="AU20" s="16" t="s">
        <v>306</v>
      </c>
      <c r="AV20" s="16">
        <v>0</v>
      </c>
      <c r="AW20" s="36">
        <v>4646153.846153846</v>
      </c>
      <c r="AX20" s="36">
        <v>0</v>
      </c>
      <c r="AY20" s="36">
        <v>0</v>
      </c>
      <c r="AZ20" s="36">
        <v>0</v>
      </c>
      <c r="BA20" s="36">
        <v>0</v>
      </c>
      <c r="BB20" s="36"/>
    </row>
    <row r="21" spans="1:54" hidden="1" x14ac:dyDescent="0.25">
      <c r="A21" s="2" t="str">
        <f t="shared" si="0"/>
        <v>C</v>
      </c>
      <c r="B21" s="2" t="s">
        <v>275</v>
      </c>
      <c r="C21" s="2" t="s">
        <v>291</v>
      </c>
      <c r="D21" s="35" t="s">
        <v>292</v>
      </c>
      <c r="E21" s="2" t="s">
        <v>367</v>
      </c>
      <c r="F21" s="2" t="s">
        <v>368</v>
      </c>
      <c r="G21" s="2" t="s">
        <v>369</v>
      </c>
      <c r="H21" s="2" t="s">
        <v>368</v>
      </c>
      <c r="I21" s="2" t="s">
        <v>372</v>
      </c>
      <c r="J21" s="2" t="s">
        <v>373</v>
      </c>
      <c r="K21" s="2" t="s">
        <v>262</v>
      </c>
      <c r="L21" s="2">
        <v>1266</v>
      </c>
      <c r="M21" s="2" t="s">
        <v>299</v>
      </c>
      <c r="N21" s="2" t="s">
        <v>264</v>
      </c>
      <c r="O21" s="2" t="s">
        <v>300</v>
      </c>
      <c r="P21" s="33" t="s">
        <v>266</v>
      </c>
      <c r="Q21" s="33" t="s">
        <v>51</v>
      </c>
      <c r="R21" s="2" t="s">
        <v>286</v>
      </c>
      <c r="S21" s="2" t="s">
        <v>70</v>
      </c>
      <c r="T21" s="2" t="s">
        <v>322</v>
      </c>
      <c r="U21" s="37" t="s">
        <v>74</v>
      </c>
      <c r="V21" s="2" t="s">
        <v>323</v>
      </c>
      <c r="W21" s="2" t="s">
        <v>324</v>
      </c>
      <c r="X21" s="2" t="s">
        <v>325</v>
      </c>
      <c r="Y21" s="2" t="s">
        <v>324</v>
      </c>
      <c r="Z21" s="16">
        <v>3000000</v>
      </c>
      <c r="AA21" s="16">
        <v>3000000</v>
      </c>
      <c r="AB21" s="16">
        <v>246657.11</v>
      </c>
      <c r="AC21" s="16">
        <v>67479.287471999924</v>
      </c>
      <c r="AD21" s="36">
        <f t="shared" si="1"/>
        <v>2932520.7125280001</v>
      </c>
      <c r="AE21" s="16">
        <v>3000000</v>
      </c>
      <c r="AF21" s="16">
        <v>3000000</v>
      </c>
      <c r="AG21" s="16">
        <f t="shared" si="2"/>
        <v>0</v>
      </c>
      <c r="AH21" s="16">
        <v>3000000</v>
      </c>
      <c r="AI21" s="16">
        <v>3000000</v>
      </c>
      <c r="AJ21" s="16">
        <f t="shared" si="3"/>
        <v>0</v>
      </c>
      <c r="AK21" s="16">
        <v>3000000</v>
      </c>
      <c r="AL21" s="16">
        <v>3000000</v>
      </c>
      <c r="AM21" s="16">
        <f t="shared" si="4"/>
        <v>0</v>
      </c>
      <c r="AN21" s="16">
        <v>3000000</v>
      </c>
      <c r="AO21" s="16">
        <v>3000000</v>
      </c>
      <c r="AP21" s="16">
        <f t="shared" si="5"/>
        <v>0</v>
      </c>
      <c r="AQ21" s="16">
        <v>3000000</v>
      </c>
      <c r="AR21" s="16">
        <f t="shared" si="6"/>
        <v>2932520.7125280001</v>
      </c>
      <c r="AS21" s="16">
        <v>0</v>
      </c>
      <c r="AT21" s="16" t="s">
        <v>359</v>
      </c>
      <c r="AU21" s="16" t="s">
        <v>306</v>
      </c>
      <c r="AV21" s="16">
        <v>0</v>
      </c>
      <c r="AW21" s="36">
        <v>0</v>
      </c>
      <c r="AX21" s="36">
        <v>0</v>
      </c>
      <c r="AY21" s="36">
        <v>0</v>
      </c>
      <c r="AZ21" s="36">
        <v>0</v>
      </c>
      <c r="BA21" s="36">
        <v>0</v>
      </c>
      <c r="BB21" s="36"/>
    </row>
    <row r="22" spans="1:54" hidden="1" x14ac:dyDescent="0.25">
      <c r="A22" s="2" t="str">
        <f t="shared" si="0"/>
        <v>C</v>
      </c>
      <c r="B22" s="2" t="s">
        <v>275</v>
      </c>
      <c r="C22" s="2" t="s">
        <v>291</v>
      </c>
      <c r="D22" s="35" t="s">
        <v>292</v>
      </c>
      <c r="E22" s="2" t="s">
        <v>367</v>
      </c>
      <c r="F22" s="2" t="s">
        <v>368</v>
      </c>
      <c r="G22" s="2" t="s">
        <v>369</v>
      </c>
      <c r="H22" s="2" t="s">
        <v>368</v>
      </c>
      <c r="I22" s="2" t="s">
        <v>374</v>
      </c>
      <c r="J22" s="2" t="s">
        <v>375</v>
      </c>
      <c r="K22" s="2" t="s">
        <v>262</v>
      </c>
      <c r="L22" s="2">
        <v>1266</v>
      </c>
      <c r="M22" s="2" t="s">
        <v>299</v>
      </c>
      <c r="N22" s="2" t="s">
        <v>264</v>
      </c>
      <c r="P22" s="33" t="s">
        <v>266</v>
      </c>
      <c r="Q22" s="33" t="s">
        <v>51</v>
      </c>
      <c r="R22" s="2" t="s">
        <v>286</v>
      </c>
      <c r="S22" s="2" t="s">
        <v>70</v>
      </c>
      <c r="T22" s="2" t="s">
        <v>322</v>
      </c>
      <c r="U22" s="37" t="s">
        <v>73</v>
      </c>
      <c r="V22" s="2" t="s">
        <v>323</v>
      </c>
      <c r="W22" s="2" t="s">
        <v>324</v>
      </c>
      <c r="X22" s="2" t="s">
        <v>325</v>
      </c>
      <c r="Y22" s="2" t="s">
        <v>324</v>
      </c>
      <c r="Z22" s="16">
        <v>0</v>
      </c>
      <c r="AA22" s="16">
        <v>0</v>
      </c>
      <c r="AB22" s="16"/>
      <c r="AC22" s="16">
        <v>2923992.2249999996</v>
      </c>
      <c r="AD22" s="36">
        <f t="shared" si="1"/>
        <v>-2923992.2249999996</v>
      </c>
      <c r="AE22" s="16">
        <v>0</v>
      </c>
      <c r="AF22" s="16">
        <v>0</v>
      </c>
      <c r="AG22" s="16">
        <f t="shared" si="2"/>
        <v>0</v>
      </c>
      <c r="AH22" s="16">
        <v>0</v>
      </c>
      <c r="AI22" s="16">
        <v>0</v>
      </c>
      <c r="AJ22" s="16">
        <f t="shared" si="3"/>
        <v>0</v>
      </c>
      <c r="AK22" s="16">
        <v>0</v>
      </c>
      <c r="AL22" s="16">
        <v>0</v>
      </c>
      <c r="AM22" s="16">
        <f t="shared" si="4"/>
        <v>0</v>
      </c>
      <c r="AN22" s="16">
        <v>0</v>
      </c>
      <c r="AO22" s="16">
        <v>0</v>
      </c>
      <c r="AP22" s="16">
        <f t="shared" si="5"/>
        <v>0</v>
      </c>
      <c r="AQ22" s="16">
        <v>0</v>
      </c>
      <c r="AR22" s="16">
        <f t="shared" si="6"/>
        <v>-2923992.2249999996</v>
      </c>
      <c r="AS22" s="16">
        <v>0</v>
      </c>
      <c r="AT22" s="16" t="s">
        <v>366</v>
      </c>
      <c r="AU22" s="16" t="s">
        <v>306</v>
      </c>
      <c r="AV22" s="16">
        <v>0</v>
      </c>
      <c r="AW22" s="36">
        <v>0</v>
      </c>
      <c r="AX22" s="36">
        <v>0</v>
      </c>
      <c r="AY22" s="36">
        <v>0</v>
      </c>
      <c r="AZ22" s="36">
        <v>0</v>
      </c>
      <c r="BA22" s="36">
        <v>0</v>
      </c>
      <c r="BB22" s="36"/>
    </row>
    <row r="23" spans="1:54" hidden="1" x14ac:dyDescent="0.25">
      <c r="A23" s="2" t="str">
        <f t="shared" si="0"/>
        <v>C</v>
      </c>
      <c r="B23" s="2" t="s">
        <v>275</v>
      </c>
      <c r="C23" s="40" t="s">
        <v>291</v>
      </c>
      <c r="D23" s="40" t="s">
        <v>292</v>
      </c>
      <c r="E23" s="40" t="s">
        <v>376</v>
      </c>
      <c r="F23" s="40" t="s">
        <v>377</v>
      </c>
      <c r="G23" s="40" t="s">
        <v>378</v>
      </c>
      <c r="H23" s="40" t="s">
        <v>379</v>
      </c>
      <c r="I23" s="40" t="s">
        <v>380</v>
      </c>
      <c r="J23" s="40" t="s">
        <v>379</v>
      </c>
      <c r="K23" s="2" t="s">
        <v>262</v>
      </c>
      <c r="L23" s="40">
        <v>1266</v>
      </c>
      <c r="M23" s="2" t="s">
        <v>299</v>
      </c>
      <c r="N23" s="40" t="s">
        <v>264</v>
      </c>
      <c r="O23" s="40" t="s">
        <v>381</v>
      </c>
      <c r="P23" s="2" t="s">
        <v>266</v>
      </c>
      <c r="Q23" s="2" t="s">
        <v>118</v>
      </c>
      <c r="R23" s="2" t="s">
        <v>286</v>
      </c>
      <c r="S23" s="2" t="s">
        <v>70</v>
      </c>
      <c r="T23" s="2" t="s">
        <v>322</v>
      </c>
      <c r="U23" s="37" t="s">
        <v>181</v>
      </c>
      <c r="V23" s="2" t="s">
        <v>323</v>
      </c>
      <c r="W23" s="2" t="s">
        <v>324</v>
      </c>
      <c r="X23" s="2" t="s">
        <v>325</v>
      </c>
      <c r="Y23" s="2" t="s">
        <v>324</v>
      </c>
      <c r="Z23" s="16">
        <v>0</v>
      </c>
      <c r="AA23" s="41">
        <v>0</v>
      </c>
      <c r="AB23" s="16">
        <v>0</v>
      </c>
      <c r="AC23" s="16">
        <v>0</v>
      </c>
      <c r="AD23" s="36">
        <f t="shared" si="1"/>
        <v>0</v>
      </c>
      <c r="AE23" s="16">
        <v>0</v>
      </c>
      <c r="AF23" s="16">
        <v>0</v>
      </c>
      <c r="AG23" s="16">
        <f t="shared" si="2"/>
        <v>0</v>
      </c>
      <c r="AH23" s="16">
        <v>0</v>
      </c>
      <c r="AI23" s="16">
        <v>0</v>
      </c>
      <c r="AJ23" s="16">
        <f t="shared" si="3"/>
        <v>0</v>
      </c>
      <c r="AK23" s="16">
        <v>0</v>
      </c>
      <c r="AL23" s="16">
        <v>0</v>
      </c>
      <c r="AM23" s="16">
        <f t="shared" si="4"/>
        <v>0</v>
      </c>
      <c r="AN23" s="16">
        <v>0</v>
      </c>
      <c r="AO23" s="16">
        <v>0</v>
      </c>
      <c r="AP23" s="16">
        <f t="shared" si="5"/>
        <v>0</v>
      </c>
      <c r="AQ23" s="16">
        <v>0</v>
      </c>
      <c r="AR23" s="16">
        <f t="shared" si="6"/>
        <v>0</v>
      </c>
      <c r="AS23" s="16">
        <v>0</v>
      </c>
      <c r="AT23" s="16" t="s">
        <v>382</v>
      </c>
      <c r="AU23" s="16" t="s">
        <v>274</v>
      </c>
      <c r="AV23" s="16">
        <v>0</v>
      </c>
      <c r="AW23" s="36">
        <v>0</v>
      </c>
      <c r="AX23" s="36">
        <v>0</v>
      </c>
      <c r="AY23" s="36">
        <v>0</v>
      </c>
      <c r="AZ23" s="36">
        <v>0</v>
      </c>
      <c r="BA23" s="36">
        <v>0</v>
      </c>
      <c r="BB23" s="36"/>
    </row>
    <row r="24" spans="1:54" hidden="1" x14ac:dyDescent="0.25">
      <c r="A24" s="2" t="str">
        <f t="shared" si="0"/>
        <v>C</v>
      </c>
      <c r="B24" s="2" t="s">
        <v>275</v>
      </c>
      <c r="C24" s="2" t="s">
        <v>291</v>
      </c>
      <c r="D24" s="35" t="s">
        <v>292</v>
      </c>
      <c r="E24" s="2" t="s">
        <v>383</v>
      </c>
      <c r="F24" s="2" t="s">
        <v>384</v>
      </c>
      <c r="G24" s="2" t="s">
        <v>385</v>
      </c>
      <c r="H24" s="2" t="s">
        <v>384</v>
      </c>
      <c r="I24" s="2" t="s">
        <v>386</v>
      </c>
      <c r="J24" s="2" t="s">
        <v>384</v>
      </c>
      <c r="K24" s="2" t="s">
        <v>262</v>
      </c>
      <c r="L24" s="2">
        <v>1266</v>
      </c>
      <c r="M24" s="2" t="s">
        <v>299</v>
      </c>
      <c r="N24" s="2" t="s">
        <v>264</v>
      </c>
      <c r="O24" s="2" t="s">
        <v>265</v>
      </c>
      <c r="P24" s="33" t="s">
        <v>266</v>
      </c>
      <c r="Q24" s="33" t="s">
        <v>51</v>
      </c>
      <c r="R24" s="2" t="s">
        <v>286</v>
      </c>
      <c r="S24" s="2" t="s">
        <v>70</v>
      </c>
      <c r="T24" s="2" t="s">
        <v>322</v>
      </c>
      <c r="U24" s="37" t="s">
        <v>75</v>
      </c>
      <c r="V24" s="2" t="s">
        <v>323</v>
      </c>
      <c r="W24" s="2" t="s">
        <v>324</v>
      </c>
      <c r="X24" s="2" t="s">
        <v>325</v>
      </c>
      <c r="Y24" s="2" t="s">
        <v>324</v>
      </c>
      <c r="Z24" s="16">
        <v>0</v>
      </c>
      <c r="AA24" s="16">
        <v>4000000</v>
      </c>
      <c r="AB24" s="16">
        <v>10574546.42</v>
      </c>
      <c r="AC24" s="16">
        <v>13189168.812564502</v>
      </c>
      <c r="AD24" s="36">
        <f t="shared" si="1"/>
        <v>-9189168.8125645015</v>
      </c>
      <c r="AE24" s="16">
        <v>0</v>
      </c>
      <c r="AF24" s="16">
        <v>0</v>
      </c>
      <c r="AG24" s="16">
        <f t="shared" si="2"/>
        <v>0</v>
      </c>
      <c r="AH24" s="16">
        <v>0</v>
      </c>
      <c r="AI24" s="16">
        <v>0</v>
      </c>
      <c r="AJ24" s="16">
        <f t="shared" si="3"/>
        <v>0</v>
      </c>
      <c r="AK24" s="16">
        <v>0</v>
      </c>
      <c r="AL24" s="16">
        <v>0</v>
      </c>
      <c r="AM24" s="16">
        <f t="shared" si="4"/>
        <v>0</v>
      </c>
      <c r="AN24" s="16">
        <v>0</v>
      </c>
      <c r="AO24" s="16">
        <v>0</v>
      </c>
      <c r="AP24" s="16">
        <f t="shared" si="5"/>
        <v>0</v>
      </c>
      <c r="AQ24" s="16">
        <v>0</v>
      </c>
      <c r="AR24" s="16">
        <f t="shared" si="6"/>
        <v>-9189168.8125645015</v>
      </c>
      <c r="AS24" s="16">
        <v>0</v>
      </c>
      <c r="AT24" s="16" t="s">
        <v>359</v>
      </c>
      <c r="AU24" s="16" t="s">
        <v>306</v>
      </c>
      <c r="AV24" s="16">
        <v>0</v>
      </c>
      <c r="AW24" s="36">
        <v>0</v>
      </c>
      <c r="AX24" s="36">
        <v>0</v>
      </c>
      <c r="AY24" s="36">
        <v>0</v>
      </c>
      <c r="AZ24" s="36">
        <v>0</v>
      </c>
      <c r="BA24" s="36">
        <v>0</v>
      </c>
      <c r="BB24" s="36"/>
    </row>
    <row r="25" spans="1:54" hidden="1" x14ac:dyDescent="0.25">
      <c r="A25" s="2" t="str">
        <f t="shared" si="0"/>
        <v>C</v>
      </c>
      <c r="B25" s="2" t="s">
        <v>275</v>
      </c>
      <c r="C25" s="2" t="s">
        <v>291</v>
      </c>
      <c r="D25" s="35" t="s">
        <v>292</v>
      </c>
      <c r="E25" s="2" t="s">
        <v>387</v>
      </c>
      <c r="F25" s="2" t="s">
        <v>388</v>
      </c>
      <c r="G25" s="2" t="s">
        <v>389</v>
      </c>
      <c r="H25" s="2" t="s">
        <v>388</v>
      </c>
      <c r="I25" s="2" t="s">
        <v>390</v>
      </c>
      <c r="J25" s="2" t="s">
        <v>388</v>
      </c>
      <c r="K25" s="2" t="s">
        <v>262</v>
      </c>
      <c r="L25" s="2">
        <v>1266</v>
      </c>
      <c r="M25" s="2" t="s">
        <v>299</v>
      </c>
      <c r="N25" s="2" t="s">
        <v>264</v>
      </c>
      <c r="O25" s="2" t="s">
        <v>265</v>
      </c>
      <c r="P25" s="33" t="s">
        <v>266</v>
      </c>
      <c r="Q25" s="33" t="s">
        <v>51</v>
      </c>
      <c r="R25" s="2" t="s">
        <v>286</v>
      </c>
      <c r="S25" s="2" t="s">
        <v>70</v>
      </c>
      <c r="T25" s="2" t="s">
        <v>322</v>
      </c>
      <c r="U25" s="37" t="s">
        <v>76</v>
      </c>
      <c r="V25" s="2" t="s">
        <v>323</v>
      </c>
      <c r="W25" s="2" t="s">
        <v>324</v>
      </c>
      <c r="X25" s="2" t="s">
        <v>325</v>
      </c>
      <c r="Y25" s="2" t="s">
        <v>324</v>
      </c>
      <c r="Z25" s="16">
        <v>1400000</v>
      </c>
      <c r="AA25" s="16">
        <v>1400000</v>
      </c>
      <c r="AB25" s="16">
        <v>1057786.28</v>
      </c>
      <c r="AC25" s="16">
        <v>1480164.0105309999</v>
      </c>
      <c r="AD25" s="36">
        <f t="shared" si="1"/>
        <v>-80164.010530999862</v>
      </c>
      <c r="AE25" s="16">
        <v>4600000</v>
      </c>
      <c r="AF25" s="44">
        <v>7800000</v>
      </c>
      <c r="AG25" s="16">
        <f t="shared" si="2"/>
        <v>-3200000</v>
      </c>
      <c r="AH25" s="16">
        <v>14000000</v>
      </c>
      <c r="AI25" s="44">
        <v>10800000</v>
      </c>
      <c r="AJ25" s="16">
        <f t="shared" si="3"/>
        <v>3200000</v>
      </c>
      <c r="AK25" s="16">
        <v>0</v>
      </c>
      <c r="AL25" s="16">
        <v>0</v>
      </c>
      <c r="AM25" s="16">
        <f t="shared" si="4"/>
        <v>0</v>
      </c>
      <c r="AN25" s="16">
        <v>0</v>
      </c>
      <c r="AO25" s="16">
        <v>0</v>
      </c>
      <c r="AP25" s="16">
        <f t="shared" si="5"/>
        <v>0</v>
      </c>
      <c r="AQ25" s="16">
        <v>0</v>
      </c>
      <c r="AR25" s="16">
        <f t="shared" si="6"/>
        <v>-80164.010530999862</v>
      </c>
      <c r="AS25" s="16">
        <v>0</v>
      </c>
      <c r="AT25" s="16" t="s">
        <v>326</v>
      </c>
      <c r="AU25" s="16" t="s">
        <v>306</v>
      </c>
      <c r="AV25" s="16">
        <v>0</v>
      </c>
      <c r="AW25" s="36">
        <v>3200000</v>
      </c>
      <c r="AX25" s="36">
        <v>-3200000</v>
      </c>
      <c r="AY25" s="36">
        <v>0</v>
      </c>
      <c r="AZ25" s="36">
        <v>0</v>
      </c>
      <c r="BA25" s="36">
        <v>0</v>
      </c>
      <c r="BB25" s="36"/>
    </row>
    <row r="26" spans="1:54" hidden="1" x14ac:dyDescent="0.25">
      <c r="A26" s="2" t="str">
        <f t="shared" si="0"/>
        <v>C</v>
      </c>
      <c r="B26" s="2" t="s">
        <v>275</v>
      </c>
      <c r="C26" s="2" t="s">
        <v>391</v>
      </c>
      <c r="D26" s="35" t="s">
        <v>392</v>
      </c>
      <c r="E26" s="2" t="s">
        <v>393</v>
      </c>
      <c r="F26" s="2" t="s">
        <v>394</v>
      </c>
      <c r="G26" s="2" t="s">
        <v>395</v>
      </c>
      <c r="H26" s="2" t="s">
        <v>396</v>
      </c>
      <c r="I26" s="2" t="s">
        <v>397</v>
      </c>
      <c r="J26" s="2" t="s">
        <v>398</v>
      </c>
      <c r="K26" s="2" t="s">
        <v>262</v>
      </c>
      <c r="L26" s="2">
        <v>1266</v>
      </c>
      <c r="M26" s="2" t="s">
        <v>299</v>
      </c>
      <c r="N26" s="2" t="s">
        <v>264</v>
      </c>
      <c r="O26" s="2" t="s">
        <v>300</v>
      </c>
      <c r="P26" s="2" t="s">
        <v>266</v>
      </c>
      <c r="Q26" s="2" t="s">
        <v>118</v>
      </c>
      <c r="R26" s="2" t="s">
        <v>286</v>
      </c>
      <c r="S26" s="2" t="s">
        <v>70</v>
      </c>
      <c r="T26" s="2" t="s">
        <v>399</v>
      </c>
      <c r="U26" s="2" t="s">
        <v>179</v>
      </c>
      <c r="V26" s="2" t="s">
        <v>400</v>
      </c>
      <c r="W26" s="2" t="s">
        <v>401</v>
      </c>
      <c r="X26" s="2" t="s">
        <v>402</v>
      </c>
      <c r="Y26" s="2" t="s">
        <v>401</v>
      </c>
      <c r="Z26" s="16">
        <v>1545000</v>
      </c>
      <c r="AA26" s="16">
        <v>780000</v>
      </c>
      <c r="AB26" s="16">
        <v>773654.33</v>
      </c>
      <c r="AC26" s="16">
        <v>756601.93</v>
      </c>
      <c r="AD26" s="36">
        <f t="shared" si="1"/>
        <v>23398.069999999949</v>
      </c>
      <c r="AE26" s="16">
        <v>1591350</v>
      </c>
      <c r="AF26" s="16">
        <v>1591350</v>
      </c>
      <c r="AG26" s="16">
        <f t="shared" si="2"/>
        <v>0</v>
      </c>
      <c r="AH26" s="16">
        <v>1639090.5</v>
      </c>
      <c r="AI26" s="16">
        <v>1639090.5</v>
      </c>
      <c r="AJ26" s="16">
        <f t="shared" si="3"/>
        <v>0</v>
      </c>
      <c r="AK26" s="16">
        <v>1688263.2150000001</v>
      </c>
      <c r="AL26" s="16">
        <v>1688263.2150000001</v>
      </c>
      <c r="AM26" s="16">
        <f t="shared" si="4"/>
        <v>0</v>
      </c>
      <c r="AN26" s="16">
        <v>1738911.1114500002</v>
      </c>
      <c r="AO26" s="16">
        <v>1738911.1114500002</v>
      </c>
      <c r="AP26" s="16">
        <f t="shared" si="5"/>
        <v>0</v>
      </c>
      <c r="AQ26" s="16">
        <v>1791078.4447935002</v>
      </c>
      <c r="AR26" s="16">
        <f t="shared" si="6"/>
        <v>23398.069999999949</v>
      </c>
      <c r="AS26" s="16">
        <v>0</v>
      </c>
      <c r="AT26" s="16">
        <v>0</v>
      </c>
      <c r="AU26" s="16" t="s">
        <v>274</v>
      </c>
      <c r="AV26" s="16">
        <v>0</v>
      </c>
      <c r="AW26" s="36">
        <v>0</v>
      </c>
      <c r="AX26" s="36">
        <v>0</v>
      </c>
      <c r="AY26" s="36">
        <v>0</v>
      </c>
      <c r="AZ26" s="36">
        <v>0</v>
      </c>
      <c r="BA26" s="36">
        <v>0</v>
      </c>
      <c r="BB26" s="36"/>
    </row>
    <row r="27" spans="1:54" hidden="1" x14ac:dyDescent="0.25">
      <c r="A27" s="2" t="str">
        <f t="shared" si="0"/>
        <v>C</v>
      </c>
      <c r="B27" s="2" t="s">
        <v>275</v>
      </c>
      <c r="C27" s="2" t="s">
        <v>391</v>
      </c>
      <c r="D27" s="35" t="s">
        <v>392</v>
      </c>
      <c r="E27" s="2" t="s">
        <v>393</v>
      </c>
      <c r="F27" s="2" t="s">
        <v>394</v>
      </c>
      <c r="G27" s="2" t="s">
        <v>403</v>
      </c>
      <c r="H27" s="2" t="s">
        <v>404</v>
      </c>
      <c r="I27" s="2" t="s">
        <v>405</v>
      </c>
      <c r="J27" s="2" t="s">
        <v>406</v>
      </c>
      <c r="K27" s="2" t="s">
        <v>262</v>
      </c>
      <c r="L27" s="2">
        <v>1266</v>
      </c>
      <c r="M27" s="2" t="s">
        <v>299</v>
      </c>
      <c r="N27" s="2" t="s">
        <v>264</v>
      </c>
      <c r="O27" s="2" t="s">
        <v>285</v>
      </c>
      <c r="P27" s="2" t="s">
        <v>266</v>
      </c>
      <c r="Q27" s="2" t="s">
        <v>118</v>
      </c>
      <c r="R27" s="2" t="s">
        <v>286</v>
      </c>
      <c r="S27" s="2" t="s">
        <v>70</v>
      </c>
      <c r="T27" s="2" t="s">
        <v>399</v>
      </c>
      <c r="U27" s="2" t="s">
        <v>179</v>
      </c>
      <c r="V27" s="2" t="s">
        <v>400</v>
      </c>
      <c r="W27" s="2" t="s">
        <v>401</v>
      </c>
      <c r="X27" s="2" t="s">
        <v>402</v>
      </c>
      <c r="Y27" s="2" t="s">
        <v>401</v>
      </c>
      <c r="Z27" s="16">
        <v>0</v>
      </c>
      <c r="AA27" s="16">
        <v>0</v>
      </c>
      <c r="AB27" s="16">
        <v>0</v>
      </c>
      <c r="AC27" s="16">
        <v>0</v>
      </c>
      <c r="AD27" s="36">
        <f t="shared" si="1"/>
        <v>0</v>
      </c>
      <c r="AE27" s="16">
        <v>0</v>
      </c>
      <c r="AF27" s="16">
        <v>0</v>
      </c>
      <c r="AG27" s="16">
        <f t="shared" si="2"/>
        <v>0</v>
      </c>
      <c r="AH27" s="16">
        <v>0</v>
      </c>
      <c r="AI27" s="16">
        <v>0</v>
      </c>
      <c r="AJ27" s="16">
        <f t="shared" si="3"/>
        <v>0</v>
      </c>
      <c r="AK27" s="16">
        <v>0</v>
      </c>
      <c r="AL27" s="16">
        <v>0</v>
      </c>
      <c r="AM27" s="16">
        <f t="shared" si="4"/>
        <v>0</v>
      </c>
      <c r="AN27" s="16">
        <v>0</v>
      </c>
      <c r="AO27" s="16">
        <v>0</v>
      </c>
      <c r="AP27" s="16">
        <f t="shared" si="5"/>
        <v>0</v>
      </c>
      <c r="AQ27" s="16">
        <v>0</v>
      </c>
      <c r="AR27" s="16">
        <f t="shared" si="6"/>
        <v>0</v>
      </c>
      <c r="AS27" s="16">
        <v>0</v>
      </c>
      <c r="AT27" s="16">
        <v>0</v>
      </c>
      <c r="AU27" s="16" t="s">
        <v>274</v>
      </c>
      <c r="AV27" s="16">
        <v>0</v>
      </c>
      <c r="AW27" s="36">
        <v>0</v>
      </c>
      <c r="AX27" s="36">
        <v>0</v>
      </c>
      <c r="AY27" s="36">
        <v>0</v>
      </c>
      <c r="AZ27" s="36">
        <v>0</v>
      </c>
      <c r="BA27" s="36">
        <v>0</v>
      </c>
      <c r="BB27" s="36"/>
    </row>
    <row r="28" spans="1:54" hidden="1" x14ac:dyDescent="0.25">
      <c r="A28" s="2" t="str">
        <f t="shared" si="0"/>
        <v>C</v>
      </c>
      <c r="B28" s="2" t="s">
        <v>275</v>
      </c>
      <c r="C28" s="2" t="s">
        <v>391</v>
      </c>
      <c r="D28" s="35" t="s">
        <v>392</v>
      </c>
      <c r="E28" s="2" t="s">
        <v>393</v>
      </c>
      <c r="F28" s="2" t="s">
        <v>394</v>
      </c>
      <c r="G28" s="2" t="s">
        <v>407</v>
      </c>
      <c r="H28" s="2" t="s">
        <v>408</v>
      </c>
      <c r="I28" s="2" t="s">
        <v>409</v>
      </c>
      <c r="J28" s="2" t="s">
        <v>410</v>
      </c>
      <c r="K28" s="2" t="s">
        <v>262</v>
      </c>
      <c r="L28" s="2">
        <v>1266</v>
      </c>
      <c r="M28" s="2" t="s">
        <v>299</v>
      </c>
      <c r="N28" s="2" t="s">
        <v>264</v>
      </c>
      <c r="O28" s="2" t="s">
        <v>285</v>
      </c>
      <c r="P28" s="2" t="s">
        <v>266</v>
      </c>
      <c r="Q28" s="2" t="s">
        <v>118</v>
      </c>
      <c r="R28" s="2" t="s">
        <v>286</v>
      </c>
      <c r="S28" s="2" t="s">
        <v>70</v>
      </c>
      <c r="T28" s="2" t="s">
        <v>399</v>
      </c>
      <c r="U28" s="2" t="s">
        <v>179</v>
      </c>
      <c r="V28" s="2" t="s">
        <v>400</v>
      </c>
      <c r="W28" s="2" t="s">
        <v>401</v>
      </c>
      <c r="X28" s="2" t="s">
        <v>402</v>
      </c>
      <c r="Y28" s="2" t="s">
        <v>401</v>
      </c>
      <c r="Z28" s="16">
        <v>0</v>
      </c>
      <c r="AA28" s="16">
        <v>365000</v>
      </c>
      <c r="AB28" s="16">
        <v>499634.54</v>
      </c>
      <c r="AC28" s="16">
        <v>754299.09871209983</v>
      </c>
      <c r="AD28" s="36">
        <f t="shared" si="1"/>
        <v>-389299.09871209983</v>
      </c>
      <c r="AE28" s="16">
        <v>0</v>
      </c>
      <c r="AF28" s="16">
        <v>0</v>
      </c>
      <c r="AG28" s="16">
        <f t="shared" si="2"/>
        <v>0</v>
      </c>
      <c r="AH28" s="16">
        <v>0</v>
      </c>
      <c r="AI28" s="16">
        <v>0</v>
      </c>
      <c r="AJ28" s="16">
        <f t="shared" si="3"/>
        <v>0</v>
      </c>
      <c r="AK28" s="16">
        <v>0</v>
      </c>
      <c r="AL28" s="16">
        <v>0</v>
      </c>
      <c r="AM28" s="16">
        <f t="shared" si="4"/>
        <v>0</v>
      </c>
      <c r="AN28" s="16">
        <v>0</v>
      </c>
      <c r="AO28" s="16">
        <v>0</v>
      </c>
      <c r="AP28" s="16">
        <f t="shared" si="5"/>
        <v>0</v>
      </c>
      <c r="AQ28" s="16">
        <v>0</v>
      </c>
      <c r="AR28" s="16">
        <f t="shared" si="6"/>
        <v>-389299.09871209983</v>
      </c>
      <c r="AS28" s="16">
        <v>0</v>
      </c>
      <c r="AT28" s="16">
        <v>0</v>
      </c>
      <c r="AU28" s="16" t="s">
        <v>274</v>
      </c>
      <c r="AV28" s="16">
        <v>0</v>
      </c>
      <c r="AW28" s="36">
        <v>0</v>
      </c>
      <c r="AX28" s="36">
        <v>0</v>
      </c>
      <c r="AY28" s="36">
        <v>0</v>
      </c>
      <c r="AZ28" s="36">
        <v>0</v>
      </c>
      <c r="BA28" s="36">
        <v>0</v>
      </c>
      <c r="BB28" s="36"/>
    </row>
    <row r="29" spans="1:54" hidden="1" x14ac:dyDescent="0.25">
      <c r="A29" s="2" t="str">
        <f t="shared" si="0"/>
        <v>C</v>
      </c>
      <c r="B29" s="2" t="s">
        <v>275</v>
      </c>
      <c r="C29" s="2" t="s">
        <v>391</v>
      </c>
      <c r="D29" s="35" t="s">
        <v>392</v>
      </c>
      <c r="E29" s="2" t="s">
        <v>393</v>
      </c>
      <c r="F29" s="2" t="s">
        <v>394</v>
      </c>
      <c r="G29" s="2" t="s">
        <v>411</v>
      </c>
      <c r="H29" s="2" t="s">
        <v>412</v>
      </c>
      <c r="I29" s="2" t="s">
        <v>413</v>
      </c>
      <c r="J29" s="2" t="s">
        <v>412</v>
      </c>
      <c r="K29" s="2" t="s">
        <v>262</v>
      </c>
      <c r="L29" s="2">
        <v>1266</v>
      </c>
      <c r="M29" s="2" t="s">
        <v>299</v>
      </c>
      <c r="N29" s="2" t="s">
        <v>264</v>
      </c>
      <c r="O29" s="2" t="s">
        <v>300</v>
      </c>
      <c r="P29" s="2" t="s">
        <v>266</v>
      </c>
      <c r="Q29" s="2" t="s">
        <v>118</v>
      </c>
      <c r="R29" s="2" t="s">
        <v>286</v>
      </c>
      <c r="S29" s="2" t="s">
        <v>70</v>
      </c>
      <c r="T29" s="2" t="s">
        <v>399</v>
      </c>
      <c r="U29" s="2" t="s">
        <v>179</v>
      </c>
      <c r="V29" s="2" t="s">
        <v>400</v>
      </c>
      <c r="W29" s="2" t="s">
        <v>401</v>
      </c>
      <c r="X29" s="2" t="s">
        <v>402</v>
      </c>
      <c r="Y29" s="2" t="s">
        <v>401</v>
      </c>
      <c r="Z29" s="16">
        <v>0</v>
      </c>
      <c r="AA29" s="16">
        <v>400000</v>
      </c>
      <c r="AB29" s="16">
        <v>397257.12</v>
      </c>
      <c r="AC29" s="16">
        <v>3039.6340799999994</v>
      </c>
      <c r="AD29" s="36">
        <f t="shared" si="1"/>
        <v>396960.36592000001</v>
      </c>
      <c r="AE29" s="16">
        <v>0</v>
      </c>
      <c r="AF29" s="16">
        <v>0</v>
      </c>
      <c r="AG29" s="16">
        <f t="shared" si="2"/>
        <v>0</v>
      </c>
      <c r="AH29" s="16">
        <v>0</v>
      </c>
      <c r="AI29" s="16">
        <v>0</v>
      </c>
      <c r="AJ29" s="16">
        <f t="shared" si="3"/>
        <v>0</v>
      </c>
      <c r="AK29" s="16">
        <v>0</v>
      </c>
      <c r="AL29" s="16">
        <v>0</v>
      </c>
      <c r="AM29" s="16">
        <f t="shared" si="4"/>
        <v>0</v>
      </c>
      <c r="AN29" s="16">
        <v>0</v>
      </c>
      <c r="AO29" s="16">
        <v>0</v>
      </c>
      <c r="AP29" s="16">
        <f t="shared" si="5"/>
        <v>0</v>
      </c>
      <c r="AQ29" s="16">
        <v>0</v>
      </c>
      <c r="AR29" s="16">
        <f t="shared" si="6"/>
        <v>396960.36592000001</v>
      </c>
      <c r="AS29" s="16">
        <v>0</v>
      </c>
      <c r="AT29" s="16">
        <v>0</v>
      </c>
      <c r="AU29" s="16" t="s">
        <v>274</v>
      </c>
      <c r="AV29" s="16">
        <v>0</v>
      </c>
      <c r="AW29" s="36">
        <v>0</v>
      </c>
      <c r="AX29" s="36">
        <v>0</v>
      </c>
      <c r="AY29" s="36">
        <v>0</v>
      </c>
      <c r="AZ29" s="36">
        <v>0</v>
      </c>
      <c r="BA29" s="36">
        <v>0</v>
      </c>
      <c r="BB29" s="36"/>
    </row>
    <row r="30" spans="1:54" hidden="1" x14ac:dyDescent="0.25">
      <c r="A30" s="2" t="str">
        <f t="shared" si="0"/>
        <v>C</v>
      </c>
      <c r="B30" s="2" t="s">
        <v>275</v>
      </c>
      <c r="C30" s="2" t="s">
        <v>414</v>
      </c>
      <c r="D30" s="35" t="s">
        <v>415</v>
      </c>
      <c r="E30" s="2" t="s">
        <v>416</v>
      </c>
      <c r="F30" s="2" t="s">
        <v>417</v>
      </c>
      <c r="G30" s="2" t="s">
        <v>418</v>
      </c>
      <c r="H30" s="2" t="s">
        <v>417</v>
      </c>
      <c r="I30" s="2" t="s">
        <v>419</v>
      </c>
      <c r="J30" s="2" t="s">
        <v>420</v>
      </c>
      <c r="K30" s="2" t="s">
        <v>262</v>
      </c>
      <c r="L30" s="2">
        <v>4250</v>
      </c>
      <c r="M30" s="2" t="s">
        <v>421</v>
      </c>
      <c r="N30" s="2" t="s">
        <v>422</v>
      </c>
      <c r="O30" s="2" t="s">
        <v>300</v>
      </c>
      <c r="P30" s="2" t="s">
        <v>266</v>
      </c>
      <c r="Q30" s="2" t="s">
        <v>118</v>
      </c>
      <c r="R30" s="2" t="s">
        <v>286</v>
      </c>
      <c r="S30" s="2" t="s">
        <v>70</v>
      </c>
      <c r="T30" s="2" t="s">
        <v>423</v>
      </c>
      <c r="U30" s="2" t="s">
        <v>180</v>
      </c>
      <c r="V30" s="2" t="s">
        <v>424</v>
      </c>
      <c r="W30" s="2" t="s">
        <v>425</v>
      </c>
      <c r="X30" s="2" t="s">
        <v>426</v>
      </c>
      <c r="Y30" s="2" t="s">
        <v>427</v>
      </c>
      <c r="Z30" s="16">
        <v>0</v>
      </c>
      <c r="AA30" s="16">
        <v>0</v>
      </c>
      <c r="AB30" s="16">
        <v>0</v>
      </c>
      <c r="AC30" s="16">
        <v>0</v>
      </c>
      <c r="AD30" s="36">
        <f t="shared" si="1"/>
        <v>0</v>
      </c>
      <c r="AE30" s="16">
        <v>0</v>
      </c>
      <c r="AF30" s="16">
        <v>0</v>
      </c>
      <c r="AG30" s="16">
        <f t="shared" si="2"/>
        <v>0</v>
      </c>
      <c r="AH30" s="16">
        <v>0</v>
      </c>
      <c r="AI30" s="16">
        <v>0</v>
      </c>
      <c r="AJ30" s="16">
        <f t="shared" si="3"/>
        <v>0</v>
      </c>
      <c r="AK30" s="16">
        <v>0</v>
      </c>
      <c r="AL30" s="16">
        <v>0</v>
      </c>
      <c r="AM30" s="16">
        <f t="shared" si="4"/>
        <v>0</v>
      </c>
      <c r="AN30" s="16">
        <v>0</v>
      </c>
      <c r="AO30" s="16">
        <v>0</v>
      </c>
      <c r="AP30" s="16">
        <f t="shared" si="5"/>
        <v>0</v>
      </c>
      <c r="AQ30" s="16">
        <v>0</v>
      </c>
      <c r="AR30" s="16">
        <f t="shared" si="6"/>
        <v>0</v>
      </c>
      <c r="AS30" s="16">
        <v>0</v>
      </c>
      <c r="AT30" s="16">
        <v>0</v>
      </c>
      <c r="AU30" s="16" t="s">
        <v>274</v>
      </c>
      <c r="AV30" s="16">
        <v>0</v>
      </c>
      <c r="AW30" s="36">
        <v>0</v>
      </c>
      <c r="AX30" s="36">
        <v>0</v>
      </c>
      <c r="AY30" s="36">
        <v>0</v>
      </c>
      <c r="AZ30" s="36">
        <v>0</v>
      </c>
      <c r="BA30" s="36">
        <v>0</v>
      </c>
      <c r="BB30" s="36"/>
    </row>
    <row r="31" spans="1:54" hidden="1" x14ac:dyDescent="0.25">
      <c r="A31" s="2" t="str">
        <f t="shared" si="0"/>
        <v>C</v>
      </c>
      <c r="B31" s="2" t="s">
        <v>275</v>
      </c>
      <c r="C31" s="2" t="s">
        <v>414</v>
      </c>
      <c r="D31" s="35" t="s">
        <v>415</v>
      </c>
      <c r="E31" s="2" t="s">
        <v>416</v>
      </c>
      <c r="F31" s="2" t="s">
        <v>417</v>
      </c>
      <c r="G31" s="2" t="s">
        <v>418</v>
      </c>
      <c r="H31" s="2" t="s">
        <v>417</v>
      </c>
      <c r="I31" s="2" t="s">
        <v>428</v>
      </c>
      <c r="J31" s="2" t="s">
        <v>429</v>
      </c>
      <c r="K31" s="2" t="s">
        <v>262</v>
      </c>
      <c r="L31" s="2">
        <v>4250</v>
      </c>
      <c r="M31" s="2" t="s">
        <v>421</v>
      </c>
      <c r="N31" s="2" t="s">
        <v>264</v>
      </c>
      <c r="O31" s="2" t="s">
        <v>300</v>
      </c>
      <c r="P31" s="2" t="s">
        <v>266</v>
      </c>
      <c r="Q31" s="2" t="s">
        <v>118</v>
      </c>
      <c r="R31" s="2" t="s">
        <v>286</v>
      </c>
      <c r="S31" s="2" t="s">
        <v>70</v>
      </c>
      <c r="T31" s="2" t="s">
        <v>423</v>
      </c>
      <c r="U31" s="2" t="s">
        <v>180</v>
      </c>
      <c r="V31" s="2" t="s">
        <v>424</v>
      </c>
      <c r="W31" s="2" t="s">
        <v>425</v>
      </c>
      <c r="X31" s="2" t="s">
        <v>426</v>
      </c>
      <c r="Y31" s="2" t="s">
        <v>427</v>
      </c>
      <c r="Z31" s="16">
        <v>0</v>
      </c>
      <c r="AA31" s="16">
        <v>0</v>
      </c>
      <c r="AB31" s="16">
        <v>782206.81</v>
      </c>
      <c r="AC31" s="16">
        <v>695866.62520000036</v>
      </c>
      <c r="AD31" s="36">
        <f t="shared" si="1"/>
        <v>-695866.62520000036</v>
      </c>
      <c r="AE31" s="16">
        <v>0</v>
      </c>
      <c r="AF31" s="16">
        <v>0</v>
      </c>
      <c r="AG31" s="16">
        <f t="shared" si="2"/>
        <v>0</v>
      </c>
      <c r="AH31" s="16">
        <v>0</v>
      </c>
      <c r="AI31" s="16">
        <v>0</v>
      </c>
      <c r="AJ31" s="16">
        <f t="shared" si="3"/>
        <v>0</v>
      </c>
      <c r="AK31" s="16">
        <v>0</v>
      </c>
      <c r="AL31" s="16">
        <v>0</v>
      </c>
      <c r="AM31" s="16">
        <f t="shared" si="4"/>
        <v>0</v>
      </c>
      <c r="AN31" s="16">
        <v>0</v>
      </c>
      <c r="AO31" s="16">
        <v>0</v>
      </c>
      <c r="AP31" s="16">
        <f t="shared" si="5"/>
        <v>0</v>
      </c>
      <c r="AQ31" s="16">
        <v>0</v>
      </c>
      <c r="AR31" s="16">
        <f t="shared" si="6"/>
        <v>-695866.62520000036</v>
      </c>
      <c r="AS31" s="16">
        <v>0</v>
      </c>
      <c r="AT31" s="16">
        <v>0</v>
      </c>
      <c r="AU31" s="16" t="s">
        <v>274</v>
      </c>
      <c r="AV31" s="16">
        <v>0</v>
      </c>
      <c r="AW31" s="36">
        <v>0</v>
      </c>
      <c r="AX31" s="36">
        <v>0</v>
      </c>
      <c r="AY31" s="36">
        <v>0</v>
      </c>
      <c r="AZ31" s="36">
        <v>0</v>
      </c>
      <c r="BA31" s="36">
        <v>0</v>
      </c>
      <c r="BB31" s="36"/>
    </row>
    <row r="32" spans="1:54" hidden="1" x14ac:dyDescent="0.25">
      <c r="A32" s="2" t="str">
        <f t="shared" si="0"/>
        <v>C</v>
      </c>
      <c r="B32" s="2" t="s">
        <v>275</v>
      </c>
      <c r="C32" s="2" t="s">
        <v>430</v>
      </c>
      <c r="D32" s="35" t="s">
        <v>431</v>
      </c>
      <c r="E32" s="2" t="s">
        <v>432</v>
      </c>
      <c r="F32" s="2" t="s">
        <v>433</v>
      </c>
      <c r="G32" s="2" t="s">
        <v>434</v>
      </c>
      <c r="H32" s="2" t="s">
        <v>435</v>
      </c>
      <c r="I32" s="2" t="s">
        <v>436</v>
      </c>
      <c r="J32" s="2" t="s">
        <v>437</v>
      </c>
      <c r="K32" s="2" t="s">
        <v>262</v>
      </c>
      <c r="L32" s="2">
        <v>1260</v>
      </c>
      <c r="M32" s="2" t="s">
        <v>438</v>
      </c>
      <c r="N32" s="2" t="s">
        <v>264</v>
      </c>
      <c r="O32" s="2" t="s">
        <v>300</v>
      </c>
      <c r="P32" s="2" t="s">
        <v>266</v>
      </c>
      <c r="Q32" s="2" t="s">
        <v>118</v>
      </c>
      <c r="R32" s="2" t="s">
        <v>286</v>
      </c>
      <c r="S32" s="2" t="s">
        <v>70</v>
      </c>
      <c r="T32" s="2" t="s">
        <v>423</v>
      </c>
      <c r="U32" s="2" t="s">
        <v>180</v>
      </c>
      <c r="V32" s="2" t="s">
        <v>424</v>
      </c>
      <c r="W32" s="2" t="s">
        <v>425</v>
      </c>
      <c r="X32" s="2" t="s">
        <v>426</v>
      </c>
      <c r="Y32" s="2" t="s">
        <v>427</v>
      </c>
      <c r="Z32" s="16">
        <v>0</v>
      </c>
      <c r="AA32" s="16">
        <v>0</v>
      </c>
      <c r="AB32" s="16">
        <v>235574.96</v>
      </c>
      <c r="AC32" s="16">
        <v>237137.53</v>
      </c>
      <c r="AD32" s="36">
        <f t="shared" si="1"/>
        <v>-237137.53</v>
      </c>
      <c r="AE32" s="16">
        <v>0</v>
      </c>
      <c r="AF32" s="16">
        <v>0</v>
      </c>
      <c r="AG32" s="16">
        <f t="shared" si="2"/>
        <v>0</v>
      </c>
      <c r="AH32" s="16">
        <v>0</v>
      </c>
      <c r="AI32" s="16">
        <v>0</v>
      </c>
      <c r="AJ32" s="16">
        <f t="shared" si="3"/>
        <v>0</v>
      </c>
      <c r="AK32" s="16">
        <v>0</v>
      </c>
      <c r="AL32" s="16">
        <v>0</v>
      </c>
      <c r="AM32" s="16">
        <f t="shared" si="4"/>
        <v>0</v>
      </c>
      <c r="AN32" s="16">
        <v>0</v>
      </c>
      <c r="AO32" s="16">
        <v>0</v>
      </c>
      <c r="AP32" s="16">
        <f t="shared" si="5"/>
        <v>0</v>
      </c>
      <c r="AQ32" s="16">
        <v>0</v>
      </c>
      <c r="AR32" s="16">
        <f t="shared" si="6"/>
        <v>-237137.53</v>
      </c>
      <c r="AS32" s="16">
        <v>0</v>
      </c>
      <c r="AT32" s="16">
        <v>0</v>
      </c>
      <c r="AU32" s="16" t="s">
        <v>274</v>
      </c>
      <c r="AV32" s="16">
        <v>0</v>
      </c>
      <c r="AW32" s="36">
        <v>0</v>
      </c>
      <c r="AX32" s="36">
        <v>0</v>
      </c>
      <c r="AY32" s="36">
        <v>0</v>
      </c>
      <c r="AZ32" s="36">
        <v>0</v>
      </c>
      <c r="BA32" s="36">
        <v>0</v>
      </c>
      <c r="BB32" s="36"/>
    </row>
    <row r="33" spans="1:54" hidden="1" x14ac:dyDescent="0.25">
      <c r="A33" s="2" t="str">
        <f t="shared" si="0"/>
        <v>C</v>
      </c>
      <c r="B33" s="2" t="s">
        <v>275</v>
      </c>
      <c r="C33" s="2" t="s">
        <v>430</v>
      </c>
      <c r="D33" s="35" t="s">
        <v>431</v>
      </c>
      <c r="E33" s="2" t="s">
        <v>432</v>
      </c>
      <c r="F33" s="2" t="s">
        <v>433</v>
      </c>
      <c r="G33" s="2" t="s">
        <v>439</v>
      </c>
      <c r="H33" s="2" t="s">
        <v>440</v>
      </c>
      <c r="I33" s="2" t="s">
        <v>441</v>
      </c>
      <c r="J33" s="2" t="s">
        <v>442</v>
      </c>
      <c r="K33" s="2" t="s">
        <v>262</v>
      </c>
      <c r="L33" s="2">
        <v>1260</v>
      </c>
      <c r="M33" s="2" t="s">
        <v>438</v>
      </c>
      <c r="N33" s="2" t="s">
        <v>264</v>
      </c>
      <c r="O33" s="2" t="s">
        <v>300</v>
      </c>
      <c r="P33" s="2" t="s">
        <v>266</v>
      </c>
      <c r="Q33" s="2" t="s">
        <v>118</v>
      </c>
      <c r="R33" s="2" t="s">
        <v>286</v>
      </c>
      <c r="S33" s="2" t="s">
        <v>70</v>
      </c>
      <c r="T33" s="2" t="s">
        <v>423</v>
      </c>
      <c r="U33" s="2" t="s">
        <v>180</v>
      </c>
      <c r="V33" s="2" t="s">
        <v>424</v>
      </c>
      <c r="W33" s="2" t="s">
        <v>425</v>
      </c>
      <c r="X33" s="2" t="s">
        <v>426</v>
      </c>
      <c r="Y33" s="2" t="s">
        <v>427</v>
      </c>
      <c r="Z33" s="16">
        <v>2500000</v>
      </c>
      <c r="AA33" s="16">
        <v>2500000</v>
      </c>
      <c r="AB33" s="16">
        <v>2443684.9700000002</v>
      </c>
      <c r="AC33" s="16">
        <v>2462740.4040000001</v>
      </c>
      <c r="AD33" s="36">
        <f t="shared" si="1"/>
        <v>37259.595999999903</v>
      </c>
      <c r="AE33" s="16">
        <v>1440000</v>
      </c>
      <c r="AF33" s="16">
        <v>1440000</v>
      </c>
      <c r="AG33" s="16">
        <f t="shared" si="2"/>
        <v>0</v>
      </c>
      <c r="AH33" s="16">
        <v>1480000</v>
      </c>
      <c r="AI33" s="16">
        <v>1480000</v>
      </c>
      <c r="AJ33" s="16">
        <f t="shared" si="3"/>
        <v>0</v>
      </c>
      <c r="AK33" s="16">
        <v>1500000</v>
      </c>
      <c r="AL33" s="16">
        <v>1500000</v>
      </c>
      <c r="AM33" s="16">
        <f t="shared" si="4"/>
        <v>0</v>
      </c>
      <c r="AN33" s="16">
        <v>1780000</v>
      </c>
      <c r="AO33" s="16">
        <v>1780000</v>
      </c>
      <c r="AP33" s="16">
        <f t="shared" si="5"/>
        <v>0</v>
      </c>
      <c r="AQ33" s="16">
        <v>1780000</v>
      </c>
      <c r="AR33" s="16">
        <f t="shared" si="6"/>
        <v>37259.595999999903</v>
      </c>
      <c r="AS33" s="16">
        <v>0</v>
      </c>
      <c r="AT33" s="16">
        <v>0</v>
      </c>
      <c r="AU33" s="16" t="s">
        <v>274</v>
      </c>
      <c r="AV33" s="16">
        <v>0</v>
      </c>
      <c r="AW33" s="36">
        <v>0</v>
      </c>
      <c r="AX33" s="36">
        <v>0</v>
      </c>
      <c r="AY33" s="36">
        <v>0</v>
      </c>
      <c r="AZ33" s="36">
        <v>0</v>
      </c>
      <c r="BA33" s="36">
        <v>0</v>
      </c>
      <c r="BB33" s="36"/>
    </row>
    <row r="34" spans="1:54" hidden="1" x14ac:dyDescent="0.25">
      <c r="A34" s="2" t="str">
        <f t="shared" si="0"/>
        <v>C</v>
      </c>
      <c r="B34" s="2" t="s">
        <v>275</v>
      </c>
      <c r="C34" s="2" t="s">
        <v>443</v>
      </c>
      <c r="D34" s="35" t="s">
        <v>444</v>
      </c>
      <c r="E34" s="2" t="s">
        <v>445</v>
      </c>
      <c r="F34" s="2" t="s">
        <v>446</v>
      </c>
      <c r="G34" s="2" t="s">
        <v>447</v>
      </c>
      <c r="H34" s="2" t="s">
        <v>446</v>
      </c>
      <c r="I34" s="2" t="s">
        <v>448</v>
      </c>
      <c r="J34" s="2" t="s">
        <v>449</v>
      </c>
      <c r="K34" s="2" t="s">
        <v>262</v>
      </c>
      <c r="L34" s="2">
        <v>4520</v>
      </c>
      <c r="M34" s="2" t="s">
        <v>284</v>
      </c>
      <c r="N34" s="2" t="s">
        <v>264</v>
      </c>
      <c r="O34" s="2" t="s">
        <v>450</v>
      </c>
      <c r="P34" s="2" t="s">
        <v>266</v>
      </c>
      <c r="Q34" s="2" t="s">
        <v>118</v>
      </c>
      <c r="R34" s="2" t="s">
        <v>286</v>
      </c>
      <c r="S34" s="2" t="s">
        <v>70</v>
      </c>
      <c r="T34" s="2" t="s">
        <v>287</v>
      </c>
      <c r="U34" s="2" t="s">
        <v>178</v>
      </c>
      <c r="V34" s="2" t="s">
        <v>288</v>
      </c>
      <c r="W34" s="2" t="s">
        <v>289</v>
      </c>
      <c r="X34" s="2" t="s">
        <v>290</v>
      </c>
      <c r="Y34" s="2" t="s">
        <v>289</v>
      </c>
      <c r="Z34" s="16">
        <v>521000</v>
      </c>
      <c r="AA34" s="16">
        <v>521000</v>
      </c>
      <c r="AB34" s="16">
        <v>527537.52</v>
      </c>
      <c r="AC34" s="16">
        <v>417824.89</v>
      </c>
      <c r="AD34" s="36">
        <f t="shared" si="1"/>
        <v>103175.10999999999</v>
      </c>
      <c r="AE34" s="16">
        <v>573000</v>
      </c>
      <c r="AF34" s="16">
        <v>573000</v>
      </c>
      <c r="AG34" s="16">
        <f t="shared" si="2"/>
        <v>0</v>
      </c>
      <c r="AH34" s="16">
        <v>142000</v>
      </c>
      <c r="AI34" s="16">
        <v>142000</v>
      </c>
      <c r="AJ34" s="16">
        <f t="shared" si="3"/>
        <v>0</v>
      </c>
      <c r="AK34" s="16">
        <v>0</v>
      </c>
      <c r="AL34" s="16">
        <v>0</v>
      </c>
      <c r="AM34" s="16">
        <f t="shared" si="4"/>
        <v>0</v>
      </c>
      <c r="AN34" s="16">
        <v>0</v>
      </c>
      <c r="AO34" s="16">
        <v>0</v>
      </c>
      <c r="AP34" s="16">
        <f t="shared" si="5"/>
        <v>0</v>
      </c>
      <c r="AQ34" s="16">
        <v>0</v>
      </c>
      <c r="AR34" s="16">
        <f t="shared" si="6"/>
        <v>103175.10999999999</v>
      </c>
      <c r="AS34" s="16">
        <v>0</v>
      </c>
      <c r="AT34" s="16">
        <v>0</v>
      </c>
      <c r="AU34" s="16" t="s">
        <v>274</v>
      </c>
      <c r="AV34" s="16">
        <v>0</v>
      </c>
      <c r="AW34" s="36">
        <v>0</v>
      </c>
      <c r="AX34" s="36">
        <v>0</v>
      </c>
      <c r="AY34" s="36">
        <v>0</v>
      </c>
      <c r="AZ34" s="36">
        <v>0</v>
      </c>
      <c r="BA34" s="36">
        <v>0</v>
      </c>
      <c r="BB34" s="36"/>
    </row>
    <row r="35" spans="1:54" hidden="1" x14ac:dyDescent="0.25">
      <c r="A35" s="2" t="str">
        <f t="shared" si="0"/>
        <v>C</v>
      </c>
      <c r="B35" s="2" t="s">
        <v>275</v>
      </c>
      <c r="C35" s="2" t="s">
        <v>451</v>
      </c>
      <c r="D35" s="35" t="s">
        <v>452</v>
      </c>
      <c r="E35" s="2" t="s">
        <v>453</v>
      </c>
      <c r="F35" s="2" t="s">
        <v>454</v>
      </c>
      <c r="G35" s="2" t="s">
        <v>455</v>
      </c>
      <c r="H35" s="2" t="s">
        <v>454</v>
      </c>
      <c r="I35" s="2" t="s">
        <v>456</v>
      </c>
      <c r="J35" s="2" t="s">
        <v>457</v>
      </c>
      <c r="K35" s="2" t="s">
        <v>262</v>
      </c>
      <c r="L35" s="2">
        <v>1436</v>
      </c>
      <c r="M35" s="2" t="s">
        <v>458</v>
      </c>
      <c r="N35" s="2" t="s">
        <v>264</v>
      </c>
      <c r="O35" s="2" t="s">
        <v>459</v>
      </c>
      <c r="P35" s="2" t="s">
        <v>460</v>
      </c>
      <c r="Q35" s="2" t="s">
        <v>51</v>
      </c>
      <c r="R35" s="2" t="s">
        <v>461</v>
      </c>
      <c r="S35" s="2" t="s">
        <v>59</v>
      </c>
      <c r="T35" s="2" t="s">
        <v>462</v>
      </c>
      <c r="U35" s="2" t="s">
        <v>61</v>
      </c>
      <c r="V35" s="2" t="s">
        <v>463</v>
      </c>
      <c r="W35" s="2" t="s">
        <v>464</v>
      </c>
      <c r="X35" s="2" t="s">
        <v>465</v>
      </c>
      <c r="Y35" s="2" t="s">
        <v>466</v>
      </c>
      <c r="Z35" s="16">
        <v>1835224</v>
      </c>
      <c r="AA35" s="16">
        <v>1835224</v>
      </c>
      <c r="AB35" s="16">
        <v>2256038.31</v>
      </c>
      <c r="AC35" s="16">
        <v>1869891.5158559997</v>
      </c>
      <c r="AD35" s="36">
        <f t="shared" si="1"/>
        <v>-34667.515855999663</v>
      </c>
      <c r="AE35" s="16">
        <v>0</v>
      </c>
      <c r="AF35" s="16">
        <v>0</v>
      </c>
      <c r="AG35" s="16">
        <f t="shared" si="2"/>
        <v>0</v>
      </c>
      <c r="AH35" s="16">
        <v>0</v>
      </c>
      <c r="AI35" s="16">
        <v>0</v>
      </c>
      <c r="AJ35" s="16">
        <f t="shared" si="3"/>
        <v>0</v>
      </c>
      <c r="AK35" s="16">
        <v>0</v>
      </c>
      <c r="AL35" s="16">
        <v>0</v>
      </c>
      <c r="AM35" s="16">
        <f t="shared" si="4"/>
        <v>0</v>
      </c>
      <c r="AN35" s="16">
        <v>0</v>
      </c>
      <c r="AO35" s="16">
        <v>0</v>
      </c>
      <c r="AP35" s="16">
        <f t="shared" si="5"/>
        <v>0</v>
      </c>
      <c r="AQ35" s="16">
        <v>0</v>
      </c>
      <c r="AR35" s="16">
        <f t="shared" si="6"/>
        <v>-34667.515855999663</v>
      </c>
      <c r="AS35" s="16">
        <v>0</v>
      </c>
      <c r="AT35" s="16">
        <v>0</v>
      </c>
      <c r="AU35" s="16" t="s">
        <v>274</v>
      </c>
      <c r="AV35" s="16">
        <v>0</v>
      </c>
      <c r="AW35" s="36">
        <v>0</v>
      </c>
      <c r="AX35" s="36">
        <v>0</v>
      </c>
      <c r="AY35" s="36">
        <v>0</v>
      </c>
      <c r="AZ35" s="36">
        <v>0</v>
      </c>
      <c r="BA35" s="36">
        <v>0</v>
      </c>
      <c r="BB35" s="36"/>
    </row>
    <row r="36" spans="1:54" hidden="1" x14ac:dyDescent="0.25">
      <c r="A36" s="2" t="str">
        <f t="shared" si="0"/>
        <v>C</v>
      </c>
      <c r="B36" s="2" t="s">
        <v>275</v>
      </c>
      <c r="C36" s="2" t="s">
        <v>451</v>
      </c>
      <c r="D36" s="35" t="s">
        <v>452</v>
      </c>
      <c r="E36" s="2" t="s">
        <v>467</v>
      </c>
      <c r="F36" s="2" t="s">
        <v>468</v>
      </c>
      <c r="G36" s="2" t="s">
        <v>469</v>
      </c>
      <c r="H36" s="2" t="s">
        <v>468</v>
      </c>
      <c r="I36" s="2" t="s">
        <v>470</v>
      </c>
      <c r="J36" s="2" t="s">
        <v>468</v>
      </c>
      <c r="K36" s="2" t="s">
        <v>262</v>
      </c>
      <c r="L36" s="2">
        <v>1436</v>
      </c>
      <c r="M36" s="2" t="s">
        <v>458</v>
      </c>
      <c r="N36" s="2" t="s">
        <v>264</v>
      </c>
      <c r="O36" s="2" t="s">
        <v>459</v>
      </c>
      <c r="P36" s="2" t="s">
        <v>460</v>
      </c>
      <c r="Q36" s="2" t="s">
        <v>51</v>
      </c>
      <c r="S36" s="33" t="s">
        <v>65</v>
      </c>
      <c r="T36" s="2" t="s">
        <v>471</v>
      </c>
      <c r="U36" s="2" t="s">
        <v>66</v>
      </c>
      <c r="V36" s="2" t="s">
        <v>463</v>
      </c>
      <c r="W36" s="2" t="s">
        <v>464</v>
      </c>
      <c r="X36" s="2" t="s">
        <v>472</v>
      </c>
      <c r="Y36" s="2" t="s">
        <v>473</v>
      </c>
      <c r="Z36" s="16">
        <v>2066400</v>
      </c>
      <c r="AA36" s="16">
        <v>2066400</v>
      </c>
      <c r="AB36" s="16">
        <v>2540222.59</v>
      </c>
      <c r="AC36" s="16">
        <v>294323.40000000002</v>
      </c>
      <c r="AD36" s="36">
        <f t="shared" si="1"/>
        <v>1772076.6</v>
      </c>
      <c r="AE36" s="16">
        <v>1957200</v>
      </c>
      <c r="AF36" s="45">
        <f>3900000-393883</f>
        <v>3506117</v>
      </c>
      <c r="AG36" s="16">
        <f t="shared" si="2"/>
        <v>-1548917</v>
      </c>
      <c r="AH36" s="16">
        <v>1957200</v>
      </c>
      <c r="AI36" s="45">
        <f>2400000-2163678.1</f>
        <v>236321.89999999991</v>
      </c>
      <c r="AJ36" s="16">
        <f t="shared" si="3"/>
        <v>1720878.1</v>
      </c>
      <c r="AK36" s="16">
        <v>1957200</v>
      </c>
      <c r="AL36" s="45">
        <f>2400000-1330623.7</f>
        <v>1069376.3</v>
      </c>
      <c r="AM36" s="16">
        <f t="shared" si="4"/>
        <v>887823.7</v>
      </c>
      <c r="AN36" s="16">
        <v>1957200</v>
      </c>
      <c r="AO36" s="45">
        <f>2400000+1311121</f>
        <v>3711121</v>
      </c>
      <c r="AP36" s="16">
        <f t="shared" si="5"/>
        <v>-1753921</v>
      </c>
      <c r="AQ36" s="45">
        <f>2400000+2480761.6</f>
        <v>4880761.5999999996</v>
      </c>
      <c r="AR36" s="16">
        <f t="shared" si="6"/>
        <v>1077940.4000000001</v>
      </c>
      <c r="AS36" s="16">
        <v>0</v>
      </c>
      <c r="AT36" s="16" t="s">
        <v>474</v>
      </c>
      <c r="AU36" s="16" t="s">
        <v>274</v>
      </c>
      <c r="AV36" s="16">
        <v>-2480761.5999999996</v>
      </c>
      <c r="AW36" s="36">
        <v>-393883</v>
      </c>
      <c r="AX36" s="36">
        <v>-2163678.1</v>
      </c>
      <c r="AY36" s="36">
        <v>-1330623.7</v>
      </c>
      <c r="AZ36" s="36">
        <v>1311121</v>
      </c>
      <c r="BA36" s="36">
        <v>2480761.5999999996</v>
      </c>
      <c r="BB36" s="36"/>
    </row>
    <row r="37" spans="1:54" hidden="1" x14ac:dyDescent="0.25">
      <c r="A37" s="33" t="s">
        <v>252</v>
      </c>
      <c r="B37" s="34" t="s">
        <v>253</v>
      </c>
      <c r="C37" s="2" t="s">
        <v>475</v>
      </c>
      <c r="D37" s="35" t="s">
        <v>476</v>
      </c>
      <c r="E37" s="2" t="s">
        <v>477</v>
      </c>
      <c r="F37" s="2" t="s">
        <v>478</v>
      </c>
      <c r="G37" s="2" t="s">
        <v>479</v>
      </c>
      <c r="H37" s="2" t="s">
        <v>478</v>
      </c>
      <c r="I37" s="2" t="s">
        <v>480</v>
      </c>
      <c r="J37" s="2" t="s">
        <v>481</v>
      </c>
      <c r="K37" s="2" t="s">
        <v>262</v>
      </c>
      <c r="L37" s="2">
        <v>4560</v>
      </c>
      <c r="M37" s="2" t="s">
        <v>482</v>
      </c>
      <c r="N37" s="2" t="s">
        <v>264</v>
      </c>
      <c r="O37" s="2" t="s">
        <v>265</v>
      </c>
      <c r="P37" s="2" t="s">
        <v>266</v>
      </c>
      <c r="Q37" s="2" t="s">
        <v>118</v>
      </c>
      <c r="R37" s="2" t="s">
        <v>267</v>
      </c>
      <c r="S37" s="2" t="s">
        <v>182</v>
      </c>
      <c r="T37" s="2" t="s">
        <v>268</v>
      </c>
      <c r="U37" s="2" t="s">
        <v>187</v>
      </c>
      <c r="V37" s="2" t="s">
        <v>269</v>
      </c>
      <c r="W37" s="2" t="s">
        <v>270</v>
      </c>
      <c r="X37" s="2" t="s">
        <v>483</v>
      </c>
      <c r="Y37" s="2" t="s">
        <v>484</v>
      </c>
      <c r="Z37" s="16">
        <v>0</v>
      </c>
      <c r="AA37" s="16">
        <v>0</v>
      </c>
      <c r="AB37" s="16">
        <v>233735</v>
      </c>
      <c r="AC37" s="16">
        <v>233735</v>
      </c>
      <c r="AD37" s="36">
        <f t="shared" si="1"/>
        <v>-233735</v>
      </c>
      <c r="AE37" s="16">
        <v>0</v>
      </c>
      <c r="AF37" s="16">
        <v>0</v>
      </c>
      <c r="AG37" s="16">
        <f t="shared" si="2"/>
        <v>0</v>
      </c>
      <c r="AH37" s="16">
        <v>0</v>
      </c>
      <c r="AI37" s="16">
        <v>0</v>
      </c>
      <c r="AJ37" s="16">
        <f t="shared" si="3"/>
        <v>0</v>
      </c>
      <c r="AK37" s="16">
        <v>0</v>
      </c>
      <c r="AL37" s="16">
        <v>0</v>
      </c>
      <c r="AM37" s="16">
        <f t="shared" si="4"/>
        <v>0</v>
      </c>
      <c r="AN37" s="16">
        <v>0</v>
      </c>
      <c r="AO37" s="16">
        <v>0</v>
      </c>
      <c r="AP37" s="16">
        <f t="shared" si="5"/>
        <v>0</v>
      </c>
      <c r="AQ37" s="16">
        <v>0</v>
      </c>
      <c r="AR37" s="16">
        <f t="shared" si="6"/>
        <v>-233735</v>
      </c>
      <c r="AS37" s="16">
        <v>0</v>
      </c>
      <c r="AT37" s="16" t="s">
        <v>273</v>
      </c>
      <c r="AU37" s="16" t="s">
        <v>274</v>
      </c>
      <c r="AV37" s="16">
        <v>0</v>
      </c>
      <c r="AW37" s="36">
        <v>0</v>
      </c>
      <c r="AX37" s="36">
        <v>0</v>
      </c>
      <c r="AY37" s="36">
        <v>0</v>
      </c>
      <c r="AZ37" s="36">
        <v>0</v>
      </c>
      <c r="BA37" s="36">
        <v>0</v>
      </c>
      <c r="BB37" s="36"/>
    </row>
    <row r="38" spans="1:54" hidden="1" x14ac:dyDescent="0.25">
      <c r="A38" s="33" t="s">
        <v>252</v>
      </c>
      <c r="B38" s="34" t="s">
        <v>253</v>
      </c>
      <c r="C38" s="2" t="s">
        <v>485</v>
      </c>
      <c r="D38" s="35" t="s">
        <v>486</v>
      </c>
      <c r="E38" s="2" t="s">
        <v>487</v>
      </c>
      <c r="F38" s="2" t="s">
        <v>488</v>
      </c>
      <c r="G38" s="2" t="s">
        <v>489</v>
      </c>
      <c r="H38" s="2" t="s">
        <v>488</v>
      </c>
      <c r="I38" s="2" t="s">
        <v>490</v>
      </c>
      <c r="J38" s="2" t="s">
        <v>491</v>
      </c>
      <c r="K38" s="2" t="s">
        <v>262</v>
      </c>
      <c r="L38" s="2">
        <v>9800</v>
      </c>
      <c r="M38" s="2" t="s">
        <v>492</v>
      </c>
      <c r="N38" s="2" t="s">
        <v>264</v>
      </c>
      <c r="O38" s="2" t="s">
        <v>265</v>
      </c>
      <c r="P38" s="2" t="s">
        <v>266</v>
      </c>
      <c r="Q38" s="2" t="s">
        <v>118</v>
      </c>
      <c r="R38" s="2" t="s">
        <v>267</v>
      </c>
      <c r="S38" s="2" t="s">
        <v>182</v>
      </c>
      <c r="T38" s="2" t="s">
        <v>493</v>
      </c>
      <c r="U38" s="2" t="s">
        <v>195</v>
      </c>
      <c r="V38" s="2" t="s">
        <v>494</v>
      </c>
      <c r="W38" s="2" t="s">
        <v>495</v>
      </c>
      <c r="X38" s="2" t="s">
        <v>496</v>
      </c>
      <c r="Y38" s="2" t="s">
        <v>497</v>
      </c>
      <c r="Z38" s="16">
        <v>0</v>
      </c>
      <c r="AA38" s="39">
        <v>0</v>
      </c>
      <c r="AB38" s="16">
        <v>562082.85</v>
      </c>
      <c r="AC38" s="16">
        <v>1405203.7199999997</v>
      </c>
      <c r="AD38" s="36">
        <f t="shared" si="1"/>
        <v>-1405203.7199999997</v>
      </c>
      <c r="AE38" s="16">
        <v>0</v>
      </c>
      <c r="AF38" s="16">
        <v>0</v>
      </c>
      <c r="AG38" s="16">
        <f t="shared" si="2"/>
        <v>0</v>
      </c>
      <c r="AH38" s="16">
        <v>0</v>
      </c>
      <c r="AI38" s="16">
        <v>0</v>
      </c>
      <c r="AJ38" s="16">
        <f t="shared" si="3"/>
        <v>0</v>
      </c>
      <c r="AK38" s="16">
        <v>0</v>
      </c>
      <c r="AL38" s="16">
        <v>0</v>
      </c>
      <c r="AM38" s="16">
        <f t="shared" si="4"/>
        <v>0</v>
      </c>
      <c r="AN38" s="16">
        <v>0</v>
      </c>
      <c r="AO38" s="16">
        <v>0</v>
      </c>
      <c r="AP38" s="16">
        <f t="shared" si="5"/>
        <v>0</v>
      </c>
      <c r="AQ38" s="16">
        <v>0</v>
      </c>
      <c r="AR38" s="16">
        <f t="shared" si="6"/>
        <v>-1405203.7199999997</v>
      </c>
      <c r="AS38" s="16">
        <v>0</v>
      </c>
      <c r="AT38" s="16" t="s">
        <v>273</v>
      </c>
      <c r="AU38" s="16" t="s">
        <v>274</v>
      </c>
      <c r="AV38" s="16">
        <v>0</v>
      </c>
      <c r="AW38" s="36">
        <v>0</v>
      </c>
      <c r="AX38" s="36">
        <v>0</v>
      </c>
      <c r="AY38" s="36">
        <v>0</v>
      </c>
      <c r="AZ38" s="36">
        <v>0</v>
      </c>
      <c r="BA38" s="36">
        <v>0</v>
      </c>
      <c r="BB38" s="36"/>
    </row>
    <row r="39" spans="1:54" hidden="1" x14ac:dyDescent="0.25">
      <c r="A39" s="33" t="s">
        <v>252</v>
      </c>
      <c r="B39" s="34" t="s">
        <v>253</v>
      </c>
      <c r="C39" s="2" t="s">
        <v>485</v>
      </c>
      <c r="D39" s="35" t="s">
        <v>486</v>
      </c>
      <c r="E39" s="2" t="s">
        <v>487</v>
      </c>
      <c r="F39" s="2" t="s">
        <v>488</v>
      </c>
      <c r="G39" s="2" t="s">
        <v>489</v>
      </c>
      <c r="H39" s="2" t="s">
        <v>488</v>
      </c>
      <c r="I39" s="2" t="s">
        <v>498</v>
      </c>
      <c r="J39" s="2" t="s">
        <v>499</v>
      </c>
      <c r="K39" s="2" t="s">
        <v>262</v>
      </c>
      <c r="L39" s="2">
        <v>9800</v>
      </c>
      <c r="M39" s="2" t="s">
        <v>492</v>
      </c>
      <c r="N39" s="2" t="s">
        <v>264</v>
      </c>
      <c r="O39" s="2" t="s">
        <v>265</v>
      </c>
      <c r="P39" s="2" t="s">
        <v>266</v>
      </c>
      <c r="Q39" s="2" t="s">
        <v>118</v>
      </c>
      <c r="R39" s="2" t="s">
        <v>267</v>
      </c>
      <c r="S39" s="2" t="s">
        <v>182</v>
      </c>
      <c r="T39" s="2" t="s">
        <v>493</v>
      </c>
      <c r="U39" s="2" t="s">
        <v>195</v>
      </c>
      <c r="V39" s="2" t="s">
        <v>494</v>
      </c>
      <c r="W39" s="2" t="s">
        <v>495</v>
      </c>
      <c r="X39" s="2" t="s">
        <v>496</v>
      </c>
      <c r="Y39" s="2" t="s">
        <v>497</v>
      </c>
      <c r="Z39" s="16">
        <v>0</v>
      </c>
      <c r="AA39" s="39">
        <v>0</v>
      </c>
      <c r="AB39" s="16">
        <v>0</v>
      </c>
      <c r="AC39" s="16">
        <v>239706.15999999997</v>
      </c>
      <c r="AD39" s="36">
        <f t="shared" si="1"/>
        <v>-239706.15999999997</v>
      </c>
      <c r="AE39" s="16">
        <v>0</v>
      </c>
      <c r="AF39" s="16">
        <v>0</v>
      </c>
      <c r="AG39" s="16">
        <f t="shared" si="2"/>
        <v>0</v>
      </c>
      <c r="AH39" s="16">
        <v>0</v>
      </c>
      <c r="AI39" s="16">
        <v>0</v>
      </c>
      <c r="AJ39" s="16">
        <f t="shared" si="3"/>
        <v>0</v>
      </c>
      <c r="AK39" s="16">
        <v>0</v>
      </c>
      <c r="AL39" s="16">
        <v>0</v>
      </c>
      <c r="AM39" s="16">
        <f t="shared" si="4"/>
        <v>0</v>
      </c>
      <c r="AN39" s="16">
        <v>0</v>
      </c>
      <c r="AO39" s="16">
        <v>0</v>
      </c>
      <c r="AP39" s="16">
        <f t="shared" si="5"/>
        <v>0</v>
      </c>
      <c r="AQ39" s="16">
        <v>0</v>
      </c>
      <c r="AR39" s="16">
        <f t="shared" si="6"/>
        <v>-239706.15999999997</v>
      </c>
      <c r="AS39" s="16">
        <v>0</v>
      </c>
      <c r="AT39" s="16" t="s">
        <v>273</v>
      </c>
      <c r="AU39" s="16" t="s">
        <v>274</v>
      </c>
      <c r="AV39" s="16">
        <v>0</v>
      </c>
      <c r="AW39" s="36">
        <v>0</v>
      </c>
      <c r="AX39" s="36">
        <v>0</v>
      </c>
      <c r="AY39" s="36">
        <v>0</v>
      </c>
      <c r="AZ39" s="36">
        <v>0</v>
      </c>
      <c r="BA39" s="36">
        <v>0</v>
      </c>
      <c r="BB39" s="36"/>
    </row>
    <row r="40" spans="1:54" hidden="1" x14ac:dyDescent="0.25">
      <c r="A40" s="2" t="str">
        <f t="shared" si="0"/>
        <v>C</v>
      </c>
      <c r="B40" s="2" t="s">
        <v>275</v>
      </c>
      <c r="C40" s="2" t="s">
        <v>500</v>
      </c>
      <c r="D40" s="35" t="s">
        <v>501</v>
      </c>
      <c r="E40" s="2" t="s">
        <v>502</v>
      </c>
      <c r="F40" s="2" t="s">
        <v>503</v>
      </c>
      <c r="G40" s="2" t="s">
        <v>504</v>
      </c>
      <c r="H40" s="2" t="s">
        <v>503</v>
      </c>
      <c r="I40" s="2" t="s">
        <v>505</v>
      </c>
      <c r="J40" s="2" t="s">
        <v>503</v>
      </c>
      <c r="K40" s="2" t="s">
        <v>262</v>
      </c>
      <c r="L40" s="2">
        <v>4300</v>
      </c>
      <c r="M40" s="2" t="s">
        <v>506</v>
      </c>
      <c r="N40" s="2" t="s">
        <v>264</v>
      </c>
      <c r="O40" s="2" t="s">
        <v>300</v>
      </c>
      <c r="P40" s="2" t="s">
        <v>266</v>
      </c>
      <c r="Q40" s="2" t="s">
        <v>118</v>
      </c>
      <c r="R40" s="2" t="s">
        <v>507</v>
      </c>
      <c r="S40" s="2" t="s">
        <v>119</v>
      </c>
      <c r="T40" s="2" t="s">
        <v>508</v>
      </c>
      <c r="U40" s="2" t="s">
        <v>120</v>
      </c>
      <c r="V40" s="2" t="s">
        <v>509</v>
      </c>
      <c r="W40" s="2" t="s">
        <v>510</v>
      </c>
      <c r="X40" s="2" t="s">
        <v>511</v>
      </c>
      <c r="Y40" s="2" t="s">
        <v>119</v>
      </c>
      <c r="Z40" s="16">
        <v>1534890</v>
      </c>
      <c r="AA40" s="16">
        <v>1227912</v>
      </c>
      <c r="AB40" s="16">
        <v>965762.84</v>
      </c>
      <c r="AC40" s="16">
        <v>1004707.2638192</v>
      </c>
      <c r="AD40" s="36">
        <f t="shared" si="1"/>
        <v>223204.73618080001</v>
      </c>
      <c r="AE40" s="16">
        <v>1602765</v>
      </c>
      <c r="AF40" s="16">
        <v>1650847.95</v>
      </c>
      <c r="AG40" s="16">
        <f t="shared" si="2"/>
        <v>-48082.949999999953</v>
      </c>
      <c r="AH40" s="16">
        <v>1673768</v>
      </c>
      <c r="AI40" s="16">
        <v>1723981.04</v>
      </c>
      <c r="AJ40" s="16">
        <f t="shared" si="3"/>
        <v>-50213.040000000037</v>
      </c>
      <c r="AK40" s="16">
        <v>1748048</v>
      </c>
      <c r="AL40" s="16">
        <v>1800489.44</v>
      </c>
      <c r="AM40" s="16">
        <f t="shared" si="4"/>
        <v>-52441.439999999944</v>
      </c>
      <c r="AN40" s="16">
        <v>1800488</v>
      </c>
      <c r="AO40" s="16">
        <v>1854502.6400000001</v>
      </c>
      <c r="AP40" s="16">
        <f t="shared" si="5"/>
        <v>-54014.64000000013</v>
      </c>
      <c r="AQ40" s="16">
        <v>1910137.7192000002</v>
      </c>
      <c r="AR40" s="16">
        <f t="shared" si="6"/>
        <v>18452.666180799948</v>
      </c>
      <c r="AS40" s="16">
        <v>0</v>
      </c>
      <c r="AT40" s="16">
        <v>0</v>
      </c>
      <c r="AU40" s="16" t="s">
        <v>274</v>
      </c>
      <c r="AV40" s="16">
        <v>0</v>
      </c>
      <c r="AW40" s="36">
        <v>0</v>
      </c>
      <c r="AX40" s="36">
        <v>0</v>
      </c>
      <c r="AY40" s="36">
        <v>0</v>
      </c>
      <c r="AZ40" s="36">
        <v>0</v>
      </c>
      <c r="BA40" s="36">
        <v>0</v>
      </c>
      <c r="BB40" s="36"/>
    </row>
    <row r="41" spans="1:54" hidden="1" x14ac:dyDescent="0.25">
      <c r="A41" s="2" t="str">
        <f t="shared" si="0"/>
        <v>C</v>
      </c>
      <c r="B41" s="2" t="s">
        <v>275</v>
      </c>
      <c r="C41" s="2" t="s">
        <v>500</v>
      </c>
      <c r="D41" s="35" t="s">
        <v>501</v>
      </c>
      <c r="E41" s="2" t="s">
        <v>512</v>
      </c>
      <c r="F41" s="2" t="s">
        <v>513</v>
      </c>
      <c r="G41" s="2" t="s">
        <v>514</v>
      </c>
      <c r="H41" s="2" t="s">
        <v>513</v>
      </c>
      <c r="I41" s="2" t="s">
        <v>515</v>
      </c>
      <c r="J41" s="2" t="s">
        <v>513</v>
      </c>
      <c r="K41" s="2" t="s">
        <v>262</v>
      </c>
      <c r="L41" s="2">
        <v>4300</v>
      </c>
      <c r="M41" s="2" t="s">
        <v>506</v>
      </c>
      <c r="N41" s="2" t="s">
        <v>264</v>
      </c>
      <c r="O41" s="2" t="s">
        <v>300</v>
      </c>
      <c r="P41" s="2" t="s">
        <v>266</v>
      </c>
      <c r="Q41" s="2" t="s">
        <v>118</v>
      </c>
      <c r="R41" s="2" t="s">
        <v>507</v>
      </c>
      <c r="S41" s="2" t="s">
        <v>119</v>
      </c>
      <c r="T41" s="2" t="s">
        <v>508</v>
      </c>
      <c r="U41" s="2" t="s">
        <v>120</v>
      </c>
      <c r="V41" s="2" t="s">
        <v>509</v>
      </c>
      <c r="W41" s="2" t="s">
        <v>510</v>
      </c>
      <c r="X41" s="2" t="s">
        <v>511</v>
      </c>
      <c r="Y41" s="2" t="s">
        <v>119</v>
      </c>
      <c r="Z41" s="16">
        <v>0</v>
      </c>
      <c r="AA41" s="16">
        <v>306978</v>
      </c>
      <c r="AB41" s="16">
        <v>356468.43</v>
      </c>
      <c r="AC41" s="16">
        <v>405592.13637009996</v>
      </c>
      <c r="AD41" s="36">
        <f t="shared" si="1"/>
        <v>-98614.136370099965</v>
      </c>
      <c r="AE41" s="16">
        <v>0</v>
      </c>
      <c r="AF41" s="16">
        <v>0</v>
      </c>
      <c r="AG41" s="16">
        <f t="shared" si="2"/>
        <v>0</v>
      </c>
      <c r="AH41" s="16">
        <v>0</v>
      </c>
      <c r="AI41" s="16">
        <v>0</v>
      </c>
      <c r="AJ41" s="16">
        <f t="shared" si="3"/>
        <v>0</v>
      </c>
      <c r="AK41" s="16">
        <v>0</v>
      </c>
      <c r="AL41" s="16">
        <v>0</v>
      </c>
      <c r="AM41" s="16">
        <f t="shared" si="4"/>
        <v>0</v>
      </c>
      <c r="AN41" s="16">
        <v>0</v>
      </c>
      <c r="AO41" s="16">
        <v>0</v>
      </c>
      <c r="AP41" s="16">
        <f t="shared" si="5"/>
        <v>0</v>
      </c>
      <c r="AQ41" s="16">
        <v>0</v>
      </c>
      <c r="AR41" s="16">
        <f t="shared" si="6"/>
        <v>-98614.136370099965</v>
      </c>
      <c r="AS41" s="16">
        <v>0</v>
      </c>
      <c r="AT41" s="16">
        <v>0</v>
      </c>
      <c r="AU41" s="16" t="s">
        <v>274</v>
      </c>
      <c r="AV41" s="16">
        <v>0</v>
      </c>
      <c r="AW41" s="36">
        <v>0</v>
      </c>
      <c r="AX41" s="36">
        <v>0</v>
      </c>
      <c r="AY41" s="36">
        <v>0</v>
      </c>
      <c r="AZ41" s="36">
        <v>0</v>
      </c>
      <c r="BA41" s="36">
        <v>0</v>
      </c>
      <c r="BB41" s="36"/>
    </row>
    <row r="42" spans="1:54" hidden="1" x14ac:dyDescent="0.25">
      <c r="A42" s="2" t="str">
        <f t="shared" si="0"/>
        <v>C</v>
      </c>
      <c r="B42" s="2" t="s">
        <v>275</v>
      </c>
      <c r="C42" s="2" t="s">
        <v>516</v>
      </c>
      <c r="D42" s="35" t="s">
        <v>517</v>
      </c>
      <c r="E42" s="2" t="s">
        <v>518</v>
      </c>
      <c r="F42" s="2" t="s">
        <v>519</v>
      </c>
      <c r="G42" s="2" t="s">
        <v>520</v>
      </c>
      <c r="H42" s="2" t="s">
        <v>519</v>
      </c>
      <c r="I42" s="2" t="s">
        <v>521</v>
      </c>
      <c r="J42" s="2" t="s">
        <v>522</v>
      </c>
      <c r="K42" s="2" t="s">
        <v>262</v>
      </c>
      <c r="L42" s="2">
        <v>5318</v>
      </c>
      <c r="M42" s="2" t="s">
        <v>523</v>
      </c>
      <c r="N42" s="2" t="s">
        <v>264</v>
      </c>
      <c r="O42" s="2" t="s">
        <v>300</v>
      </c>
      <c r="P42" s="2" t="s">
        <v>460</v>
      </c>
      <c r="Q42" s="2" t="s">
        <v>51</v>
      </c>
      <c r="R42" s="2" t="s">
        <v>524</v>
      </c>
      <c r="S42" s="2" t="s">
        <v>104</v>
      </c>
      <c r="T42" s="2" t="s">
        <v>525</v>
      </c>
      <c r="U42" s="2" t="s">
        <v>526</v>
      </c>
      <c r="V42" s="2" t="s">
        <v>527</v>
      </c>
      <c r="W42" s="2" t="s">
        <v>528</v>
      </c>
      <c r="X42" s="2" t="s">
        <v>529</v>
      </c>
      <c r="Y42" s="2" t="s">
        <v>528</v>
      </c>
      <c r="Z42" s="16">
        <v>0</v>
      </c>
      <c r="AA42" s="16">
        <v>0</v>
      </c>
      <c r="AB42" s="16">
        <v>0</v>
      </c>
      <c r="AC42" s="16">
        <v>0</v>
      </c>
      <c r="AD42" s="36">
        <f t="shared" si="1"/>
        <v>0</v>
      </c>
      <c r="AE42" s="16">
        <v>0</v>
      </c>
      <c r="AF42" s="16">
        <v>0</v>
      </c>
      <c r="AG42" s="16">
        <f t="shared" si="2"/>
        <v>0</v>
      </c>
      <c r="AH42" s="16">
        <v>0</v>
      </c>
      <c r="AI42" s="16">
        <v>0</v>
      </c>
      <c r="AJ42" s="16">
        <f t="shared" si="3"/>
        <v>0</v>
      </c>
      <c r="AK42" s="16">
        <v>0</v>
      </c>
      <c r="AL42" s="16">
        <v>0</v>
      </c>
      <c r="AM42" s="16">
        <f t="shared" si="4"/>
        <v>0</v>
      </c>
      <c r="AN42" s="16">
        <v>0</v>
      </c>
      <c r="AO42" s="16">
        <v>0</v>
      </c>
      <c r="AP42" s="16">
        <f t="shared" si="5"/>
        <v>0</v>
      </c>
      <c r="AQ42" s="16">
        <v>0</v>
      </c>
      <c r="AR42" s="16">
        <f t="shared" si="6"/>
        <v>0</v>
      </c>
      <c r="AS42" s="16">
        <v>0</v>
      </c>
      <c r="AT42" s="16">
        <v>0</v>
      </c>
      <c r="AU42" s="16" t="s">
        <v>274</v>
      </c>
      <c r="AV42" s="16">
        <v>0</v>
      </c>
      <c r="AW42" s="36">
        <v>0</v>
      </c>
      <c r="AX42" s="36">
        <v>0</v>
      </c>
      <c r="AY42" s="36">
        <v>0</v>
      </c>
      <c r="AZ42" s="36">
        <v>0</v>
      </c>
      <c r="BA42" s="36">
        <v>0</v>
      </c>
      <c r="BB42" s="36"/>
    </row>
    <row r="43" spans="1:54" hidden="1" x14ac:dyDescent="0.25">
      <c r="A43" s="2" t="str">
        <f t="shared" si="0"/>
        <v>C</v>
      </c>
      <c r="B43" s="2" t="s">
        <v>275</v>
      </c>
      <c r="C43" s="2" t="s">
        <v>530</v>
      </c>
      <c r="D43" s="35" t="s">
        <v>531</v>
      </c>
      <c r="E43" s="2" t="s">
        <v>532</v>
      </c>
      <c r="F43" s="2" t="s">
        <v>533</v>
      </c>
      <c r="G43" s="2" t="s">
        <v>534</v>
      </c>
      <c r="H43" s="2" t="s">
        <v>533</v>
      </c>
      <c r="I43" s="2" t="s">
        <v>535</v>
      </c>
      <c r="J43" s="2" t="s">
        <v>536</v>
      </c>
      <c r="K43" s="2" t="s">
        <v>262</v>
      </c>
      <c r="L43" s="2">
        <v>5318</v>
      </c>
      <c r="M43" s="2" t="s">
        <v>523</v>
      </c>
      <c r="N43" s="2" t="s">
        <v>264</v>
      </c>
      <c r="O43" s="2" t="s">
        <v>300</v>
      </c>
      <c r="P43" s="2" t="s">
        <v>266</v>
      </c>
      <c r="Q43" s="2" t="s">
        <v>118</v>
      </c>
      <c r="R43" s="2" t="s">
        <v>537</v>
      </c>
      <c r="S43" s="2" t="s">
        <v>123</v>
      </c>
      <c r="T43" s="2" t="s">
        <v>538</v>
      </c>
      <c r="U43" s="2" t="s">
        <v>133</v>
      </c>
      <c r="V43" s="2" t="s">
        <v>539</v>
      </c>
      <c r="W43" s="2" t="s">
        <v>540</v>
      </c>
      <c r="X43" s="2" t="s">
        <v>541</v>
      </c>
      <c r="Y43" s="2" t="s">
        <v>540</v>
      </c>
      <c r="Z43" s="16">
        <v>0</v>
      </c>
      <c r="AA43" s="16">
        <v>0</v>
      </c>
      <c r="AB43" s="16">
        <v>296.20999999999998</v>
      </c>
      <c r="AC43" s="16">
        <v>296.20999999999998</v>
      </c>
      <c r="AD43" s="36">
        <f t="shared" si="1"/>
        <v>-296.20999999999998</v>
      </c>
      <c r="AE43" s="16">
        <v>0</v>
      </c>
      <c r="AF43" s="16">
        <v>0</v>
      </c>
      <c r="AG43" s="16">
        <f t="shared" si="2"/>
        <v>0</v>
      </c>
      <c r="AH43" s="16">
        <v>0</v>
      </c>
      <c r="AI43" s="16">
        <v>0</v>
      </c>
      <c r="AJ43" s="16">
        <f t="shared" si="3"/>
        <v>0</v>
      </c>
      <c r="AK43" s="16">
        <v>0</v>
      </c>
      <c r="AL43" s="16">
        <v>0</v>
      </c>
      <c r="AM43" s="16">
        <f t="shared" si="4"/>
        <v>0</v>
      </c>
      <c r="AN43" s="16">
        <v>0</v>
      </c>
      <c r="AO43" s="16">
        <v>0</v>
      </c>
      <c r="AP43" s="16">
        <f t="shared" si="5"/>
        <v>0</v>
      </c>
      <c r="AQ43" s="16">
        <v>0</v>
      </c>
      <c r="AR43" s="16">
        <f t="shared" si="6"/>
        <v>-296.20999999999998</v>
      </c>
      <c r="AS43" s="16">
        <v>0</v>
      </c>
      <c r="AT43" s="16">
        <v>0</v>
      </c>
      <c r="AU43" s="16" t="s">
        <v>274</v>
      </c>
      <c r="AV43" s="16">
        <v>0</v>
      </c>
      <c r="AW43" s="36">
        <v>0</v>
      </c>
      <c r="AX43" s="36">
        <v>0</v>
      </c>
      <c r="AY43" s="36">
        <v>0</v>
      </c>
      <c r="AZ43" s="36">
        <v>0</v>
      </c>
      <c r="BA43" s="36">
        <v>0</v>
      </c>
      <c r="BB43" s="36"/>
    </row>
    <row r="44" spans="1:54" hidden="1" x14ac:dyDescent="0.25">
      <c r="A44" s="2" t="str">
        <f t="shared" si="0"/>
        <v>C</v>
      </c>
      <c r="B44" s="2" t="s">
        <v>275</v>
      </c>
      <c r="C44" s="2" t="s">
        <v>542</v>
      </c>
      <c r="D44" s="35" t="s">
        <v>543</v>
      </c>
      <c r="E44" s="2" t="s">
        <v>544</v>
      </c>
      <c r="F44" s="2" t="s">
        <v>545</v>
      </c>
      <c r="G44" s="2" t="s">
        <v>546</v>
      </c>
      <c r="H44" s="2" t="s">
        <v>545</v>
      </c>
      <c r="I44" s="2" t="s">
        <v>547</v>
      </c>
      <c r="J44" s="2" t="s">
        <v>548</v>
      </c>
      <c r="K44" s="2" t="s">
        <v>262</v>
      </c>
      <c r="L44" s="2">
        <v>5327</v>
      </c>
      <c r="M44" s="2" t="s">
        <v>549</v>
      </c>
      <c r="N44" s="2" t="s">
        <v>264</v>
      </c>
      <c r="O44" s="2" t="s">
        <v>300</v>
      </c>
      <c r="P44" s="2" t="s">
        <v>266</v>
      </c>
      <c r="Q44" s="2" t="s">
        <v>118</v>
      </c>
      <c r="R44" s="2" t="s">
        <v>537</v>
      </c>
      <c r="S44" s="2" t="s">
        <v>123</v>
      </c>
      <c r="T44" s="2" t="s">
        <v>550</v>
      </c>
      <c r="U44" s="2" t="s">
        <v>143</v>
      </c>
      <c r="V44" s="2" t="s">
        <v>539</v>
      </c>
      <c r="W44" s="2" t="s">
        <v>540</v>
      </c>
      <c r="X44" s="2" t="s">
        <v>541</v>
      </c>
      <c r="Y44" s="2" t="s">
        <v>540</v>
      </c>
      <c r="Z44" s="16">
        <v>0</v>
      </c>
      <c r="AA44" s="16">
        <v>0</v>
      </c>
      <c r="AB44" s="16">
        <v>-449285.13</v>
      </c>
      <c r="AC44" s="16">
        <v>-449891.62</v>
      </c>
      <c r="AD44" s="36">
        <f t="shared" si="1"/>
        <v>449891.62</v>
      </c>
      <c r="AE44" s="16">
        <v>0</v>
      </c>
      <c r="AF44" s="16">
        <v>0</v>
      </c>
      <c r="AG44" s="16">
        <f t="shared" si="2"/>
        <v>0</v>
      </c>
      <c r="AH44" s="16">
        <v>0</v>
      </c>
      <c r="AI44" s="16">
        <v>0</v>
      </c>
      <c r="AJ44" s="16">
        <f t="shared" si="3"/>
        <v>0</v>
      </c>
      <c r="AK44" s="16">
        <v>0</v>
      </c>
      <c r="AL44" s="16">
        <v>0</v>
      </c>
      <c r="AM44" s="16">
        <f t="shared" si="4"/>
        <v>0</v>
      </c>
      <c r="AN44" s="16">
        <v>0</v>
      </c>
      <c r="AO44" s="16">
        <v>0</v>
      </c>
      <c r="AP44" s="16">
        <f t="shared" si="5"/>
        <v>0</v>
      </c>
      <c r="AQ44" s="16">
        <v>0</v>
      </c>
      <c r="AR44" s="16">
        <f t="shared" si="6"/>
        <v>449891.62</v>
      </c>
      <c r="AS44" s="16">
        <v>0</v>
      </c>
      <c r="AT44" s="16">
        <v>0</v>
      </c>
      <c r="AU44" s="16" t="s">
        <v>274</v>
      </c>
      <c r="AV44" s="16">
        <v>0</v>
      </c>
      <c r="AW44" s="36">
        <v>0</v>
      </c>
      <c r="AX44" s="36">
        <v>0</v>
      </c>
      <c r="AY44" s="36">
        <v>0</v>
      </c>
      <c r="AZ44" s="36">
        <v>0</v>
      </c>
      <c r="BA44" s="36">
        <v>0</v>
      </c>
      <c r="BB44" s="36"/>
    </row>
    <row r="45" spans="1:54" hidden="1" x14ac:dyDescent="0.25">
      <c r="A45" s="33" t="s">
        <v>252</v>
      </c>
      <c r="B45" s="34" t="s">
        <v>253</v>
      </c>
      <c r="C45" s="2" t="s">
        <v>551</v>
      </c>
      <c r="D45" s="35" t="s">
        <v>552</v>
      </c>
      <c r="E45" s="2" t="s">
        <v>553</v>
      </c>
      <c r="F45" s="2" t="s">
        <v>554</v>
      </c>
      <c r="G45" s="2" t="s">
        <v>555</v>
      </c>
      <c r="H45" s="2" t="s">
        <v>554</v>
      </c>
      <c r="I45" s="2" t="s">
        <v>556</v>
      </c>
      <c r="J45" s="2" t="s">
        <v>557</v>
      </c>
      <c r="K45" s="2" t="s">
        <v>262</v>
      </c>
      <c r="L45" s="2">
        <v>1150</v>
      </c>
      <c r="M45" s="2" t="s">
        <v>263</v>
      </c>
      <c r="N45" s="2" t="s">
        <v>264</v>
      </c>
      <c r="O45" s="2" t="s">
        <v>300</v>
      </c>
      <c r="P45" s="2" t="s">
        <v>266</v>
      </c>
      <c r="Q45" s="2" t="s">
        <v>118</v>
      </c>
      <c r="R45" s="2" t="s">
        <v>267</v>
      </c>
      <c r="S45" s="2" t="s">
        <v>182</v>
      </c>
      <c r="T45" s="2" t="s">
        <v>268</v>
      </c>
      <c r="U45" s="2" t="s">
        <v>187</v>
      </c>
      <c r="V45" s="2" t="s">
        <v>269</v>
      </c>
      <c r="W45" s="2" t="s">
        <v>270</v>
      </c>
      <c r="X45" s="2" t="s">
        <v>483</v>
      </c>
      <c r="Y45" s="2" t="s">
        <v>484</v>
      </c>
      <c r="Z45" s="16">
        <v>0</v>
      </c>
      <c r="AA45" s="16">
        <v>0</v>
      </c>
      <c r="AB45" s="16">
        <v>0</v>
      </c>
      <c r="AC45" s="16">
        <v>0</v>
      </c>
      <c r="AD45" s="36">
        <f t="shared" si="1"/>
        <v>0</v>
      </c>
      <c r="AE45" s="16">
        <v>0</v>
      </c>
      <c r="AF45" s="16">
        <v>0</v>
      </c>
      <c r="AG45" s="16">
        <f t="shared" si="2"/>
        <v>0</v>
      </c>
      <c r="AH45" s="16">
        <v>0</v>
      </c>
      <c r="AI45" s="16">
        <v>0</v>
      </c>
      <c r="AJ45" s="16">
        <f t="shared" si="3"/>
        <v>0</v>
      </c>
      <c r="AK45" s="16">
        <v>0</v>
      </c>
      <c r="AL45" s="16">
        <v>0</v>
      </c>
      <c r="AM45" s="16">
        <f t="shared" si="4"/>
        <v>0</v>
      </c>
      <c r="AN45" s="16">
        <v>0</v>
      </c>
      <c r="AO45" s="16">
        <v>0</v>
      </c>
      <c r="AP45" s="16">
        <f t="shared" si="5"/>
        <v>0</v>
      </c>
      <c r="AQ45" s="16">
        <v>0</v>
      </c>
      <c r="AR45" s="16">
        <f t="shared" si="6"/>
        <v>0</v>
      </c>
      <c r="AS45" s="16">
        <v>0</v>
      </c>
      <c r="AT45" s="16" t="s">
        <v>273</v>
      </c>
      <c r="AU45" s="16" t="s">
        <v>274</v>
      </c>
      <c r="AV45" s="16">
        <v>0</v>
      </c>
      <c r="AW45" s="36">
        <v>0</v>
      </c>
      <c r="AX45" s="36">
        <v>0</v>
      </c>
      <c r="AY45" s="36">
        <v>0</v>
      </c>
      <c r="AZ45" s="36">
        <v>0</v>
      </c>
      <c r="BA45" s="36">
        <v>0</v>
      </c>
      <c r="BB45" s="36"/>
    </row>
    <row r="46" spans="1:54" hidden="1" x14ac:dyDescent="0.25">
      <c r="A46" s="33" t="s">
        <v>252</v>
      </c>
      <c r="B46" s="34" t="s">
        <v>253</v>
      </c>
      <c r="C46" s="2" t="s">
        <v>558</v>
      </c>
      <c r="D46" s="35" t="s">
        <v>559</v>
      </c>
      <c r="E46" s="2" t="s">
        <v>560</v>
      </c>
      <c r="F46" s="2" t="s">
        <v>561</v>
      </c>
      <c r="G46" s="2" t="s">
        <v>562</v>
      </c>
      <c r="H46" s="2" t="s">
        <v>561</v>
      </c>
      <c r="I46" s="2" t="s">
        <v>563</v>
      </c>
      <c r="J46" s="2" t="s">
        <v>561</v>
      </c>
      <c r="K46" s="2" t="s">
        <v>262</v>
      </c>
      <c r="L46" s="2">
        <v>1150</v>
      </c>
      <c r="M46" s="2" t="s">
        <v>263</v>
      </c>
      <c r="N46" s="2" t="s">
        <v>264</v>
      </c>
      <c r="O46" s="2" t="s">
        <v>450</v>
      </c>
      <c r="P46" s="2" t="s">
        <v>266</v>
      </c>
      <c r="Q46" s="2" t="s">
        <v>118</v>
      </c>
      <c r="R46" s="2" t="s">
        <v>267</v>
      </c>
      <c r="S46" s="2" t="s">
        <v>182</v>
      </c>
      <c r="T46" s="2" t="s">
        <v>268</v>
      </c>
      <c r="U46" s="2" t="s">
        <v>187</v>
      </c>
      <c r="V46" s="2" t="s">
        <v>269</v>
      </c>
      <c r="W46" s="2" t="s">
        <v>270</v>
      </c>
      <c r="X46" s="2" t="s">
        <v>271</v>
      </c>
      <c r="Y46" s="2" t="s">
        <v>272</v>
      </c>
      <c r="Z46" s="16">
        <v>0</v>
      </c>
      <c r="AA46" s="16">
        <v>0</v>
      </c>
      <c r="AB46" s="16">
        <v>2910267.48</v>
      </c>
      <c r="AC46" s="16">
        <v>2366717.1199999996</v>
      </c>
      <c r="AD46" s="36">
        <f t="shared" si="1"/>
        <v>-2366717.1199999996</v>
      </c>
      <c r="AE46" s="16">
        <v>0</v>
      </c>
      <c r="AF46" s="16">
        <v>0</v>
      </c>
      <c r="AG46" s="16">
        <f t="shared" si="2"/>
        <v>0</v>
      </c>
      <c r="AH46" s="16">
        <v>0</v>
      </c>
      <c r="AI46" s="16">
        <v>0</v>
      </c>
      <c r="AJ46" s="16">
        <f t="shared" si="3"/>
        <v>0</v>
      </c>
      <c r="AK46" s="16">
        <v>0</v>
      </c>
      <c r="AL46" s="16">
        <v>0</v>
      </c>
      <c r="AM46" s="16">
        <f t="shared" si="4"/>
        <v>0</v>
      </c>
      <c r="AN46" s="16">
        <v>0</v>
      </c>
      <c r="AO46" s="16">
        <v>0</v>
      </c>
      <c r="AP46" s="16">
        <f t="shared" si="5"/>
        <v>0</v>
      </c>
      <c r="AQ46" s="16">
        <v>0</v>
      </c>
      <c r="AR46" s="16">
        <f t="shared" si="6"/>
        <v>-2366717.1199999996</v>
      </c>
      <c r="AS46" s="16">
        <v>0</v>
      </c>
      <c r="AT46" s="16" t="s">
        <v>273</v>
      </c>
      <c r="AU46" s="16" t="s">
        <v>274</v>
      </c>
      <c r="AV46" s="16">
        <v>0</v>
      </c>
      <c r="AW46" s="36">
        <v>0</v>
      </c>
      <c r="AX46" s="36">
        <v>0</v>
      </c>
      <c r="AY46" s="36">
        <v>0</v>
      </c>
      <c r="AZ46" s="36">
        <v>0</v>
      </c>
      <c r="BA46" s="36">
        <v>0</v>
      </c>
      <c r="BB46" s="36"/>
    </row>
    <row r="47" spans="1:54" hidden="1" x14ac:dyDescent="0.25">
      <c r="A47" s="2" t="str">
        <f t="shared" si="0"/>
        <v>C</v>
      </c>
      <c r="B47" s="2" t="s">
        <v>275</v>
      </c>
      <c r="C47" s="2" t="s">
        <v>564</v>
      </c>
      <c r="D47" s="35" t="s">
        <v>565</v>
      </c>
      <c r="E47" s="2" t="s">
        <v>566</v>
      </c>
      <c r="F47" s="2" t="s">
        <v>567</v>
      </c>
      <c r="G47" s="2" t="s">
        <v>568</v>
      </c>
      <c r="H47" s="2" t="s">
        <v>569</v>
      </c>
      <c r="I47" s="2" t="s">
        <v>570</v>
      </c>
      <c r="J47" s="2" t="s">
        <v>571</v>
      </c>
      <c r="K47" s="2" t="s">
        <v>262</v>
      </c>
      <c r="L47" s="2">
        <v>1145</v>
      </c>
      <c r="M47" s="2" t="s">
        <v>492</v>
      </c>
      <c r="N47" s="2" t="s">
        <v>264</v>
      </c>
      <c r="O47" s="2" t="s">
        <v>450</v>
      </c>
      <c r="P47" s="2" t="s">
        <v>266</v>
      </c>
      <c r="Q47" s="2" t="s">
        <v>118</v>
      </c>
      <c r="R47" s="2" t="s">
        <v>537</v>
      </c>
      <c r="S47" s="2" t="s">
        <v>123</v>
      </c>
      <c r="T47" s="2" t="s">
        <v>572</v>
      </c>
      <c r="U47" s="2" t="s">
        <v>137</v>
      </c>
      <c r="V47" s="2" t="s">
        <v>539</v>
      </c>
      <c r="W47" s="2" t="s">
        <v>540</v>
      </c>
      <c r="X47" s="2" t="s">
        <v>541</v>
      </c>
      <c r="Y47" s="2" t="s">
        <v>540</v>
      </c>
      <c r="Z47" s="16">
        <v>0</v>
      </c>
      <c r="AA47" s="16">
        <v>0</v>
      </c>
      <c r="AB47" s="16">
        <v>0</v>
      </c>
      <c r="AC47" s="16">
        <v>0</v>
      </c>
      <c r="AD47" s="36">
        <f t="shared" si="1"/>
        <v>0</v>
      </c>
      <c r="AE47" s="16">
        <v>0</v>
      </c>
      <c r="AF47" s="16">
        <v>0</v>
      </c>
      <c r="AG47" s="16">
        <f t="shared" si="2"/>
        <v>0</v>
      </c>
      <c r="AH47" s="16">
        <v>0</v>
      </c>
      <c r="AI47" s="16">
        <v>0</v>
      </c>
      <c r="AJ47" s="16">
        <f t="shared" si="3"/>
        <v>0</v>
      </c>
      <c r="AK47" s="16">
        <v>0</v>
      </c>
      <c r="AL47" s="16">
        <v>0</v>
      </c>
      <c r="AM47" s="16">
        <f t="shared" si="4"/>
        <v>0</v>
      </c>
      <c r="AN47" s="16">
        <v>0</v>
      </c>
      <c r="AO47" s="16">
        <v>0</v>
      </c>
      <c r="AP47" s="16">
        <f t="shared" si="5"/>
        <v>0</v>
      </c>
      <c r="AQ47" s="16">
        <v>0</v>
      </c>
      <c r="AR47" s="16">
        <f t="shared" si="6"/>
        <v>0</v>
      </c>
      <c r="AS47" s="16">
        <v>0</v>
      </c>
      <c r="AT47" s="16">
        <v>0</v>
      </c>
      <c r="AU47" s="16" t="s">
        <v>274</v>
      </c>
      <c r="AV47" s="16">
        <v>0</v>
      </c>
      <c r="AW47" s="36">
        <v>0</v>
      </c>
      <c r="AX47" s="36">
        <v>0</v>
      </c>
      <c r="AY47" s="36">
        <v>0</v>
      </c>
      <c r="AZ47" s="36">
        <v>0</v>
      </c>
      <c r="BA47" s="36">
        <v>0</v>
      </c>
      <c r="BB47" s="36"/>
    </row>
    <row r="48" spans="1:54" hidden="1" x14ac:dyDescent="0.25">
      <c r="A48" s="40" t="str">
        <f t="shared" si="0"/>
        <v>C</v>
      </c>
      <c r="B48" s="40" t="s">
        <v>275</v>
      </c>
      <c r="C48" s="40" t="s">
        <v>573</v>
      </c>
      <c r="D48" s="40" t="s">
        <v>574</v>
      </c>
      <c r="E48" s="40" t="s">
        <v>575</v>
      </c>
      <c r="F48" s="40" t="s">
        <v>576</v>
      </c>
      <c r="G48" s="40" t="s">
        <v>577</v>
      </c>
      <c r="H48" s="40" t="s">
        <v>576</v>
      </c>
      <c r="I48" s="40" t="s">
        <v>578</v>
      </c>
      <c r="J48" s="40" t="s">
        <v>579</v>
      </c>
      <c r="K48" s="40" t="s">
        <v>262</v>
      </c>
      <c r="L48" s="40">
        <v>4300</v>
      </c>
      <c r="M48" s="40" t="s">
        <v>506</v>
      </c>
      <c r="N48" s="40" t="s">
        <v>580</v>
      </c>
      <c r="O48" s="40" t="s">
        <v>285</v>
      </c>
      <c r="P48" s="40" t="s">
        <v>266</v>
      </c>
      <c r="Q48" s="40" t="s">
        <v>118</v>
      </c>
      <c r="R48" s="40" t="s">
        <v>507</v>
      </c>
      <c r="S48" s="40" t="s">
        <v>119</v>
      </c>
      <c r="T48" s="40" t="s">
        <v>581</v>
      </c>
      <c r="U48" s="40" t="s">
        <v>121</v>
      </c>
      <c r="V48" s="40" t="s">
        <v>509</v>
      </c>
      <c r="W48" s="40" t="s">
        <v>510</v>
      </c>
      <c r="X48" s="40" t="s">
        <v>511</v>
      </c>
      <c r="Y48" s="40" t="s">
        <v>119</v>
      </c>
      <c r="Z48" s="41">
        <v>4830000</v>
      </c>
      <c r="AA48" s="41">
        <v>3864000</v>
      </c>
      <c r="AB48" s="41">
        <v>2911963.45</v>
      </c>
      <c r="AC48" s="41">
        <v>2124825.4900000002</v>
      </c>
      <c r="AD48" s="46">
        <f t="shared" si="1"/>
        <v>1739174.5099999998</v>
      </c>
      <c r="AE48" s="41">
        <v>8745000</v>
      </c>
      <c r="AF48" s="41">
        <v>6495000</v>
      </c>
      <c r="AG48" s="41">
        <f t="shared" si="2"/>
        <v>2250000</v>
      </c>
      <c r="AH48" s="41">
        <v>14960000</v>
      </c>
      <c r="AI48" s="41">
        <v>4722500</v>
      </c>
      <c r="AJ48" s="41">
        <f t="shared" si="3"/>
        <v>10237500</v>
      </c>
      <c r="AK48" s="41">
        <v>9277000</v>
      </c>
      <c r="AL48" s="41">
        <v>9572500</v>
      </c>
      <c r="AM48" s="41">
        <f t="shared" si="4"/>
        <v>-295500</v>
      </c>
      <c r="AN48" s="41">
        <v>2550000</v>
      </c>
      <c r="AO48" s="41">
        <v>15912500</v>
      </c>
      <c r="AP48" s="41">
        <f t="shared" si="5"/>
        <v>-13362500</v>
      </c>
      <c r="AQ48" s="41">
        <v>8447500</v>
      </c>
      <c r="AR48" s="41">
        <f t="shared" si="6"/>
        <v>568674.50999999978</v>
      </c>
      <c r="AS48" s="41">
        <v>0</v>
      </c>
      <c r="AT48" s="41">
        <v>0</v>
      </c>
      <c r="AU48" s="41" t="s">
        <v>274</v>
      </c>
      <c r="AV48" s="16">
        <v>0</v>
      </c>
      <c r="AW48" s="36">
        <v>0</v>
      </c>
      <c r="AX48" s="36">
        <v>0</v>
      </c>
      <c r="AY48" s="36">
        <v>0</v>
      </c>
      <c r="AZ48" s="36">
        <v>0</v>
      </c>
      <c r="BA48" s="36">
        <v>0</v>
      </c>
      <c r="BB48" s="36"/>
    </row>
    <row r="49" spans="1:54" hidden="1" x14ac:dyDescent="0.25">
      <c r="A49" s="40" t="str">
        <f t="shared" si="0"/>
        <v>C</v>
      </c>
      <c r="B49" s="40" t="s">
        <v>275</v>
      </c>
      <c r="C49" s="40" t="s">
        <v>573</v>
      </c>
      <c r="D49" s="40" t="s">
        <v>574</v>
      </c>
      <c r="E49" s="40" t="s">
        <v>575</v>
      </c>
      <c r="F49" s="40" t="s">
        <v>576</v>
      </c>
      <c r="G49" s="40" t="s">
        <v>577</v>
      </c>
      <c r="H49" s="40" t="s">
        <v>576</v>
      </c>
      <c r="I49" s="40" t="s">
        <v>582</v>
      </c>
      <c r="J49" s="40" t="s">
        <v>583</v>
      </c>
      <c r="K49" s="40" t="s">
        <v>262</v>
      </c>
      <c r="L49" s="40">
        <v>4300</v>
      </c>
      <c r="M49" s="40" t="s">
        <v>506</v>
      </c>
      <c r="N49" s="40" t="s">
        <v>580</v>
      </c>
      <c r="O49" s="40" t="s">
        <v>285</v>
      </c>
      <c r="P49" s="40" t="s">
        <v>266</v>
      </c>
      <c r="Q49" s="40" t="s">
        <v>118</v>
      </c>
      <c r="R49" s="40" t="s">
        <v>507</v>
      </c>
      <c r="S49" s="40" t="s">
        <v>119</v>
      </c>
      <c r="T49" s="40" t="s">
        <v>581</v>
      </c>
      <c r="U49" s="40" t="s">
        <v>121</v>
      </c>
      <c r="V49" s="40" t="s">
        <v>509</v>
      </c>
      <c r="W49" s="40" t="s">
        <v>510</v>
      </c>
      <c r="X49" s="40" t="s">
        <v>511</v>
      </c>
      <c r="Y49" s="40" t="s">
        <v>119</v>
      </c>
      <c r="Z49" s="41">
        <v>0</v>
      </c>
      <c r="AA49" s="41">
        <v>966000</v>
      </c>
      <c r="AB49" s="41">
        <v>700912.13</v>
      </c>
      <c r="AC49" s="41">
        <v>2712822.73</v>
      </c>
      <c r="AD49" s="46">
        <f t="shared" si="1"/>
        <v>-1746822.73</v>
      </c>
      <c r="AE49" s="41">
        <v>0</v>
      </c>
      <c r="AF49" s="41">
        <v>0</v>
      </c>
      <c r="AG49" s="41">
        <f t="shared" si="2"/>
        <v>0</v>
      </c>
      <c r="AH49" s="41">
        <v>0</v>
      </c>
      <c r="AI49" s="41">
        <v>0</v>
      </c>
      <c r="AJ49" s="41">
        <f t="shared" si="3"/>
        <v>0</v>
      </c>
      <c r="AK49" s="41">
        <v>0</v>
      </c>
      <c r="AL49" s="41">
        <v>0</v>
      </c>
      <c r="AM49" s="41">
        <f t="shared" si="4"/>
        <v>0</v>
      </c>
      <c r="AN49" s="41">
        <v>0</v>
      </c>
      <c r="AO49" s="41">
        <v>0</v>
      </c>
      <c r="AP49" s="41">
        <f t="shared" si="5"/>
        <v>0</v>
      </c>
      <c r="AQ49" s="41">
        <v>0</v>
      </c>
      <c r="AR49" s="41">
        <f t="shared" si="6"/>
        <v>-1746822.73</v>
      </c>
      <c r="AS49" s="41">
        <v>0</v>
      </c>
      <c r="AT49" s="41">
        <v>0</v>
      </c>
      <c r="AU49" s="41" t="s">
        <v>274</v>
      </c>
      <c r="AV49" s="16">
        <v>0</v>
      </c>
      <c r="AW49" s="36">
        <v>0</v>
      </c>
      <c r="AX49" s="36">
        <v>0</v>
      </c>
      <c r="AY49" s="36">
        <v>0</v>
      </c>
      <c r="AZ49" s="36">
        <v>0</v>
      </c>
      <c r="BA49" s="36">
        <v>0</v>
      </c>
      <c r="BB49" s="36"/>
    </row>
    <row r="50" spans="1:54" hidden="1" x14ac:dyDescent="0.25">
      <c r="A50" s="40" t="str">
        <f t="shared" si="0"/>
        <v>C</v>
      </c>
      <c r="B50" s="40" t="s">
        <v>275</v>
      </c>
      <c r="C50" s="40" t="s">
        <v>584</v>
      </c>
      <c r="D50" s="40" t="s">
        <v>585</v>
      </c>
      <c r="E50" s="40" t="s">
        <v>586</v>
      </c>
      <c r="F50" s="40" t="s">
        <v>587</v>
      </c>
      <c r="G50" s="40" t="s">
        <v>588</v>
      </c>
      <c r="H50" s="40" t="s">
        <v>587</v>
      </c>
      <c r="I50" s="40" t="s">
        <v>589</v>
      </c>
      <c r="J50" s="40" t="s">
        <v>590</v>
      </c>
      <c r="K50" s="40" t="s">
        <v>262</v>
      </c>
      <c r="L50" s="40">
        <v>3075</v>
      </c>
      <c r="M50" s="40" t="s">
        <v>591</v>
      </c>
      <c r="N50" s="40" t="s">
        <v>422</v>
      </c>
      <c r="O50" s="40" t="s">
        <v>285</v>
      </c>
      <c r="P50" s="40" t="s">
        <v>266</v>
      </c>
      <c r="Q50" s="40" t="s">
        <v>118</v>
      </c>
      <c r="R50" s="40" t="s">
        <v>592</v>
      </c>
      <c r="S50" s="40" t="s">
        <v>593</v>
      </c>
      <c r="T50" s="40" t="s">
        <v>594</v>
      </c>
      <c r="U50" s="40" t="s">
        <v>595</v>
      </c>
      <c r="V50" s="40" t="s">
        <v>596</v>
      </c>
      <c r="W50" s="40" t="s">
        <v>593</v>
      </c>
      <c r="X50" s="40" t="s">
        <v>597</v>
      </c>
      <c r="Y50" s="40" t="s">
        <v>595</v>
      </c>
      <c r="Z50" s="41">
        <v>0</v>
      </c>
      <c r="AA50" s="41">
        <v>0</v>
      </c>
      <c r="AB50" s="41">
        <v>0</v>
      </c>
      <c r="AC50" s="16">
        <v>0</v>
      </c>
      <c r="AD50" s="46">
        <f t="shared" si="1"/>
        <v>0</v>
      </c>
      <c r="AE50" s="41">
        <v>0</v>
      </c>
      <c r="AF50" s="41">
        <v>0</v>
      </c>
      <c r="AG50" s="41">
        <f t="shared" si="2"/>
        <v>0</v>
      </c>
      <c r="AH50" s="41">
        <v>0</v>
      </c>
      <c r="AI50" s="41">
        <v>0</v>
      </c>
      <c r="AJ50" s="41">
        <f t="shared" si="3"/>
        <v>0</v>
      </c>
      <c r="AK50" s="41">
        <v>0</v>
      </c>
      <c r="AL50" s="41">
        <v>0</v>
      </c>
      <c r="AM50" s="41">
        <f t="shared" si="4"/>
        <v>0</v>
      </c>
      <c r="AN50" s="41">
        <v>0</v>
      </c>
      <c r="AO50" s="41">
        <v>0</v>
      </c>
      <c r="AP50" s="41">
        <f t="shared" si="5"/>
        <v>0</v>
      </c>
      <c r="AQ50" s="41">
        <v>0</v>
      </c>
      <c r="AR50" s="41">
        <f t="shared" si="6"/>
        <v>0</v>
      </c>
      <c r="AS50" s="41">
        <v>0</v>
      </c>
      <c r="AT50" s="41">
        <v>0</v>
      </c>
      <c r="AU50" s="41" t="s">
        <v>274</v>
      </c>
      <c r="AV50" s="16">
        <v>0</v>
      </c>
      <c r="AW50" s="36">
        <v>0</v>
      </c>
      <c r="AX50" s="36">
        <v>0</v>
      </c>
      <c r="AY50" s="36">
        <v>0</v>
      </c>
      <c r="AZ50" s="36">
        <v>0</v>
      </c>
      <c r="BA50" s="36">
        <v>0</v>
      </c>
      <c r="BB50" s="36"/>
    </row>
    <row r="51" spans="1:54" hidden="1" x14ac:dyDescent="0.25">
      <c r="A51" s="40" t="str">
        <f t="shared" si="0"/>
        <v>C</v>
      </c>
      <c r="B51" s="40" t="s">
        <v>275</v>
      </c>
      <c r="C51" s="40" t="s">
        <v>584</v>
      </c>
      <c r="D51" s="40" t="s">
        <v>585</v>
      </c>
      <c r="E51" s="40" t="s">
        <v>598</v>
      </c>
      <c r="F51" s="40" t="s">
        <v>599</v>
      </c>
      <c r="G51" s="40" t="s">
        <v>600</v>
      </c>
      <c r="H51" s="40" t="s">
        <v>599</v>
      </c>
      <c r="I51" s="40" t="s">
        <v>601</v>
      </c>
      <c r="J51" s="40" t="s">
        <v>602</v>
      </c>
      <c r="K51" s="40" t="s">
        <v>262</v>
      </c>
      <c r="L51" s="40">
        <v>3075</v>
      </c>
      <c r="M51" s="40" t="s">
        <v>591</v>
      </c>
      <c r="N51" s="40" t="s">
        <v>264</v>
      </c>
      <c r="O51" s="40" t="s">
        <v>285</v>
      </c>
      <c r="P51" s="40" t="s">
        <v>266</v>
      </c>
      <c r="Q51" s="40" t="s">
        <v>118</v>
      </c>
      <c r="R51" s="40" t="s">
        <v>592</v>
      </c>
      <c r="S51" s="40" t="s">
        <v>593</v>
      </c>
      <c r="T51" s="40" t="s">
        <v>594</v>
      </c>
      <c r="U51" s="40" t="s">
        <v>595</v>
      </c>
      <c r="V51" s="40" t="s">
        <v>596</v>
      </c>
      <c r="W51" s="40" t="s">
        <v>593</v>
      </c>
      <c r="X51" s="40" t="s">
        <v>597</v>
      </c>
      <c r="Y51" s="40" t="s">
        <v>595</v>
      </c>
      <c r="Z51" s="41">
        <v>0</v>
      </c>
      <c r="AA51" s="41">
        <v>0</v>
      </c>
      <c r="AB51" s="41">
        <v>1707111.05</v>
      </c>
      <c r="AC51" s="39">
        <v>0</v>
      </c>
      <c r="AD51" s="46">
        <f t="shared" si="1"/>
        <v>0</v>
      </c>
      <c r="AE51" s="41">
        <v>0</v>
      </c>
      <c r="AF51" s="41">
        <v>0</v>
      </c>
      <c r="AG51" s="41">
        <f t="shared" si="2"/>
        <v>0</v>
      </c>
      <c r="AH51" s="41">
        <v>0</v>
      </c>
      <c r="AI51" s="41">
        <v>0</v>
      </c>
      <c r="AJ51" s="41">
        <f t="shared" si="3"/>
        <v>0</v>
      </c>
      <c r="AK51" s="41">
        <v>0</v>
      </c>
      <c r="AL51" s="41">
        <v>0</v>
      </c>
      <c r="AM51" s="41">
        <f t="shared" si="4"/>
        <v>0</v>
      </c>
      <c r="AN51" s="41">
        <v>0</v>
      </c>
      <c r="AO51" s="41">
        <v>0</v>
      </c>
      <c r="AP51" s="41">
        <f t="shared" si="5"/>
        <v>0</v>
      </c>
      <c r="AQ51" s="41">
        <v>0</v>
      </c>
      <c r="AR51" s="41">
        <f t="shared" si="6"/>
        <v>0</v>
      </c>
      <c r="AS51" s="41">
        <v>0</v>
      </c>
      <c r="AT51" s="41">
        <v>0</v>
      </c>
      <c r="AU51" s="41" t="s">
        <v>274</v>
      </c>
      <c r="AV51" s="16">
        <v>0</v>
      </c>
      <c r="AW51" s="36">
        <v>0</v>
      </c>
      <c r="AX51" s="36">
        <v>0</v>
      </c>
      <c r="AY51" s="36">
        <v>0</v>
      </c>
      <c r="AZ51" s="36">
        <v>0</v>
      </c>
      <c r="BA51" s="36">
        <v>0</v>
      </c>
      <c r="BB51" s="36"/>
    </row>
    <row r="52" spans="1:54" hidden="1" x14ac:dyDescent="0.25">
      <c r="A52" s="40" t="str">
        <f t="shared" si="0"/>
        <v>C</v>
      </c>
      <c r="B52" s="40" t="s">
        <v>275</v>
      </c>
      <c r="C52" s="40" t="s">
        <v>584</v>
      </c>
      <c r="D52" s="40" t="s">
        <v>585</v>
      </c>
      <c r="E52" s="40" t="s">
        <v>603</v>
      </c>
      <c r="F52" s="40" t="s">
        <v>604</v>
      </c>
      <c r="G52" s="40" t="s">
        <v>605</v>
      </c>
      <c r="H52" s="40" t="s">
        <v>606</v>
      </c>
      <c r="I52" s="40" t="s">
        <v>607</v>
      </c>
      <c r="J52" s="40" t="s">
        <v>608</v>
      </c>
      <c r="K52" s="40" t="s">
        <v>262</v>
      </c>
      <c r="L52" s="40">
        <v>1150</v>
      </c>
      <c r="M52" s="40" t="s">
        <v>263</v>
      </c>
      <c r="N52" s="40" t="s">
        <v>264</v>
      </c>
      <c r="O52" s="40" t="s">
        <v>609</v>
      </c>
      <c r="P52" s="40" t="s">
        <v>266</v>
      </c>
      <c r="Q52" s="40" t="s">
        <v>118</v>
      </c>
      <c r="R52" s="40" t="s">
        <v>592</v>
      </c>
      <c r="S52" s="40" t="s">
        <v>593</v>
      </c>
      <c r="T52" s="40" t="s">
        <v>594</v>
      </c>
      <c r="U52" s="40" t="s">
        <v>595</v>
      </c>
      <c r="V52" s="40" t="s">
        <v>596</v>
      </c>
      <c r="W52" s="40" t="s">
        <v>593</v>
      </c>
      <c r="X52" s="40" t="s">
        <v>597</v>
      </c>
      <c r="Y52" s="40" t="s">
        <v>595</v>
      </c>
      <c r="Z52" s="41">
        <v>0</v>
      </c>
      <c r="AA52" s="41">
        <v>0</v>
      </c>
      <c r="AB52" s="41">
        <v>0</v>
      </c>
      <c r="AC52" s="16">
        <v>0</v>
      </c>
      <c r="AD52" s="46">
        <f t="shared" si="1"/>
        <v>0</v>
      </c>
      <c r="AE52" s="41">
        <v>0</v>
      </c>
      <c r="AF52" s="41">
        <v>0</v>
      </c>
      <c r="AG52" s="41">
        <f t="shared" si="2"/>
        <v>0</v>
      </c>
      <c r="AH52" s="41">
        <v>0</v>
      </c>
      <c r="AI52" s="41">
        <v>0</v>
      </c>
      <c r="AJ52" s="41">
        <f t="shared" si="3"/>
        <v>0</v>
      </c>
      <c r="AK52" s="41">
        <v>0</v>
      </c>
      <c r="AL52" s="41">
        <v>0</v>
      </c>
      <c r="AM52" s="41">
        <f t="shared" si="4"/>
        <v>0</v>
      </c>
      <c r="AN52" s="41">
        <v>0</v>
      </c>
      <c r="AO52" s="41">
        <v>0</v>
      </c>
      <c r="AP52" s="41">
        <f t="shared" si="5"/>
        <v>0</v>
      </c>
      <c r="AQ52" s="41">
        <v>0</v>
      </c>
      <c r="AR52" s="41">
        <f t="shared" si="6"/>
        <v>0</v>
      </c>
      <c r="AS52" s="41">
        <v>0</v>
      </c>
      <c r="AT52" s="41">
        <v>0</v>
      </c>
      <c r="AU52" s="41" t="s">
        <v>274</v>
      </c>
      <c r="AV52" s="16">
        <v>0</v>
      </c>
      <c r="AW52" s="36">
        <v>0</v>
      </c>
      <c r="AX52" s="36">
        <v>0</v>
      </c>
      <c r="AY52" s="36">
        <v>0</v>
      </c>
      <c r="AZ52" s="36">
        <v>0</v>
      </c>
      <c r="BA52" s="36">
        <v>0</v>
      </c>
      <c r="BB52" s="36"/>
    </row>
    <row r="53" spans="1:54" hidden="1" x14ac:dyDescent="0.25">
      <c r="A53" s="40" t="str">
        <f t="shared" si="0"/>
        <v>C</v>
      </c>
      <c r="B53" s="40" t="s">
        <v>275</v>
      </c>
      <c r="C53" s="40" t="s">
        <v>584</v>
      </c>
      <c r="D53" s="40" t="s">
        <v>585</v>
      </c>
      <c r="E53" s="40" t="s">
        <v>603</v>
      </c>
      <c r="F53" s="40" t="s">
        <v>604</v>
      </c>
      <c r="G53" s="40" t="s">
        <v>605</v>
      </c>
      <c r="H53" s="40" t="s">
        <v>606</v>
      </c>
      <c r="I53" s="40" t="s">
        <v>610</v>
      </c>
      <c r="J53" s="40" t="s">
        <v>611</v>
      </c>
      <c r="K53" s="40" t="s">
        <v>262</v>
      </c>
      <c r="L53" s="40">
        <v>1150</v>
      </c>
      <c r="M53" s="40" t="s">
        <v>263</v>
      </c>
      <c r="N53" s="40" t="s">
        <v>422</v>
      </c>
      <c r="O53" s="40" t="s">
        <v>609</v>
      </c>
      <c r="P53" s="40" t="s">
        <v>266</v>
      </c>
      <c r="Q53" s="40" t="s">
        <v>118</v>
      </c>
      <c r="R53" s="40" t="s">
        <v>592</v>
      </c>
      <c r="S53" s="40" t="s">
        <v>593</v>
      </c>
      <c r="T53" s="40" t="s">
        <v>594</v>
      </c>
      <c r="U53" s="40" t="s">
        <v>595</v>
      </c>
      <c r="V53" s="40" t="s">
        <v>596</v>
      </c>
      <c r="W53" s="40" t="s">
        <v>593</v>
      </c>
      <c r="X53" s="40" t="s">
        <v>597</v>
      </c>
      <c r="Y53" s="40" t="s">
        <v>595</v>
      </c>
      <c r="Z53" s="41">
        <v>0</v>
      </c>
      <c r="AA53" s="41">
        <v>0</v>
      </c>
      <c r="AB53" s="41">
        <v>0</v>
      </c>
      <c r="AC53" s="16">
        <v>0</v>
      </c>
      <c r="AD53" s="46">
        <f t="shared" si="1"/>
        <v>0</v>
      </c>
      <c r="AE53" s="41">
        <v>0</v>
      </c>
      <c r="AF53" s="41">
        <v>0</v>
      </c>
      <c r="AG53" s="41">
        <f t="shared" si="2"/>
        <v>0</v>
      </c>
      <c r="AH53" s="41">
        <v>0</v>
      </c>
      <c r="AI53" s="41">
        <v>0</v>
      </c>
      <c r="AJ53" s="41">
        <f t="shared" si="3"/>
        <v>0</v>
      </c>
      <c r="AK53" s="41">
        <v>0</v>
      </c>
      <c r="AL53" s="41">
        <v>0</v>
      </c>
      <c r="AM53" s="41">
        <f t="shared" si="4"/>
        <v>0</v>
      </c>
      <c r="AN53" s="41">
        <v>0</v>
      </c>
      <c r="AO53" s="41">
        <v>0</v>
      </c>
      <c r="AP53" s="41">
        <f t="shared" si="5"/>
        <v>0</v>
      </c>
      <c r="AQ53" s="41">
        <v>0</v>
      </c>
      <c r="AR53" s="41">
        <f t="shared" si="6"/>
        <v>0</v>
      </c>
      <c r="AS53" s="41">
        <v>0</v>
      </c>
      <c r="AT53" s="41">
        <v>0</v>
      </c>
      <c r="AU53" s="41" t="s">
        <v>274</v>
      </c>
      <c r="AV53" s="16">
        <v>0</v>
      </c>
      <c r="AW53" s="36">
        <v>0</v>
      </c>
      <c r="AX53" s="36">
        <v>0</v>
      </c>
      <c r="AY53" s="36">
        <v>0</v>
      </c>
      <c r="AZ53" s="36">
        <v>0</v>
      </c>
      <c r="BA53" s="36">
        <v>0</v>
      </c>
      <c r="BB53" s="36"/>
    </row>
    <row r="54" spans="1:54" hidden="1" x14ac:dyDescent="0.25">
      <c r="A54" s="2" t="str">
        <f t="shared" si="0"/>
        <v>F</v>
      </c>
      <c r="B54" s="2" t="s">
        <v>145</v>
      </c>
      <c r="C54" s="2" t="s">
        <v>612</v>
      </c>
      <c r="D54" s="35" t="s">
        <v>613</v>
      </c>
      <c r="E54" s="2" t="s">
        <v>614</v>
      </c>
      <c r="F54" s="2" t="s">
        <v>615</v>
      </c>
      <c r="G54" s="2" t="s">
        <v>616</v>
      </c>
      <c r="H54" s="2" t="s">
        <v>617</v>
      </c>
      <c r="I54" s="2" t="s">
        <v>618</v>
      </c>
      <c r="J54" s="2" t="s">
        <v>617</v>
      </c>
      <c r="K54" s="2" t="s">
        <v>262</v>
      </c>
      <c r="L54" s="2">
        <v>1205</v>
      </c>
      <c r="M54" s="2" t="s">
        <v>619</v>
      </c>
      <c r="N54" s="2" t="s">
        <v>264</v>
      </c>
      <c r="O54" s="2" t="s">
        <v>620</v>
      </c>
      <c r="P54" s="2" t="s">
        <v>266</v>
      </c>
      <c r="Q54" s="2" t="s">
        <v>118</v>
      </c>
      <c r="R54" s="2" t="s">
        <v>621</v>
      </c>
      <c r="S54" s="2" t="s">
        <v>145</v>
      </c>
      <c r="T54" s="33"/>
      <c r="U54" s="33" t="s">
        <v>617</v>
      </c>
      <c r="V54" s="2" t="s">
        <v>622</v>
      </c>
      <c r="W54" s="2" t="s">
        <v>623</v>
      </c>
      <c r="X54" s="2" t="s">
        <v>624</v>
      </c>
      <c r="Y54" s="2" t="s">
        <v>623</v>
      </c>
      <c r="Z54" s="16">
        <v>0</v>
      </c>
      <c r="AA54" s="16">
        <v>0</v>
      </c>
      <c r="AB54" s="16">
        <v>-48465.87</v>
      </c>
      <c r="AC54" s="16">
        <v>-66519.180000000008</v>
      </c>
      <c r="AD54" s="36">
        <f t="shared" si="1"/>
        <v>66519.180000000008</v>
      </c>
      <c r="AE54" s="16">
        <v>0</v>
      </c>
      <c r="AF54" s="16">
        <v>0</v>
      </c>
      <c r="AG54" s="16">
        <f t="shared" si="2"/>
        <v>0</v>
      </c>
      <c r="AH54" s="16">
        <v>0</v>
      </c>
      <c r="AI54" s="16">
        <v>0</v>
      </c>
      <c r="AJ54" s="16">
        <f t="shared" si="3"/>
        <v>0</v>
      </c>
      <c r="AK54" s="16">
        <v>0</v>
      </c>
      <c r="AL54" s="16">
        <v>0</v>
      </c>
      <c r="AM54" s="16">
        <f t="shared" si="4"/>
        <v>0</v>
      </c>
      <c r="AN54" s="16">
        <v>0</v>
      </c>
      <c r="AO54" s="16">
        <v>0</v>
      </c>
      <c r="AP54" s="16">
        <f t="shared" si="5"/>
        <v>0</v>
      </c>
      <c r="AQ54" s="16">
        <v>0</v>
      </c>
      <c r="AR54" s="16">
        <f t="shared" si="6"/>
        <v>66519.180000000008</v>
      </c>
      <c r="AS54" s="16">
        <v>0</v>
      </c>
      <c r="AT54" s="16" t="s">
        <v>625</v>
      </c>
      <c r="AU54" s="16" t="s">
        <v>274</v>
      </c>
      <c r="AV54" s="16">
        <v>0</v>
      </c>
      <c r="AW54" s="36">
        <v>0</v>
      </c>
      <c r="AX54" s="36">
        <v>0</v>
      </c>
      <c r="AY54" s="36">
        <v>0</v>
      </c>
      <c r="AZ54" s="36">
        <v>0</v>
      </c>
      <c r="BA54" s="36">
        <v>0</v>
      </c>
      <c r="BB54" s="36"/>
    </row>
    <row r="55" spans="1:54" hidden="1" x14ac:dyDescent="0.25">
      <c r="A55" s="2" t="str">
        <f t="shared" si="0"/>
        <v>F</v>
      </c>
      <c r="B55" s="2" t="s">
        <v>145</v>
      </c>
      <c r="C55" s="2" t="s">
        <v>612</v>
      </c>
      <c r="D55" s="35" t="s">
        <v>613</v>
      </c>
      <c r="E55" s="2" t="s">
        <v>614</v>
      </c>
      <c r="F55" s="2" t="s">
        <v>615</v>
      </c>
      <c r="G55" s="2" t="s">
        <v>626</v>
      </c>
      <c r="H55" s="2" t="s">
        <v>627</v>
      </c>
      <c r="I55" s="2" t="s">
        <v>628</v>
      </c>
      <c r="J55" s="2" t="s">
        <v>627</v>
      </c>
      <c r="K55" s="2" t="s">
        <v>262</v>
      </c>
      <c r="L55" s="2">
        <v>1205</v>
      </c>
      <c r="M55" s="2" t="s">
        <v>619</v>
      </c>
      <c r="N55" s="2" t="s">
        <v>264</v>
      </c>
      <c r="O55" s="2" t="s">
        <v>300</v>
      </c>
      <c r="P55" s="2" t="s">
        <v>266</v>
      </c>
      <c r="Q55" s="2" t="s">
        <v>118</v>
      </c>
      <c r="R55" s="2" t="s">
        <v>621</v>
      </c>
      <c r="S55" s="2" t="s">
        <v>145</v>
      </c>
      <c r="T55" s="33"/>
      <c r="U55" s="33" t="s">
        <v>627</v>
      </c>
      <c r="V55" s="2" t="s">
        <v>622</v>
      </c>
      <c r="W55" s="2" t="s">
        <v>623</v>
      </c>
      <c r="X55" s="2" t="s">
        <v>624</v>
      </c>
      <c r="Y55" s="2" t="s">
        <v>623</v>
      </c>
      <c r="Z55" s="16">
        <v>0</v>
      </c>
      <c r="AA55" s="16">
        <v>0</v>
      </c>
      <c r="AB55" s="16">
        <v>0</v>
      </c>
      <c r="AC55" s="16">
        <v>0</v>
      </c>
      <c r="AD55" s="36">
        <f t="shared" si="1"/>
        <v>0</v>
      </c>
      <c r="AE55" s="16">
        <v>0</v>
      </c>
      <c r="AF55" s="16">
        <v>0</v>
      </c>
      <c r="AG55" s="16">
        <f t="shared" si="2"/>
        <v>0</v>
      </c>
      <c r="AH55" s="16">
        <v>0</v>
      </c>
      <c r="AI55" s="16">
        <v>0</v>
      </c>
      <c r="AJ55" s="16">
        <f t="shared" si="3"/>
        <v>0</v>
      </c>
      <c r="AK55" s="16">
        <v>0</v>
      </c>
      <c r="AL55" s="16">
        <v>0</v>
      </c>
      <c r="AM55" s="16">
        <f t="shared" si="4"/>
        <v>0</v>
      </c>
      <c r="AN55" s="16">
        <v>0</v>
      </c>
      <c r="AO55" s="16">
        <v>0</v>
      </c>
      <c r="AP55" s="16">
        <f t="shared" si="5"/>
        <v>0</v>
      </c>
      <c r="AQ55" s="16">
        <v>0</v>
      </c>
      <c r="AR55" s="16">
        <f t="shared" si="6"/>
        <v>0</v>
      </c>
      <c r="AS55" s="16">
        <v>0</v>
      </c>
      <c r="AT55" s="16" t="s">
        <v>625</v>
      </c>
      <c r="AU55" s="16" t="s">
        <v>274</v>
      </c>
      <c r="AV55" s="16">
        <v>0</v>
      </c>
      <c r="AW55" s="36">
        <v>0</v>
      </c>
      <c r="AX55" s="36">
        <v>0</v>
      </c>
      <c r="AY55" s="36">
        <v>0</v>
      </c>
      <c r="AZ55" s="36">
        <v>0</v>
      </c>
      <c r="BA55" s="36">
        <v>0</v>
      </c>
      <c r="BB55" s="36"/>
    </row>
    <row r="56" spans="1:54" hidden="1" x14ac:dyDescent="0.25">
      <c r="A56" s="2" t="str">
        <f t="shared" si="0"/>
        <v>F</v>
      </c>
      <c r="B56" s="2" t="s">
        <v>145</v>
      </c>
      <c r="C56" s="2" t="s">
        <v>612</v>
      </c>
      <c r="D56" s="35" t="s">
        <v>613</v>
      </c>
      <c r="E56" s="2" t="s">
        <v>614</v>
      </c>
      <c r="F56" s="2" t="s">
        <v>615</v>
      </c>
      <c r="G56" s="2" t="s">
        <v>629</v>
      </c>
      <c r="H56" s="2" t="s">
        <v>146</v>
      </c>
      <c r="I56" s="2" t="s">
        <v>630</v>
      </c>
      <c r="J56" s="2" t="s">
        <v>146</v>
      </c>
      <c r="K56" s="2" t="s">
        <v>262</v>
      </c>
      <c r="L56" s="2">
        <v>1207</v>
      </c>
      <c r="M56" s="2" t="s">
        <v>631</v>
      </c>
      <c r="N56" s="2" t="s">
        <v>264</v>
      </c>
      <c r="O56" s="2" t="s">
        <v>265</v>
      </c>
      <c r="P56" s="2" t="s">
        <v>266</v>
      </c>
      <c r="Q56" s="2" t="s">
        <v>118</v>
      </c>
      <c r="R56" s="2" t="s">
        <v>621</v>
      </c>
      <c r="S56" s="2" t="s">
        <v>145</v>
      </c>
      <c r="T56" s="2" t="s">
        <v>632</v>
      </c>
      <c r="U56" s="2" t="s">
        <v>146</v>
      </c>
      <c r="V56" s="2" t="s">
        <v>622</v>
      </c>
      <c r="W56" s="2" t="s">
        <v>623</v>
      </c>
      <c r="X56" s="2" t="s">
        <v>624</v>
      </c>
      <c r="Y56" s="2" t="s">
        <v>623</v>
      </c>
      <c r="Z56" s="16">
        <v>2000000</v>
      </c>
      <c r="AA56" s="16">
        <v>2000000</v>
      </c>
      <c r="AB56" s="16">
        <v>1963031.85</v>
      </c>
      <c r="AC56" s="16">
        <v>1932594.7515199999</v>
      </c>
      <c r="AD56" s="36">
        <f t="shared" si="1"/>
        <v>67405.248480000068</v>
      </c>
      <c r="AE56" s="16">
        <v>2424000</v>
      </c>
      <c r="AF56" s="16">
        <v>0</v>
      </c>
      <c r="AG56" s="16">
        <f t="shared" si="2"/>
        <v>2424000</v>
      </c>
      <c r="AH56" s="16">
        <v>0</v>
      </c>
      <c r="AI56" s="47">
        <v>2500000</v>
      </c>
      <c r="AJ56" s="16">
        <f t="shared" si="3"/>
        <v>-2500000</v>
      </c>
      <c r="AK56" s="16">
        <v>0</v>
      </c>
      <c r="AL56" s="16">
        <v>0</v>
      </c>
      <c r="AM56" s="16">
        <f t="shared" si="4"/>
        <v>0</v>
      </c>
      <c r="AN56" s="16">
        <v>0</v>
      </c>
      <c r="AO56" s="16">
        <v>0</v>
      </c>
      <c r="AP56" s="16">
        <f t="shared" si="5"/>
        <v>0</v>
      </c>
      <c r="AQ56" s="16">
        <v>0</v>
      </c>
      <c r="AR56" s="16">
        <f t="shared" si="6"/>
        <v>-8594.7515199999325</v>
      </c>
      <c r="AS56" s="16">
        <v>0</v>
      </c>
      <c r="AT56" s="16">
        <v>0</v>
      </c>
      <c r="AU56" s="16" t="s">
        <v>274</v>
      </c>
      <c r="AV56" s="16">
        <v>0</v>
      </c>
      <c r="AW56" s="36">
        <v>-2500000</v>
      </c>
      <c r="AX56" s="36">
        <v>2500000</v>
      </c>
      <c r="AY56" s="36">
        <v>0</v>
      </c>
      <c r="AZ56" s="36">
        <v>0</v>
      </c>
      <c r="BA56" s="36">
        <v>0</v>
      </c>
      <c r="BB56" s="36"/>
    </row>
    <row r="57" spans="1:54" hidden="1" x14ac:dyDescent="0.25">
      <c r="A57" s="2" t="str">
        <f t="shared" si="0"/>
        <v>F</v>
      </c>
      <c r="B57" s="2" t="s">
        <v>145</v>
      </c>
      <c r="C57" s="2" t="s">
        <v>612</v>
      </c>
      <c r="D57" s="35" t="s">
        <v>613</v>
      </c>
      <c r="E57" s="2" t="s">
        <v>614</v>
      </c>
      <c r="F57" s="2" t="s">
        <v>615</v>
      </c>
      <c r="G57" s="2" t="s">
        <v>633</v>
      </c>
      <c r="H57" s="2" t="s">
        <v>111</v>
      </c>
      <c r="I57" s="2" t="s">
        <v>634</v>
      </c>
      <c r="J57" s="2" t="s">
        <v>111</v>
      </c>
      <c r="K57" s="2" t="s">
        <v>262</v>
      </c>
      <c r="L57" s="2">
        <v>1220</v>
      </c>
      <c r="M57" s="2" t="s">
        <v>635</v>
      </c>
      <c r="N57" s="2" t="s">
        <v>264</v>
      </c>
      <c r="O57" s="2" t="s">
        <v>265</v>
      </c>
      <c r="P57" s="33"/>
      <c r="Q57" s="33" t="s">
        <v>51</v>
      </c>
      <c r="R57" s="33"/>
      <c r="S57" s="33" t="s">
        <v>104</v>
      </c>
      <c r="T57" s="2" t="s">
        <v>636</v>
      </c>
      <c r="U57" s="2" t="s">
        <v>111</v>
      </c>
      <c r="V57" s="2" t="s">
        <v>622</v>
      </c>
      <c r="W57" s="2" t="s">
        <v>623</v>
      </c>
      <c r="X57" s="2" t="s">
        <v>624</v>
      </c>
      <c r="Y57" s="2" t="s">
        <v>623</v>
      </c>
      <c r="Z57" s="16">
        <v>5073448</v>
      </c>
      <c r="AA57" s="16">
        <v>5073448</v>
      </c>
      <c r="AB57" s="16">
        <v>5812071.1399999997</v>
      </c>
      <c r="AC57" s="16">
        <v>4913110.1983711999</v>
      </c>
      <c r="AD57" s="36">
        <f t="shared" si="1"/>
        <v>160337.80162880011</v>
      </c>
      <c r="AE57" s="16">
        <v>0</v>
      </c>
      <c r="AF57" s="16">
        <v>0</v>
      </c>
      <c r="AG57" s="16">
        <f t="shared" si="2"/>
        <v>0</v>
      </c>
      <c r="AH57" s="16">
        <v>0</v>
      </c>
      <c r="AI57" s="16">
        <v>0</v>
      </c>
      <c r="AJ57" s="16">
        <f t="shared" si="3"/>
        <v>0</v>
      </c>
      <c r="AK57" s="16">
        <v>0</v>
      </c>
      <c r="AL57" s="16">
        <v>0</v>
      </c>
      <c r="AM57" s="16">
        <f t="shared" si="4"/>
        <v>0</v>
      </c>
      <c r="AN57" s="16">
        <v>0</v>
      </c>
      <c r="AO57" s="16">
        <v>0</v>
      </c>
      <c r="AP57" s="16">
        <f t="shared" si="5"/>
        <v>0</v>
      </c>
      <c r="AQ57" s="16">
        <v>0</v>
      </c>
      <c r="AR57" s="16">
        <f t="shared" si="6"/>
        <v>160337.80162880011</v>
      </c>
      <c r="AS57" s="16">
        <v>0</v>
      </c>
      <c r="AT57" s="16" t="s">
        <v>305</v>
      </c>
      <c r="AU57" s="16" t="s">
        <v>306</v>
      </c>
      <c r="AV57" s="16">
        <v>0</v>
      </c>
      <c r="AW57" s="36">
        <v>0</v>
      </c>
      <c r="AX57" s="36">
        <v>0</v>
      </c>
      <c r="AY57" s="36">
        <v>0</v>
      </c>
      <c r="AZ57" s="36">
        <v>0</v>
      </c>
      <c r="BA57" s="36">
        <v>0</v>
      </c>
      <c r="BB57" s="36"/>
    </row>
    <row r="58" spans="1:54" hidden="1" x14ac:dyDescent="0.25">
      <c r="A58" s="2" t="str">
        <f t="shared" si="0"/>
        <v>F</v>
      </c>
      <c r="B58" s="2" t="s">
        <v>145</v>
      </c>
      <c r="C58" s="2" t="s">
        <v>612</v>
      </c>
      <c r="D58" s="35" t="s">
        <v>613</v>
      </c>
      <c r="E58" s="2" t="s">
        <v>614</v>
      </c>
      <c r="F58" s="2" t="s">
        <v>615</v>
      </c>
      <c r="G58" s="2" t="s">
        <v>637</v>
      </c>
      <c r="H58" s="2" t="s">
        <v>155</v>
      </c>
      <c r="I58" s="2" t="s">
        <v>638</v>
      </c>
      <c r="J58" s="2" t="s">
        <v>155</v>
      </c>
      <c r="K58" s="34" t="s">
        <v>262</v>
      </c>
      <c r="L58" s="2">
        <v>1205</v>
      </c>
      <c r="M58" s="2" t="s">
        <v>619</v>
      </c>
      <c r="N58" s="2" t="s">
        <v>264</v>
      </c>
      <c r="O58" s="2" t="s">
        <v>265</v>
      </c>
      <c r="P58" s="2" t="s">
        <v>266</v>
      </c>
      <c r="Q58" s="2" t="s">
        <v>118</v>
      </c>
      <c r="R58" s="2" t="s">
        <v>621</v>
      </c>
      <c r="S58" s="2" t="s">
        <v>145</v>
      </c>
      <c r="T58" s="33"/>
      <c r="U58" s="48" t="s">
        <v>155</v>
      </c>
      <c r="V58" s="2" t="s">
        <v>622</v>
      </c>
      <c r="W58" s="2" t="s">
        <v>623</v>
      </c>
      <c r="X58" s="2" t="s">
        <v>624</v>
      </c>
      <c r="Y58" s="2" t="s">
        <v>623</v>
      </c>
      <c r="Z58" s="16">
        <v>518780</v>
      </c>
      <c r="AA58" s="16">
        <v>518780</v>
      </c>
      <c r="AB58" s="16">
        <v>518009.79</v>
      </c>
      <c r="AC58" s="16">
        <v>515919.15200000006</v>
      </c>
      <c r="AD58" s="36">
        <f t="shared" si="1"/>
        <v>2860.8479999999399</v>
      </c>
      <c r="AE58" s="16">
        <v>0</v>
      </c>
      <c r="AF58" s="16">
        <v>0</v>
      </c>
      <c r="AG58" s="16">
        <f t="shared" si="2"/>
        <v>0</v>
      </c>
      <c r="AH58" s="16">
        <v>0</v>
      </c>
      <c r="AI58" s="16">
        <v>0</v>
      </c>
      <c r="AJ58" s="16">
        <f t="shared" si="3"/>
        <v>0</v>
      </c>
      <c r="AK58" s="16">
        <v>0</v>
      </c>
      <c r="AL58" s="16">
        <v>0</v>
      </c>
      <c r="AM58" s="16">
        <f t="shared" si="4"/>
        <v>0</v>
      </c>
      <c r="AN58" s="16">
        <v>0</v>
      </c>
      <c r="AO58" s="16">
        <v>0</v>
      </c>
      <c r="AP58" s="16">
        <f t="shared" si="5"/>
        <v>0</v>
      </c>
      <c r="AQ58" s="16">
        <v>0</v>
      </c>
      <c r="AR58" s="16">
        <f t="shared" si="6"/>
        <v>2860.8479999999399</v>
      </c>
      <c r="AS58" s="16">
        <v>0</v>
      </c>
      <c r="AT58" s="16" t="s">
        <v>625</v>
      </c>
      <c r="AU58" s="16" t="s">
        <v>274</v>
      </c>
      <c r="AV58" s="16">
        <v>0</v>
      </c>
      <c r="AW58" s="36">
        <v>0</v>
      </c>
      <c r="AX58" s="36">
        <v>0</v>
      </c>
      <c r="AY58" s="36">
        <v>0</v>
      </c>
      <c r="AZ58" s="36">
        <v>0</v>
      </c>
      <c r="BA58" s="36">
        <v>0</v>
      </c>
      <c r="BB58" s="36"/>
    </row>
    <row r="59" spans="1:54" hidden="1" x14ac:dyDescent="0.25">
      <c r="A59" s="2" t="str">
        <f t="shared" si="0"/>
        <v>F</v>
      </c>
      <c r="B59" s="2" t="s">
        <v>145</v>
      </c>
      <c r="C59" s="2" t="s">
        <v>612</v>
      </c>
      <c r="D59" s="35" t="s">
        <v>613</v>
      </c>
      <c r="E59" s="2" t="s">
        <v>614</v>
      </c>
      <c r="F59" s="2" t="s">
        <v>615</v>
      </c>
      <c r="G59" s="2" t="s">
        <v>639</v>
      </c>
      <c r="H59" s="2" t="s">
        <v>147</v>
      </c>
      <c r="I59" s="2" t="s">
        <v>640</v>
      </c>
      <c r="J59" s="2" t="s">
        <v>147</v>
      </c>
      <c r="K59" s="2" t="s">
        <v>262</v>
      </c>
      <c r="L59" s="2">
        <v>1257</v>
      </c>
      <c r="M59" s="2" t="s">
        <v>641</v>
      </c>
      <c r="N59" s="2" t="s">
        <v>264</v>
      </c>
      <c r="O59" s="2" t="s">
        <v>265</v>
      </c>
      <c r="P59" s="2" t="s">
        <v>266</v>
      </c>
      <c r="Q59" s="2" t="s">
        <v>118</v>
      </c>
      <c r="R59" s="2" t="s">
        <v>621</v>
      </c>
      <c r="S59" s="2" t="s">
        <v>145</v>
      </c>
      <c r="T59" s="2" t="s">
        <v>642</v>
      </c>
      <c r="U59" s="2" t="s">
        <v>147</v>
      </c>
      <c r="V59" s="2" t="s">
        <v>622</v>
      </c>
      <c r="W59" s="2" t="s">
        <v>623</v>
      </c>
      <c r="X59" s="2" t="s">
        <v>624</v>
      </c>
      <c r="Y59" s="2" t="s">
        <v>623</v>
      </c>
      <c r="Z59" s="16">
        <v>750000</v>
      </c>
      <c r="AA59" s="16">
        <v>750000</v>
      </c>
      <c r="AB59" s="16">
        <v>750000.11</v>
      </c>
      <c r="AC59" s="16">
        <v>746256.26391999994</v>
      </c>
      <c r="AD59" s="36">
        <f t="shared" si="1"/>
        <v>3743.7360800000606</v>
      </c>
      <c r="AE59" s="16">
        <v>3862632</v>
      </c>
      <c r="AF59" s="49">
        <v>5750000</v>
      </c>
      <c r="AG59" s="16">
        <f t="shared" si="2"/>
        <v>-1887368</v>
      </c>
      <c r="AH59" s="16">
        <v>0</v>
      </c>
      <c r="AI59" s="49">
        <v>5750000</v>
      </c>
      <c r="AJ59" s="16">
        <f t="shared" si="3"/>
        <v>-5750000</v>
      </c>
      <c r="AK59" s="16">
        <v>0</v>
      </c>
      <c r="AL59" s="16">
        <v>0</v>
      </c>
      <c r="AM59" s="16">
        <f t="shared" si="4"/>
        <v>0</v>
      </c>
      <c r="AN59" s="16">
        <v>0</v>
      </c>
      <c r="AO59" s="16">
        <v>0</v>
      </c>
      <c r="AP59" s="16">
        <f t="shared" si="5"/>
        <v>0</v>
      </c>
      <c r="AQ59" s="16">
        <v>0</v>
      </c>
      <c r="AR59" s="16">
        <f t="shared" si="6"/>
        <v>-7633624.2639199998</v>
      </c>
      <c r="AS59" s="16">
        <v>0</v>
      </c>
      <c r="AT59" s="16">
        <v>0</v>
      </c>
      <c r="AU59" s="16" t="s">
        <v>274</v>
      </c>
      <c r="AV59" s="16">
        <v>0</v>
      </c>
      <c r="AW59" s="36">
        <v>-5750000</v>
      </c>
      <c r="AX59" s="36">
        <v>5750000</v>
      </c>
      <c r="AY59" s="36">
        <v>0</v>
      </c>
      <c r="AZ59" s="36">
        <v>0</v>
      </c>
      <c r="BA59" s="36">
        <v>0</v>
      </c>
      <c r="BB59" s="36"/>
    </row>
    <row r="60" spans="1:54" hidden="1" x14ac:dyDescent="0.25">
      <c r="A60" s="2" t="str">
        <f t="shared" si="0"/>
        <v>F</v>
      </c>
      <c r="B60" s="2" t="s">
        <v>145</v>
      </c>
      <c r="C60" s="2" t="s">
        <v>612</v>
      </c>
      <c r="D60" s="35" t="s">
        <v>613</v>
      </c>
      <c r="E60" s="2" t="s">
        <v>614</v>
      </c>
      <c r="F60" s="2" t="s">
        <v>615</v>
      </c>
      <c r="G60" s="2" t="s">
        <v>643</v>
      </c>
      <c r="H60" s="2" t="s">
        <v>112</v>
      </c>
      <c r="I60" s="2" t="s">
        <v>644</v>
      </c>
      <c r="J60" s="2" t="s">
        <v>112</v>
      </c>
      <c r="K60" s="2" t="s">
        <v>262</v>
      </c>
      <c r="L60" s="2">
        <v>1220</v>
      </c>
      <c r="M60" s="2" t="s">
        <v>635</v>
      </c>
      <c r="N60" s="2" t="s">
        <v>264</v>
      </c>
      <c r="O60" s="2" t="s">
        <v>265</v>
      </c>
      <c r="P60" s="33" t="s">
        <v>266</v>
      </c>
      <c r="Q60" s="33" t="s">
        <v>51</v>
      </c>
      <c r="R60" s="33"/>
      <c r="S60" s="33" t="s">
        <v>104</v>
      </c>
      <c r="T60" s="2" t="s">
        <v>645</v>
      </c>
      <c r="U60" s="2" t="s">
        <v>112</v>
      </c>
      <c r="V60" s="2" t="s">
        <v>622</v>
      </c>
      <c r="W60" s="2" t="s">
        <v>623</v>
      </c>
      <c r="X60" s="2" t="s">
        <v>624</v>
      </c>
      <c r="Y60" s="2" t="s">
        <v>623</v>
      </c>
      <c r="Z60" s="16">
        <v>5028820</v>
      </c>
      <c r="AA60" s="16">
        <v>5028820</v>
      </c>
      <c r="AB60" s="16">
        <v>7702371.2300000004</v>
      </c>
      <c r="AC60" s="16">
        <v>7266528.8586399993</v>
      </c>
      <c r="AD60" s="36">
        <f t="shared" si="1"/>
        <v>-2237708.8586399993</v>
      </c>
      <c r="AE60" s="16">
        <v>0</v>
      </c>
      <c r="AF60" s="16">
        <v>0</v>
      </c>
      <c r="AG60" s="16">
        <f t="shared" si="2"/>
        <v>0</v>
      </c>
      <c r="AH60" s="16">
        <v>0</v>
      </c>
      <c r="AI60" s="16">
        <v>0</v>
      </c>
      <c r="AJ60" s="16">
        <f t="shared" si="3"/>
        <v>0</v>
      </c>
      <c r="AK60" s="16">
        <v>0</v>
      </c>
      <c r="AL60" s="16">
        <v>0</v>
      </c>
      <c r="AM60" s="16">
        <f t="shared" si="4"/>
        <v>0</v>
      </c>
      <c r="AN60" s="16">
        <v>0</v>
      </c>
      <c r="AO60" s="16">
        <v>0</v>
      </c>
      <c r="AP60" s="16">
        <f t="shared" si="5"/>
        <v>0</v>
      </c>
      <c r="AQ60" s="16">
        <v>0</v>
      </c>
      <c r="AR60" s="16">
        <f t="shared" si="6"/>
        <v>-2237708.8586399993</v>
      </c>
      <c r="AS60" s="16">
        <v>0</v>
      </c>
      <c r="AT60" s="16" t="s">
        <v>305</v>
      </c>
      <c r="AU60" s="16" t="s">
        <v>306</v>
      </c>
      <c r="AV60" s="16">
        <v>0</v>
      </c>
      <c r="AW60" s="36">
        <v>0</v>
      </c>
      <c r="AX60" s="36">
        <v>0</v>
      </c>
      <c r="AY60" s="36">
        <v>0</v>
      </c>
      <c r="AZ60" s="36">
        <v>0</v>
      </c>
      <c r="BA60" s="36">
        <v>0</v>
      </c>
      <c r="BB60" s="36"/>
    </row>
    <row r="61" spans="1:54" hidden="1" x14ac:dyDescent="0.25">
      <c r="A61" s="2" t="str">
        <f t="shared" si="0"/>
        <v>F</v>
      </c>
      <c r="B61" s="2" t="s">
        <v>145</v>
      </c>
      <c r="C61" s="2" t="s">
        <v>612</v>
      </c>
      <c r="D61" s="35" t="s">
        <v>613</v>
      </c>
      <c r="E61" s="2" t="s">
        <v>614</v>
      </c>
      <c r="F61" s="2" t="s">
        <v>615</v>
      </c>
      <c r="G61" s="2" t="s">
        <v>646</v>
      </c>
      <c r="H61" s="2" t="s">
        <v>151</v>
      </c>
      <c r="I61" s="2" t="s">
        <v>647</v>
      </c>
      <c r="J61" s="2" t="s">
        <v>151</v>
      </c>
      <c r="K61" s="2" t="s">
        <v>262</v>
      </c>
      <c r="L61" s="2">
        <v>1216</v>
      </c>
      <c r="M61" s="2" t="s">
        <v>648</v>
      </c>
      <c r="N61" s="2" t="s">
        <v>264</v>
      </c>
      <c r="O61" s="2" t="s">
        <v>265</v>
      </c>
      <c r="P61" s="2" t="s">
        <v>266</v>
      </c>
      <c r="Q61" s="2" t="s">
        <v>118</v>
      </c>
      <c r="R61" s="2" t="s">
        <v>621</v>
      </c>
      <c r="S61" s="2" t="s">
        <v>145</v>
      </c>
      <c r="T61" s="2" t="s">
        <v>649</v>
      </c>
      <c r="U61" s="2" t="s">
        <v>151</v>
      </c>
      <c r="V61" s="2" t="s">
        <v>622</v>
      </c>
      <c r="W61" s="2" t="s">
        <v>623</v>
      </c>
      <c r="X61" s="2" t="s">
        <v>624</v>
      </c>
      <c r="Y61" s="2" t="s">
        <v>623</v>
      </c>
      <c r="Z61" s="16">
        <v>2471925</v>
      </c>
      <c r="AA61" s="16">
        <v>2471925</v>
      </c>
      <c r="AB61" s="16">
        <v>2471925</v>
      </c>
      <c r="AC61" s="16">
        <v>2429463.2942400002</v>
      </c>
      <c r="AD61" s="36">
        <f t="shared" si="1"/>
        <v>42461.705759999808</v>
      </c>
      <c r="AE61" s="16">
        <v>0</v>
      </c>
      <c r="AF61" s="47">
        <v>500000</v>
      </c>
      <c r="AG61" s="16">
        <f t="shared" si="2"/>
        <v>-500000</v>
      </c>
      <c r="AH61" s="16">
        <v>0</v>
      </c>
      <c r="AI61" s="16">
        <v>0</v>
      </c>
      <c r="AJ61" s="16">
        <f t="shared" si="3"/>
        <v>0</v>
      </c>
      <c r="AK61" s="16">
        <v>0</v>
      </c>
      <c r="AL61" s="16">
        <v>0</v>
      </c>
      <c r="AM61" s="16">
        <f t="shared" si="4"/>
        <v>0</v>
      </c>
      <c r="AN61" s="16">
        <v>0</v>
      </c>
      <c r="AO61" s="16">
        <v>0</v>
      </c>
      <c r="AP61" s="16">
        <f t="shared" si="5"/>
        <v>0</v>
      </c>
      <c r="AQ61" s="16">
        <v>0</v>
      </c>
      <c r="AR61" s="16">
        <f t="shared" si="6"/>
        <v>-457538.29424000019</v>
      </c>
      <c r="AS61" s="16">
        <v>0</v>
      </c>
      <c r="AT61" s="16">
        <v>0</v>
      </c>
      <c r="AU61" s="16" t="s">
        <v>274</v>
      </c>
      <c r="AV61" s="16">
        <v>0</v>
      </c>
      <c r="AW61" s="36">
        <v>0</v>
      </c>
      <c r="AX61" s="36">
        <v>0</v>
      </c>
      <c r="AY61" s="36">
        <v>0</v>
      </c>
      <c r="AZ61" s="36">
        <v>0</v>
      </c>
      <c r="BA61" s="36">
        <v>0</v>
      </c>
      <c r="BB61" s="36"/>
    </row>
    <row r="62" spans="1:54" hidden="1" x14ac:dyDescent="0.25">
      <c r="A62" s="2" t="str">
        <f t="shared" si="0"/>
        <v>F</v>
      </c>
      <c r="B62" s="2" t="s">
        <v>145</v>
      </c>
      <c r="C62" s="2" t="s">
        <v>612</v>
      </c>
      <c r="D62" s="35" t="s">
        <v>613</v>
      </c>
      <c r="E62" s="2" t="s">
        <v>614</v>
      </c>
      <c r="F62" s="2" t="s">
        <v>615</v>
      </c>
      <c r="G62" s="2" t="s">
        <v>650</v>
      </c>
      <c r="H62" s="2" t="s">
        <v>156</v>
      </c>
      <c r="I62" s="2" t="s">
        <v>651</v>
      </c>
      <c r="J62" s="2" t="s">
        <v>156</v>
      </c>
      <c r="K62" s="2" t="s">
        <v>262</v>
      </c>
      <c r="L62" s="2">
        <v>1207</v>
      </c>
      <c r="M62" s="2" t="s">
        <v>631</v>
      </c>
      <c r="N62" s="2" t="s">
        <v>264</v>
      </c>
      <c r="O62" s="2" t="s">
        <v>265</v>
      </c>
      <c r="P62" s="2" t="s">
        <v>266</v>
      </c>
      <c r="Q62" s="2" t="s">
        <v>118</v>
      </c>
      <c r="R62" s="2" t="s">
        <v>621</v>
      </c>
      <c r="S62" s="2" t="s">
        <v>145</v>
      </c>
      <c r="T62" s="33"/>
      <c r="U62" s="48" t="s">
        <v>156</v>
      </c>
      <c r="V62" s="2" t="s">
        <v>622</v>
      </c>
      <c r="W62" s="2" t="s">
        <v>623</v>
      </c>
      <c r="X62" s="2" t="s">
        <v>624</v>
      </c>
      <c r="Y62" s="2" t="s">
        <v>623</v>
      </c>
      <c r="Z62" s="16">
        <v>210672</v>
      </c>
      <c r="AA62" s="16">
        <v>210672</v>
      </c>
      <c r="AB62" s="16">
        <v>276620.78000000003</v>
      </c>
      <c r="AC62" s="16">
        <v>231634.16039999999</v>
      </c>
      <c r="AD62" s="36">
        <f t="shared" si="1"/>
        <v>-20962.160399999993</v>
      </c>
      <c r="AE62" s="16">
        <v>0</v>
      </c>
      <c r="AF62" s="16">
        <v>0</v>
      </c>
      <c r="AG62" s="16">
        <f t="shared" si="2"/>
        <v>0</v>
      </c>
      <c r="AH62" s="16">
        <v>0</v>
      </c>
      <c r="AI62" s="16">
        <v>0</v>
      </c>
      <c r="AJ62" s="16">
        <f t="shared" si="3"/>
        <v>0</v>
      </c>
      <c r="AK62" s="16">
        <v>0</v>
      </c>
      <c r="AL62" s="16">
        <v>0</v>
      </c>
      <c r="AM62" s="16">
        <f t="shared" si="4"/>
        <v>0</v>
      </c>
      <c r="AN62" s="16">
        <v>0</v>
      </c>
      <c r="AO62" s="16">
        <v>0</v>
      </c>
      <c r="AP62" s="16">
        <f t="shared" si="5"/>
        <v>0</v>
      </c>
      <c r="AQ62" s="16">
        <v>0</v>
      </c>
      <c r="AR62" s="16">
        <f t="shared" si="6"/>
        <v>-20962.160399999993</v>
      </c>
      <c r="AS62" s="16">
        <v>0</v>
      </c>
      <c r="AT62" s="16" t="s">
        <v>625</v>
      </c>
      <c r="AU62" s="16" t="s">
        <v>274</v>
      </c>
      <c r="AV62" s="16">
        <v>0</v>
      </c>
      <c r="AW62" s="36">
        <v>0</v>
      </c>
      <c r="AX62" s="36">
        <v>0</v>
      </c>
      <c r="AY62" s="36">
        <v>0</v>
      </c>
      <c r="AZ62" s="36">
        <v>0</v>
      </c>
      <c r="BA62" s="36">
        <v>0</v>
      </c>
      <c r="BB62" s="36"/>
    </row>
    <row r="63" spans="1:54" hidden="1" x14ac:dyDescent="0.25">
      <c r="A63" s="2" t="str">
        <f t="shared" si="0"/>
        <v>F</v>
      </c>
      <c r="B63" s="2" t="s">
        <v>145</v>
      </c>
      <c r="C63" s="2" t="s">
        <v>612</v>
      </c>
      <c r="D63" s="35" t="s">
        <v>613</v>
      </c>
      <c r="E63" s="2" t="s">
        <v>614</v>
      </c>
      <c r="F63" s="2" t="s">
        <v>615</v>
      </c>
      <c r="G63" s="2" t="s">
        <v>652</v>
      </c>
      <c r="H63" s="2" t="s">
        <v>157</v>
      </c>
      <c r="I63" s="2" t="s">
        <v>653</v>
      </c>
      <c r="J63" s="2" t="s">
        <v>157</v>
      </c>
      <c r="K63" s="2" t="s">
        <v>262</v>
      </c>
      <c r="L63" s="2">
        <v>1257</v>
      </c>
      <c r="M63" s="2" t="s">
        <v>641</v>
      </c>
      <c r="N63" s="2" t="s">
        <v>264</v>
      </c>
      <c r="O63" s="2" t="s">
        <v>265</v>
      </c>
      <c r="P63" s="2" t="s">
        <v>266</v>
      </c>
      <c r="Q63" s="2" t="s">
        <v>118</v>
      </c>
      <c r="R63" s="2" t="s">
        <v>621</v>
      </c>
      <c r="S63" s="2" t="s">
        <v>145</v>
      </c>
      <c r="T63" s="33"/>
      <c r="U63" s="48" t="s">
        <v>157</v>
      </c>
      <c r="V63" s="2" t="s">
        <v>622</v>
      </c>
      <c r="W63" s="2" t="s">
        <v>623</v>
      </c>
      <c r="X63" s="2" t="s">
        <v>624</v>
      </c>
      <c r="Y63" s="2" t="s">
        <v>623</v>
      </c>
      <c r="Z63" s="16">
        <v>150358</v>
      </c>
      <c r="AA63" s="16">
        <v>150358</v>
      </c>
      <c r="AB63" s="16">
        <v>150358</v>
      </c>
      <c r="AC63" s="16">
        <v>150358</v>
      </c>
      <c r="AD63" s="36">
        <f t="shared" si="1"/>
        <v>0</v>
      </c>
      <c r="AE63" s="16">
        <v>0</v>
      </c>
      <c r="AF63" s="16">
        <v>0</v>
      </c>
      <c r="AG63" s="16">
        <f t="shared" si="2"/>
        <v>0</v>
      </c>
      <c r="AH63" s="16">
        <v>0</v>
      </c>
      <c r="AI63" s="16">
        <v>0</v>
      </c>
      <c r="AJ63" s="16">
        <f t="shared" si="3"/>
        <v>0</v>
      </c>
      <c r="AK63" s="16">
        <v>0</v>
      </c>
      <c r="AL63" s="16">
        <v>0</v>
      </c>
      <c r="AM63" s="16">
        <f t="shared" si="4"/>
        <v>0</v>
      </c>
      <c r="AN63" s="16">
        <v>0</v>
      </c>
      <c r="AO63" s="16">
        <v>0</v>
      </c>
      <c r="AP63" s="16">
        <f t="shared" si="5"/>
        <v>0</v>
      </c>
      <c r="AQ63" s="16">
        <v>0</v>
      </c>
      <c r="AR63" s="16">
        <f t="shared" si="6"/>
        <v>0</v>
      </c>
      <c r="AS63" s="16">
        <v>0</v>
      </c>
      <c r="AT63" s="16" t="s">
        <v>625</v>
      </c>
      <c r="AU63" s="16" t="s">
        <v>274</v>
      </c>
      <c r="AV63" s="16">
        <v>0</v>
      </c>
      <c r="AW63" s="36">
        <v>0</v>
      </c>
      <c r="AX63" s="36">
        <v>0</v>
      </c>
      <c r="AY63" s="36">
        <v>0</v>
      </c>
      <c r="AZ63" s="36">
        <v>0</v>
      </c>
      <c r="BA63" s="36">
        <v>0</v>
      </c>
      <c r="BB63" s="36"/>
    </row>
    <row r="64" spans="1:54" hidden="1" x14ac:dyDescent="0.25">
      <c r="A64" s="2" t="str">
        <f t="shared" si="0"/>
        <v>F</v>
      </c>
      <c r="B64" s="2" t="s">
        <v>145</v>
      </c>
      <c r="C64" s="2" t="s">
        <v>612</v>
      </c>
      <c r="D64" s="35" t="s">
        <v>613</v>
      </c>
      <c r="E64" s="2" t="s">
        <v>614</v>
      </c>
      <c r="F64" s="2" t="s">
        <v>615</v>
      </c>
      <c r="G64" s="2" t="s">
        <v>654</v>
      </c>
      <c r="H64" s="2" t="s">
        <v>153</v>
      </c>
      <c r="I64" s="2" t="s">
        <v>655</v>
      </c>
      <c r="J64" s="2" t="s">
        <v>153</v>
      </c>
      <c r="K64" s="2" t="s">
        <v>262</v>
      </c>
      <c r="L64" s="2">
        <v>1257</v>
      </c>
      <c r="M64" s="2" t="s">
        <v>641</v>
      </c>
      <c r="N64" s="2" t="s">
        <v>264</v>
      </c>
      <c r="O64" s="2" t="s">
        <v>265</v>
      </c>
      <c r="P64" s="2" t="s">
        <v>266</v>
      </c>
      <c r="Q64" s="2" t="s">
        <v>118</v>
      </c>
      <c r="R64" s="2" t="s">
        <v>621</v>
      </c>
      <c r="S64" s="2" t="s">
        <v>145</v>
      </c>
      <c r="T64" s="2" t="s">
        <v>656</v>
      </c>
      <c r="U64" s="2" t="s">
        <v>153</v>
      </c>
      <c r="V64" s="2" t="s">
        <v>622</v>
      </c>
      <c r="W64" s="2" t="s">
        <v>623</v>
      </c>
      <c r="X64" s="2" t="s">
        <v>624</v>
      </c>
      <c r="Y64" s="2" t="s">
        <v>623</v>
      </c>
      <c r="Z64" s="16">
        <v>199500</v>
      </c>
      <c r="AA64" s="16">
        <v>199500</v>
      </c>
      <c r="AB64" s="16">
        <v>220672.97</v>
      </c>
      <c r="AC64" s="16">
        <v>252965.09000000003</v>
      </c>
      <c r="AD64" s="36">
        <f t="shared" si="1"/>
        <v>-53465.090000000026</v>
      </c>
      <c r="AE64" s="16">
        <v>0</v>
      </c>
      <c r="AF64" s="16">
        <v>0</v>
      </c>
      <c r="AG64" s="16">
        <f t="shared" si="2"/>
        <v>0</v>
      </c>
      <c r="AH64" s="16">
        <v>0</v>
      </c>
      <c r="AI64" s="16">
        <v>0</v>
      </c>
      <c r="AJ64" s="16">
        <f t="shared" si="3"/>
        <v>0</v>
      </c>
      <c r="AK64" s="16">
        <v>0</v>
      </c>
      <c r="AL64" s="16">
        <v>0</v>
      </c>
      <c r="AM64" s="16">
        <f t="shared" si="4"/>
        <v>0</v>
      </c>
      <c r="AN64" s="16">
        <v>0</v>
      </c>
      <c r="AO64" s="16">
        <v>0</v>
      </c>
      <c r="AP64" s="16">
        <f t="shared" si="5"/>
        <v>0</v>
      </c>
      <c r="AQ64" s="16">
        <v>0</v>
      </c>
      <c r="AR64" s="16">
        <f t="shared" si="6"/>
        <v>-53465.090000000026</v>
      </c>
      <c r="AS64" s="16">
        <v>0</v>
      </c>
      <c r="AT64" s="16">
        <v>0</v>
      </c>
      <c r="AU64" s="16" t="s">
        <v>274</v>
      </c>
      <c r="AV64" s="16">
        <v>0</v>
      </c>
      <c r="AW64" s="36">
        <v>0</v>
      </c>
      <c r="AX64" s="36">
        <v>0</v>
      </c>
      <c r="AY64" s="36">
        <v>0</v>
      </c>
      <c r="AZ64" s="36">
        <v>0</v>
      </c>
      <c r="BA64" s="36">
        <v>0</v>
      </c>
      <c r="BB64" s="36"/>
    </row>
    <row r="65" spans="1:54" hidden="1" x14ac:dyDescent="0.25">
      <c r="A65" s="2" t="str">
        <f t="shared" si="0"/>
        <v>F</v>
      </c>
      <c r="B65" s="2" t="s">
        <v>145</v>
      </c>
      <c r="C65" s="2" t="s">
        <v>612</v>
      </c>
      <c r="D65" s="35" t="s">
        <v>613</v>
      </c>
      <c r="E65" s="2" t="s">
        <v>614</v>
      </c>
      <c r="F65" s="2" t="s">
        <v>615</v>
      </c>
      <c r="G65" s="2" t="s">
        <v>657</v>
      </c>
      <c r="H65" s="2" t="s">
        <v>658</v>
      </c>
      <c r="I65" s="2" t="s">
        <v>659</v>
      </c>
      <c r="J65" s="2" t="s">
        <v>658</v>
      </c>
      <c r="K65" s="2" t="s">
        <v>262</v>
      </c>
      <c r="L65" s="2">
        <v>1216</v>
      </c>
      <c r="M65" s="2" t="s">
        <v>648</v>
      </c>
      <c r="N65" s="2" t="s">
        <v>264</v>
      </c>
      <c r="O65" s="2" t="s">
        <v>265</v>
      </c>
      <c r="P65" s="2" t="s">
        <v>266</v>
      </c>
      <c r="Q65" s="2" t="s">
        <v>118</v>
      </c>
      <c r="R65" s="2" t="s">
        <v>621</v>
      </c>
      <c r="S65" s="2" t="s">
        <v>145</v>
      </c>
      <c r="T65" s="2" t="s">
        <v>660</v>
      </c>
      <c r="U65" s="2" t="s">
        <v>154</v>
      </c>
      <c r="V65" s="2" t="s">
        <v>622</v>
      </c>
      <c r="W65" s="2" t="s">
        <v>623</v>
      </c>
      <c r="X65" s="2" t="s">
        <v>624</v>
      </c>
      <c r="Y65" s="2" t="s">
        <v>623</v>
      </c>
      <c r="Z65" s="16">
        <v>1479676</v>
      </c>
      <c r="AA65" s="16">
        <v>1479676</v>
      </c>
      <c r="AB65" s="16">
        <v>1479676</v>
      </c>
      <c r="AC65" s="16">
        <v>1477822.1259999999</v>
      </c>
      <c r="AD65" s="36">
        <f t="shared" si="1"/>
        <v>1853.8740000000689</v>
      </c>
      <c r="AE65" s="16">
        <v>0</v>
      </c>
      <c r="AF65" s="16">
        <v>0</v>
      </c>
      <c r="AG65" s="16">
        <f t="shared" si="2"/>
        <v>0</v>
      </c>
      <c r="AH65" s="16">
        <v>0</v>
      </c>
      <c r="AI65" s="16">
        <v>0</v>
      </c>
      <c r="AJ65" s="16">
        <f t="shared" si="3"/>
        <v>0</v>
      </c>
      <c r="AK65" s="16">
        <v>0</v>
      </c>
      <c r="AL65" s="16">
        <v>0</v>
      </c>
      <c r="AM65" s="16">
        <f t="shared" si="4"/>
        <v>0</v>
      </c>
      <c r="AN65" s="16">
        <v>0</v>
      </c>
      <c r="AO65" s="16">
        <v>0</v>
      </c>
      <c r="AP65" s="16">
        <f t="shared" si="5"/>
        <v>0</v>
      </c>
      <c r="AQ65" s="16">
        <v>0</v>
      </c>
      <c r="AR65" s="16">
        <f t="shared" si="6"/>
        <v>1853.8740000000689</v>
      </c>
      <c r="AS65" s="16">
        <v>0</v>
      </c>
      <c r="AT65" s="16">
        <v>0</v>
      </c>
      <c r="AU65" s="16" t="s">
        <v>274</v>
      </c>
      <c r="AV65" s="16">
        <v>0</v>
      </c>
      <c r="AW65" s="36">
        <v>0</v>
      </c>
      <c r="AX65" s="36">
        <v>0</v>
      </c>
      <c r="AY65" s="36">
        <v>0</v>
      </c>
      <c r="AZ65" s="36">
        <v>0</v>
      </c>
      <c r="BA65" s="36">
        <v>0</v>
      </c>
      <c r="BB65" s="36"/>
    </row>
    <row r="66" spans="1:54" hidden="1" x14ac:dyDescent="0.25">
      <c r="A66" s="2" t="str">
        <f t="shared" si="0"/>
        <v>F</v>
      </c>
      <c r="B66" s="2" t="s">
        <v>145</v>
      </c>
      <c r="C66" s="2" t="s">
        <v>612</v>
      </c>
      <c r="D66" s="35" t="s">
        <v>613</v>
      </c>
      <c r="E66" s="2" t="s">
        <v>614</v>
      </c>
      <c r="F66" s="2" t="s">
        <v>615</v>
      </c>
      <c r="G66" s="2" t="s">
        <v>661</v>
      </c>
      <c r="H66" s="2" t="s">
        <v>158</v>
      </c>
      <c r="I66" s="2" t="s">
        <v>662</v>
      </c>
      <c r="J66" s="2" t="s">
        <v>158</v>
      </c>
      <c r="K66" s="2" t="s">
        <v>262</v>
      </c>
      <c r="L66" s="2">
        <v>1205</v>
      </c>
      <c r="M66" s="2" t="s">
        <v>619</v>
      </c>
      <c r="N66" s="2" t="s">
        <v>264</v>
      </c>
      <c r="O66" s="2" t="s">
        <v>300</v>
      </c>
      <c r="P66" s="2" t="s">
        <v>266</v>
      </c>
      <c r="Q66" s="2" t="s">
        <v>118</v>
      </c>
      <c r="R66" s="2" t="s">
        <v>621</v>
      </c>
      <c r="S66" s="2" t="s">
        <v>145</v>
      </c>
      <c r="T66" s="33"/>
      <c r="U66" s="48" t="s">
        <v>158</v>
      </c>
      <c r="V66" s="2" t="s">
        <v>622</v>
      </c>
      <c r="W66" s="2" t="s">
        <v>623</v>
      </c>
      <c r="X66" s="2" t="s">
        <v>624</v>
      </c>
      <c r="Y66" s="2" t="s">
        <v>623</v>
      </c>
      <c r="Z66" s="16">
        <v>0</v>
      </c>
      <c r="AA66" s="16">
        <v>0</v>
      </c>
      <c r="AB66" s="16">
        <v>-1579.43</v>
      </c>
      <c r="AC66" s="16">
        <v>16902.079999999998</v>
      </c>
      <c r="AD66" s="36">
        <f t="shared" si="1"/>
        <v>-16902.079999999998</v>
      </c>
      <c r="AE66" s="16">
        <v>0</v>
      </c>
      <c r="AF66" s="16">
        <v>0</v>
      </c>
      <c r="AG66" s="16">
        <f t="shared" si="2"/>
        <v>0</v>
      </c>
      <c r="AH66" s="16">
        <v>0</v>
      </c>
      <c r="AI66" s="16">
        <v>0</v>
      </c>
      <c r="AJ66" s="16">
        <f t="shared" si="3"/>
        <v>0</v>
      </c>
      <c r="AK66" s="16">
        <v>0</v>
      </c>
      <c r="AL66" s="16">
        <v>0</v>
      </c>
      <c r="AM66" s="16">
        <f t="shared" si="4"/>
        <v>0</v>
      </c>
      <c r="AN66" s="16">
        <v>0</v>
      </c>
      <c r="AO66" s="16">
        <v>0</v>
      </c>
      <c r="AP66" s="16">
        <f t="shared" si="5"/>
        <v>0</v>
      </c>
      <c r="AQ66" s="16">
        <v>0</v>
      </c>
      <c r="AR66" s="16">
        <f t="shared" si="6"/>
        <v>-16902.079999999998</v>
      </c>
      <c r="AS66" s="16">
        <v>0</v>
      </c>
      <c r="AT66" s="16" t="s">
        <v>625</v>
      </c>
      <c r="AU66" s="16" t="s">
        <v>274</v>
      </c>
      <c r="AV66" s="16">
        <v>0</v>
      </c>
      <c r="AW66" s="36">
        <v>0</v>
      </c>
      <c r="AX66" s="36">
        <v>0</v>
      </c>
      <c r="AY66" s="36">
        <v>0</v>
      </c>
      <c r="AZ66" s="36">
        <v>0</v>
      </c>
      <c r="BA66" s="36">
        <v>0</v>
      </c>
      <c r="BB66" s="36"/>
    </row>
    <row r="67" spans="1:54" hidden="1" x14ac:dyDescent="0.25">
      <c r="A67" s="2" t="str">
        <f t="shared" si="0"/>
        <v>F</v>
      </c>
      <c r="B67" s="2" t="s">
        <v>145</v>
      </c>
      <c r="C67" s="2" t="s">
        <v>663</v>
      </c>
      <c r="D67" s="35" t="s">
        <v>664</v>
      </c>
      <c r="E67" s="2" t="s">
        <v>665</v>
      </c>
      <c r="F67" s="2" t="s">
        <v>666</v>
      </c>
      <c r="G67" s="2" t="s">
        <v>667</v>
      </c>
      <c r="H67" s="2" t="s">
        <v>668</v>
      </c>
      <c r="I67" s="2" t="s">
        <v>669</v>
      </c>
      <c r="J67" s="2" t="s">
        <v>668</v>
      </c>
      <c r="K67" s="2" t="s">
        <v>262</v>
      </c>
      <c r="L67" s="2">
        <v>1213</v>
      </c>
      <c r="M67" s="2" t="s">
        <v>670</v>
      </c>
      <c r="N67" s="2" t="s">
        <v>264</v>
      </c>
      <c r="O67" s="2" t="s">
        <v>671</v>
      </c>
      <c r="P67" s="2" t="s">
        <v>266</v>
      </c>
      <c r="Q67" s="2" t="s">
        <v>118</v>
      </c>
      <c r="R67" s="2" t="s">
        <v>621</v>
      </c>
      <c r="S67" s="2" t="s">
        <v>145</v>
      </c>
      <c r="T67" s="2" t="s">
        <v>672</v>
      </c>
      <c r="U67" s="2" t="s">
        <v>148</v>
      </c>
      <c r="V67" s="2" t="s">
        <v>622</v>
      </c>
      <c r="W67" s="2" t="s">
        <v>623</v>
      </c>
      <c r="X67" s="2" t="s">
        <v>673</v>
      </c>
      <c r="Y67" s="2" t="s">
        <v>674</v>
      </c>
      <c r="Z67" s="16">
        <v>0</v>
      </c>
      <c r="AA67" s="16">
        <v>0</v>
      </c>
      <c r="AB67" s="16">
        <v>19655.48</v>
      </c>
      <c r="AC67" s="16">
        <v>62990.97</v>
      </c>
      <c r="AD67" s="36">
        <f t="shared" si="1"/>
        <v>-62990.97</v>
      </c>
      <c r="AE67" s="16">
        <v>0</v>
      </c>
      <c r="AF67" s="16">
        <v>0</v>
      </c>
      <c r="AG67" s="16">
        <f t="shared" si="2"/>
        <v>0</v>
      </c>
      <c r="AH67" s="16">
        <v>0</v>
      </c>
      <c r="AI67" s="16">
        <v>0</v>
      </c>
      <c r="AJ67" s="16">
        <f t="shared" si="3"/>
        <v>0</v>
      </c>
      <c r="AK67" s="16">
        <v>0</v>
      </c>
      <c r="AL67" s="16">
        <v>0</v>
      </c>
      <c r="AM67" s="16">
        <f t="shared" si="4"/>
        <v>0</v>
      </c>
      <c r="AN67" s="16">
        <v>0</v>
      </c>
      <c r="AO67" s="16">
        <v>0</v>
      </c>
      <c r="AP67" s="16">
        <f t="shared" si="5"/>
        <v>0</v>
      </c>
      <c r="AQ67" s="16">
        <v>0</v>
      </c>
      <c r="AR67" s="16">
        <f t="shared" si="6"/>
        <v>-62990.97</v>
      </c>
      <c r="AS67" s="16">
        <v>0</v>
      </c>
      <c r="AT67" s="16">
        <v>0</v>
      </c>
      <c r="AU67" s="16" t="s">
        <v>274</v>
      </c>
      <c r="AV67" s="16">
        <v>0</v>
      </c>
      <c r="AW67" s="36">
        <v>0</v>
      </c>
      <c r="AX67" s="36">
        <v>0</v>
      </c>
      <c r="AY67" s="36">
        <v>0</v>
      </c>
      <c r="AZ67" s="36">
        <v>0</v>
      </c>
      <c r="BA67" s="36">
        <v>0</v>
      </c>
      <c r="BB67" s="36"/>
    </row>
    <row r="68" spans="1:54" hidden="1" x14ac:dyDescent="0.25">
      <c r="A68" s="2" t="str">
        <f t="shared" si="0"/>
        <v>F</v>
      </c>
      <c r="B68" s="2" t="s">
        <v>145</v>
      </c>
      <c r="C68" s="2" t="s">
        <v>663</v>
      </c>
      <c r="D68" s="35" t="s">
        <v>664</v>
      </c>
      <c r="E68" s="2" t="s">
        <v>675</v>
      </c>
      <c r="F68" s="2" t="s">
        <v>114</v>
      </c>
      <c r="G68" s="2" t="s">
        <v>676</v>
      </c>
      <c r="H68" s="2" t="s">
        <v>677</v>
      </c>
      <c r="I68" s="2" t="s">
        <v>678</v>
      </c>
      <c r="J68" s="2" t="s">
        <v>677</v>
      </c>
      <c r="K68" s="2" t="s">
        <v>262</v>
      </c>
      <c r="L68" s="2">
        <v>1239</v>
      </c>
      <c r="M68" s="2" t="s">
        <v>679</v>
      </c>
      <c r="N68" s="2" t="s">
        <v>264</v>
      </c>
      <c r="O68" s="2" t="s">
        <v>300</v>
      </c>
      <c r="P68" s="2" t="s">
        <v>460</v>
      </c>
      <c r="Q68" s="2" t="s">
        <v>51</v>
      </c>
      <c r="R68" s="2" t="s">
        <v>524</v>
      </c>
      <c r="S68" s="2" t="s">
        <v>104</v>
      </c>
      <c r="T68" s="2" t="s">
        <v>680</v>
      </c>
      <c r="U68" s="2" t="s">
        <v>114</v>
      </c>
      <c r="V68" s="2" t="s">
        <v>622</v>
      </c>
      <c r="W68" s="2" t="s">
        <v>623</v>
      </c>
      <c r="X68" s="2" t="s">
        <v>673</v>
      </c>
      <c r="Y68" s="2" t="s">
        <v>674</v>
      </c>
      <c r="Z68" s="16">
        <v>40000000</v>
      </c>
      <c r="AA68" s="16">
        <v>36000000</v>
      </c>
      <c r="AB68" s="16">
        <v>35964119.210000001</v>
      </c>
      <c r="AC68" s="16">
        <v>62760225.561783999</v>
      </c>
      <c r="AD68" s="36">
        <f t="shared" si="1"/>
        <v>-26760225.561783999</v>
      </c>
      <c r="AE68" s="16">
        <v>11100000</v>
      </c>
      <c r="AF68" s="41">
        <v>7000000</v>
      </c>
      <c r="AG68" s="16">
        <f t="shared" si="2"/>
        <v>4100000</v>
      </c>
      <c r="AH68" s="16">
        <v>5000000</v>
      </c>
      <c r="AI68" s="16">
        <v>2300000</v>
      </c>
      <c r="AJ68" s="16">
        <f t="shared" si="3"/>
        <v>2700000</v>
      </c>
      <c r="AK68" s="16">
        <v>0</v>
      </c>
      <c r="AL68" s="16">
        <v>0</v>
      </c>
      <c r="AM68" s="16">
        <f t="shared" si="4"/>
        <v>0</v>
      </c>
      <c r="AN68" s="16">
        <v>0</v>
      </c>
      <c r="AO68" s="16">
        <v>0</v>
      </c>
      <c r="AP68" s="16">
        <f t="shared" si="5"/>
        <v>0</v>
      </c>
      <c r="AQ68" s="16">
        <v>0</v>
      </c>
      <c r="AR68" s="16">
        <f t="shared" si="6"/>
        <v>-19960225.561783999</v>
      </c>
      <c r="AS68" s="16">
        <v>0</v>
      </c>
      <c r="AT68" s="16">
        <v>0</v>
      </c>
      <c r="AU68" s="16" t="s">
        <v>306</v>
      </c>
      <c r="AV68" s="16">
        <v>0</v>
      </c>
      <c r="AW68" s="36">
        <v>120000</v>
      </c>
      <c r="AX68" s="36">
        <v>0</v>
      </c>
      <c r="AY68" s="36">
        <v>0</v>
      </c>
      <c r="AZ68" s="36">
        <v>0</v>
      </c>
      <c r="BA68" s="36">
        <v>0</v>
      </c>
      <c r="BB68" s="36"/>
    </row>
    <row r="69" spans="1:54" hidden="1" x14ac:dyDescent="0.25">
      <c r="A69" s="2" t="str">
        <f t="shared" si="0"/>
        <v>F</v>
      </c>
      <c r="B69" s="2" t="s">
        <v>145</v>
      </c>
      <c r="C69" s="2" t="s">
        <v>681</v>
      </c>
      <c r="D69" s="35" t="s">
        <v>682</v>
      </c>
      <c r="E69" s="2" t="s">
        <v>683</v>
      </c>
      <c r="F69" s="2" t="s">
        <v>684</v>
      </c>
      <c r="G69" s="2" t="s">
        <v>685</v>
      </c>
      <c r="H69" s="2" t="s">
        <v>684</v>
      </c>
      <c r="I69" s="2" t="s">
        <v>686</v>
      </c>
      <c r="J69" s="2" t="s">
        <v>687</v>
      </c>
      <c r="K69" s="2" t="s">
        <v>262</v>
      </c>
      <c r="L69" s="2">
        <v>1209</v>
      </c>
      <c r="M69" s="2" t="s">
        <v>688</v>
      </c>
      <c r="N69" s="2" t="s">
        <v>264</v>
      </c>
      <c r="O69" s="2" t="s">
        <v>300</v>
      </c>
      <c r="P69" s="2" t="s">
        <v>460</v>
      </c>
      <c r="Q69" s="2" t="s">
        <v>51</v>
      </c>
      <c r="R69" s="2" t="s">
        <v>689</v>
      </c>
      <c r="S69" s="2" t="s">
        <v>52</v>
      </c>
      <c r="T69" s="2" t="s">
        <v>690</v>
      </c>
      <c r="U69" s="2" t="s">
        <v>52</v>
      </c>
      <c r="V69" s="2" t="s">
        <v>622</v>
      </c>
      <c r="W69" s="2" t="s">
        <v>623</v>
      </c>
      <c r="X69" s="2" t="s">
        <v>691</v>
      </c>
      <c r="Y69" s="2" t="s">
        <v>692</v>
      </c>
      <c r="Z69" s="16">
        <v>4428544</v>
      </c>
      <c r="AA69" s="16">
        <v>2214272</v>
      </c>
      <c r="AB69" s="16">
        <v>1398125.48</v>
      </c>
      <c r="AC69" s="16">
        <v>1170581.8599999999</v>
      </c>
      <c r="AD69" s="36">
        <f t="shared" si="1"/>
        <v>1043690.1400000001</v>
      </c>
      <c r="AE69" s="16">
        <v>0</v>
      </c>
      <c r="AF69" s="16">
        <v>0</v>
      </c>
      <c r="AG69" s="16">
        <f t="shared" si="2"/>
        <v>0</v>
      </c>
      <c r="AH69" s="16">
        <v>0</v>
      </c>
      <c r="AI69" s="16">
        <v>0</v>
      </c>
      <c r="AJ69" s="16">
        <f t="shared" si="3"/>
        <v>0</v>
      </c>
      <c r="AK69" s="16">
        <v>0</v>
      </c>
      <c r="AL69" s="16">
        <v>0</v>
      </c>
      <c r="AM69" s="16">
        <f t="shared" si="4"/>
        <v>0</v>
      </c>
      <c r="AN69" s="16">
        <v>0</v>
      </c>
      <c r="AO69" s="16">
        <v>0</v>
      </c>
      <c r="AP69" s="16">
        <f t="shared" si="5"/>
        <v>0</v>
      </c>
      <c r="AQ69" s="16">
        <v>0</v>
      </c>
      <c r="AR69" s="16">
        <f t="shared" si="6"/>
        <v>1043690.1400000001</v>
      </c>
      <c r="AS69" s="16">
        <v>0</v>
      </c>
      <c r="AT69" s="16">
        <v>0</v>
      </c>
      <c r="AU69" s="16" t="s">
        <v>306</v>
      </c>
      <c r="AV69" s="16">
        <v>0</v>
      </c>
      <c r="AW69" s="36">
        <v>0</v>
      </c>
      <c r="AX69" s="36">
        <v>0</v>
      </c>
      <c r="AY69" s="36">
        <v>0</v>
      </c>
      <c r="AZ69" s="36">
        <v>0</v>
      </c>
      <c r="BA69" s="36">
        <v>0</v>
      </c>
      <c r="BB69" s="36"/>
    </row>
    <row r="70" spans="1:54" hidden="1" x14ac:dyDescent="0.25">
      <c r="A70" s="2" t="str">
        <f t="shared" si="0"/>
        <v>F</v>
      </c>
      <c r="B70" s="2" t="s">
        <v>145</v>
      </c>
      <c r="C70" s="40" t="s">
        <v>681</v>
      </c>
      <c r="D70" s="40" t="s">
        <v>682</v>
      </c>
      <c r="E70" s="40" t="s">
        <v>683</v>
      </c>
      <c r="F70" s="40" t="s">
        <v>684</v>
      </c>
      <c r="G70" s="40" t="s">
        <v>685</v>
      </c>
      <c r="H70" s="40" t="s">
        <v>684</v>
      </c>
      <c r="I70" s="40" t="s">
        <v>693</v>
      </c>
      <c r="J70" s="40" t="s">
        <v>694</v>
      </c>
      <c r="K70" s="2" t="s">
        <v>262</v>
      </c>
      <c r="L70" s="40">
        <v>1209</v>
      </c>
      <c r="M70" s="2" t="s">
        <v>688</v>
      </c>
      <c r="N70" s="40" t="s">
        <v>264</v>
      </c>
      <c r="O70" s="40" t="s">
        <v>695</v>
      </c>
      <c r="P70" s="2" t="s">
        <v>460</v>
      </c>
      <c r="Q70" s="2" t="s">
        <v>51</v>
      </c>
      <c r="R70" s="2" t="s">
        <v>689</v>
      </c>
      <c r="S70" s="2" t="s">
        <v>52</v>
      </c>
      <c r="T70" s="2" t="s">
        <v>690</v>
      </c>
      <c r="U70" s="2" t="s">
        <v>52</v>
      </c>
      <c r="V70" s="2" t="s">
        <v>622</v>
      </c>
      <c r="W70" s="2" t="s">
        <v>623</v>
      </c>
      <c r="X70" s="2" t="s">
        <v>691</v>
      </c>
      <c r="Y70" s="2" t="s">
        <v>692</v>
      </c>
      <c r="Z70" s="16">
        <v>0</v>
      </c>
      <c r="AA70" s="41">
        <v>0</v>
      </c>
      <c r="AB70" s="16">
        <v>0</v>
      </c>
      <c r="AC70" s="16">
        <v>0</v>
      </c>
      <c r="AD70" s="36">
        <f t="shared" si="1"/>
        <v>0</v>
      </c>
      <c r="AE70" s="16">
        <v>0</v>
      </c>
      <c r="AF70" s="16">
        <v>0</v>
      </c>
      <c r="AG70" s="16">
        <f t="shared" si="2"/>
        <v>0</v>
      </c>
      <c r="AH70" s="16">
        <v>0</v>
      </c>
      <c r="AI70" s="16">
        <v>0</v>
      </c>
      <c r="AJ70" s="16">
        <f t="shared" si="3"/>
        <v>0</v>
      </c>
      <c r="AK70" s="16">
        <v>0</v>
      </c>
      <c r="AL70" s="16">
        <v>0</v>
      </c>
      <c r="AM70" s="16">
        <f t="shared" si="4"/>
        <v>0</v>
      </c>
      <c r="AN70" s="16">
        <v>0</v>
      </c>
      <c r="AO70" s="16">
        <v>0</v>
      </c>
      <c r="AP70" s="16">
        <f t="shared" si="5"/>
        <v>0</v>
      </c>
      <c r="AQ70" s="16">
        <v>0</v>
      </c>
      <c r="AR70" s="16">
        <f t="shared" si="6"/>
        <v>0</v>
      </c>
      <c r="AS70" s="16">
        <v>0</v>
      </c>
      <c r="AT70" s="16">
        <v>0</v>
      </c>
      <c r="AU70" s="16" t="s">
        <v>306</v>
      </c>
      <c r="AV70" s="16">
        <v>0</v>
      </c>
      <c r="AW70" s="36">
        <v>0</v>
      </c>
      <c r="AX70" s="36">
        <v>0</v>
      </c>
      <c r="AY70" s="36">
        <v>0</v>
      </c>
      <c r="AZ70" s="36">
        <v>0</v>
      </c>
      <c r="BA70" s="36">
        <v>0</v>
      </c>
      <c r="BB70" s="36"/>
    </row>
    <row r="71" spans="1:54" hidden="1" x14ac:dyDescent="0.25">
      <c r="A71" s="2" t="str">
        <f t="shared" si="0"/>
        <v>F</v>
      </c>
      <c r="B71" s="2" t="s">
        <v>145</v>
      </c>
      <c r="C71" s="40" t="s">
        <v>681</v>
      </c>
      <c r="D71" s="40" t="s">
        <v>682</v>
      </c>
      <c r="E71" s="40" t="s">
        <v>683</v>
      </c>
      <c r="F71" s="40" t="s">
        <v>684</v>
      </c>
      <c r="G71" s="40" t="s">
        <v>685</v>
      </c>
      <c r="H71" s="40" t="s">
        <v>684</v>
      </c>
      <c r="I71" s="40" t="s">
        <v>696</v>
      </c>
      <c r="J71" s="40" t="s">
        <v>697</v>
      </c>
      <c r="K71" s="2" t="s">
        <v>262</v>
      </c>
      <c r="L71" s="40">
        <v>1209</v>
      </c>
      <c r="M71" s="2" t="s">
        <v>688</v>
      </c>
      <c r="N71" s="40" t="s">
        <v>264</v>
      </c>
      <c r="O71" s="40" t="s">
        <v>381</v>
      </c>
      <c r="P71" s="2" t="s">
        <v>460</v>
      </c>
      <c r="Q71" s="2" t="s">
        <v>51</v>
      </c>
      <c r="R71" s="2" t="s">
        <v>689</v>
      </c>
      <c r="S71" s="2" t="s">
        <v>52</v>
      </c>
      <c r="T71" s="2" t="s">
        <v>690</v>
      </c>
      <c r="U71" s="2" t="s">
        <v>52</v>
      </c>
      <c r="V71" s="2" t="s">
        <v>622</v>
      </c>
      <c r="W71" s="2" t="s">
        <v>623</v>
      </c>
      <c r="X71" s="2" t="s">
        <v>691</v>
      </c>
      <c r="Y71" s="2" t="s">
        <v>692</v>
      </c>
      <c r="Z71" s="16">
        <v>26781515</v>
      </c>
      <c r="AA71" s="41">
        <v>23781515</v>
      </c>
      <c r="AB71" s="16">
        <v>315050.90000000002</v>
      </c>
      <c r="AC71" s="16">
        <v>28813.373391999998</v>
      </c>
      <c r="AD71" s="36">
        <f t="shared" si="1"/>
        <v>23752701.626607999</v>
      </c>
      <c r="AE71" s="16">
        <v>3180304</v>
      </c>
      <c r="AF71" s="47">
        <v>12000000</v>
      </c>
      <c r="AG71" s="16">
        <f t="shared" si="2"/>
        <v>-8819696</v>
      </c>
      <c r="AH71" s="16">
        <v>0</v>
      </c>
      <c r="AI71" s="16">
        <v>0</v>
      </c>
      <c r="AJ71" s="16">
        <f t="shared" si="3"/>
        <v>0</v>
      </c>
      <c r="AK71" s="16">
        <v>0</v>
      </c>
      <c r="AL71" s="16">
        <v>0</v>
      </c>
      <c r="AM71" s="16">
        <f t="shared" si="4"/>
        <v>0</v>
      </c>
      <c r="AN71" s="16">
        <v>0</v>
      </c>
      <c r="AO71" s="16">
        <v>0</v>
      </c>
      <c r="AP71" s="16">
        <f t="shared" si="5"/>
        <v>0</v>
      </c>
      <c r="AQ71" s="16">
        <v>0</v>
      </c>
      <c r="AR71" s="16">
        <f t="shared" si="6"/>
        <v>14933005.626607999</v>
      </c>
      <c r="AS71" s="16">
        <v>0</v>
      </c>
      <c r="AT71" s="16">
        <v>0</v>
      </c>
      <c r="AU71" s="16" t="s">
        <v>306</v>
      </c>
      <c r="AV71" s="16">
        <v>0</v>
      </c>
      <c r="AW71" s="36">
        <v>8819696</v>
      </c>
      <c r="AX71" s="36">
        <v>0</v>
      </c>
      <c r="AY71" s="36">
        <v>0</v>
      </c>
      <c r="AZ71" s="36">
        <v>0</v>
      </c>
      <c r="BA71" s="36">
        <v>0</v>
      </c>
      <c r="BB71" s="36"/>
    </row>
    <row r="72" spans="1:54" hidden="1" x14ac:dyDescent="0.25">
      <c r="A72" s="2" t="str">
        <f t="shared" si="0"/>
        <v>F</v>
      </c>
      <c r="B72" s="2" t="s">
        <v>145</v>
      </c>
      <c r="C72" s="2" t="s">
        <v>681</v>
      </c>
      <c r="D72" s="35" t="s">
        <v>682</v>
      </c>
      <c r="E72" s="2" t="s">
        <v>698</v>
      </c>
      <c r="F72" s="2" t="s">
        <v>699</v>
      </c>
      <c r="G72" s="2" t="s">
        <v>700</v>
      </c>
      <c r="H72" s="2" t="s">
        <v>699</v>
      </c>
      <c r="I72" s="2" t="s">
        <v>701</v>
      </c>
      <c r="J72" s="2" t="s">
        <v>702</v>
      </c>
      <c r="K72" s="2" t="s">
        <v>262</v>
      </c>
      <c r="L72" s="2">
        <v>1209</v>
      </c>
      <c r="M72" s="2" t="s">
        <v>688</v>
      </c>
      <c r="N72" s="2" t="s">
        <v>264</v>
      </c>
      <c r="O72" s="2" t="s">
        <v>300</v>
      </c>
      <c r="P72" s="2" t="s">
        <v>460</v>
      </c>
      <c r="Q72" s="2" t="s">
        <v>51</v>
      </c>
      <c r="R72" s="2" t="s">
        <v>689</v>
      </c>
      <c r="S72" s="2" t="s">
        <v>52</v>
      </c>
      <c r="T72" s="2" t="s">
        <v>690</v>
      </c>
      <c r="U72" s="2" t="s">
        <v>52</v>
      </c>
      <c r="V72" s="2" t="s">
        <v>622</v>
      </c>
      <c r="W72" s="2" t="s">
        <v>623</v>
      </c>
      <c r="X72" s="2" t="s">
        <v>691</v>
      </c>
      <c r="Y72" s="2" t="s">
        <v>692</v>
      </c>
      <c r="Z72" s="16">
        <v>0</v>
      </c>
      <c r="AA72" s="16">
        <v>2214272</v>
      </c>
      <c r="AB72" s="16">
        <v>1200638.26</v>
      </c>
      <c r="AC72" s="16">
        <v>419657.16000000003</v>
      </c>
      <c r="AD72" s="36">
        <f t="shared" si="1"/>
        <v>1794614.8399999999</v>
      </c>
      <c r="AE72" s="16">
        <v>0</v>
      </c>
      <c r="AF72" s="16">
        <v>0</v>
      </c>
      <c r="AG72" s="16">
        <f t="shared" si="2"/>
        <v>0</v>
      </c>
      <c r="AH72" s="16">
        <v>0</v>
      </c>
      <c r="AI72" s="16">
        <v>0</v>
      </c>
      <c r="AJ72" s="16">
        <f t="shared" si="3"/>
        <v>0</v>
      </c>
      <c r="AK72" s="16">
        <v>0</v>
      </c>
      <c r="AL72" s="16">
        <v>0</v>
      </c>
      <c r="AM72" s="16">
        <f t="shared" si="4"/>
        <v>0</v>
      </c>
      <c r="AN72" s="16">
        <v>0</v>
      </c>
      <c r="AO72" s="16">
        <v>0</v>
      </c>
      <c r="AP72" s="16">
        <f t="shared" si="5"/>
        <v>0</v>
      </c>
      <c r="AQ72" s="16">
        <v>0</v>
      </c>
      <c r="AR72" s="16">
        <f t="shared" si="6"/>
        <v>1794614.8399999999</v>
      </c>
      <c r="AS72" s="16">
        <v>0</v>
      </c>
      <c r="AT72" s="16">
        <v>0</v>
      </c>
      <c r="AU72" s="16" t="s">
        <v>306</v>
      </c>
      <c r="AV72" s="16">
        <v>0</v>
      </c>
      <c r="AW72" s="36">
        <v>0</v>
      </c>
      <c r="AX72" s="36">
        <v>0</v>
      </c>
      <c r="AY72" s="36">
        <v>0</v>
      </c>
      <c r="AZ72" s="36">
        <v>0</v>
      </c>
      <c r="BA72" s="36">
        <v>0</v>
      </c>
      <c r="BB72" s="36"/>
    </row>
    <row r="73" spans="1:54" hidden="1" x14ac:dyDescent="0.25">
      <c r="A73" s="2" t="str">
        <f t="shared" ref="A73:A136" si="8">LEFT(C73,1)</f>
        <v>F</v>
      </c>
      <c r="B73" s="2" t="s">
        <v>145</v>
      </c>
      <c r="C73" s="2" t="s">
        <v>681</v>
      </c>
      <c r="D73" s="35" t="s">
        <v>682</v>
      </c>
      <c r="E73" s="2" t="s">
        <v>703</v>
      </c>
      <c r="F73" s="2" t="s">
        <v>697</v>
      </c>
      <c r="G73" s="2" t="s">
        <v>704</v>
      </c>
      <c r="H73" s="2" t="s">
        <v>697</v>
      </c>
      <c r="I73" s="2" t="s">
        <v>705</v>
      </c>
      <c r="J73" s="2" t="s">
        <v>697</v>
      </c>
      <c r="K73" s="2" t="s">
        <v>262</v>
      </c>
      <c r="L73" s="2">
        <v>1209</v>
      </c>
      <c r="M73" s="2" t="s">
        <v>688</v>
      </c>
      <c r="N73" s="2" t="s">
        <v>264</v>
      </c>
      <c r="O73" s="2" t="s">
        <v>265</v>
      </c>
      <c r="P73" s="2" t="s">
        <v>460</v>
      </c>
      <c r="Q73" s="2" t="s">
        <v>51</v>
      </c>
      <c r="R73" s="2" t="s">
        <v>689</v>
      </c>
      <c r="S73" s="2" t="s">
        <v>52</v>
      </c>
      <c r="T73" s="2" t="s">
        <v>690</v>
      </c>
      <c r="U73" s="2" t="s">
        <v>52</v>
      </c>
      <c r="V73" s="2" t="s">
        <v>622</v>
      </c>
      <c r="W73" s="2" t="s">
        <v>623</v>
      </c>
      <c r="X73" s="2" t="s">
        <v>691</v>
      </c>
      <c r="Y73" s="2" t="s">
        <v>692</v>
      </c>
      <c r="Z73" s="16">
        <v>0</v>
      </c>
      <c r="AA73" s="50">
        <v>0</v>
      </c>
      <c r="AB73" s="16">
        <v>23314469.469999999</v>
      </c>
      <c r="AC73" s="39">
        <f>22670320.3697253-3120000</f>
        <v>19550320.369725302</v>
      </c>
      <c r="AD73" s="36">
        <f t="shared" ref="AD73:AD136" si="9">AA73-AC73</f>
        <v>-19550320.369725302</v>
      </c>
      <c r="AE73" s="16">
        <v>0</v>
      </c>
      <c r="AF73" s="16">
        <v>0</v>
      </c>
      <c r="AG73" s="16">
        <f t="shared" ref="AG73:AG136" si="10">AE73-AF73</f>
        <v>0</v>
      </c>
      <c r="AH73" s="16">
        <v>0</v>
      </c>
      <c r="AI73" s="16">
        <v>0</v>
      </c>
      <c r="AJ73" s="16">
        <f t="shared" ref="AJ73:AJ136" si="11">AH73-AI73</f>
        <v>0</v>
      </c>
      <c r="AK73" s="16">
        <v>0</v>
      </c>
      <c r="AL73" s="16">
        <v>0</v>
      </c>
      <c r="AM73" s="16">
        <f t="shared" ref="AM73:AM136" si="12">AK73-AL73</f>
        <v>0</v>
      </c>
      <c r="AN73" s="16">
        <v>0</v>
      </c>
      <c r="AO73" s="16">
        <v>0</v>
      </c>
      <c r="AP73" s="16">
        <f t="shared" ref="AP73:AP136" si="13">AN73-AO73</f>
        <v>0</v>
      </c>
      <c r="AQ73" s="16">
        <v>0</v>
      </c>
      <c r="AR73" s="16">
        <f t="shared" ref="AR73:AR136" si="14">AP73+AM73+AJ73+AG73+AD73</f>
        <v>-19550320.369725302</v>
      </c>
      <c r="AS73" s="16">
        <v>0</v>
      </c>
      <c r="AT73" s="16">
        <v>0</v>
      </c>
      <c r="AU73" s="16" t="s">
        <v>306</v>
      </c>
      <c r="AV73" s="16">
        <v>0</v>
      </c>
      <c r="AW73" s="36">
        <v>0</v>
      </c>
      <c r="AX73" s="36">
        <v>0</v>
      </c>
      <c r="AY73" s="36">
        <v>0</v>
      </c>
      <c r="AZ73" s="36">
        <v>0</v>
      </c>
      <c r="BA73" s="36">
        <v>0</v>
      </c>
      <c r="BB73" s="36"/>
    </row>
    <row r="74" spans="1:54" hidden="1" x14ac:dyDescent="0.25">
      <c r="A74" s="2" t="str">
        <f t="shared" si="8"/>
        <v>F</v>
      </c>
      <c r="B74" s="2" t="s">
        <v>145</v>
      </c>
      <c r="C74" s="2" t="s">
        <v>706</v>
      </c>
      <c r="D74" s="35" t="s">
        <v>707</v>
      </c>
      <c r="E74" s="2" t="s">
        <v>708</v>
      </c>
      <c r="F74" s="2" t="s">
        <v>160</v>
      </c>
      <c r="G74" s="2" t="s">
        <v>709</v>
      </c>
      <c r="H74" s="2" t="s">
        <v>160</v>
      </c>
      <c r="I74" s="2" t="s">
        <v>710</v>
      </c>
      <c r="J74" s="33" t="s">
        <v>160</v>
      </c>
      <c r="K74" s="2" t="s">
        <v>262</v>
      </c>
      <c r="L74" s="2">
        <v>1080</v>
      </c>
      <c r="M74" s="2" t="s">
        <v>711</v>
      </c>
      <c r="N74" s="2" t="s">
        <v>264</v>
      </c>
      <c r="O74" s="2" t="s">
        <v>285</v>
      </c>
      <c r="P74" s="2" t="s">
        <v>266</v>
      </c>
      <c r="Q74" s="2" t="s">
        <v>118</v>
      </c>
      <c r="R74" s="2" t="s">
        <v>621</v>
      </c>
      <c r="S74" s="2" t="s">
        <v>145</v>
      </c>
      <c r="T74" s="33"/>
      <c r="U74" s="48" t="s">
        <v>159</v>
      </c>
      <c r="V74" s="2" t="s">
        <v>622</v>
      </c>
      <c r="W74" s="2" t="s">
        <v>623</v>
      </c>
      <c r="X74" s="2" t="s">
        <v>624</v>
      </c>
      <c r="Y74" s="2" t="s">
        <v>623</v>
      </c>
      <c r="Z74" s="16">
        <v>0</v>
      </c>
      <c r="AA74" s="16">
        <v>0</v>
      </c>
      <c r="AB74" s="16">
        <v>0</v>
      </c>
      <c r="AC74" s="16">
        <v>0</v>
      </c>
      <c r="AD74" s="36">
        <f t="shared" si="9"/>
        <v>0</v>
      </c>
      <c r="AE74" s="16">
        <v>11600000</v>
      </c>
      <c r="AF74" s="39">
        <f>11600000-11600000</f>
        <v>0</v>
      </c>
      <c r="AG74" s="16">
        <f t="shared" si="10"/>
        <v>11600000</v>
      </c>
      <c r="AH74" s="16">
        <v>12000000</v>
      </c>
      <c r="AI74" s="47">
        <v>0</v>
      </c>
      <c r="AJ74" s="16">
        <f t="shared" si="11"/>
        <v>12000000</v>
      </c>
      <c r="AK74" s="16">
        <v>17000000</v>
      </c>
      <c r="AL74" s="47">
        <v>10554937</v>
      </c>
      <c r="AM74" s="16">
        <f t="shared" si="12"/>
        <v>6445063</v>
      </c>
      <c r="AN74" s="16">
        <v>17000000</v>
      </c>
      <c r="AO74" s="16">
        <v>16310937.5</v>
      </c>
      <c r="AP74" s="16">
        <f t="shared" si="13"/>
        <v>689062.5</v>
      </c>
      <c r="AQ74" s="16">
        <v>17000000</v>
      </c>
      <c r="AR74" s="16">
        <f t="shared" si="14"/>
        <v>30734125.5</v>
      </c>
      <c r="AS74" s="16">
        <v>0</v>
      </c>
      <c r="AT74" s="16" t="s">
        <v>625</v>
      </c>
      <c r="AU74" s="16" t="s">
        <v>274</v>
      </c>
      <c r="AV74" s="16">
        <v>0</v>
      </c>
      <c r="AW74" s="36">
        <v>-11600000</v>
      </c>
      <c r="AX74" s="36">
        <v>-4052287.5</v>
      </c>
      <c r="AY74" s="36">
        <v>-3755750.5</v>
      </c>
      <c r="AZ74" s="36">
        <v>0</v>
      </c>
      <c r="BA74" s="36">
        <v>0</v>
      </c>
      <c r="BB74" s="36"/>
    </row>
    <row r="75" spans="1:54" hidden="1" x14ac:dyDescent="0.25">
      <c r="A75" s="2" t="str">
        <f t="shared" si="8"/>
        <v>F</v>
      </c>
      <c r="B75" s="2" t="s">
        <v>145</v>
      </c>
      <c r="C75" s="2" t="s">
        <v>706</v>
      </c>
      <c r="D75" s="35" t="s">
        <v>707</v>
      </c>
      <c r="E75" s="2" t="s">
        <v>712</v>
      </c>
      <c r="F75" s="2" t="s">
        <v>713</v>
      </c>
      <c r="G75" s="2" t="s">
        <v>714</v>
      </c>
      <c r="H75" s="2" t="s">
        <v>713</v>
      </c>
      <c r="I75" s="2" t="s">
        <v>715</v>
      </c>
      <c r="J75" s="2" t="s">
        <v>713</v>
      </c>
      <c r="K75" s="2" t="s">
        <v>262</v>
      </c>
      <c r="L75" s="2">
        <v>1080</v>
      </c>
      <c r="M75" s="2" t="s">
        <v>711</v>
      </c>
      <c r="N75" s="2" t="s">
        <v>264</v>
      </c>
      <c r="O75" s="2" t="s">
        <v>265</v>
      </c>
      <c r="P75" s="2" t="s">
        <v>266</v>
      </c>
      <c r="Q75" s="2" t="s">
        <v>118</v>
      </c>
      <c r="R75" s="2" t="s">
        <v>621</v>
      </c>
      <c r="S75" s="2" t="s">
        <v>145</v>
      </c>
      <c r="T75" s="2" t="s">
        <v>716</v>
      </c>
      <c r="U75" s="2" t="s">
        <v>150</v>
      </c>
      <c r="V75" s="2" t="s">
        <v>717</v>
      </c>
      <c r="W75" s="2" t="s">
        <v>718</v>
      </c>
      <c r="X75" s="2" t="s">
        <v>719</v>
      </c>
      <c r="Y75" s="2" t="s">
        <v>720</v>
      </c>
      <c r="Z75" s="16">
        <v>0</v>
      </c>
      <c r="AA75" s="16">
        <v>1140530</v>
      </c>
      <c r="AB75" s="16">
        <v>9154630.4000000004</v>
      </c>
      <c r="AC75" s="16">
        <v>0</v>
      </c>
      <c r="AD75" s="36">
        <f t="shared" si="9"/>
        <v>1140530</v>
      </c>
      <c r="AE75" s="16">
        <v>0</v>
      </c>
      <c r="AF75" s="16">
        <v>30100000</v>
      </c>
      <c r="AG75" s="16">
        <f t="shared" si="10"/>
        <v>-30100000</v>
      </c>
      <c r="AH75" s="16">
        <v>0</v>
      </c>
      <c r="AI75" s="16">
        <v>30100000</v>
      </c>
      <c r="AJ75" s="16">
        <f t="shared" si="11"/>
        <v>-30100000</v>
      </c>
      <c r="AK75" s="16">
        <v>0</v>
      </c>
      <c r="AL75" s="16">
        <v>30100000</v>
      </c>
      <c r="AM75" s="16">
        <f t="shared" si="12"/>
        <v>-30100000</v>
      </c>
      <c r="AN75" s="16">
        <v>0</v>
      </c>
      <c r="AO75" s="16">
        <v>30100000</v>
      </c>
      <c r="AP75" s="16">
        <f t="shared" si="13"/>
        <v>-30100000</v>
      </c>
      <c r="AQ75" s="16">
        <v>30100000</v>
      </c>
      <c r="AR75" s="16">
        <f t="shared" si="14"/>
        <v>-119259470</v>
      </c>
      <c r="AS75" s="16">
        <v>0</v>
      </c>
      <c r="AT75" s="16">
        <v>0</v>
      </c>
      <c r="AU75" s="16" t="s">
        <v>274</v>
      </c>
      <c r="AV75" s="16">
        <v>0</v>
      </c>
      <c r="AW75" s="36">
        <v>0</v>
      </c>
      <c r="AX75" s="36">
        <v>0</v>
      </c>
      <c r="AY75" s="36">
        <v>0</v>
      </c>
      <c r="AZ75" s="36">
        <v>0</v>
      </c>
      <c r="BA75" s="36">
        <v>0</v>
      </c>
      <c r="BB75" s="36"/>
    </row>
    <row r="76" spans="1:54" hidden="1" x14ac:dyDescent="0.25">
      <c r="A76" s="2" t="str">
        <f t="shared" si="8"/>
        <v>F</v>
      </c>
      <c r="B76" s="2" t="s">
        <v>145</v>
      </c>
      <c r="C76" s="2" t="s">
        <v>721</v>
      </c>
      <c r="D76" s="35" t="s">
        <v>722</v>
      </c>
      <c r="E76" s="2" t="s">
        <v>723</v>
      </c>
      <c r="F76" s="2" t="s">
        <v>724</v>
      </c>
      <c r="G76" s="2" t="s">
        <v>725</v>
      </c>
      <c r="H76" s="2" t="s">
        <v>724</v>
      </c>
      <c r="I76" s="2" t="s">
        <v>726</v>
      </c>
      <c r="J76" s="2" t="s">
        <v>727</v>
      </c>
      <c r="K76" s="2" t="s">
        <v>262</v>
      </c>
      <c r="L76" s="2">
        <v>1207</v>
      </c>
      <c r="M76" s="2" t="s">
        <v>631</v>
      </c>
      <c r="N76" s="2" t="s">
        <v>264</v>
      </c>
      <c r="O76" s="2" t="s">
        <v>285</v>
      </c>
      <c r="P76" s="2" t="s">
        <v>266</v>
      </c>
      <c r="Q76" s="2" t="s">
        <v>118</v>
      </c>
      <c r="R76" s="2" t="s">
        <v>621</v>
      </c>
      <c r="S76" s="2" t="s">
        <v>145</v>
      </c>
      <c r="T76" s="2" t="s">
        <v>728</v>
      </c>
      <c r="U76" s="2" t="s">
        <v>149</v>
      </c>
      <c r="V76" s="2" t="s">
        <v>729</v>
      </c>
      <c r="W76" s="2" t="s">
        <v>730</v>
      </c>
      <c r="X76" s="2" t="s">
        <v>731</v>
      </c>
      <c r="Y76" s="2" t="s">
        <v>20</v>
      </c>
      <c r="Z76" s="16">
        <v>0</v>
      </c>
      <c r="AA76" s="16">
        <v>0</v>
      </c>
      <c r="AB76" s="16">
        <v>10116.92</v>
      </c>
      <c r="AC76" s="16">
        <v>7070.8500000000022</v>
      </c>
      <c r="AD76" s="36">
        <f t="shared" si="9"/>
        <v>-7070.8500000000022</v>
      </c>
      <c r="AE76" s="16">
        <v>0</v>
      </c>
      <c r="AF76" s="16">
        <v>0</v>
      </c>
      <c r="AG76" s="16">
        <f t="shared" si="10"/>
        <v>0</v>
      </c>
      <c r="AH76" s="16">
        <v>0</v>
      </c>
      <c r="AI76" s="16">
        <v>0</v>
      </c>
      <c r="AJ76" s="16">
        <f t="shared" si="11"/>
        <v>0</v>
      </c>
      <c r="AK76" s="16">
        <v>0</v>
      </c>
      <c r="AL76" s="16">
        <v>0</v>
      </c>
      <c r="AM76" s="16">
        <f t="shared" si="12"/>
        <v>0</v>
      </c>
      <c r="AN76" s="16">
        <v>0</v>
      </c>
      <c r="AO76" s="16">
        <v>0</v>
      </c>
      <c r="AP76" s="16">
        <f t="shared" si="13"/>
        <v>0</v>
      </c>
      <c r="AQ76" s="16">
        <v>0</v>
      </c>
      <c r="AR76" s="16">
        <f t="shared" si="14"/>
        <v>-7070.8500000000022</v>
      </c>
      <c r="AS76" s="16">
        <v>0</v>
      </c>
      <c r="AT76" s="16">
        <v>0</v>
      </c>
      <c r="AU76" s="16" t="s">
        <v>274</v>
      </c>
      <c r="AV76" s="16">
        <v>0</v>
      </c>
      <c r="AW76" s="36">
        <v>0</v>
      </c>
      <c r="AX76" s="36">
        <v>0</v>
      </c>
      <c r="AY76" s="36">
        <v>0</v>
      </c>
      <c r="AZ76" s="36">
        <v>0</v>
      </c>
      <c r="BA76" s="36">
        <v>0</v>
      </c>
      <c r="BB76" s="36"/>
    </row>
    <row r="77" spans="1:54" hidden="1" x14ac:dyDescent="0.25">
      <c r="A77" s="2" t="str">
        <f t="shared" si="8"/>
        <v>F</v>
      </c>
      <c r="B77" s="2" t="s">
        <v>145</v>
      </c>
      <c r="C77" s="2" t="s">
        <v>721</v>
      </c>
      <c r="D77" s="35" t="s">
        <v>722</v>
      </c>
      <c r="E77" s="2" t="s">
        <v>723</v>
      </c>
      <c r="F77" s="2" t="s">
        <v>724</v>
      </c>
      <c r="G77" s="2" t="s">
        <v>725</v>
      </c>
      <c r="H77" s="2" t="s">
        <v>724</v>
      </c>
      <c r="I77" s="2" t="s">
        <v>732</v>
      </c>
      <c r="J77" s="2" t="s">
        <v>733</v>
      </c>
      <c r="K77" s="2" t="s">
        <v>262</v>
      </c>
      <c r="L77" s="2">
        <v>1207</v>
      </c>
      <c r="M77" s="2" t="s">
        <v>631</v>
      </c>
      <c r="N77" s="2" t="s">
        <v>264</v>
      </c>
      <c r="O77" s="2" t="s">
        <v>265</v>
      </c>
      <c r="P77" s="2" t="s">
        <v>266</v>
      </c>
      <c r="Q77" s="2" t="s">
        <v>118</v>
      </c>
      <c r="R77" s="2" t="s">
        <v>621</v>
      </c>
      <c r="S77" s="2" t="s">
        <v>145</v>
      </c>
      <c r="T77" s="2" t="s">
        <v>728</v>
      </c>
      <c r="U77" s="2" t="s">
        <v>149</v>
      </c>
      <c r="V77" s="2" t="s">
        <v>729</v>
      </c>
      <c r="W77" s="2" t="s">
        <v>730</v>
      </c>
      <c r="X77" s="2" t="s">
        <v>731</v>
      </c>
      <c r="Y77" s="2" t="s">
        <v>20</v>
      </c>
      <c r="Z77" s="16">
        <v>0</v>
      </c>
      <c r="AA77" s="16">
        <v>500000</v>
      </c>
      <c r="AB77" s="16">
        <v>507113.2</v>
      </c>
      <c r="AC77" s="16">
        <v>497113.48679999996</v>
      </c>
      <c r="AD77" s="36">
        <f t="shared" si="9"/>
        <v>2886.5132000000449</v>
      </c>
      <c r="AE77" s="16">
        <v>0</v>
      </c>
      <c r="AF77" s="16">
        <v>0</v>
      </c>
      <c r="AG77" s="16">
        <f t="shared" si="10"/>
        <v>0</v>
      </c>
      <c r="AH77" s="16">
        <v>0</v>
      </c>
      <c r="AI77" s="16">
        <v>0</v>
      </c>
      <c r="AJ77" s="16">
        <f t="shared" si="11"/>
        <v>0</v>
      </c>
      <c r="AK77" s="16">
        <v>0</v>
      </c>
      <c r="AL77" s="16">
        <v>0</v>
      </c>
      <c r="AM77" s="16">
        <f t="shared" si="12"/>
        <v>0</v>
      </c>
      <c r="AN77" s="16">
        <v>0</v>
      </c>
      <c r="AO77" s="16">
        <v>0</v>
      </c>
      <c r="AP77" s="16">
        <f t="shared" si="13"/>
        <v>0</v>
      </c>
      <c r="AQ77" s="16">
        <v>0</v>
      </c>
      <c r="AR77" s="16">
        <f t="shared" si="14"/>
        <v>2886.5132000000449</v>
      </c>
      <c r="AS77" s="16">
        <v>0</v>
      </c>
      <c r="AT77" s="16">
        <v>0</v>
      </c>
      <c r="AU77" s="16" t="s">
        <v>274</v>
      </c>
      <c r="AV77" s="16">
        <v>0</v>
      </c>
      <c r="AW77" s="36">
        <v>0</v>
      </c>
      <c r="AX77" s="36">
        <v>0</v>
      </c>
      <c r="AY77" s="36">
        <v>0</v>
      </c>
      <c r="AZ77" s="36">
        <v>0</v>
      </c>
      <c r="BA77" s="36">
        <v>0</v>
      </c>
      <c r="BB77" s="36"/>
    </row>
    <row r="78" spans="1:54" hidden="1" x14ac:dyDescent="0.25">
      <c r="A78" s="2" t="str">
        <f t="shared" si="8"/>
        <v>F</v>
      </c>
      <c r="B78" s="2" t="s">
        <v>145</v>
      </c>
      <c r="C78" s="2" t="s">
        <v>721</v>
      </c>
      <c r="D78" s="35" t="s">
        <v>722</v>
      </c>
      <c r="E78" s="2" t="s">
        <v>734</v>
      </c>
      <c r="F78" s="2" t="s">
        <v>735</v>
      </c>
      <c r="G78" s="2" t="s">
        <v>736</v>
      </c>
      <c r="H78" s="2" t="s">
        <v>735</v>
      </c>
      <c r="I78" s="2" t="s">
        <v>737</v>
      </c>
      <c r="J78" s="2" t="s">
        <v>738</v>
      </c>
      <c r="K78" s="2" t="s">
        <v>262</v>
      </c>
      <c r="L78" s="2">
        <v>1205</v>
      </c>
      <c r="M78" s="2" t="s">
        <v>619</v>
      </c>
      <c r="N78" s="2" t="s">
        <v>264</v>
      </c>
      <c r="O78" s="2" t="s">
        <v>285</v>
      </c>
      <c r="P78" s="2" t="s">
        <v>266</v>
      </c>
      <c r="Q78" s="2" t="s">
        <v>118</v>
      </c>
      <c r="R78" s="2" t="s">
        <v>621</v>
      </c>
      <c r="S78" s="2" t="s">
        <v>145</v>
      </c>
      <c r="T78" s="2" t="s">
        <v>728</v>
      </c>
      <c r="U78" s="2" t="s">
        <v>149</v>
      </c>
      <c r="V78" s="2" t="s">
        <v>729</v>
      </c>
      <c r="W78" s="2" t="s">
        <v>730</v>
      </c>
      <c r="X78" s="2" t="s">
        <v>739</v>
      </c>
      <c r="Y78" s="2" t="s">
        <v>7</v>
      </c>
      <c r="Z78" s="16">
        <v>0</v>
      </c>
      <c r="AA78" s="16">
        <v>0</v>
      </c>
      <c r="AB78" s="16">
        <v>-43180.43</v>
      </c>
      <c r="AC78" s="16">
        <v>-47000</v>
      </c>
      <c r="AD78" s="36">
        <f t="shared" si="9"/>
        <v>47000</v>
      </c>
      <c r="AE78" s="16">
        <v>0</v>
      </c>
      <c r="AF78" s="16">
        <v>0</v>
      </c>
      <c r="AG78" s="16">
        <f t="shared" si="10"/>
        <v>0</v>
      </c>
      <c r="AH78" s="16">
        <v>0</v>
      </c>
      <c r="AI78" s="16">
        <v>0</v>
      </c>
      <c r="AJ78" s="16">
        <f t="shared" si="11"/>
        <v>0</v>
      </c>
      <c r="AK78" s="16">
        <v>0</v>
      </c>
      <c r="AL78" s="16">
        <v>0</v>
      </c>
      <c r="AM78" s="16">
        <f t="shared" si="12"/>
        <v>0</v>
      </c>
      <c r="AN78" s="16">
        <v>0</v>
      </c>
      <c r="AO78" s="16">
        <v>0</v>
      </c>
      <c r="AP78" s="16">
        <f t="shared" si="13"/>
        <v>0</v>
      </c>
      <c r="AQ78" s="16">
        <v>0</v>
      </c>
      <c r="AR78" s="16">
        <f t="shared" si="14"/>
        <v>47000</v>
      </c>
      <c r="AS78" s="16">
        <v>0</v>
      </c>
      <c r="AT78" s="16">
        <v>0</v>
      </c>
      <c r="AU78" s="16" t="s">
        <v>274</v>
      </c>
      <c r="AV78" s="16">
        <v>0</v>
      </c>
      <c r="AW78" s="36">
        <v>0</v>
      </c>
      <c r="AX78" s="36">
        <v>0</v>
      </c>
      <c r="AY78" s="36">
        <v>0</v>
      </c>
      <c r="AZ78" s="36">
        <v>0</v>
      </c>
      <c r="BA78" s="36">
        <v>0</v>
      </c>
      <c r="BB78" s="36"/>
    </row>
    <row r="79" spans="1:54" hidden="1" x14ac:dyDescent="0.25">
      <c r="A79" s="2" t="str">
        <f t="shared" si="8"/>
        <v>F</v>
      </c>
      <c r="B79" s="2" t="s">
        <v>145</v>
      </c>
      <c r="C79" s="2" t="s">
        <v>721</v>
      </c>
      <c r="D79" s="35" t="s">
        <v>722</v>
      </c>
      <c r="E79" s="2" t="s">
        <v>734</v>
      </c>
      <c r="F79" s="2" t="s">
        <v>735</v>
      </c>
      <c r="G79" s="2" t="s">
        <v>736</v>
      </c>
      <c r="H79" s="2" t="s">
        <v>735</v>
      </c>
      <c r="I79" s="2" t="s">
        <v>740</v>
      </c>
      <c r="J79" s="2" t="s">
        <v>741</v>
      </c>
      <c r="K79" s="2" t="s">
        <v>262</v>
      </c>
      <c r="L79" s="2">
        <v>1205</v>
      </c>
      <c r="M79" s="2" t="s">
        <v>619</v>
      </c>
      <c r="N79" s="2" t="s">
        <v>264</v>
      </c>
      <c r="O79" s="2" t="s">
        <v>285</v>
      </c>
      <c r="P79" s="2" t="s">
        <v>266</v>
      </c>
      <c r="Q79" s="2" t="s">
        <v>118</v>
      </c>
      <c r="R79" s="2" t="s">
        <v>621</v>
      </c>
      <c r="S79" s="2" t="s">
        <v>145</v>
      </c>
      <c r="T79" s="2" t="s">
        <v>728</v>
      </c>
      <c r="U79" s="2" t="s">
        <v>149</v>
      </c>
      <c r="V79" s="2" t="s">
        <v>729</v>
      </c>
      <c r="W79" s="2" t="s">
        <v>730</v>
      </c>
      <c r="X79" s="2" t="s">
        <v>739</v>
      </c>
      <c r="Y79" s="2" t="s">
        <v>7</v>
      </c>
      <c r="Z79" s="16">
        <v>0</v>
      </c>
      <c r="AA79" s="16">
        <v>350000</v>
      </c>
      <c r="AB79" s="16">
        <v>347876.39</v>
      </c>
      <c r="AC79" s="16">
        <v>349595.17599999998</v>
      </c>
      <c r="AD79" s="36">
        <f t="shared" si="9"/>
        <v>404.82400000002235</v>
      </c>
      <c r="AE79" s="16">
        <v>0</v>
      </c>
      <c r="AF79" s="16">
        <v>0</v>
      </c>
      <c r="AG79" s="16">
        <f t="shared" si="10"/>
        <v>0</v>
      </c>
      <c r="AH79" s="16">
        <v>0</v>
      </c>
      <c r="AI79" s="16">
        <v>0</v>
      </c>
      <c r="AJ79" s="16">
        <f t="shared" si="11"/>
        <v>0</v>
      </c>
      <c r="AK79" s="16">
        <v>0</v>
      </c>
      <c r="AL79" s="16">
        <v>0</v>
      </c>
      <c r="AM79" s="16">
        <f t="shared" si="12"/>
        <v>0</v>
      </c>
      <c r="AN79" s="16">
        <v>0</v>
      </c>
      <c r="AO79" s="16">
        <v>0</v>
      </c>
      <c r="AP79" s="16">
        <f t="shared" si="13"/>
        <v>0</v>
      </c>
      <c r="AQ79" s="16">
        <v>0</v>
      </c>
      <c r="AR79" s="16">
        <f t="shared" si="14"/>
        <v>404.82400000002235</v>
      </c>
      <c r="AS79" s="16">
        <v>0</v>
      </c>
      <c r="AT79" s="16">
        <v>0</v>
      </c>
      <c r="AU79" s="16" t="s">
        <v>274</v>
      </c>
      <c r="AV79" s="16">
        <v>0</v>
      </c>
      <c r="AW79" s="36">
        <v>0</v>
      </c>
      <c r="AX79" s="36">
        <v>0</v>
      </c>
      <c r="AY79" s="36">
        <v>0</v>
      </c>
      <c r="AZ79" s="36">
        <v>0</v>
      </c>
      <c r="BA79" s="36">
        <v>0</v>
      </c>
      <c r="BB79" s="36"/>
    </row>
    <row r="80" spans="1:54" hidden="1" x14ac:dyDescent="0.25">
      <c r="A80" s="2" t="str">
        <f t="shared" si="8"/>
        <v>F</v>
      </c>
      <c r="B80" s="2" t="s">
        <v>145</v>
      </c>
      <c r="C80" s="2" t="s">
        <v>721</v>
      </c>
      <c r="D80" s="35" t="s">
        <v>722</v>
      </c>
      <c r="E80" s="2" t="s">
        <v>742</v>
      </c>
      <c r="F80" s="2" t="s">
        <v>743</v>
      </c>
      <c r="G80" s="2" t="s">
        <v>744</v>
      </c>
      <c r="H80" s="2" t="s">
        <v>743</v>
      </c>
      <c r="I80" s="2" t="s">
        <v>745</v>
      </c>
      <c r="J80" s="2" t="s">
        <v>746</v>
      </c>
      <c r="K80" s="2" t="s">
        <v>262</v>
      </c>
      <c r="L80" s="2">
        <v>1220</v>
      </c>
      <c r="M80" s="2" t="s">
        <v>635</v>
      </c>
      <c r="N80" s="2" t="s">
        <v>264</v>
      </c>
      <c r="O80" s="2" t="s">
        <v>285</v>
      </c>
      <c r="P80" s="2" t="s">
        <v>266</v>
      </c>
      <c r="Q80" s="2" t="s">
        <v>118</v>
      </c>
      <c r="R80" s="2" t="s">
        <v>621</v>
      </c>
      <c r="S80" s="2" t="s">
        <v>145</v>
      </c>
      <c r="T80" s="2" t="s">
        <v>728</v>
      </c>
      <c r="U80" s="2" t="s">
        <v>149</v>
      </c>
      <c r="V80" s="2" t="s">
        <v>729</v>
      </c>
      <c r="W80" s="2" t="s">
        <v>730</v>
      </c>
      <c r="X80" s="2" t="s">
        <v>747</v>
      </c>
      <c r="Y80" s="2" t="s">
        <v>748</v>
      </c>
      <c r="Z80" s="16">
        <v>0</v>
      </c>
      <c r="AA80" s="16">
        <v>0</v>
      </c>
      <c r="AB80" s="16">
        <v>-0.67</v>
      </c>
      <c r="AC80" s="16">
        <v>-0.39999999999918145</v>
      </c>
      <c r="AD80" s="36">
        <f t="shared" si="9"/>
        <v>0.39999999999918145</v>
      </c>
      <c r="AE80" s="16">
        <v>0</v>
      </c>
      <c r="AF80" s="16">
        <v>0</v>
      </c>
      <c r="AG80" s="16">
        <f t="shared" si="10"/>
        <v>0</v>
      </c>
      <c r="AH80" s="16">
        <v>0</v>
      </c>
      <c r="AI80" s="16">
        <v>0</v>
      </c>
      <c r="AJ80" s="16">
        <f t="shared" si="11"/>
        <v>0</v>
      </c>
      <c r="AK80" s="16">
        <v>0</v>
      </c>
      <c r="AL80" s="16">
        <v>0</v>
      </c>
      <c r="AM80" s="16">
        <f t="shared" si="12"/>
        <v>0</v>
      </c>
      <c r="AN80" s="16">
        <v>0</v>
      </c>
      <c r="AO80" s="16">
        <v>0</v>
      </c>
      <c r="AP80" s="16">
        <f t="shared" si="13"/>
        <v>0</v>
      </c>
      <c r="AQ80" s="16">
        <v>0</v>
      </c>
      <c r="AR80" s="16">
        <f t="shared" si="14"/>
        <v>0.39999999999918145</v>
      </c>
      <c r="AS80" s="16">
        <v>0</v>
      </c>
      <c r="AT80" s="16">
        <v>0</v>
      </c>
      <c r="AU80" s="16" t="s">
        <v>274</v>
      </c>
      <c r="AV80" s="16">
        <v>0</v>
      </c>
      <c r="AW80" s="36">
        <v>0</v>
      </c>
      <c r="AX80" s="36">
        <v>0</v>
      </c>
      <c r="AY80" s="36">
        <v>0</v>
      </c>
      <c r="AZ80" s="36">
        <v>0</v>
      </c>
      <c r="BA80" s="36">
        <v>0</v>
      </c>
      <c r="BB80" s="36"/>
    </row>
    <row r="81" spans="1:54" hidden="1" x14ac:dyDescent="0.25">
      <c r="A81" s="2" t="str">
        <f t="shared" si="8"/>
        <v>F</v>
      </c>
      <c r="B81" s="2" t="s">
        <v>145</v>
      </c>
      <c r="C81" s="2" t="s">
        <v>721</v>
      </c>
      <c r="D81" s="35" t="s">
        <v>722</v>
      </c>
      <c r="E81" s="2" t="s">
        <v>742</v>
      </c>
      <c r="F81" s="2" t="s">
        <v>743</v>
      </c>
      <c r="G81" s="2" t="s">
        <v>744</v>
      </c>
      <c r="H81" s="2" t="s">
        <v>743</v>
      </c>
      <c r="I81" s="2" t="s">
        <v>749</v>
      </c>
      <c r="J81" s="2" t="s">
        <v>750</v>
      </c>
      <c r="K81" s="2" t="s">
        <v>262</v>
      </c>
      <c r="L81" s="2">
        <v>1220</v>
      </c>
      <c r="M81" s="2" t="s">
        <v>635</v>
      </c>
      <c r="N81" s="2" t="s">
        <v>264</v>
      </c>
      <c r="O81" s="2" t="s">
        <v>285</v>
      </c>
      <c r="P81" s="2" t="s">
        <v>266</v>
      </c>
      <c r="Q81" s="2" t="s">
        <v>118</v>
      </c>
      <c r="R81" s="2" t="s">
        <v>621</v>
      </c>
      <c r="S81" s="2" t="s">
        <v>145</v>
      </c>
      <c r="T81" s="2" t="s">
        <v>728</v>
      </c>
      <c r="U81" s="2" t="s">
        <v>149</v>
      </c>
      <c r="V81" s="2" t="s">
        <v>729</v>
      </c>
      <c r="W81" s="2" t="s">
        <v>730</v>
      </c>
      <c r="X81" s="2" t="s">
        <v>747</v>
      </c>
      <c r="Y81" s="2" t="s">
        <v>748</v>
      </c>
      <c r="Z81" s="16">
        <v>0</v>
      </c>
      <c r="AA81" s="16">
        <v>325000</v>
      </c>
      <c r="AB81" s="16">
        <v>324751.84000000003</v>
      </c>
      <c r="AC81" s="16">
        <v>329975.88760000002</v>
      </c>
      <c r="AD81" s="36">
        <f t="shared" si="9"/>
        <v>-4975.8876000000164</v>
      </c>
      <c r="AE81" s="16">
        <v>0</v>
      </c>
      <c r="AF81" s="16">
        <v>0</v>
      </c>
      <c r="AG81" s="16">
        <f t="shared" si="10"/>
        <v>0</v>
      </c>
      <c r="AH81" s="16">
        <v>0</v>
      </c>
      <c r="AI81" s="16">
        <v>0</v>
      </c>
      <c r="AJ81" s="16">
        <f t="shared" si="11"/>
        <v>0</v>
      </c>
      <c r="AK81" s="16">
        <v>0</v>
      </c>
      <c r="AL81" s="16">
        <v>0</v>
      </c>
      <c r="AM81" s="16">
        <f t="shared" si="12"/>
        <v>0</v>
      </c>
      <c r="AN81" s="16">
        <v>0</v>
      </c>
      <c r="AO81" s="16">
        <v>0</v>
      </c>
      <c r="AP81" s="16">
        <f t="shared" si="13"/>
        <v>0</v>
      </c>
      <c r="AQ81" s="16">
        <v>0</v>
      </c>
      <c r="AR81" s="16">
        <f t="shared" si="14"/>
        <v>-4975.8876000000164</v>
      </c>
      <c r="AS81" s="16">
        <v>0</v>
      </c>
      <c r="AT81" s="16">
        <v>0</v>
      </c>
      <c r="AU81" s="16" t="s">
        <v>274</v>
      </c>
      <c r="AV81" s="16">
        <v>0</v>
      </c>
      <c r="AW81" s="36">
        <v>0</v>
      </c>
      <c r="AX81" s="36">
        <v>0</v>
      </c>
      <c r="AY81" s="36">
        <v>0</v>
      </c>
      <c r="AZ81" s="36">
        <v>0</v>
      </c>
      <c r="BA81" s="36">
        <v>0</v>
      </c>
      <c r="BB81" s="36"/>
    </row>
    <row r="82" spans="1:54" hidden="1" x14ac:dyDescent="0.25">
      <c r="A82" s="2" t="str">
        <f t="shared" si="8"/>
        <v>F</v>
      </c>
      <c r="B82" s="2" t="s">
        <v>145</v>
      </c>
      <c r="C82" s="2" t="s">
        <v>721</v>
      </c>
      <c r="D82" s="35" t="s">
        <v>722</v>
      </c>
      <c r="E82" s="2" t="s">
        <v>751</v>
      </c>
      <c r="F82" s="2" t="s">
        <v>752</v>
      </c>
      <c r="G82" s="2" t="s">
        <v>753</v>
      </c>
      <c r="H82" s="2" t="s">
        <v>752</v>
      </c>
      <c r="I82" s="2" t="s">
        <v>754</v>
      </c>
      <c r="J82" s="2" t="s">
        <v>755</v>
      </c>
      <c r="K82" s="2" t="s">
        <v>262</v>
      </c>
      <c r="L82" s="2">
        <v>1221</v>
      </c>
      <c r="M82" s="2" t="s">
        <v>756</v>
      </c>
      <c r="N82" s="2" t="s">
        <v>264</v>
      </c>
      <c r="O82" s="2" t="s">
        <v>285</v>
      </c>
      <c r="P82" s="2" t="s">
        <v>266</v>
      </c>
      <c r="Q82" s="2" t="s">
        <v>118</v>
      </c>
      <c r="R82" s="2" t="s">
        <v>621</v>
      </c>
      <c r="S82" s="2" t="s">
        <v>145</v>
      </c>
      <c r="T82" s="2" t="s">
        <v>728</v>
      </c>
      <c r="U82" s="2" t="s">
        <v>149</v>
      </c>
      <c r="V82" s="2" t="s">
        <v>729</v>
      </c>
      <c r="W82" s="2" t="s">
        <v>730</v>
      </c>
      <c r="X82" s="2" t="s">
        <v>757</v>
      </c>
      <c r="Y82" s="2" t="s">
        <v>70</v>
      </c>
      <c r="Z82" s="16">
        <v>0</v>
      </c>
      <c r="AA82" s="16">
        <v>0</v>
      </c>
      <c r="AB82" s="16">
        <v>17883.71</v>
      </c>
      <c r="AC82" s="16">
        <v>17883.71</v>
      </c>
      <c r="AD82" s="36">
        <f t="shared" si="9"/>
        <v>-17883.71</v>
      </c>
      <c r="AE82" s="16">
        <v>0</v>
      </c>
      <c r="AF82" s="16">
        <v>0</v>
      </c>
      <c r="AG82" s="16">
        <f t="shared" si="10"/>
        <v>0</v>
      </c>
      <c r="AH82" s="16">
        <v>0</v>
      </c>
      <c r="AI82" s="16">
        <v>0</v>
      </c>
      <c r="AJ82" s="16">
        <f t="shared" si="11"/>
        <v>0</v>
      </c>
      <c r="AK82" s="16">
        <v>0</v>
      </c>
      <c r="AL82" s="16">
        <v>0</v>
      </c>
      <c r="AM82" s="16">
        <f t="shared" si="12"/>
        <v>0</v>
      </c>
      <c r="AN82" s="16">
        <v>0</v>
      </c>
      <c r="AO82" s="16">
        <v>0</v>
      </c>
      <c r="AP82" s="16">
        <f t="shared" si="13"/>
        <v>0</v>
      </c>
      <c r="AQ82" s="16">
        <v>0</v>
      </c>
      <c r="AR82" s="16">
        <f t="shared" si="14"/>
        <v>-17883.71</v>
      </c>
      <c r="AS82" s="16">
        <v>0</v>
      </c>
      <c r="AT82" s="16">
        <v>0</v>
      </c>
      <c r="AU82" s="16" t="s">
        <v>274</v>
      </c>
      <c r="AV82" s="16">
        <v>0</v>
      </c>
      <c r="AW82" s="36">
        <v>0</v>
      </c>
      <c r="AX82" s="36">
        <v>0</v>
      </c>
      <c r="AY82" s="36">
        <v>0</v>
      </c>
      <c r="AZ82" s="36">
        <v>0</v>
      </c>
      <c r="BA82" s="36">
        <v>0</v>
      </c>
      <c r="BB82" s="36"/>
    </row>
    <row r="83" spans="1:54" hidden="1" x14ac:dyDescent="0.25">
      <c r="A83" s="2" t="str">
        <f t="shared" si="8"/>
        <v>F</v>
      </c>
      <c r="B83" s="2" t="s">
        <v>145</v>
      </c>
      <c r="C83" s="2" t="s">
        <v>721</v>
      </c>
      <c r="D83" s="35" t="s">
        <v>722</v>
      </c>
      <c r="E83" s="2" t="s">
        <v>751</v>
      </c>
      <c r="F83" s="2" t="s">
        <v>752</v>
      </c>
      <c r="G83" s="2" t="s">
        <v>753</v>
      </c>
      <c r="H83" s="2" t="s">
        <v>752</v>
      </c>
      <c r="I83" s="2" t="s">
        <v>758</v>
      </c>
      <c r="J83" s="2" t="s">
        <v>759</v>
      </c>
      <c r="K83" s="2" t="s">
        <v>262</v>
      </c>
      <c r="L83" s="2">
        <v>1221</v>
      </c>
      <c r="M83" s="2" t="s">
        <v>756</v>
      </c>
      <c r="N83" s="2" t="s">
        <v>264</v>
      </c>
      <c r="O83" s="2" t="s">
        <v>285</v>
      </c>
      <c r="P83" s="2" t="s">
        <v>266</v>
      </c>
      <c r="Q83" s="2" t="s">
        <v>118</v>
      </c>
      <c r="R83" s="2" t="s">
        <v>621</v>
      </c>
      <c r="S83" s="2" t="s">
        <v>145</v>
      </c>
      <c r="T83" s="2" t="s">
        <v>728</v>
      </c>
      <c r="U83" s="2" t="s">
        <v>149</v>
      </c>
      <c r="V83" s="2" t="s">
        <v>729</v>
      </c>
      <c r="W83" s="2" t="s">
        <v>730</v>
      </c>
      <c r="X83" s="2" t="s">
        <v>757</v>
      </c>
      <c r="Y83" s="2" t="s">
        <v>70</v>
      </c>
      <c r="Z83" s="16">
        <v>0</v>
      </c>
      <c r="AA83" s="16">
        <v>350000</v>
      </c>
      <c r="AB83" s="16">
        <v>319497.99</v>
      </c>
      <c r="AC83" s="16">
        <v>340251.57</v>
      </c>
      <c r="AD83" s="36">
        <f t="shared" si="9"/>
        <v>9748.429999999993</v>
      </c>
      <c r="AE83" s="16">
        <v>0</v>
      </c>
      <c r="AF83" s="16">
        <v>0</v>
      </c>
      <c r="AG83" s="16">
        <f t="shared" si="10"/>
        <v>0</v>
      </c>
      <c r="AH83" s="16">
        <v>0</v>
      </c>
      <c r="AI83" s="16">
        <v>0</v>
      </c>
      <c r="AJ83" s="16">
        <f t="shared" si="11"/>
        <v>0</v>
      </c>
      <c r="AK83" s="16">
        <v>0</v>
      </c>
      <c r="AL83" s="16">
        <v>0</v>
      </c>
      <c r="AM83" s="16">
        <f t="shared" si="12"/>
        <v>0</v>
      </c>
      <c r="AN83" s="16">
        <v>0</v>
      </c>
      <c r="AO83" s="16">
        <v>0</v>
      </c>
      <c r="AP83" s="16">
        <f t="shared" si="13"/>
        <v>0</v>
      </c>
      <c r="AQ83" s="16">
        <v>0</v>
      </c>
      <c r="AR83" s="16">
        <f t="shared" si="14"/>
        <v>9748.429999999993</v>
      </c>
      <c r="AS83" s="16">
        <v>0</v>
      </c>
      <c r="AT83" s="16">
        <v>0</v>
      </c>
      <c r="AU83" s="16" t="s">
        <v>274</v>
      </c>
      <c r="AV83" s="16">
        <v>0</v>
      </c>
      <c r="AW83" s="36">
        <v>0</v>
      </c>
      <c r="AX83" s="36">
        <v>0</v>
      </c>
      <c r="AY83" s="36">
        <v>0</v>
      </c>
      <c r="AZ83" s="36">
        <v>0</v>
      </c>
      <c r="BA83" s="36">
        <v>0</v>
      </c>
      <c r="BB83" s="36"/>
    </row>
    <row r="84" spans="1:54" hidden="1" x14ac:dyDescent="0.25">
      <c r="A84" s="2" t="str">
        <f t="shared" si="8"/>
        <v>F</v>
      </c>
      <c r="B84" s="2" t="s">
        <v>145</v>
      </c>
      <c r="C84" s="2" t="s">
        <v>721</v>
      </c>
      <c r="D84" s="35" t="s">
        <v>722</v>
      </c>
      <c r="E84" s="2" t="s">
        <v>760</v>
      </c>
      <c r="F84" s="2" t="s">
        <v>761</v>
      </c>
      <c r="G84" s="2" t="s">
        <v>762</v>
      </c>
      <c r="H84" s="2" t="s">
        <v>761</v>
      </c>
      <c r="I84" s="2" t="s">
        <v>763</v>
      </c>
      <c r="J84" s="2" t="s">
        <v>764</v>
      </c>
      <c r="K84" s="2" t="s">
        <v>262</v>
      </c>
      <c r="L84" s="2">
        <v>1207</v>
      </c>
      <c r="M84" s="2" t="s">
        <v>631</v>
      </c>
      <c r="N84" s="2" t="s">
        <v>264</v>
      </c>
      <c r="O84" s="2" t="s">
        <v>285</v>
      </c>
      <c r="P84" s="2" t="s">
        <v>266</v>
      </c>
      <c r="Q84" s="2" t="s">
        <v>118</v>
      </c>
      <c r="R84" s="2" t="s">
        <v>621</v>
      </c>
      <c r="S84" s="2" t="s">
        <v>145</v>
      </c>
      <c r="T84" s="2" t="s">
        <v>728</v>
      </c>
      <c r="U84" s="2" t="s">
        <v>149</v>
      </c>
      <c r="V84" s="2" t="s">
        <v>729</v>
      </c>
      <c r="W84" s="2" t="s">
        <v>730</v>
      </c>
      <c r="X84" s="2" t="s">
        <v>765</v>
      </c>
      <c r="Y84" s="2" t="s">
        <v>766</v>
      </c>
      <c r="Z84" s="16">
        <v>0</v>
      </c>
      <c r="AA84" s="16">
        <v>0</v>
      </c>
      <c r="AB84" s="16">
        <v>0</v>
      </c>
      <c r="AC84" s="16">
        <v>0</v>
      </c>
      <c r="AD84" s="36">
        <f t="shared" si="9"/>
        <v>0</v>
      </c>
      <c r="AE84" s="16">
        <v>0</v>
      </c>
      <c r="AF84" s="16">
        <v>0</v>
      </c>
      <c r="AG84" s="16">
        <f t="shared" si="10"/>
        <v>0</v>
      </c>
      <c r="AH84" s="16">
        <v>0</v>
      </c>
      <c r="AI84" s="16">
        <v>0</v>
      </c>
      <c r="AJ84" s="16">
        <f t="shared" si="11"/>
        <v>0</v>
      </c>
      <c r="AK84" s="16">
        <v>0</v>
      </c>
      <c r="AL84" s="16">
        <v>0</v>
      </c>
      <c r="AM84" s="16">
        <f t="shared" si="12"/>
        <v>0</v>
      </c>
      <c r="AN84" s="16">
        <v>0</v>
      </c>
      <c r="AO84" s="16">
        <v>0</v>
      </c>
      <c r="AP84" s="16">
        <f t="shared" si="13"/>
        <v>0</v>
      </c>
      <c r="AQ84" s="16">
        <v>0</v>
      </c>
      <c r="AR84" s="16">
        <f t="shared" si="14"/>
        <v>0</v>
      </c>
      <c r="AS84" s="16">
        <v>0</v>
      </c>
      <c r="AT84" s="16">
        <v>0</v>
      </c>
      <c r="AU84" s="16" t="s">
        <v>274</v>
      </c>
      <c r="AV84" s="16">
        <v>0</v>
      </c>
      <c r="AW84" s="36">
        <v>0</v>
      </c>
      <c r="AX84" s="36">
        <v>0</v>
      </c>
      <c r="AY84" s="36">
        <v>0</v>
      </c>
      <c r="AZ84" s="36">
        <v>0</v>
      </c>
      <c r="BA84" s="36">
        <v>0</v>
      </c>
      <c r="BB84" s="36"/>
    </row>
    <row r="85" spans="1:54" hidden="1" x14ac:dyDescent="0.25">
      <c r="A85" s="2" t="str">
        <f t="shared" si="8"/>
        <v>F</v>
      </c>
      <c r="B85" s="2" t="s">
        <v>145</v>
      </c>
      <c r="C85" s="2" t="s">
        <v>721</v>
      </c>
      <c r="D85" s="35" t="s">
        <v>722</v>
      </c>
      <c r="E85" s="2" t="s">
        <v>760</v>
      </c>
      <c r="F85" s="2" t="s">
        <v>761</v>
      </c>
      <c r="G85" s="2" t="s">
        <v>762</v>
      </c>
      <c r="H85" s="2" t="s">
        <v>761</v>
      </c>
      <c r="I85" s="2" t="s">
        <v>767</v>
      </c>
      <c r="J85" s="2" t="s">
        <v>761</v>
      </c>
      <c r="K85" s="2" t="s">
        <v>262</v>
      </c>
      <c r="L85" s="2">
        <v>1207</v>
      </c>
      <c r="M85" s="2" t="s">
        <v>631</v>
      </c>
      <c r="N85" s="2" t="s">
        <v>264</v>
      </c>
      <c r="O85" s="2" t="s">
        <v>285</v>
      </c>
      <c r="P85" s="2" t="s">
        <v>266</v>
      </c>
      <c r="Q85" s="2" t="s">
        <v>118</v>
      </c>
      <c r="R85" s="2" t="s">
        <v>621</v>
      </c>
      <c r="S85" s="2" t="s">
        <v>145</v>
      </c>
      <c r="T85" s="2" t="s">
        <v>728</v>
      </c>
      <c r="U85" s="2" t="s">
        <v>149</v>
      </c>
      <c r="V85" s="2" t="s">
        <v>729</v>
      </c>
      <c r="W85" s="2" t="s">
        <v>730</v>
      </c>
      <c r="X85" s="2" t="s">
        <v>765</v>
      </c>
      <c r="Y85" s="2" t="s">
        <v>766</v>
      </c>
      <c r="Z85" s="16">
        <v>0</v>
      </c>
      <c r="AA85" s="16">
        <v>350000</v>
      </c>
      <c r="AB85" s="16">
        <v>349965.26</v>
      </c>
      <c r="AC85" s="16">
        <v>364698.75879999995</v>
      </c>
      <c r="AD85" s="36">
        <f t="shared" si="9"/>
        <v>-14698.758799999952</v>
      </c>
      <c r="AE85" s="16">
        <v>0</v>
      </c>
      <c r="AF85" s="16">
        <v>0</v>
      </c>
      <c r="AG85" s="16">
        <f t="shared" si="10"/>
        <v>0</v>
      </c>
      <c r="AH85" s="16">
        <v>0</v>
      </c>
      <c r="AI85" s="16">
        <v>0</v>
      </c>
      <c r="AJ85" s="16">
        <f t="shared" si="11"/>
        <v>0</v>
      </c>
      <c r="AK85" s="16">
        <v>0</v>
      </c>
      <c r="AL85" s="16">
        <v>0</v>
      </c>
      <c r="AM85" s="16">
        <f t="shared" si="12"/>
        <v>0</v>
      </c>
      <c r="AN85" s="16">
        <v>0</v>
      </c>
      <c r="AO85" s="16">
        <v>0</v>
      </c>
      <c r="AP85" s="16">
        <f t="shared" si="13"/>
        <v>0</v>
      </c>
      <c r="AQ85" s="16">
        <v>0</v>
      </c>
      <c r="AR85" s="16">
        <f t="shared" si="14"/>
        <v>-14698.758799999952</v>
      </c>
      <c r="AS85" s="16">
        <v>0</v>
      </c>
      <c r="AT85" s="16">
        <v>0</v>
      </c>
      <c r="AU85" s="16" t="s">
        <v>274</v>
      </c>
      <c r="AV85" s="16">
        <v>0</v>
      </c>
      <c r="AW85" s="36">
        <v>0</v>
      </c>
      <c r="AX85" s="36">
        <v>0</v>
      </c>
      <c r="AY85" s="36">
        <v>0</v>
      </c>
      <c r="AZ85" s="36">
        <v>0</v>
      </c>
      <c r="BA85" s="36">
        <v>0</v>
      </c>
      <c r="BB85" s="36"/>
    </row>
    <row r="86" spans="1:54" hidden="1" x14ac:dyDescent="0.25">
      <c r="A86" s="2" t="str">
        <f t="shared" si="8"/>
        <v>F</v>
      </c>
      <c r="B86" s="2" t="s">
        <v>145</v>
      </c>
      <c r="C86" s="2" t="s">
        <v>721</v>
      </c>
      <c r="D86" s="35" t="s">
        <v>722</v>
      </c>
      <c r="E86" s="2" t="s">
        <v>768</v>
      </c>
      <c r="F86" s="2" t="s">
        <v>769</v>
      </c>
      <c r="G86" s="2" t="s">
        <v>770</v>
      </c>
      <c r="H86" s="2" t="s">
        <v>769</v>
      </c>
      <c r="I86" s="2" t="s">
        <v>771</v>
      </c>
      <c r="J86" s="2" t="s">
        <v>772</v>
      </c>
      <c r="K86" s="2" t="s">
        <v>262</v>
      </c>
      <c r="L86" s="2">
        <v>1221</v>
      </c>
      <c r="M86" s="2" t="s">
        <v>756</v>
      </c>
      <c r="N86" s="2" t="s">
        <v>264</v>
      </c>
      <c r="O86" s="2" t="s">
        <v>285</v>
      </c>
      <c r="P86" s="2" t="s">
        <v>266</v>
      </c>
      <c r="Q86" s="2" t="s">
        <v>118</v>
      </c>
      <c r="R86" s="2" t="s">
        <v>621</v>
      </c>
      <c r="S86" s="2" t="s">
        <v>145</v>
      </c>
      <c r="T86" s="2" t="s">
        <v>728</v>
      </c>
      <c r="U86" s="2" t="s">
        <v>149</v>
      </c>
      <c r="V86" s="2" t="s">
        <v>729</v>
      </c>
      <c r="W86" s="2" t="s">
        <v>730</v>
      </c>
      <c r="X86" s="2" t="s">
        <v>773</v>
      </c>
      <c r="Y86" s="2" t="s">
        <v>774</v>
      </c>
      <c r="Z86" s="16">
        <v>0</v>
      </c>
      <c r="AA86" s="16">
        <v>0</v>
      </c>
      <c r="AB86" s="16">
        <v>-564.79999999999995</v>
      </c>
      <c r="AC86" s="16">
        <v>-564.79999999999927</v>
      </c>
      <c r="AD86" s="36">
        <f t="shared" si="9"/>
        <v>564.79999999999927</v>
      </c>
      <c r="AE86" s="16">
        <v>0</v>
      </c>
      <c r="AF86" s="16">
        <v>0</v>
      </c>
      <c r="AG86" s="16">
        <f t="shared" si="10"/>
        <v>0</v>
      </c>
      <c r="AH86" s="16">
        <v>0</v>
      </c>
      <c r="AI86" s="16">
        <v>0</v>
      </c>
      <c r="AJ86" s="16">
        <f t="shared" si="11"/>
        <v>0</v>
      </c>
      <c r="AK86" s="16">
        <v>0</v>
      </c>
      <c r="AL86" s="16">
        <v>0</v>
      </c>
      <c r="AM86" s="16">
        <f t="shared" si="12"/>
        <v>0</v>
      </c>
      <c r="AN86" s="16">
        <v>0</v>
      </c>
      <c r="AO86" s="16">
        <v>0</v>
      </c>
      <c r="AP86" s="16">
        <f t="shared" si="13"/>
        <v>0</v>
      </c>
      <c r="AQ86" s="16">
        <v>0</v>
      </c>
      <c r="AR86" s="16">
        <f t="shared" si="14"/>
        <v>564.79999999999927</v>
      </c>
      <c r="AS86" s="16">
        <v>0</v>
      </c>
      <c r="AT86" s="16">
        <v>0</v>
      </c>
      <c r="AU86" s="16" t="s">
        <v>274</v>
      </c>
      <c r="AV86" s="16">
        <v>0</v>
      </c>
      <c r="AW86" s="36">
        <v>0</v>
      </c>
      <c r="AX86" s="36">
        <v>0</v>
      </c>
      <c r="AY86" s="36">
        <v>0</v>
      </c>
      <c r="AZ86" s="36">
        <v>0</v>
      </c>
      <c r="BA86" s="36">
        <v>0</v>
      </c>
      <c r="BB86" s="36"/>
    </row>
    <row r="87" spans="1:54" hidden="1" x14ac:dyDescent="0.25">
      <c r="A87" s="2" t="str">
        <f t="shared" si="8"/>
        <v>F</v>
      </c>
      <c r="B87" s="2" t="s">
        <v>145</v>
      </c>
      <c r="C87" s="2" t="s">
        <v>721</v>
      </c>
      <c r="D87" s="35" t="s">
        <v>722</v>
      </c>
      <c r="E87" s="2" t="s">
        <v>768</v>
      </c>
      <c r="F87" s="2" t="s">
        <v>769</v>
      </c>
      <c r="G87" s="2" t="s">
        <v>770</v>
      </c>
      <c r="H87" s="2" t="s">
        <v>769</v>
      </c>
      <c r="I87" s="2" t="s">
        <v>775</v>
      </c>
      <c r="J87" s="2" t="s">
        <v>776</v>
      </c>
      <c r="K87" s="2" t="s">
        <v>262</v>
      </c>
      <c r="L87" s="2">
        <v>1221</v>
      </c>
      <c r="M87" s="2" t="s">
        <v>756</v>
      </c>
      <c r="N87" s="2" t="s">
        <v>264</v>
      </c>
      <c r="O87" s="2" t="s">
        <v>285</v>
      </c>
      <c r="P87" s="2" t="s">
        <v>266</v>
      </c>
      <c r="Q87" s="2" t="s">
        <v>118</v>
      </c>
      <c r="R87" s="2" t="s">
        <v>621</v>
      </c>
      <c r="S87" s="2" t="s">
        <v>145</v>
      </c>
      <c r="T87" s="2" t="s">
        <v>728</v>
      </c>
      <c r="U87" s="2" t="s">
        <v>149</v>
      </c>
      <c r="V87" s="2" t="s">
        <v>729</v>
      </c>
      <c r="W87" s="2" t="s">
        <v>730</v>
      </c>
      <c r="X87" s="2" t="s">
        <v>773</v>
      </c>
      <c r="Y87" s="2" t="s">
        <v>774</v>
      </c>
      <c r="Z87" s="16">
        <v>0</v>
      </c>
      <c r="AA87" s="16">
        <v>325000</v>
      </c>
      <c r="AB87" s="16">
        <v>265316.8</v>
      </c>
      <c r="AC87" s="16">
        <v>324884.84999999998</v>
      </c>
      <c r="AD87" s="36">
        <f t="shared" si="9"/>
        <v>115.15000000002328</v>
      </c>
      <c r="AE87" s="16">
        <v>0</v>
      </c>
      <c r="AF87" s="16">
        <v>0</v>
      </c>
      <c r="AG87" s="16">
        <f t="shared" si="10"/>
        <v>0</v>
      </c>
      <c r="AH87" s="16">
        <v>0</v>
      </c>
      <c r="AI87" s="16">
        <v>0</v>
      </c>
      <c r="AJ87" s="16">
        <f t="shared" si="11"/>
        <v>0</v>
      </c>
      <c r="AK87" s="16">
        <v>0</v>
      </c>
      <c r="AL87" s="16">
        <v>0</v>
      </c>
      <c r="AM87" s="16">
        <f t="shared" si="12"/>
        <v>0</v>
      </c>
      <c r="AN87" s="16">
        <v>0</v>
      </c>
      <c r="AO87" s="16">
        <v>0</v>
      </c>
      <c r="AP87" s="16">
        <f t="shared" si="13"/>
        <v>0</v>
      </c>
      <c r="AQ87" s="16">
        <v>0</v>
      </c>
      <c r="AR87" s="16">
        <f t="shared" si="14"/>
        <v>115.15000000002328</v>
      </c>
      <c r="AS87" s="16">
        <v>0</v>
      </c>
      <c r="AT87" s="16">
        <v>0</v>
      </c>
      <c r="AU87" s="16" t="s">
        <v>274</v>
      </c>
      <c r="AV87" s="16">
        <v>0</v>
      </c>
      <c r="AW87" s="36">
        <v>0</v>
      </c>
      <c r="AX87" s="36">
        <v>0</v>
      </c>
      <c r="AY87" s="36">
        <v>0</v>
      </c>
      <c r="AZ87" s="36">
        <v>0</v>
      </c>
      <c r="BA87" s="36">
        <v>0</v>
      </c>
      <c r="BB87" s="36"/>
    </row>
    <row r="88" spans="1:54" hidden="1" x14ac:dyDescent="0.25">
      <c r="A88" s="2" t="str">
        <f t="shared" si="8"/>
        <v>F</v>
      </c>
      <c r="B88" s="2" t="s">
        <v>145</v>
      </c>
      <c r="C88" s="2" t="s">
        <v>721</v>
      </c>
      <c r="D88" s="35" t="s">
        <v>722</v>
      </c>
      <c r="E88" s="2" t="s">
        <v>777</v>
      </c>
      <c r="F88" s="2" t="s">
        <v>778</v>
      </c>
      <c r="G88" s="2" t="s">
        <v>779</v>
      </c>
      <c r="H88" s="2" t="s">
        <v>778</v>
      </c>
      <c r="I88" s="2" t="s">
        <v>780</v>
      </c>
      <c r="J88" s="2" t="s">
        <v>781</v>
      </c>
      <c r="K88" s="2" t="s">
        <v>262</v>
      </c>
      <c r="L88" s="2">
        <v>1205</v>
      </c>
      <c r="M88" s="2" t="s">
        <v>619</v>
      </c>
      <c r="N88" s="2" t="s">
        <v>264</v>
      </c>
      <c r="O88" s="2" t="s">
        <v>285</v>
      </c>
      <c r="P88" s="2" t="s">
        <v>266</v>
      </c>
      <c r="Q88" s="2" t="s">
        <v>118</v>
      </c>
      <c r="R88" s="2" t="s">
        <v>621</v>
      </c>
      <c r="S88" s="2" t="s">
        <v>145</v>
      </c>
      <c r="T88" s="2" t="s">
        <v>728</v>
      </c>
      <c r="U88" s="2" t="s">
        <v>149</v>
      </c>
      <c r="V88" s="2" t="s">
        <v>729</v>
      </c>
      <c r="W88" s="2" t="s">
        <v>730</v>
      </c>
      <c r="X88" s="2" t="s">
        <v>782</v>
      </c>
      <c r="Y88" s="2" t="s">
        <v>783</v>
      </c>
      <c r="Z88" s="16">
        <v>0</v>
      </c>
      <c r="AA88" s="16">
        <v>0</v>
      </c>
      <c r="AB88" s="16">
        <v>33234.370000000003</v>
      </c>
      <c r="AC88" s="16">
        <v>9784.9199999999946</v>
      </c>
      <c r="AD88" s="36">
        <f t="shared" si="9"/>
        <v>-9784.9199999999946</v>
      </c>
      <c r="AE88" s="16">
        <v>0</v>
      </c>
      <c r="AF88" s="16">
        <v>0</v>
      </c>
      <c r="AG88" s="16">
        <f t="shared" si="10"/>
        <v>0</v>
      </c>
      <c r="AH88" s="16">
        <v>0</v>
      </c>
      <c r="AI88" s="16">
        <v>0</v>
      </c>
      <c r="AJ88" s="16">
        <f t="shared" si="11"/>
        <v>0</v>
      </c>
      <c r="AK88" s="16">
        <v>0</v>
      </c>
      <c r="AL88" s="16">
        <v>0</v>
      </c>
      <c r="AM88" s="16">
        <f t="shared" si="12"/>
        <v>0</v>
      </c>
      <c r="AN88" s="16">
        <v>0</v>
      </c>
      <c r="AO88" s="16">
        <v>0</v>
      </c>
      <c r="AP88" s="16">
        <f t="shared" si="13"/>
        <v>0</v>
      </c>
      <c r="AQ88" s="16">
        <v>0</v>
      </c>
      <c r="AR88" s="16">
        <f t="shared" si="14"/>
        <v>-9784.9199999999946</v>
      </c>
      <c r="AS88" s="16">
        <v>0</v>
      </c>
      <c r="AT88" s="16">
        <v>0</v>
      </c>
      <c r="AU88" s="16" t="s">
        <v>274</v>
      </c>
      <c r="AV88" s="16">
        <v>0</v>
      </c>
      <c r="AW88" s="36">
        <v>0</v>
      </c>
      <c r="AX88" s="36">
        <v>0</v>
      </c>
      <c r="AY88" s="36">
        <v>0</v>
      </c>
      <c r="AZ88" s="36">
        <v>0</v>
      </c>
      <c r="BA88" s="36">
        <v>0</v>
      </c>
      <c r="BB88" s="36"/>
    </row>
    <row r="89" spans="1:54" hidden="1" x14ac:dyDescent="0.25">
      <c r="A89" s="2" t="str">
        <f t="shared" si="8"/>
        <v>F</v>
      </c>
      <c r="B89" s="2" t="s">
        <v>145</v>
      </c>
      <c r="C89" s="2" t="s">
        <v>721</v>
      </c>
      <c r="D89" s="35" t="s">
        <v>722</v>
      </c>
      <c r="E89" s="2" t="s">
        <v>777</v>
      </c>
      <c r="F89" s="2" t="s">
        <v>778</v>
      </c>
      <c r="G89" s="2" t="s">
        <v>779</v>
      </c>
      <c r="H89" s="2" t="s">
        <v>778</v>
      </c>
      <c r="I89" s="2" t="s">
        <v>784</v>
      </c>
      <c r="J89" s="2" t="s">
        <v>785</v>
      </c>
      <c r="K89" s="2" t="s">
        <v>262</v>
      </c>
      <c r="L89" s="2">
        <v>1205</v>
      </c>
      <c r="M89" s="2" t="s">
        <v>619</v>
      </c>
      <c r="N89" s="2" t="s">
        <v>264</v>
      </c>
      <c r="O89" s="2" t="s">
        <v>285</v>
      </c>
      <c r="P89" s="2" t="s">
        <v>266</v>
      </c>
      <c r="Q89" s="2" t="s">
        <v>118</v>
      </c>
      <c r="R89" s="2" t="s">
        <v>621</v>
      </c>
      <c r="S89" s="2" t="s">
        <v>145</v>
      </c>
      <c r="T89" s="2" t="s">
        <v>728</v>
      </c>
      <c r="U89" s="2" t="s">
        <v>149</v>
      </c>
      <c r="V89" s="2" t="s">
        <v>729</v>
      </c>
      <c r="W89" s="2" t="s">
        <v>730</v>
      </c>
      <c r="X89" s="2" t="s">
        <v>782</v>
      </c>
      <c r="Y89" s="2" t="s">
        <v>783</v>
      </c>
      <c r="Z89" s="16">
        <v>3000000</v>
      </c>
      <c r="AA89" s="16">
        <v>800000</v>
      </c>
      <c r="AB89" s="16">
        <v>796834.38</v>
      </c>
      <c r="AC89" s="16">
        <v>789324.67999999993</v>
      </c>
      <c r="AD89" s="36">
        <f t="shared" si="9"/>
        <v>10675.320000000065</v>
      </c>
      <c r="AE89" s="16">
        <v>3000000</v>
      </c>
      <c r="AF89" s="47">
        <v>3000000</v>
      </c>
      <c r="AG89" s="16">
        <f t="shared" si="10"/>
        <v>0</v>
      </c>
      <c r="AH89" s="16">
        <v>3000000</v>
      </c>
      <c r="AI89" s="16">
        <v>3000000</v>
      </c>
      <c r="AJ89" s="16">
        <f t="shared" si="11"/>
        <v>0</v>
      </c>
      <c r="AK89" s="16">
        <v>3000000</v>
      </c>
      <c r="AL89" s="16">
        <v>3000000</v>
      </c>
      <c r="AM89" s="16">
        <f t="shared" si="12"/>
        <v>0</v>
      </c>
      <c r="AN89" s="16">
        <v>3000000</v>
      </c>
      <c r="AO89" s="16">
        <v>3000000</v>
      </c>
      <c r="AP89" s="16">
        <f t="shared" si="13"/>
        <v>0</v>
      </c>
      <c r="AQ89" s="16">
        <v>3000000</v>
      </c>
      <c r="AR89" s="16">
        <f t="shared" si="14"/>
        <v>10675.320000000065</v>
      </c>
      <c r="AS89" s="16">
        <v>0</v>
      </c>
      <c r="AT89" s="16">
        <v>0</v>
      </c>
      <c r="AU89" s="16" t="s">
        <v>274</v>
      </c>
      <c r="AV89" s="16">
        <v>0</v>
      </c>
      <c r="AW89" s="36">
        <v>-1500000</v>
      </c>
      <c r="AX89" s="36">
        <v>0</v>
      </c>
      <c r="AY89" s="36">
        <v>0</v>
      </c>
      <c r="AZ89" s="36">
        <v>0</v>
      </c>
      <c r="BA89" s="36">
        <v>0</v>
      </c>
      <c r="BB89" s="36"/>
    </row>
    <row r="90" spans="1:54" hidden="1" x14ac:dyDescent="0.25">
      <c r="A90" s="2" t="str">
        <f t="shared" si="8"/>
        <v>F</v>
      </c>
      <c r="B90" s="2" t="s">
        <v>145</v>
      </c>
      <c r="C90" s="2" t="s">
        <v>786</v>
      </c>
      <c r="D90" s="35" t="s">
        <v>787</v>
      </c>
      <c r="E90" s="2" t="s">
        <v>788</v>
      </c>
      <c r="F90" s="2" t="s">
        <v>789</v>
      </c>
      <c r="G90" s="2" t="s">
        <v>790</v>
      </c>
      <c r="H90" s="2" t="s">
        <v>789</v>
      </c>
      <c r="I90" s="2" t="s">
        <v>791</v>
      </c>
      <c r="J90" s="2" t="s">
        <v>789</v>
      </c>
      <c r="K90" s="2" t="s">
        <v>262</v>
      </c>
      <c r="L90" s="2">
        <v>1203</v>
      </c>
      <c r="M90" s="2" t="s">
        <v>792</v>
      </c>
      <c r="N90" s="2" t="s">
        <v>264</v>
      </c>
      <c r="O90" s="2" t="s">
        <v>265</v>
      </c>
      <c r="P90" s="2" t="s">
        <v>266</v>
      </c>
      <c r="Q90" s="2" t="s">
        <v>118</v>
      </c>
      <c r="R90" s="2" t="s">
        <v>621</v>
      </c>
      <c r="S90" s="2" t="s">
        <v>145</v>
      </c>
      <c r="T90" s="33" t="s">
        <v>793</v>
      </c>
      <c r="U90" s="48" t="s">
        <v>159</v>
      </c>
      <c r="V90" s="2" t="s">
        <v>596</v>
      </c>
      <c r="W90" s="2" t="s">
        <v>593</v>
      </c>
      <c r="X90" s="2" t="s">
        <v>597</v>
      </c>
      <c r="Y90" s="2" t="s">
        <v>595</v>
      </c>
      <c r="Z90" s="16">
        <v>0</v>
      </c>
      <c r="AA90" s="16">
        <v>0</v>
      </c>
      <c r="AB90" s="16">
        <v>64264.61</v>
      </c>
      <c r="AC90" s="16">
        <v>-4554.0599999999995</v>
      </c>
      <c r="AD90" s="36">
        <f t="shared" si="9"/>
        <v>4554.0599999999995</v>
      </c>
      <c r="AE90" s="16">
        <v>0</v>
      </c>
      <c r="AF90" s="16">
        <v>0</v>
      </c>
      <c r="AG90" s="16">
        <f t="shared" si="10"/>
        <v>0</v>
      </c>
      <c r="AH90" s="16">
        <v>0</v>
      </c>
      <c r="AI90" s="16">
        <v>0</v>
      </c>
      <c r="AJ90" s="16">
        <f t="shared" si="11"/>
        <v>0</v>
      </c>
      <c r="AK90" s="16">
        <v>0</v>
      </c>
      <c r="AL90" s="16">
        <v>0</v>
      </c>
      <c r="AM90" s="16">
        <f t="shared" si="12"/>
        <v>0</v>
      </c>
      <c r="AN90" s="16">
        <v>0</v>
      </c>
      <c r="AO90" s="16">
        <v>0</v>
      </c>
      <c r="AP90" s="16">
        <f t="shared" si="13"/>
        <v>0</v>
      </c>
      <c r="AQ90" s="16">
        <v>0</v>
      </c>
      <c r="AR90" s="16">
        <f t="shared" si="14"/>
        <v>4554.0599999999995</v>
      </c>
      <c r="AS90" s="16">
        <v>0</v>
      </c>
      <c r="AT90" s="16" t="s">
        <v>625</v>
      </c>
      <c r="AU90" s="16" t="s">
        <v>274</v>
      </c>
      <c r="AV90" s="16">
        <v>0</v>
      </c>
      <c r="AW90" s="36">
        <v>0</v>
      </c>
      <c r="AX90" s="36">
        <v>0</v>
      </c>
      <c r="AY90" s="36">
        <v>0</v>
      </c>
      <c r="AZ90" s="36">
        <v>0</v>
      </c>
      <c r="BA90" s="36">
        <v>0</v>
      </c>
      <c r="BB90" s="36"/>
    </row>
    <row r="91" spans="1:54" hidden="1" x14ac:dyDescent="0.25">
      <c r="A91" s="2" t="str">
        <f t="shared" si="8"/>
        <v>F</v>
      </c>
      <c r="B91" s="2" t="s">
        <v>145</v>
      </c>
      <c r="C91" s="2" t="s">
        <v>794</v>
      </c>
      <c r="D91" s="35" t="s">
        <v>795</v>
      </c>
      <c r="E91" s="2" t="s">
        <v>796</v>
      </c>
      <c r="F91" s="2" t="s">
        <v>797</v>
      </c>
      <c r="G91" s="2" t="s">
        <v>798</v>
      </c>
      <c r="H91" s="2" t="s">
        <v>799</v>
      </c>
      <c r="I91" s="2" t="s">
        <v>800</v>
      </c>
      <c r="J91" s="2" t="s">
        <v>799</v>
      </c>
      <c r="K91" s="2" t="s">
        <v>262</v>
      </c>
      <c r="L91" s="2">
        <v>1221</v>
      </c>
      <c r="M91" s="2" t="s">
        <v>756</v>
      </c>
      <c r="N91" s="2" t="s">
        <v>264</v>
      </c>
      <c r="O91" s="2" t="s">
        <v>265</v>
      </c>
      <c r="P91" s="2" t="s">
        <v>266</v>
      </c>
      <c r="Q91" s="2" t="s">
        <v>118</v>
      </c>
      <c r="R91" s="2" t="s">
        <v>621</v>
      </c>
      <c r="S91" s="2" t="s">
        <v>145</v>
      </c>
      <c r="T91" s="2" t="s">
        <v>716</v>
      </c>
      <c r="U91" s="2" t="s">
        <v>150</v>
      </c>
      <c r="V91" s="2" t="s">
        <v>717</v>
      </c>
      <c r="W91" s="2" t="s">
        <v>718</v>
      </c>
      <c r="X91" s="2" t="s">
        <v>801</v>
      </c>
      <c r="Y91" s="2" t="s">
        <v>802</v>
      </c>
      <c r="Z91" s="16">
        <v>0</v>
      </c>
      <c r="AA91" s="16">
        <v>399800</v>
      </c>
      <c r="AB91" s="16">
        <v>0</v>
      </c>
      <c r="AC91" s="16">
        <v>0</v>
      </c>
      <c r="AD91" s="36">
        <f t="shared" si="9"/>
        <v>399800</v>
      </c>
      <c r="AE91" s="16">
        <v>0</v>
      </c>
      <c r="AF91" s="16">
        <v>0</v>
      </c>
      <c r="AG91" s="16">
        <f t="shared" si="10"/>
        <v>0</v>
      </c>
      <c r="AH91" s="16">
        <v>0</v>
      </c>
      <c r="AI91" s="16">
        <v>0</v>
      </c>
      <c r="AJ91" s="16">
        <f t="shared" si="11"/>
        <v>0</v>
      </c>
      <c r="AK91" s="16">
        <v>0</v>
      </c>
      <c r="AL91" s="16">
        <v>0</v>
      </c>
      <c r="AM91" s="16">
        <f t="shared" si="12"/>
        <v>0</v>
      </c>
      <c r="AN91" s="16">
        <v>0</v>
      </c>
      <c r="AO91" s="16">
        <v>0</v>
      </c>
      <c r="AP91" s="16">
        <f t="shared" si="13"/>
        <v>0</v>
      </c>
      <c r="AQ91" s="16">
        <v>0</v>
      </c>
      <c r="AR91" s="16">
        <f t="shared" si="14"/>
        <v>399800</v>
      </c>
      <c r="AS91" s="16">
        <v>0</v>
      </c>
      <c r="AT91" s="16">
        <v>0</v>
      </c>
      <c r="AU91" s="16" t="s">
        <v>274</v>
      </c>
      <c r="AV91" s="16">
        <v>0</v>
      </c>
      <c r="AW91" s="36">
        <v>0</v>
      </c>
      <c r="AX91" s="36">
        <v>0</v>
      </c>
      <c r="AY91" s="36">
        <v>0</v>
      </c>
      <c r="AZ91" s="36">
        <v>0</v>
      </c>
      <c r="BA91" s="36">
        <v>0</v>
      </c>
      <c r="BB91" s="36"/>
    </row>
    <row r="92" spans="1:54" hidden="1" x14ac:dyDescent="0.25">
      <c r="A92" s="2" t="str">
        <f t="shared" si="8"/>
        <v>F</v>
      </c>
      <c r="B92" s="2" t="s">
        <v>145</v>
      </c>
      <c r="C92" s="2" t="s">
        <v>794</v>
      </c>
      <c r="D92" s="35" t="s">
        <v>795</v>
      </c>
      <c r="E92" s="2" t="s">
        <v>796</v>
      </c>
      <c r="F92" s="2" t="s">
        <v>797</v>
      </c>
      <c r="G92" s="2" t="s">
        <v>803</v>
      </c>
      <c r="H92" s="2" t="s">
        <v>804</v>
      </c>
      <c r="I92" s="2" t="s">
        <v>805</v>
      </c>
      <c r="J92" s="2" t="s">
        <v>804</v>
      </c>
      <c r="K92" s="2" t="s">
        <v>262</v>
      </c>
      <c r="L92" s="2">
        <v>1221</v>
      </c>
      <c r="M92" s="2" t="s">
        <v>756</v>
      </c>
      <c r="N92" s="2" t="s">
        <v>264</v>
      </c>
      <c r="O92" s="2" t="s">
        <v>265</v>
      </c>
      <c r="P92" s="2" t="s">
        <v>266</v>
      </c>
      <c r="Q92" s="2" t="s">
        <v>118</v>
      </c>
      <c r="R92" s="2" t="s">
        <v>621</v>
      </c>
      <c r="S92" s="2" t="s">
        <v>145</v>
      </c>
      <c r="T92" s="2" t="s">
        <v>716</v>
      </c>
      <c r="U92" s="2" t="s">
        <v>150</v>
      </c>
      <c r="V92" s="2" t="s">
        <v>717</v>
      </c>
      <c r="W92" s="2" t="s">
        <v>718</v>
      </c>
      <c r="X92" s="2" t="s">
        <v>801</v>
      </c>
      <c r="Y92" s="2" t="s">
        <v>802</v>
      </c>
      <c r="Z92" s="16">
        <v>0</v>
      </c>
      <c r="AA92" s="16">
        <v>176000</v>
      </c>
      <c r="AB92" s="16">
        <v>176000</v>
      </c>
      <c r="AC92" s="16">
        <v>176000</v>
      </c>
      <c r="AD92" s="36">
        <f t="shared" si="9"/>
        <v>0</v>
      </c>
      <c r="AE92" s="16">
        <v>0</v>
      </c>
      <c r="AF92" s="16">
        <v>0</v>
      </c>
      <c r="AG92" s="16">
        <f t="shared" si="10"/>
        <v>0</v>
      </c>
      <c r="AH92" s="16">
        <v>0</v>
      </c>
      <c r="AI92" s="16">
        <v>0</v>
      </c>
      <c r="AJ92" s="16">
        <f t="shared" si="11"/>
        <v>0</v>
      </c>
      <c r="AK92" s="16">
        <v>0</v>
      </c>
      <c r="AL92" s="16">
        <v>0</v>
      </c>
      <c r="AM92" s="16">
        <f t="shared" si="12"/>
        <v>0</v>
      </c>
      <c r="AN92" s="16">
        <v>0</v>
      </c>
      <c r="AO92" s="16">
        <v>0</v>
      </c>
      <c r="AP92" s="16">
        <f t="shared" si="13"/>
        <v>0</v>
      </c>
      <c r="AQ92" s="16">
        <v>0</v>
      </c>
      <c r="AR92" s="16">
        <f t="shared" si="14"/>
        <v>0</v>
      </c>
      <c r="AS92" s="16">
        <v>0</v>
      </c>
      <c r="AT92" s="16">
        <v>0</v>
      </c>
      <c r="AU92" s="16" t="s">
        <v>274</v>
      </c>
      <c r="AV92" s="16">
        <v>0</v>
      </c>
      <c r="AW92" s="36">
        <v>0</v>
      </c>
      <c r="AX92" s="36">
        <v>0</v>
      </c>
      <c r="AY92" s="36">
        <v>0</v>
      </c>
      <c r="AZ92" s="36">
        <v>0</v>
      </c>
      <c r="BA92" s="36">
        <v>0</v>
      </c>
      <c r="BB92" s="36"/>
    </row>
    <row r="93" spans="1:54" hidden="1" x14ac:dyDescent="0.25">
      <c r="A93" s="2" t="str">
        <f t="shared" si="8"/>
        <v>F</v>
      </c>
      <c r="B93" s="2" t="s">
        <v>145</v>
      </c>
      <c r="C93" s="2" t="s">
        <v>794</v>
      </c>
      <c r="D93" s="35" t="s">
        <v>795</v>
      </c>
      <c r="E93" s="2" t="s">
        <v>806</v>
      </c>
      <c r="F93" s="2" t="s">
        <v>615</v>
      </c>
      <c r="G93" s="2" t="s">
        <v>807</v>
      </c>
      <c r="H93" s="2" t="s">
        <v>808</v>
      </c>
      <c r="I93" s="2" t="s">
        <v>809</v>
      </c>
      <c r="J93" s="2" t="s">
        <v>810</v>
      </c>
      <c r="K93" s="2" t="s">
        <v>262</v>
      </c>
      <c r="L93" s="2">
        <v>1205</v>
      </c>
      <c r="M93" s="2" t="s">
        <v>619</v>
      </c>
      <c r="N93" s="2" t="s">
        <v>264</v>
      </c>
      <c r="O93" s="2" t="s">
        <v>620</v>
      </c>
      <c r="P93" s="2" t="s">
        <v>266</v>
      </c>
      <c r="Q93" s="2" t="s">
        <v>118</v>
      </c>
      <c r="R93" s="2" t="s">
        <v>621</v>
      </c>
      <c r="S93" s="2" t="s">
        <v>145</v>
      </c>
      <c r="T93" s="2" t="s">
        <v>716</v>
      </c>
      <c r="U93" s="2" t="s">
        <v>150</v>
      </c>
      <c r="V93" s="2" t="s">
        <v>717</v>
      </c>
      <c r="W93" s="2" t="s">
        <v>718</v>
      </c>
      <c r="X93" s="2" t="s">
        <v>801</v>
      </c>
      <c r="Y93" s="2" t="s">
        <v>802</v>
      </c>
      <c r="Z93" s="16">
        <v>0</v>
      </c>
      <c r="AA93" s="16">
        <v>0</v>
      </c>
      <c r="AB93" s="16">
        <v>0</v>
      </c>
      <c r="AC93" s="16">
        <v>0</v>
      </c>
      <c r="AD93" s="36">
        <f t="shared" si="9"/>
        <v>0</v>
      </c>
      <c r="AE93" s="16">
        <v>0</v>
      </c>
      <c r="AF93" s="16">
        <v>0</v>
      </c>
      <c r="AG93" s="16">
        <f t="shared" si="10"/>
        <v>0</v>
      </c>
      <c r="AH93" s="16">
        <v>0</v>
      </c>
      <c r="AI93" s="16">
        <v>0</v>
      </c>
      <c r="AJ93" s="16">
        <f t="shared" si="11"/>
        <v>0</v>
      </c>
      <c r="AK93" s="16">
        <v>0</v>
      </c>
      <c r="AL93" s="16">
        <v>0</v>
      </c>
      <c r="AM93" s="16">
        <f t="shared" si="12"/>
        <v>0</v>
      </c>
      <c r="AN93" s="16">
        <v>0</v>
      </c>
      <c r="AO93" s="16">
        <v>0</v>
      </c>
      <c r="AP93" s="16">
        <f t="shared" si="13"/>
        <v>0</v>
      </c>
      <c r="AQ93" s="16">
        <v>0</v>
      </c>
      <c r="AR93" s="16">
        <f t="shared" si="14"/>
        <v>0</v>
      </c>
      <c r="AS93" s="16">
        <v>0</v>
      </c>
      <c r="AT93" s="16">
        <v>0</v>
      </c>
      <c r="AU93" s="16" t="s">
        <v>274</v>
      </c>
      <c r="AV93" s="16">
        <v>0</v>
      </c>
      <c r="AW93" s="36">
        <v>0</v>
      </c>
      <c r="AX93" s="36">
        <v>0</v>
      </c>
      <c r="AY93" s="36">
        <v>0</v>
      </c>
      <c r="AZ93" s="36">
        <v>0</v>
      </c>
      <c r="BA93" s="36">
        <v>0</v>
      </c>
      <c r="BB93" s="36"/>
    </row>
    <row r="94" spans="1:54" hidden="1" x14ac:dyDescent="0.25">
      <c r="A94" s="2" t="str">
        <f t="shared" si="8"/>
        <v>F</v>
      </c>
      <c r="B94" s="2" t="s">
        <v>145</v>
      </c>
      <c r="C94" s="2" t="s">
        <v>794</v>
      </c>
      <c r="D94" s="35" t="s">
        <v>795</v>
      </c>
      <c r="E94" s="2" t="s">
        <v>806</v>
      </c>
      <c r="F94" s="2" t="s">
        <v>615</v>
      </c>
      <c r="G94" s="2" t="s">
        <v>807</v>
      </c>
      <c r="H94" s="2" t="s">
        <v>808</v>
      </c>
      <c r="I94" s="2" t="s">
        <v>811</v>
      </c>
      <c r="J94" s="2" t="s">
        <v>812</v>
      </c>
      <c r="K94" s="2" t="s">
        <v>262</v>
      </c>
      <c r="L94" s="2">
        <v>1205</v>
      </c>
      <c r="M94" s="2" t="s">
        <v>619</v>
      </c>
      <c r="N94" s="2" t="s">
        <v>264</v>
      </c>
      <c r="O94" s="2" t="s">
        <v>265</v>
      </c>
      <c r="P94" s="2" t="s">
        <v>266</v>
      </c>
      <c r="Q94" s="2" t="s">
        <v>118</v>
      </c>
      <c r="R94" s="2" t="s">
        <v>621</v>
      </c>
      <c r="S94" s="2" t="s">
        <v>145</v>
      </c>
      <c r="T94" s="2" t="s">
        <v>716</v>
      </c>
      <c r="U94" s="2" t="s">
        <v>150</v>
      </c>
      <c r="V94" s="2" t="s">
        <v>717</v>
      </c>
      <c r="W94" s="2" t="s">
        <v>718</v>
      </c>
      <c r="X94" s="2" t="s">
        <v>801</v>
      </c>
      <c r="Y94" s="2" t="s">
        <v>802</v>
      </c>
      <c r="Z94" s="16">
        <v>0</v>
      </c>
      <c r="AA94" s="16">
        <v>500000</v>
      </c>
      <c r="AB94" s="16">
        <v>0</v>
      </c>
      <c r="AC94" s="16">
        <v>0</v>
      </c>
      <c r="AD94" s="36">
        <f t="shared" si="9"/>
        <v>500000</v>
      </c>
      <c r="AE94" s="16">
        <v>0</v>
      </c>
      <c r="AF94" s="16">
        <v>0</v>
      </c>
      <c r="AG94" s="16">
        <f t="shared" si="10"/>
        <v>0</v>
      </c>
      <c r="AH94" s="16">
        <v>0</v>
      </c>
      <c r="AI94" s="16">
        <v>0</v>
      </c>
      <c r="AJ94" s="16">
        <f t="shared" si="11"/>
        <v>0</v>
      </c>
      <c r="AK94" s="16">
        <v>0</v>
      </c>
      <c r="AL94" s="16">
        <v>0</v>
      </c>
      <c r="AM94" s="16">
        <f t="shared" si="12"/>
        <v>0</v>
      </c>
      <c r="AN94" s="16">
        <v>0</v>
      </c>
      <c r="AO94" s="16">
        <v>0</v>
      </c>
      <c r="AP94" s="16">
        <f t="shared" si="13"/>
        <v>0</v>
      </c>
      <c r="AQ94" s="16">
        <v>0</v>
      </c>
      <c r="AR94" s="16">
        <f t="shared" si="14"/>
        <v>500000</v>
      </c>
      <c r="AS94" s="16">
        <v>0</v>
      </c>
      <c r="AT94" s="16">
        <v>0</v>
      </c>
      <c r="AU94" s="16" t="s">
        <v>274</v>
      </c>
      <c r="AV94" s="16">
        <v>0</v>
      </c>
      <c r="AW94" s="36">
        <v>0</v>
      </c>
      <c r="AX94" s="36">
        <v>0</v>
      </c>
      <c r="AY94" s="36">
        <v>0</v>
      </c>
      <c r="AZ94" s="36">
        <v>0</v>
      </c>
      <c r="BA94" s="36">
        <v>0</v>
      </c>
      <c r="BB94" s="36"/>
    </row>
    <row r="95" spans="1:54" hidden="1" x14ac:dyDescent="0.25">
      <c r="A95" s="2" t="str">
        <f t="shared" si="8"/>
        <v>F</v>
      </c>
      <c r="B95" s="2" t="s">
        <v>145</v>
      </c>
      <c r="C95" s="2" t="s">
        <v>794</v>
      </c>
      <c r="D95" s="35" t="s">
        <v>795</v>
      </c>
      <c r="E95" s="2" t="s">
        <v>806</v>
      </c>
      <c r="F95" s="2" t="s">
        <v>615</v>
      </c>
      <c r="G95" s="2" t="s">
        <v>813</v>
      </c>
      <c r="H95" s="2" t="s">
        <v>814</v>
      </c>
      <c r="I95" s="2" t="s">
        <v>815</v>
      </c>
      <c r="J95" s="2" t="s">
        <v>814</v>
      </c>
      <c r="K95" s="2" t="s">
        <v>262</v>
      </c>
      <c r="L95" s="2">
        <v>1205</v>
      </c>
      <c r="M95" s="2" t="s">
        <v>619</v>
      </c>
      <c r="N95" s="2" t="s">
        <v>264</v>
      </c>
      <c r="O95" s="2" t="s">
        <v>265</v>
      </c>
      <c r="P95" s="2" t="s">
        <v>266</v>
      </c>
      <c r="Q95" s="2" t="s">
        <v>118</v>
      </c>
      <c r="R95" s="2" t="s">
        <v>621</v>
      </c>
      <c r="S95" s="2" t="s">
        <v>145</v>
      </c>
      <c r="T95" s="2" t="s">
        <v>716</v>
      </c>
      <c r="U95" s="2" t="s">
        <v>150</v>
      </c>
      <c r="V95" s="2" t="s">
        <v>717</v>
      </c>
      <c r="W95" s="2" t="s">
        <v>718</v>
      </c>
      <c r="X95" s="2" t="s">
        <v>801</v>
      </c>
      <c r="Y95" s="2" t="s">
        <v>802</v>
      </c>
      <c r="Z95" s="16">
        <v>0</v>
      </c>
      <c r="AA95" s="16">
        <v>100000</v>
      </c>
      <c r="AB95" s="16">
        <v>30000</v>
      </c>
      <c r="AC95" s="16">
        <v>30000</v>
      </c>
      <c r="AD95" s="36">
        <f t="shared" si="9"/>
        <v>70000</v>
      </c>
      <c r="AE95" s="16">
        <v>0</v>
      </c>
      <c r="AF95" s="16">
        <v>0</v>
      </c>
      <c r="AG95" s="16">
        <f t="shared" si="10"/>
        <v>0</v>
      </c>
      <c r="AH95" s="16">
        <v>0</v>
      </c>
      <c r="AI95" s="16">
        <v>0</v>
      </c>
      <c r="AJ95" s="16">
        <f t="shared" si="11"/>
        <v>0</v>
      </c>
      <c r="AK95" s="16">
        <v>0</v>
      </c>
      <c r="AL95" s="16">
        <v>0</v>
      </c>
      <c r="AM95" s="16">
        <f t="shared" si="12"/>
        <v>0</v>
      </c>
      <c r="AN95" s="16">
        <v>0</v>
      </c>
      <c r="AO95" s="16">
        <v>0</v>
      </c>
      <c r="AP95" s="16">
        <f t="shared" si="13"/>
        <v>0</v>
      </c>
      <c r="AQ95" s="16">
        <v>0</v>
      </c>
      <c r="AR95" s="16">
        <f t="shared" si="14"/>
        <v>70000</v>
      </c>
      <c r="AS95" s="16">
        <v>0</v>
      </c>
      <c r="AT95" s="16">
        <v>0</v>
      </c>
      <c r="AU95" s="16" t="s">
        <v>274</v>
      </c>
      <c r="AV95" s="16">
        <v>0</v>
      </c>
      <c r="AW95" s="36">
        <v>0</v>
      </c>
      <c r="AX95" s="36">
        <v>0</v>
      </c>
      <c r="AY95" s="36">
        <v>0</v>
      </c>
      <c r="AZ95" s="36">
        <v>0</v>
      </c>
      <c r="BA95" s="36">
        <v>0</v>
      </c>
      <c r="BB95" s="36"/>
    </row>
    <row r="96" spans="1:54" hidden="1" x14ac:dyDescent="0.25">
      <c r="A96" s="2" t="str">
        <f t="shared" si="8"/>
        <v>F</v>
      </c>
      <c r="B96" s="2" t="s">
        <v>145</v>
      </c>
      <c r="C96" s="2" t="s">
        <v>794</v>
      </c>
      <c r="D96" s="35" t="s">
        <v>795</v>
      </c>
      <c r="E96" s="2" t="s">
        <v>806</v>
      </c>
      <c r="F96" s="2" t="s">
        <v>615</v>
      </c>
      <c r="G96" s="2" t="s">
        <v>816</v>
      </c>
      <c r="H96" s="2" t="s">
        <v>817</v>
      </c>
      <c r="I96" s="2" t="s">
        <v>818</v>
      </c>
      <c r="J96" s="2" t="s">
        <v>817</v>
      </c>
      <c r="K96" s="2" t="s">
        <v>262</v>
      </c>
      <c r="L96" s="2">
        <v>1205</v>
      </c>
      <c r="M96" s="2" t="s">
        <v>619</v>
      </c>
      <c r="N96" s="2" t="s">
        <v>264</v>
      </c>
      <c r="O96" s="2" t="s">
        <v>265</v>
      </c>
      <c r="P96" s="2" t="s">
        <v>266</v>
      </c>
      <c r="Q96" s="2" t="s">
        <v>118</v>
      </c>
      <c r="R96" s="2" t="s">
        <v>621</v>
      </c>
      <c r="S96" s="2" t="s">
        <v>145</v>
      </c>
      <c r="T96" s="2" t="s">
        <v>716</v>
      </c>
      <c r="U96" s="2" t="s">
        <v>150</v>
      </c>
      <c r="V96" s="2" t="s">
        <v>717</v>
      </c>
      <c r="W96" s="2" t="s">
        <v>718</v>
      </c>
      <c r="X96" s="2" t="s">
        <v>801</v>
      </c>
      <c r="Y96" s="2" t="s">
        <v>802</v>
      </c>
      <c r="Z96" s="16">
        <v>0</v>
      </c>
      <c r="AA96" s="16">
        <v>1700000</v>
      </c>
      <c r="AB96" s="16">
        <v>1694505.01</v>
      </c>
      <c r="AC96" s="16">
        <v>1697144.5479999997</v>
      </c>
      <c r="AD96" s="36">
        <f t="shared" si="9"/>
        <v>2855.4520000002813</v>
      </c>
      <c r="AE96" s="16">
        <v>0</v>
      </c>
      <c r="AF96" s="16">
        <v>0</v>
      </c>
      <c r="AG96" s="16">
        <f t="shared" si="10"/>
        <v>0</v>
      </c>
      <c r="AH96" s="16">
        <v>0</v>
      </c>
      <c r="AI96" s="16">
        <v>0</v>
      </c>
      <c r="AJ96" s="16">
        <f t="shared" si="11"/>
        <v>0</v>
      </c>
      <c r="AK96" s="16">
        <v>0</v>
      </c>
      <c r="AL96" s="16">
        <v>0</v>
      </c>
      <c r="AM96" s="16">
        <f t="shared" si="12"/>
        <v>0</v>
      </c>
      <c r="AN96" s="16">
        <v>0</v>
      </c>
      <c r="AO96" s="16">
        <v>0</v>
      </c>
      <c r="AP96" s="16">
        <f t="shared" si="13"/>
        <v>0</v>
      </c>
      <c r="AQ96" s="16">
        <v>0</v>
      </c>
      <c r="AR96" s="16">
        <f t="shared" si="14"/>
        <v>2855.4520000002813</v>
      </c>
      <c r="AS96" s="16">
        <v>0</v>
      </c>
      <c r="AT96" s="16">
        <v>0</v>
      </c>
      <c r="AU96" s="16" t="s">
        <v>274</v>
      </c>
      <c r="AV96" s="16">
        <v>0</v>
      </c>
      <c r="AW96" s="36">
        <v>0</v>
      </c>
      <c r="AX96" s="36">
        <v>0</v>
      </c>
      <c r="AY96" s="36">
        <v>0</v>
      </c>
      <c r="AZ96" s="36">
        <v>0</v>
      </c>
      <c r="BA96" s="36">
        <v>0</v>
      </c>
      <c r="BB96" s="36"/>
    </row>
    <row r="97" spans="1:54" hidden="1" x14ac:dyDescent="0.25">
      <c r="A97" s="2" t="str">
        <f t="shared" si="8"/>
        <v>F</v>
      </c>
      <c r="B97" s="2" t="s">
        <v>145</v>
      </c>
      <c r="C97" s="2" t="s">
        <v>794</v>
      </c>
      <c r="D97" s="35" t="s">
        <v>795</v>
      </c>
      <c r="E97" s="2" t="s">
        <v>806</v>
      </c>
      <c r="F97" s="2" t="s">
        <v>615</v>
      </c>
      <c r="G97" s="2" t="s">
        <v>819</v>
      </c>
      <c r="H97" s="2" t="s">
        <v>820</v>
      </c>
      <c r="I97" s="2" t="s">
        <v>821</v>
      </c>
      <c r="J97" s="2" t="s">
        <v>820</v>
      </c>
      <c r="K97" s="2" t="s">
        <v>262</v>
      </c>
      <c r="L97" s="2">
        <v>1205</v>
      </c>
      <c r="M97" s="2" t="s">
        <v>619</v>
      </c>
      <c r="N97" s="2" t="s">
        <v>264</v>
      </c>
      <c r="O97" s="2" t="s">
        <v>265</v>
      </c>
      <c r="P97" s="2" t="s">
        <v>266</v>
      </c>
      <c r="Q97" s="2" t="s">
        <v>118</v>
      </c>
      <c r="R97" s="2" t="s">
        <v>621</v>
      </c>
      <c r="S97" s="2" t="s">
        <v>145</v>
      </c>
      <c r="T97" s="2" t="s">
        <v>716</v>
      </c>
      <c r="U97" s="2" t="s">
        <v>150</v>
      </c>
      <c r="V97" s="2" t="s">
        <v>717</v>
      </c>
      <c r="W97" s="2" t="s">
        <v>718</v>
      </c>
      <c r="X97" s="2" t="s">
        <v>801</v>
      </c>
      <c r="Y97" s="2" t="s">
        <v>802</v>
      </c>
      <c r="Z97" s="16">
        <v>0</v>
      </c>
      <c r="AA97" s="16">
        <v>0</v>
      </c>
      <c r="AB97" s="16">
        <v>0</v>
      </c>
      <c r="AC97" s="16">
        <v>0</v>
      </c>
      <c r="AD97" s="36">
        <f t="shared" si="9"/>
        <v>0</v>
      </c>
      <c r="AE97" s="16">
        <v>0</v>
      </c>
      <c r="AF97" s="16">
        <v>0</v>
      </c>
      <c r="AG97" s="16">
        <f t="shared" si="10"/>
        <v>0</v>
      </c>
      <c r="AH97" s="16">
        <v>0</v>
      </c>
      <c r="AI97" s="16">
        <v>0</v>
      </c>
      <c r="AJ97" s="16">
        <f t="shared" si="11"/>
        <v>0</v>
      </c>
      <c r="AK97" s="16">
        <v>0</v>
      </c>
      <c r="AL97" s="16">
        <v>0</v>
      </c>
      <c r="AM97" s="16">
        <f t="shared" si="12"/>
        <v>0</v>
      </c>
      <c r="AN97" s="16">
        <v>0</v>
      </c>
      <c r="AO97" s="16">
        <v>0</v>
      </c>
      <c r="AP97" s="16">
        <f t="shared" si="13"/>
        <v>0</v>
      </c>
      <c r="AQ97" s="16">
        <v>0</v>
      </c>
      <c r="AR97" s="16">
        <f t="shared" si="14"/>
        <v>0</v>
      </c>
      <c r="AS97" s="16">
        <v>0</v>
      </c>
      <c r="AT97" s="16">
        <v>0</v>
      </c>
      <c r="AU97" s="16" t="s">
        <v>274</v>
      </c>
      <c r="AV97" s="16">
        <v>0</v>
      </c>
      <c r="AW97" s="36">
        <v>0</v>
      </c>
      <c r="AX97" s="36">
        <v>0</v>
      </c>
      <c r="AY97" s="36">
        <v>0</v>
      </c>
      <c r="AZ97" s="36">
        <v>0</v>
      </c>
      <c r="BA97" s="36">
        <v>0</v>
      </c>
      <c r="BB97" s="36"/>
    </row>
    <row r="98" spans="1:54" hidden="1" x14ac:dyDescent="0.25">
      <c r="A98" s="2" t="str">
        <f t="shared" si="8"/>
        <v>F</v>
      </c>
      <c r="B98" s="2" t="s">
        <v>145</v>
      </c>
      <c r="C98" s="2" t="s">
        <v>794</v>
      </c>
      <c r="D98" s="35" t="s">
        <v>795</v>
      </c>
      <c r="E98" s="2" t="s">
        <v>806</v>
      </c>
      <c r="F98" s="2" t="s">
        <v>615</v>
      </c>
      <c r="G98" s="2" t="s">
        <v>822</v>
      </c>
      <c r="H98" s="2" t="s">
        <v>823</v>
      </c>
      <c r="I98" s="2" t="s">
        <v>824</v>
      </c>
      <c r="J98" s="2" t="s">
        <v>823</v>
      </c>
      <c r="K98" s="2" t="s">
        <v>262</v>
      </c>
      <c r="L98" s="2">
        <v>1205</v>
      </c>
      <c r="M98" s="2" t="s">
        <v>619</v>
      </c>
      <c r="N98" s="2" t="s">
        <v>264</v>
      </c>
      <c r="O98" s="2" t="s">
        <v>300</v>
      </c>
      <c r="P98" s="2" t="s">
        <v>266</v>
      </c>
      <c r="Q98" s="2" t="s">
        <v>118</v>
      </c>
      <c r="R98" s="2" t="s">
        <v>621</v>
      </c>
      <c r="S98" s="2" t="s">
        <v>145</v>
      </c>
      <c r="T98" s="2" t="s">
        <v>716</v>
      </c>
      <c r="U98" s="2" t="s">
        <v>150</v>
      </c>
      <c r="V98" s="2" t="s">
        <v>717</v>
      </c>
      <c r="W98" s="2" t="s">
        <v>718</v>
      </c>
      <c r="X98" s="2" t="s">
        <v>801</v>
      </c>
      <c r="Y98" s="2" t="s">
        <v>802</v>
      </c>
      <c r="Z98" s="16">
        <v>0</v>
      </c>
      <c r="AA98" s="16">
        <v>322000</v>
      </c>
      <c r="AB98" s="16">
        <v>324026.42</v>
      </c>
      <c r="AC98" s="16">
        <v>328223.55</v>
      </c>
      <c r="AD98" s="36">
        <f t="shared" si="9"/>
        <v>-6223.5499999999884</v>
      </c>
      <c r="AE98" s="16">
        <v>0</v>
      </c>
      <c r="AF98" s="16">
        <v>0</v>
      </c>
      <c r="AG98" s="16">
        <f t="shared" si="10"/>
        <v>0</v>
      </c>
      <c r="AH98" s="16">
        <v>0</v>
      </c>
      <c r="AI98" s="16">
        <v>0</v>
      </c>
      <c r="AJ98" s="16">
        <f t="shared" si="11"/>
        <v>0</v>
      </c>
      <c r="AK98" s="16">
        <v>0</v>
      </c>
      <c r="AL98" s="16">
        <v>0</v>
      </c>
      <c r="AM98" s="16">
        <f t="shared" si="12"/>
        <v>0</v>
      </c>
      <c r="AN98" s="16">
        <v>0</v>
      </c>
      <c r="AO98" s="16">
        <v>0</v>
      </c>
      <c r="AP98" s="16">
        <f t="shared" si="13"/>
        <v>0</v>
      </c>
      <c r="AQ98" s="16">
        <v>0</v>
      </c>
      <c r="AR98" s="16">
        <f t="shared" si="14"/>
        <v>-6223.5499999999884</v>
      </c>
      <c r="AS98" s="16">
        <v>0</v>
      </c>
      <c r="AT98" s="16">
        <v>0</v>
      </c>
      <c r="AU98" s="16" t="s">
        <v>274</v>
      </c>
      <c r="AV98" s="16">
        <v>0</v>
      </c>
      <c r="AW98" s="36">
        <v>0</v>
      </c>
      <c r="AX98" s="36">
        <v>0</v>
      </c>
      <c r="AY98" s="36">
        <v>0</v>
      </c>
      <c r="AZ98" s="36">
        <v>0</v>
      </c>
      <c r="BA98" s="36">
        <v>0</v>
      </c>
      <c r="BB98" s="36"/>
    </row>
    <row r="99" spans="1:54" hidden="1" x14ac:dyDescent="0.25">
      <c r="A99" s="2" t="str">
        <f t="shared" si="8"/>
        <v>F</v>
      </c>
      <c r="B99" s="2" t="s">
        <v>145</v>
      </c>
      <c r="C99" s="2" t="s">
        <v>794</v>
      </c>
      <c r="D99" s="35" t="s">
        <v>795</v>
      </c>
      <c r="E99" s="2" t="s">
        <v>806</v>
      </c>
      <c r="F99" s="2" t="s">
        <v>615</v>
      </c>
      <c r="G99" s="2" t="s">
        <v>825</v>
      </c>
      <c r="H99" s="2" t="s">
        <v>826</v>
      </c>
      <c r="I99" s="2" t="s">
        <v>827</v>
      </c>
      <c r="J99" s="2" t="s">
        <v>826</v>
      </c>
      <c r="K99" s="2" t="s">
        <v>262</v>
      </c>
      <c r="L99" s="2">
        <v>1205</v>
      </c>
      <c r="M99" s="2" t="s">
        <v>619</v>
      </c>
      <c r="N99" s="2" t="s">
        <v>264</v>
      </c>
      <c r="O99" s="2" t="s">
        <v>265</v>
      </c>
      <c r="P99" s="2" t="s">
        <v>266</v>
      </c>
      <c r="Q99" s="2" t="s">
        <v>118</v>
      </c>
      <c r="R99" s="2" t="s">
        <v>621</v>
      </c>
      <c r="S99" s="2" t="s">
        <v>145</v>
      </c>
      <c r="T99" s="2" t="s">
        <v>716</v>
      </c>
      <c r="U99" s="2" t="s">
        <v>150</v>
      </c>
      <c r="V99" s="2" t="s">
        <v>717</v>
      </c>
      <c r="W99" s="2" t="s">
        <v>718</v>
      </c>
      <c r="X99" s="2" t="s">
        <v>801</v>
      </c>
      <c r="Y99" s="2" t="s">
        <v>802</v>
      </c>
      <c r="Z99" s="16">
        <v>0</v>
      </c>
      <c r="AA99" s="16">
        <v>250000</v>
      </c>
      <c r="AB99" s="16">
        <v>249866.06</v>
      </c>
      <c r="AC99" s="16">
        <v>248804.55951999998</v>
      </c>
      <c r="AD99" s="36">
        <f t="shared" si="9"/>
        <v>1195.4404800000193</v>
      </c>
      <c r="AE99" s="16">
        <v>0</v>
      </c>
      <c r="AF99" s="16">
        <v>0</v>
      </c>
      <c r="AG99" s="16">
        <f t="shared" si="10"/>
        <v>0</v>
      </c>
      <c r="AH99" s="16">
        <v>0</v>
      </c>
      <c r="AI99" s="16">
        <v>0</v>
      </c>
      <c r="AJ99" s="16">
        <f t="shared" si="11"/>
        <v>0</v>
      </c>
      <c r="AK99" s="16">
        <v>0</v>
      </c>
      <c r="AL99" s="16">
        <v>0</v>
      </c>
      <c r="AM99" s="16">
        <f t="shared" si="12"/>
        <v>0</v>
      </c>
      <c r="AN99" s="16">
        <v>0</v>
      </c>
      <c r="AO99" s="16">
        <v>0</v>
      </c>
      <c r="AP99" s="16">
        <f t="shared" si="13"/>
        <v>0</v>
      </c>
      <c r="AQ99" s="16">
        <v>0</v>
      </c>
      <c r="AR99" s="16">
        <f t="shared" si="14"/>
        <v>1195.4404800000193</v>
      </c>
      <c r="AS99" s="16">
        <v>0</v>
      </c>
      <c r="AT99" s="16">
        <v>0</v>
      </c>
      <c r="AU99" s="16" t="s">
        <v>274</v>
      </c>
      <c r="AV99" s="16">
        <v>0</v>
      </c>
      <c r="AW99" s="36">
        <v>0</v>
      </c>
      <c r="AX99" s="36">
        <v>0</v>
      </c>
      <c r="AY99" s="36">
        <v>0</v>
      </c>
      <c r="AZ99" s="36">
        <v>0</v>
      </c>
      <c r="BA99" s="36">
        <v>0</v>
      </c>
      <c r="BB99" s="36"/>
    </row>
    <row r="100" spans="1:54" hidden="1" x14ac:dyDescent="0.25">
      <c r="A100" s="2" t="str">
        <f t="shared" si="8"/>
        <v>F</v>
      </c>
      <c r="B100" s="2" t="s">
        <v>145</v>
      </c>
      <c r="C100" s="2" t="s">
        <v>794</v>
      </c>
      <c r="D100" s="35" t="s">
        <v>795</v>
      </c>
      <c r="E100" s="2" t="s">
        <v>806</v>
      </c>
      <c r="F100" s="2" t="s">
        <v>615</v>
      </c>
      <c r="G100" s="2" t="s">
        <v>828</v>
      </c>
      <c r="H100" s="2" t="s">
        <v>829</v>
      </c>
      <c r="I100" s="2" t="s">
        <v>830</v>
      </c>
      <c r="J100" s="2" t="s">
        <v>829</v>
      </c>
      <c r="K100" s="2" t="s">
        <v>262</v>
      </c>
      <c r="L100" s="2">
        <v>1205</v>
      </c>
      <c r="M100" s="2" t="s">
        <v>619</v>
      </c>
      <c r="N100" s="2" t="s">
        <v>264</v>
      </c>
      <c r="O100" s="2" t="s">
        <v>620</v>
      </c>
      <c r="P100" s="2" t="s">
        <v>266</v>
      </c>
      <c r="Q100" s="2" t="s">
        <v>118</v>
      </c>
      <c r="R100" s="2" t="s">
        <v>621</v>
      </c>
      <c r="S100" s="2" t="s">
        <v>145</v>
      </c>
      <c r="T100" s="2" t="s">
        <v>716</v>
      </c>
      <c r="U100" s="2" t="s">
        <v>150</v>
      </c>
      <c r="V100" s="2" t="s">
        <v>717</v>
      </c>
      <c r="W100" s="2" t="s">
        <v>718</v>
      </c>
      <c r="X100" s="2" t="s">
        <v>801</v>
      </c>
      <c r="Y100" s="2" t="s">
        <v>802</v>
      </c>
      <c r="Z100" s="16">
        <v>0</v>
      </c>
      <c r="AA100" s="16">
        <v>0</v>
      </c>
      <c r="AB100" s="16">
        <v>786.89</v>
      </c>
      <c r="AC100" s="16">
        <v>1130.54</v>
      </c>
      <c r="AD100" s="36">
        <f t="shared" si="9"/>
        <v>-1130.54</v>
      </c>
      <c r="AE100" s="16">
        <v>0</v>
      </c>
      <c r="AF100" s="16">
        <v>0</v>
      </c>
      <c r="AG100" s="16">
        <f t="shared" si="10"/>
        <v>0</v>
      </c>
      <c r="AH100" s="16">
        <v>0</v>
      </c>
      <c r="AI100" s="16">
        <v>0</v>
      </c>
      <c r="AJ100" s="16">
        <f t="shared" si="11"/>
        <v>0</v>
      </c>
      <c r="AK100" s="16">
        <v>0</v>
      </c>
      <c r="AL100" s="16">
        <v>0</v>
      </c>
      <c r="AM100" s="16">
        <f t="shared" si="12"/>
        <v>0</v>
      </c>
      <c r="AN100" s="16">
        <v>0</v>
      </c>
      <c r="AO100" s="16">
        <v>0</v>
      </c>
      <c r="AP100" s="16">
        <f t="shared" si="13"/>
        <v>0</v>
      </c>
      <c r="AQ100" s="16">
        <v>0</v>
      </c>
      <c r="AR100" s="16">
        <f t="shared" si="14"/>
        <v>-1130.54</v>
      </c>
      <c r="AS100" s="16">
        <v>0</v>
      </c>
      <c r="AT100" s="16">
        <v>0</v>
      </c>
      <c r="AU100" s="16" t="s">
        <v>274</v>
      </c>
      <c r="AV100" s="16">
        <v>0</v>
      </c>
      <c r="AW100" s="36">
        <v>0</v>
      </c>
      <c r="AX100" s="36">
        <v>0</v>
      </c>
      <c r="AY100" s="36">
        <v>0</v>
      </c>
      <c r="AZ100" s="36">
        <v>0</v>
      </c>
      <c r="BA100" s="36">
        <v>0</v>
      </c>
      <c r="BB100" s="36"/>
    </row>
    <row r="101" spans="1:54" hidden="1" x14ac:dyDescent="0.25">
      <c r="A101" s="2" t="str">
        <f t="shared" si="8"/>
        <v>F</v>
      </c>
      <c r="B101" s="2" t="s">
        <v>145</v>
      </c>
      <c r="C101" s="2" t="s">
        <v>794</v>
      </c>
      <c r="D101" s="35" t="s">
        <v>795</v>
      </c>
      <c r="E101" s="2" t="s">
        <v>806</v>
      </c>
      <c r="F101" s="2" t="s">
        <v>615</v>
      </c>
      <c r="G101" s="2" t="s">
        <v>831</v>
      </c>
      <c r="H101" s="2" t="s">
        <v>832</v>
      </c>
      <c r="I101" s="2" t="s">
        <v>833</v>
      </c>
      <c r="J101" s="2" t="s">
        <v>832</v>
      </c>
      <c r="K101" s="2" t="s">
        <v>262</v>
      </c>
      <c r="L101" s="2">
        <v>1205</v>
      </c>
      <c r="M101" s="2" t="s">
        <v>619</v>
      </c>
      <c r="N101" s="2" t="s">
        <v>264</v>
      </c>
      <c r="O101" s="2" t="s">
        <v>265</v>
      </c>
      <c r="P101" s="2" t="s">
        <v>266</v>
      </c>
      <c r="Q101" s="2" t="s">
        <v>118</v>
      </c>
      <c r="R101" s="2" t="s">
        <v>621</v>
      </c>
      <c r="S101" s="2" t="s">
        <v>145</v>
      </c>
      <c r="T101" s="2" t="s">
        <v>716</v>
      </c>
      <c r="U101" s="2" t="s">
        <v>150</v>
      </c>
      <c r="V101" s="2" t="s">
        <v>717</v>
      </c>
      <c r="W101" s="2" t="s">
        <v>718</v>
      </c>
      <c r="X101" s="2" t="s">
        <v>801</v>
      </c>
      <c r="Y101" s="2" t="s">
        <v>802</v>
      </c>
      <c r="Z101" s="16">
        <v>0</v>
      </c>
      <c r="AA101" s="16">
        <v>150000</v>
      </c>
      <c r="AB101" s="16">
        <v>150000</v>
      </c>
      <c r="AC101" s="16">
        <v>150476.47</v>
      </c>
      <c r="AD101" s="36">
        <f t="shared" si="9"/>
        <v>-476.47000000000116</v>
      </c>
      <c r="AE101" s="16">
        <v>0</v>
      </c>
      <c r="AF101" s="16">
        <v>0</v>
      </c>
      <c r="AG101" s="16">
        <f t="shared" si="10"/>
        <v>0</v>
      </c>
      <c r="AH101" s="16">
        <v>0</v>
      </c>
      <c r="AI101" s="16">
        <v>0</v>
      </c>
      <c r="AJ101" s="16">
        <f t="shared" si="11"/>
        <v>0</v>
      </c>
      <c r="AK101" s="16">
        <v>0</v>
      </c>
      <c r="AL101" s="16">
        <v>0</v>
      </c>
      <c r="AM101" s="16">
        <f t="shared" si="12"/>
        <v>0</v>
      </c>
      <c r="AN101" s="16">
        <v>0</v>
      </c>
      <c r="AO101" s="16">
        <v>0</v>
      </c>
      <c r="AP101" s="16">
        <f t="shared" si="13"/>
        <v>0</v>
      </c>
      <c r="AQ101" s="16">
        <v>0</v>
      </c>
      <c r="AR101" s="16">
        <f t="shared" si="14"/>
        <v>-476.47000000000116</v>
      </c>
      <c r="AS101" s="16">
        <v>0</v>
      </c>
      <c r="AT101" s="16">
        <v>0</v>
      </c>
      <c r="AU101" s="16" t="s">
        <v>274</v>
      </c>
      <c r="AV101" s="16">
        <v>0</v>
      </c>
      <c r="AW101" s="36">
        <v>0</v>
      </c>
      <c r="AX101" s="36">
        <v>0</v>
      </c>
      <c r="AY101" s="36">
        <v>0</v>
      </c>
      <c r="AZ101" s="36">
        <v>0</v>
      </c>
      <c r="BA101" s="36">
        <v>0</v>
      </c>
      <c r="BB101" s="36"/>
    </row>
    <row r="102" spans="1:54" hidden="1" x14ac:dyDescent="0.25">
      <c r="A102" s="2" t="str">
        <f t="shared" si="8"/>
        <v>F</v>
      </c>
      <c r="B102" s="2" t="s">
        <v>145</v>
      </c>
      <c r="C102" s="2" t="s">
        <v>794</v>
      </c>
      <c r="D102" s="35" t="s">
        <v>795</v>
      </c>
      <c r="E102" s="2" t="s">
        <v>806</v>
      </c>
      <c r="F102" s="2" t="s">
        <v>615</v>
      </c>
      <c r="G102" s="2" t="s">
        <v>834</v>
      </c>
      <c r="H102" s="2" t="s">
        <v>835</v>
      </c>
      <c r="I102" s="2" t="s">
        <v>836</v>
      </c>
      <c r="J102" s="2" t="s">
        <v>835</v>
      </c>
      <c r="K102" s="2" t="s">
        <v>262</v>
      </c>
      <c r="L102" s="2">
        <v>1205</v>
      </c>
      <c r="M102" s="2" t="s">
        <v>619</v>
      </c>
      <c r="N102" s="2" t="s">
        <v>264</v>
      </c>
      <c r="O102" s="2" t="s">
        <v>265</v>
      </c>
      <c r="P102" s="2" t="s">
        <v>266</v>
      </c>
      <c r="Q102" s="2" t="s">
        <v>118</v>
      </c>
      <c r="R102" s="2" t="s">
        <v>621</v>
      </c>
      <c r="S102" s="2" t="s">
        <v>145</v>
      </c>
      <c r="T102" s="2" t="s">
        <v>716</v>
      </c>
      <c r="U102" s="2" t="s">
        <v>150</v>
      </c>
      <c r="V102" s="2" t="s">
        <v>717</v>
      </c>
      <c r="W102" s="2" t="s">
        <v>718</v>
      </c>
      <c r="X102" s="2" t="s">
        <v>801</v>
      </c>
      <c r="Y102" s="2" t="s">
        <v>802</v>
      </c>
      <c r="Z102" s="16">
        <v>0</v>
      </c>
      <c r="AA102" s="16">
        <v>500000</v>
      </c>
      <c r="AB102" s="16">
        <v>500000.49</v>
      </c>
      <c r="AC102" s="16">
        <v>498279.40299999999</v>
      </c>
      <c r="AD102" s="36">
        <f t="shared" si="9"/>
        <v>1720.5970000000088</v>
      </c>
      <c r="AE102" s="16">
        <v>0</v>
      </c>
      <c r="AF102" s="16">
        <v>0</v>
      </c>
      <c r="AG102" s="16">
        <f t="shared" si="10"/>
        <v>0</v>
      </c>
      <c r="AH102" s="16">
        <v>0</v>
      </c>
      <c r="AI102" s="16">
        <v>0</v>
      </c>
      <c r="AJ102" s="16">
        <f t="shared" si="11"/>
        <v>0</v>
      </c>
      <c r="AK102" s="16">
        <v>0</v>
      </c>
      <c r="AL102" s="16">
        <v>0</v>
      </c>
      <c r="AM102" s="16">
        <f t="shared" si="12"/>
        <v>0</v>
      </c>
      <c r="AN102" s="16">
        <v>0</v>
      </c>
      <c r="AO102" s="16">
        <v>0</v>
      </c>
      <c r="AP102" s="16">
        <f t="shared" si="13"/>
        <v>0</v>
      </c>
      <c r="AQ102" s="16">
        <v>0</v>
      </c>
      <c r="AR102" s="16">
        <f t="shared" si="14"/>
        <v>1720.5970000000088</v>
      </c>
      <c r="AS102" s="16">
        <v>0</v>
      </c>
      <c r="AT102" s="16">
        <v>0</v>
      </c>
      <c r="AU102" s="16" t="s">
        <v>274</v>
      </c>
      <c r="AV102" s="16">
        <v>0</v>
      </c>
      <c r="AW102" s="36">
        <v>0</v>
      </c>
      <c r="AX102" s="36">
        <v>0</v>
      </c>
      <c r="AY102" s="36">
        <v>0</v>
      </c>
      <c r="AZ102" s="36">
        <v>0</v>
      </c>
      <c r="BA102" s="36">
        <v>0</v>
      </c>
      <c r="BB102" s="36"/>
    </row>
    <row r="103" spans="1:54" hidden="1" x14ac:dyDescent="0.25">
      <c r="A103" s="2" t="str">
        <f t="shared" si="8"/>
        <v>F</v>
      </c>
      <c r="B103" s="2" t="s">
        <v>145</v>
      </c>
      <c r="C103" s="2" t="s">
        <v>794</v>
      </c>
      <c r="D103" s="35" t="s">
        <v>795</v>
      </c>
      <c r="E103" s="2" t="s">
        <v>806</v>
      </c>
      <c r="F103" s="2" t="s">
        <v>615</v>
      </c>
      <c r="G103" s="2" t="s">
        <v>837</v>
      </c>
      <c r="H103" s="2" t="s">
        <v>838</v>
      </c>
      <c r="I103" s="2" t="s">
        <v>839</v>
      </c>
      <c r="J103" s="2" t="s">
        <v>838</v>
      </c>
      <c r="K103" s="2" t="s">
        <v>262</v>
      </c>
      <c r="L103" s="2">
        <v>1205</v>
      </c>
      <c r="M103" s="2" t="s">
        <v>619</v>
      </c>
      <c r="N103" s="2" t="s">
        <v>264</v>
      </c>
      <c r="O103" s="2" t="s">
        <v>265</v>
      </c>
      <c r="P103" s="2" t="s">
        <v>266</v>
      </c>
      <c r="Q103" s="2" t="s">
        <v>118</v>
      </c>
      <c r="R103" s="2" t="s">
        <v>621</v>
      </c>
      <c r="S103" s="2" t="s">
        <v>145</v>
      </c>
      <c r="T103" s="2" t="s">
        <v>716</v>
      </c>
      <c r="U103" s="2" t="s">
        <v>150</v>
      </c>
      <c r="V103" s="2" t="s">
        <v>717</v>
      </c>
      <c r="W103" s="2" t="s">
        <v>718</v>
      </c>
      <c r="X103" s="2" t="s">
        <v>801</v>
      </c>
      <c r="Y103" s="2" t="s">
        <v>802</v>
      </c>
      <c r="Z103" s="16">
        <v>0</v>
      </c>
      <c r="AA103" s="16">
        <v>250000</v>
      </c>
      <c r="AB103" s="16">
        <v>250424.98</v>
      </c>
      <c r="AC103" s="16">
        <v>257686.73968</v>
      </c>
      <c r="AD103" s="36">
        <f t="shared" si="9"/>
        <v>-7686.7396799999988</v>
      </c>
      <c r="AE103" s="16">
        <v>0</v>
      </c>
      <c r="AF103" s="16">
        <v>0</v>
      </c>
      <c r="AG103" s="16">
        <f t="shared" si="10"/>
        <v>0</v>
      </c>
      <c r="AH103" s="16">
        <v>0</v>
      </c>
      <c r="AI103" s="16">
        <v>0</v>
      </c>
      <c r="AJ103" s="16">
        <f t="shared" si="11"/>
        <v>0</v>
      </c>
      <c r="AK103" s="16">
        <v>0</v>
      </c>
      <c r="AL103" s="16">
        <v>0</v>
      </c>
      <c r="AM103" s="16">
        <f t="shared" si="12"/>
        <v>0</v>
      </c>
      <c r="AN103" s="16">
        <v>0</v>
      </c>
      <c r="AO103" s="16">
        <v>0</v>
      </c>
      <c r="AP103" s="16">
        <f t="shared" si="13"/>
        <v>0</v>
      </c>
      <c r="AQ103" s="16">
        <v>0</v>
      </c>
      <c r="AR103" s="16">
        <f t="shared" si="14"/>
        <v>-7686.7396799999988</v>
      </c>
      <c r="AS103" s="16">
        <v>0</v>
      </c>
      <c r="AT103" s="16">
        <v>0</v>
      </c>
      <c r="AU103" s="16" t="s">
        <v>274</v>
      </c>
      <c r="AV103" s="16">
        <v>0</v>
      </c>
      <c r="AW103" s="36">
        <v>0</v>
      </c>
      <c r="AX103" s="36">
        <v>0</v>
      </c>
      <c r="AY103" s="36">
        <v>0</v>
      </c>
      <c r="AZ103" s="36">
        <v>0</v>
      </c>
      <c r="BA103" s="36">
        <v>0</v>
      </c>
      <c r="BB103" s="36"/>
    </row>
    <row r="104" spans="1:54" hidden="1" x14ac:dyDescent="0.25">
      <c r="A104" s="2" t="str">
        <f t="shared" si="8"/>
        <v>F</v>
      </c>
      <c r="B104" s="2" t="s">
        <v>145</v>
      </c>
      <c r="C104" s="2" t="s">
        <v>794</v>
      </c>
      <c r="D104" s="35" t="s">
        <v>795</v>
      </c>
      <c r="E104" s="2" t="s">
        <v>806</v>
      </c>
      <c r="F104" s="2" t="s">
        <v>615</v>
      </c>
      <c r="G104" s="2" t="s">
        <v>840</v>
      </c>
      <c r="H104" s="2" t="s">
        <v>841</v>
      </c>
      <c r="I104" s="2" t="s">
        <v>842</v>
      </c>
      <c r="J104" s="2" t="s">
        <v>841</v>
      </c>
      <c r="K104" s="2" t="s">
        <v>262</v>
      </c>
      <c r="L104" s="2">
        <v>1205</v>
      </c>
      <c r="M104" s="2" t="s">
        <v>619</v>
      </c>
      <c r="N104" s="2" t="s">
        <v>264</v>
      </c>
      <c r="O104" s="2" t="s">
        <v>265</v>
      </c>
      <c r="P104" s="2" t="s">
        <v>266</v>
      </c>
      <c r="Q104" s="2" t="s">
        <v>118</v>
      </c>
      <c r="R104" s="2" t="s">
        <v>621</v>
      </c>
      <c r="S104" s="2" t="s">
        <v>145</v>
      </c>
      <c r="T104" s="2" t="s">
        <v>716</v>
      </c>
      <c r="U104" s="2" t="s">
        <v>150</v>
      </c>
      <c r="V104" s="2" t="s">
        <v>717</v>
      </c>
      <c r="W104" s="2" t="s">
        <v>718</v>
      </c>
      <c r="X104" s="2" t="s">
        <v>801</v>
      </c>
      <c r="Y104" s="2" t="s">
        <v>802</v>
      </c>
      <c r="Z104" s="16">
        <v>0</v>
      </c>
      <c r="AA104" s="16">
        <v>0</v>
      </c>
      <c r="AB104" s="16">
        <v>304806.76</v>
      </c>
      <c r="AC104" s="16">
        <v>332320.56</v>
      </c>
      <c r="AD104" s="36">
        <f t="shared" si="9"/>
        <v>-332320.56</v>
      </c>
      <c r="AE104" s="16">
        <v>0</v>
      </c>
      <c r="AF104" s="16">
        <v>0</v>
      </c>
      <c r="AG104" s="16">
        <f t="shared" si="10"/>
        <v>0</v>
      </c>
      <c r="AH104" s="16">
        <v>0</v>
      </c>
      <c r="AI104" s="16">
        <v>0</v>
      </c>
      <c r="AJ104" s="16">
        <f t="shared" si="11"/>
        <v>0</v>
      </c>
      <c r="AK104" s="16">
        <v>0</v>
      </c>
      <c r="AL104" s="16">
        <v>0</v>
      </c>
      <c r="AM104" s="16">
        <f t="shared" si="12"/>
        <v>0</v>
      </c>
      <c r="AN104" s="16">
        <v>0</v>
      </c>
      <c r="AO104" s="16">
        <v>0</v>
      </c>
      <c r="AP104" s="16">
        <f t="shared" si="13"/>
        <v>0</v>
      </c>
      <c r="AQ104" s="16">
        <v>0</v>
      </c>
      <c r="AR104" s="16">
        <f t="shared" si="14"/>
        <v>-332320.56</v>
      </c>
      <c r="AS104" s="16">
        <v>0</v>
      </c>
      <c r="AT104" s="16">
        <v>0</v>
      </c>
      <c r="AU104" s="16" t="s">
        <v>274</v>
      </c>
      <c r="AV104" s="16">
        <v>0</v>
      </c>
      <c r="AW104" s="36">
        <v>0</v>
      </c>
      <c r="AX104" s="36">
        <v>0</v>
      </c>
      <c r="AY104" s="36">
        <v>0</v>
      </c>
      <c r="AZ104" s="36">
        <v>0</v>
      </c>
      <c r="BA104" s="36">
        <v>0</v>
      </c>
      <c r="BB104" s="36"/>
    </row>
    <row r="105" spans="1:54" hidden="1" x14ac:dyDescent="0.25">
      <c r="A105" s="2" t="str">
        <f t="shared" si="8"/>
        <v>F</v>
      </c>
      <c r="B105" s="2" t="s">
        <v>145</v>
      </c>
      <c r="C105" s="2" t="s">
        <v>794</v>
      </c>
      <c r="D105" s="35" t="s">
        <v>795</v>
      </c>
      <c r="E105" s="2" t="s">
        <v>843</v>
      </c>
      <c r="F105" s="2" t="s">
        <v>844</v>
      </c>
      <c r="G105" s="2" t="s">
        <v>845</v>
      </c>
      <c r="H105" s="2" t="s">
        <v>846</v>
      </c>
      <c r="I105" s="2" t="s">
        <v>847</v>
      </c>
      <c r="J105" s="2" t="s">
        <v>848</v>
      </c>
      <c r="K105" s="2" t="s">
        <v>262</v>
      </c>
      <c r="L105" s="2">
        <v>1207</v>
      </c>
      <c r="M105" s="2" t="s">
        <v>631</v>
      </c>
      <c r="N105" s="2" t="s">
        <v>264</v>
      </c>
      <c r="O105" s="2" t="s">
        <v>300</v>
      </c>
      <c r="P105" s="2" t="s">
        <v>266</v>
      </c>
      <c r="Q105" s="2" t="s">
        <v>118</v>
      </c>
      <c r="R105" s="2" t="s">
        <v>621</v>
      </c>
      <c r="S105" s="2" t="s">
        <v>145</v>
      </c>
      <c r="T105" s="2" t="s">
        <v>716</v>
      </c>
      <c r="U105" s="2" t="s">
        <v>150</v>
      </c>
      <c r="V105" s="2" t="s">
        <v>717</v>
      </c>
      <c r="W105" s="2" t="s">
        <v>718</v>
      </c>
      <c r="X105" s="2" t="s">
        <v>801</v>
      </c>
      <c r="Y105" s="2" t="s">
        <v>802</v>
      </c>
      <c r="Z105" s="16">
        <v>0</v>
      </c>
      <c r="AA105" s="16">
        <v>0</v>
      </c>
      <c r="AB105" s="16">
        <v>0</v>
      </c>
      <c r="AC105" s="16">
        <v>0</v>
      </c>
      <c r="AD105" s="36">
        <f t="shared" si="9"/>
        <v>0</v>
      </c>
      <c r="AE105" s="16">
        <v>0</v>
      </c>
      <c r="AF105" s="16">
        <v>0</v>
      </c>
      <c r="AG105" s="16">
        <f t="shared" si="10"/>
        <v>0</v>
      </c>
      <c r="AH105" s="16">
        <v>0</v>
      </c>
      <c r="AI105" s="16">
        <v>0</v>
      </c>
      <c r="AJ105" s="16">
        <f t="shared" si="11"/>
        <v>0</v>
      </c>
      <c r="AK105" s="16">
        <v>0</v>
      </c>
      <c r="AL105" s="16">
        <v>0</v>
      </c>
      <c r="AM105" s="16">
        <f t="shared" si="12"/>
        <v>0</v>
      </c>
      <c r="AN105" s="16">
        <v>0</v>
      </c>
      <c r="AO105" s="16">
        <v>0</v>
      </c>
      <c r="AP105" s="16">
        <f t="shared" si="13"/>
        <v>0</v>
      </c>
      <c r="AQ105" s="16">
        <v>0</v>
      </c>
      <c r="AR105" s="16">
        <f t="shared" si="14"/>
        <v>0</v>
      </c>
      <c r="AS105" s="16">
        <v>0</v>
      </c>
      <c r="AT105" s="16">
        <v>0</v>
      </c>
      <c r="AU105" s="16" t="s">
        <v>274</v>
      </c>
      <c r="AV105" s="16">
        <v>0</v>
      </c>
      <c r="AW105" s="36">
        <v>0</v>
      </c>
      <c r="AX105" s="36">
        <v>0</v>
      </c>
      <c r="AY105" s="36">
        <v>0</v>
      </c>
      <c r="AZ105" s="36">
        <v>0</v>
      </c>
      <c r="BA105" s="36">
        <v>0</v>
      </c>
      <c r="BB105" s="36"/>
    </row>
    <row r="106" spans="1:54" hidden="1" x14ac:dyDescent="0.25">
      <c r="A106" s="2" t="str">
        <f t="shared" si="8"/>
        <v>F</v>
      </c>
      <c r="B106" s="2" t="s">
        <v>145</v>
      </c>
      <c r="C106" s="2" t="s">
        <v>794</v>
      </c>
      <c r="D106" s="35" t="s">
        <v>795</v>
      </c>
      <c r="E106" s="2" t="s">
        <v>849</v>
      </c>
      <c r="F106" s="2" t="s">
        <v>850</v>
      </c>
      <c r="G106" s="2" t="s">
        <v>851</v>
      </c>
      <c r="H106" s="2" t="s">
        <v>852</v>
      </c>
      <c r="I106" s="2" t="s">
        <v>853</v>
      </c>
      <c r="J106" s="2" t="s">
        <v>852</v>
      </c>
      <c r="K106" s="2" t="s">
        <v>262</v>
      </c>
      <c r="L106" s="2">
        <v>1205</v>
      </c>
      <c r="M106" s="2" t="s">
        <v>619</v>
      </c>
      <c r="N106" s="2" t="s">
        <v>264</v>
      </c>
      <c r="O106" s="2" t="s">
        <v>620</v>
      </c>
      <c r="P106" s="2" t="s">
        <v>266</v>
      </c>
      <c r="Q106" s="2" t="s">
        <v>118</v>
      </c>
      <c r="R106" s="2" t="s">
        <v>621</v>
      </c>
      <c r="S106" s="2" t="s">
        <v>145</v>
      </c>
      <c r="T106" s="2" t="s">
        <v>716</v>
      </c>
      <c r="U106" s="2" t="s">
        <v>150</v>
      </c>
      <c r="V106" s="2" t="s">
        <v>717</v>
      </c>
      <c r="W106" s="2" t="s">
        <v>718</v>
      </c>
      <c r="X106" s="2" t="s">
        <v>801</v>
      </c>
      <c r="Y106" s="2" t="s">
        <v>802</v>
      </c>
      <c r="Z106" s="16">
        <v>0</v>
      </c>
      <c r="AA106" s="16">
        <v>0</v>
      </c>
      <c r="AB106" s="16">
        <v>-56777.23</v>
      </c>
      <c r="AC106" s="16">
        <v>-1169.2099999999991</v>
      </c>
      <c r="AD106" s="36">
        <f t="shared" si="9"/>
        <v>1169.2099999999991</v>
      </c>
      <c r="AE106" s="16">
        <v>0</v>
      </c>
      <c r="AF106" s="16">
        <v>0</v>
      </c>
      <c r="AG106" s="16">
        <f t="shared" si="10"/>
        <v>0</v>
      </c>
      <c r="AH106" s="16">
        <v>0</v>
      </c>
      <c r="AI106" s="16">
        <v>0</v>
      </c>
      <c r="AJ106" s="16">
        <f t="shared" si="11"/>
        <v>0</v>
      </c>
      <c r="AK106" s="16">
        <v>0</v>
      </c>
      <c r="AL106" s="16">
        <v>0</v>
      </c>
      <c r="AM106" s="16">
        <f t="shared" si="12"/>
        <v>0</v>
      </c>
      <c r="AN106" s="16">
        <v>0</v>
      </c>
      <c r="AO106" s="16">
        <v>0</v>
      </c>
      <c r="AP106" s="16">
        <f t="shared" si="13"/>
        <v>0</v>
      </c>
      <c r="AQ106" s="16">
        <v>0</v>
      </c>
      <c r="AR106" s="16">
        <f t="shared" si="14"/>
        <v>1169.2099999999991</v>
      </c>
      <c r="AS106" s="16">
        <v>0</v>
      </c>
      <c r="AT106" s="16">
        <v>0</v>
      </c>
      <c r="AU106" s="16" t="s">
        <v>274</v>
      </c>
      <c r="AV106" s="16">
        <v>0</v>
      </c>
      <c r="AW106" s="36">
        <v>0</v>
      </c>
      <c r="AX106" s="36">
        <v>0</v>
      </c>
      <c r="AY106" s="36">
        <v>0</v>
      </c>
      <c r="AZ106" s="36">
        <v>0</v>
      </c>
      <c r="BA106" s="36">
        <v>0</v>
      </c>
      <c r="BB106" s="36"/>
    </row>
    <row r="107" spans="1:54" hidden="1" x14ac:dyDescent="0.25">
      <c r="A107" s="2" t="str">
        <f t="shared" si="8"/>
        <v>F</v>
      </c>
      <c r="B107" s="2" t="s">
        <v>145</v>
      </c>
      <c r="C107" s="2" t="s">
        <v>794</v>
      </c>
      <c r="D107" s="35" t="s">
        <v>795</v>
      </c>
      <c r="E107" s="2" t="s">
        <v>849</v>
      </c>
      <c r="F107" s="2" t="s">
        <v>850</v>
      </c>
      <c r="G107" s="2" t="s">
        <v>854</v>
      </c>
      <c r="H107" s="2" t="s">
        <v>855</v>
      </c>
      <c r="I107" s="2" t="s">
        <v>856</v>
      </c>
      <c r="J107" s="2" t="s">
        <v>857</v>
      </c>
      <c r="K107" s="2" t="s">
        <v>262</v>
      </c>
      <c r="L107" s="2">
        <v>1205</v>
      </c>
      <c r="M107" s="2" t="s">
        <v>619</v>
      </c>
      <c r="N107" s="2" t="s">
        <v>264</v>
      </c>
      <c r="O107" s="2" t="s">
        <v>265</v>
      </c>
      <c r="P107" s="2" t="s">
        <v>266</v>
      </c>
      <c r="Q107" s="2" t="s">
        <v>118</v>
      </c>
      <c r="R107" s="2" t="s">
        <v>621</v>
      </c>
      <c r="S107" s="2" t="s">
        <v>145</v>
      </c>
      <c r="T107" s="2" t="s">
        <v>716</v>
      </c>
      <c r="U107" s="2" t="s">
        <v>150</v>
      </c>
      <c r="V107" s="2" t="s">
        <v>717</v>
      </c>
      <c r="W107" s="2" t="s">
        <v>718</v>
      </c>
      <c r="X107" s="2" t="s">
        <v>801</v>
      </c>
      <c r="Y107" s="2" t="s">
        <v>802</v>
      </c>
      <c r="Z107" s="16">
        <v>0</v>
      </c>
      <c r="AA107" s="16">
        <v>0</v>
      </c>
      <c r="AB107" s="16">
        <v>0</v>
      </c>
      <c r="AC107" s="16">
        <v>0</v>
      </c>
      <c r="AD107" s="36">
        <f t="shared" si="9"/>
        <v>0</v>
      </c>
      <c r="AE107" s="16">
        <v>0</v>
      </c>
      <c r="AF107" s="16">
        <v>0</v>
      </c>
      <c r="AG107" s="16">
        <f t="shared" si="10"/>
        <v>0</v>
      </c>
      <c r="AH107" s="16">
        <v>0</v>
      </c>
      <c r="AI107" s="16">
        <v>0</v>
      </c>
      <c r="AJ107" s="16">
        <f t="shared" si="11"/>
        <v>0</v>
      </c>
      <c r="AK107" s="16">
        <v>0</v>
      </c>
      <c r="AL107" s="16">
        <v>0</v>
      </c>
      <c r="AM107" s="16">
        <f t="shared" si="12"/>
        <v>0</v>
      </c>
      <c r="AN107" s="16">
        <v>0</v>
      </c>
      <c r="AO107" s="16">
        <v>0</v>
      </c>
      <c r="AP107" s="16">
        <f t="shared" si="13"/>
        <v>0</v>
      </c>
      <c r="AQ107" s="16">
        <v>0</v>
      </c>
      <c r="AR107" s="16">
        <f t="shared" si="14"/>
        <v>0</v>
      </c>
      <c r="AS107" s="16">
        <v>0</v>
      </c>
      <c r="AT107" s="16">
        <v>0</v>
      </c>
      <c r="AU107" s="16" t="s">
        <v>274</v>
      </c>
      <c r="AV107" s="16">
        <v>0</v>
      </c>
      <c r="AW107" s="36">
        <v>0</v>
      </c>
      <c r="AX107" s="36">
        <v>0</v>
      </c>
      <c r="AY107" s="36">
        <v>0</v>
      </c>
      <c r="AZ107" s="36">
        <v>0</v>
      </c>
      <c r="BA107" s="36">
        <v>0</v>
      </c>
      <c r="BB107" s="36"/>
    </row>
    <row r="108" spans="1:54" hidden="1" x14ac:dyDescent="0.25">
      <c r="A108" s="2" t="str">
        <f t="shared" si="8"/>
        <v>F</v>
      </c>
      <c r="B108" s="2" t="s">
        <v>145</v>
      </c>
      <c r="C108" s="2" t="s">
        <v>794</v>
      </c>
      <c r="D108" s="35" t="s">
        <v>795</v>
      </c>
      <c r="E108" s="2" t="s">
        <v>849</v>
      </c>
      <c r="F108" s="2" t="s">
        <v>850</v>
      </c>
      <c r="G108" s="2" t="s">
        <v>854</v>
      </c>
      <c r="H108" s="2" t="s">
        <v>855</v>
      </c>
      <c r="I108" s="2" t="s">
        <v>858</v>
      </c>
      <c r="J108" s="2" t="s">
        <v>855</v>
      </c>
      <c r="K108" s="2" t="s">
        <v>262</v>
      </c>
      <c r="L108" s="2">
        <v>1207</v>
      </c>
      <c r="M108" s="2" t="s">
        <v>631</v>
      </c>
      <c r="N108" s="2" t="s">
        <v>264</v>
      </c>
      <c r="O108" s="2" t="s">
        <v>265</v>
      </c>
      <c r="P108" s="2" t="s">
        <v>266</v>
      </c>
      <c r="Q108" s="2" t="s">
        <v>118</v>
      </c>
      <c r="R108" s="2" t="s">
        <v>621</v>
      </c>
      <c r="S108" s="2" t="s">
        <v>145</v>
      </c>
      <c r="T108" s="2" t="s">
        <v>716</v>
      </c>
      <c r="U108" s="2" t="s">
        <v>150</v>
      </c>
      <c r="V108" s="2" t="s">
        <v>717</v>
      </c>
      <c r="W108" s="2" t="s">
        <v>718</v>
      </c>
      <c r="X108" s="2" t="s">
        <v>801</v>
      </c>
      <c r="Y108" s="2" t="s">
        <v>802</v>
      </c>
      <c r="Z108" s="16">
        <v>0</v>
      </c>
      <c r="AA108" s="16">
        <v>30000</v>
      </c>
      <c r="AB108" s="16">
        <v>30000</v>
      </c>
      <c r="AC108" s="16">
        <v>0</v>
      </c>
      <c r="AD108" s="36">
        <f t="shared" si="9"/>
        <v>30000</v>
      </c>
      <c r="AE108" s="16">
        <v>0</v>
      </c>
      <c r="AF108" s="16">
        <v>0</v>
      </c>
      <c r="AG108" s="16">
        <f t="shared" si="10"/>
        <v>0</v>
      </c>
      <c r="AH108" s="16">
        <v>0</v>
      </c>
      <c r="AI108" s="16">
        <v>0</v>
      </c>
      <c r="AJ108" s="16">
        <f t="shared" si="11"/>
        <v>0</v>
      </c>
      <c r="AK108" s="16">
        <v>0</v>
      </c>
      <c r="AL108" s="16">
        <v>0</v>
      </c>
      <c r="AM108" s="16">
        <f t="shared" si="12"/>
        <v>0</v>
      </c>
      <c r="AN108" s="16">
        <v>0</v>
      </c>
      <c r="AO108" s="16">
        <v>0</v>
      </c>
      <c r="AP108" s="16">
        <f t="shared" si="13"/>
        <v>0</v>
      </c>
      <c r="AQ108" s="16">
        <v>0</v>
      </c>
      <c r="AR108" s="16">
        <f t="shared" si="14"/>
        <v>30000</v>
      </c>
      <c r="AS108" s="16">
        <v>0</v>
      </c>
      <c r="AT108" s="16">
        <v>0</v>
      </c>
      <c r="AU108" s="16" t="s">
        <v>274</v>
      </c>
      <c r="AV108" s="16">
        <v>0</v>
      </c>
      <c r="AW108" s="36">
        <v>0</v>
      </c>
      <c r="AX108" s="36">
        <v>0</v>
      </c>
      <c r="AY108" s="36">
        <v>0</v>
      </c>
      <c r="AZ108" s="36">
        <v>0</v>
      </c>
      <c r="BA108" s="36">
        <v>0</v>
      </c>
      <c r="BB108" s="36"/>
    </row>
    <row r="109" spans="1:54" hidden="1" x14ac:dyDescent="0.25">
      <c r="A109" s="2" t="str">
        <f t="shared" si="8"/>
        <v>F</v>
      </c>
      <c r="B109" s="2" t="s">
        <v>145</v>
      </c>
      <c r="C109" s="2" t="s">
        <v>794</v>
      </c>
      <c r="D109" s="35" t="s">
        <v>795</v>
      </c>
      <c r="E109" s="2" t="s">
        <v>859</v>
      </c>
      <c r="F109" s="2" t="s">
        <v>860</v>
      </c>
      <c r="G109" s="2" t="s">
        <v>861</v>
      </c>
      <c r="H109" s="2" t="s">
        <v>862</v>
      </c>
      <c r="I109" s="2" t="s">
        <v>863</v>
      </c>
      <c r="J109" s="2" t="s">
        <v>864</v>
      </c>
      <c r="K109" s="2" t="s">
        <v>262</v>
      </c>
      <c r="L109" s="2">
        <v>1220</v>
      </c>
      <c r="M109" s="2" t="s">
        <v>635</v>
      </c>
      <c r="N109" s="2" t="s">
        <v>264</v>
      </c>
      <c r="O109" s="2" t="s">
        <v>620</v>
      </c>
      <c r="P109" s="2" t="s">
        <v>266</v>
      </c>
      <c r="Q109" s="2" t="s">
        <v>118</v>
      </c>
      <c r="R109" s="2" t="s">
        <v>621</v>
      </c>
      <c r="S109" s="2" t="s">
        <v>145</v>
      </c>
      <c r="T109" s="2" t="s">
        <v>716</v>
      </c>
      <c r="U109" s="2" t="s">
        <v>150</v>
      </c>
      <c r="V109" s="2" t="s">
        <v>717</v>
      </c>
      <c r="W109" s="2" t="s">
        <v>718</v>
      </c>
      <c r="X109" s="2" t="s">
        <v>801</v>
      </c>
      <c r="Y109" s="2" t="s">
        <v>802</v>
      </c>
      <c r="Z109" s="16">
        <v>0</v>
      </c>
      <c r="AA109" s="16">
        <v>45000</v>
      </c>
      <c r="AB109" s="16">
        <v>58221.63</v>
      </c>
      <c r="AC109" s="16">
        <v>58221.63</v>
      </c>
      <c r="AD109" s="36">
        <f t="shared" si="9"/>
        <v>-13221.629999999997</v>
      </c>
      <c r="AE109" s="16">
        <v>0</v>
      </c>
      <c r="AF109" s="16">
        <v>0</v>
      </c>
      <c r="AG109" s="16">
        <f t="shared" si="10"/>
        <v>0</v>
      </c>
      <c r="AH109" s="16">
        <v>0</v>
      </c>
      <c r="AI109" s="16">
        <v>0</v>
      </c>
      <c r="AJ109" s="16">
        <f t="shared" si="11"/>
        <v>0</v>
      </c>
      <c r="AK109" s="16">
        <v>0</v>
      </c>
      <c r="AL109" s="16">
        <v>0</v>
      </c>
      <c r="AM109" s="16">
        <f t="shared" si="12"/>
        <v>0</v>
      </c>
      <c r="AN109" s="16">
        <v>0</v>
      </c>
      <c r="AO109" s="16">
        <v>0</v>
      </c>
      <c r="AP109" s="16">
        <f t="shared" si="13"/>
        <v>0</v>
      </c>
      <c r="AQ109" s="16">
        <v>0</v>
      </c>
      <c r="AR109" s="16">
        <f t="shared" si="14"/>
        <v>-13221.629999999997</v>
      </c>
      <c r="AS109" s="16">
        <v>0</v>
      </c>
      <c r="AT109" s="16">
        <v>0</v>
      </c>
      <c r="AU109" s="16" t="s">
        <v>274</v>
      </c>
      <c r="AV109" s="16">
        <v>0</v>
      </c>
      <c r="AW109" s="36">
        <v>0</v>
      </c>
      <c r="AX109" s="36">
        <v>0</v>
      </c>
      <c r="AY109" s="36">
        <v>0</v>
      </c>
      <c r="AZ109" s="36">
        <v>0</v>
      </c>
      <c r="BA109" s="36">
        <v>0</v>
      </c>
      <c r="BB109" s="36"/>
    </row>
    <row r="110" spans="1:54" hidden="1" x14ac:dyDescent="0.25">
      <c r="A110" s="2" t="str">
        <f t="shared" si="8"/>
        <v>F</v>
      </c>
      <c r="B110" s="2" t="s">
        <v>145</v>
      </c>
      <c r="C110" s="2" t="s">
        <v>794</v>
      </c>
      <c r="D110" s="35" t="s">
        <v>795</v>
      </c>
      <c r="E110" s="2" t="s">
        <v>859</v>
      </c>
      <c r="F110" s="2" t="s">
        <v>860</v>
      </c>
      <c r="G110" s="2" t="s">
        <v>865</v>
      </c>
      <c r="H110" s="2" t="s">
        <v>866</v>
      </c>
      <c r="I110" s="2" t="s">
        <v>867</v>
      </c>
      <c r="J110" s="2" t="s">
        <v>866</v>
      </c>
      <c r="K110" s="2" t="s">
        <v>262</v>
      </c>
      <c r="L110" s="2">
        <v>1220</v>
      </c>
      <c r="M110" s="2" t="s">
        <v>635</v>
      </c>
      <c r="N110" s="2" t="s">
        <v>264</v>
      </c>
      <c r="O110" s="2" t="s">
        <v>265</v>
      </c>
      <c r="P110" s="2" t="s">
        <v>266</v>
      </c>
      <c r="Q110" s="2" t="s">
        <v>118</v>
      </c>
      <c r="R110" s="2" t="s">
        <v>621</v>
      </c>
      <c r="S110" s="2" t="s">
        <v>145</v>
      </c>
      <c r="T110" s="2" t="s">
        <v>716</v>
      </c>
      <c r="U110" s="2" t="s">
        <v>150</v>
      </c>
      <c r="V110" s="2" t="s">
        <v>717</v>
      </c>
      <c r="W110" s="2" t="s">
        <v>718</v>
      </c>
      <c r="X110" s="2" t="s">
        <v>801</v>
      </c>
      <c r="Y110" s="2" t="s">
        <v>802</v>
      </c>
      <c r="Z110" s="16">
        <v>0</v>
      </c>
      <c r="AA110" s="16">
        <v>4008000</v>
      </c>
      <c r="AB110" s="16">
        <v>5390434.9400000004</v>
      </c>
      <c r="AC110" s="16">
        <v>3983137.1168000004</v>
      </c>
      <c r="AD110" s="36">
        <f t="shared" si="9"/>
        <v>24862.883199999575</v>
      </c>
      <c r="AE110" s="16">
        <v>0</v>
      </c>
      <c r="AF110" s="16">
        <v>0</v>
      </c>
      <c r="AG110" s="16">
        <f t="shared" si="10"/>
        <v>0</v>
      </c>
      <c r="AH110" s="16">
        <v>0</v>
      </c>
      <c r="AI110" s="16">
        <v>0</v>
      </c>
      <c r="AJ110" s="16">
        <f t="shared" si="11"/>
        <v>0</v>
      </c>
      <c r="AK110" s="16">
        <v>0</v>
      </c>
      <c r="AL110" s="16">
        <v>0</v>
      </c>
      <c r="AM110" s="16">
        <f t="shared" si="12"/>
        <v>0</v>
      </c>
      <c r="AN110" s="16">
        <v>0</v>
      </c>
      <c r="AO110" s="16">
        <v>0</v>
      </c>
      <c r="AP110" s="16">
        <f t="shared" si="13"/>
        <v>0</v>
      </c>
      <c r="AQ110" s="16">
        <v>0</v>
      </c>
      <c r="AR110" s="16">
        <f t="shared" si="14"/>
        <v>24862.883199999575</v>
      </c>
      <c r="AS110" s="16">
        <v>0</v>
      </c>
      <c r="AT110" s="16">
        <v>0</v>
      </c>
      <c r="AU110" s="16" t="s">
        <v>274</v>
      </c>
      <c r="AV110" s="16">
        <v>0</v>
      </c>
      <c r="AW110" s="36">
        <v>0</v>
      </c>
      <c r="AX110" s="36">
        <v>0</v>
      </c>
      <c r="AY110" s="36">
        <v>0</v>
      </c>
      <c r="AZ110" s="36">
        <v>0</v>
      </c>
      <c r="BA110" s="36">
        <v>0</v>
      </c>
      <c r="BB110" s="36"/>
    </row>
    <row r="111" spans="1:54" hidden="1" x14ac:dyDescent="0.25">
      <c r="A111" s="2" t="str">
        <f t="shared" si="8"/>
        <v>F</v>
      </c>
      <c r="B111" s="2" t="s">
        <v>145</v>
      </c>
      <c r="C111" s="2" t="s">
        <v>794</v>
      </c>
      <c r="D111" s="35" t="s">
        <v>795</v>
      </c>
      <c r="E111" s="2" t="s">
        <v>859</v>
      </c>
      <c r="F111" s="2" t="s">
        <v>860</v>
      </c>
      <c r="G111" s="2" t="s">
        <v>868</v>
      </c>
      <c r="H111" s="2" t="s">
        <v>869</v>
      </c>
      <c r="I111" s="2" t="s">
        <v>870</v>
      </c>
      <c r="J111" s="2" t="s">
        <v>869</v>
      </c>
      <c r="K111" s="2" t="s">
        <v>262</v>
      </c>
      <c r="L111" s="2">
        <v>1220</v>
      </c>
      <c r="M111" s="2" t="s">
        <v>635</v>
      </c>
      <c r="N111" s="2" t="s">
        <v>264</v>
      </c>
      <c r="O111" s="2" t="s">
        <v>265</v>
      </c>
      <c r="P111" s="2" t="s">
        <v>266</v>
      </c>
      <c r="Q111" s="2" t="s">
        <v>118</v>
      </c>
      <c r="R111" s="2" t="s">
        <v>621</v>
      </c>
      <c r="S111" s="2" t="s">
        <v>145</v>
      </c>
      <c r="T111" s="2" t="s">
        <v>716</v>
      </c>
      <c r="U111" s="2" t="s">
        <v>150</v>
      </c>
      <c r="V111" s="2" t="s">
        <v>717</v>
      </c>
      <c r="W111" s="2" t="s">
        <v>718</v>
      </c>
      <c r="X111" s="2" t="s">
        <v>801</v>
      </c>
      <c r="Y111" s="2" t="s">
        <v>802</v>
      </c>
      <c r="Z111" s="16">
        <v>0</v>
      </c>
      <c r="AA111" s="16">
        <v>0</v>
      </c>
      <c r="AB111" s="16">
        <v>0</v>
      </c>
      <c r="AC111" s="16">
        <v>0</v>
      </c>
      <c r="AD111" s="36">
        <f t="shared" si="9"/>
        <v>0</v>
      </c>
      <c r="AE111" s="16">
        <v>0</v>
      </c>
      <c r="AF111" s="16">
        <v>0</v>
      </c>
      <c r="AG111" s="16">
        <f t="shared" si="10"/>
        <v>0</v>
      </c>
      <c r="AH111" s="16">
        <v>0</v>
      </c>
      <c r="AI111" s="16">
        <v>0</v>
      </c>
      <c r="AJ111" s="16">
        <f t="shared" si="11"/>
        <v>0</v>
      </c>
      <c r="AK111" s="16">
        <v>0</v>
      </c>
      <c r="AL111" s="16">
        <v>0</v>
      </c>
      <c r="AM111" s="16">
        <f t="shared" si="12"/>
        <v>0</v>
      </c>
      <c r="AN111" s="16">
        <v>0</v>
      </c>
      <c r="AO111" s="16">
        <v>0</v>
      </c>
      <c r="AP111" s="16">
        <f t="shared" si="13"/>
        <v>0</v>
      </c>
      <c r="AQ111" s="16">
        <v>0</v>
      </c>
      <c r="AR111" s="16">
        <f t="shared" si="14"/>
        <v>0</v>
      </c>
      <c r="AS111" s="16">
        <v>0</v>
      </c>
      <c r="AT111" s="16">
        <v>0</v>
      </c>
      <c r="AU111" s="16" t="s">
        <v>274</v>
      </c>
      <c r="AV111" s="16">
        <v>0</v>
      </c>
      <c r="AW111" s="36">
        <v>0</v>
      </c>
      <c r="AX111" s="36">
        <v>0</v>
      </c>
      <c r="AY111" s="36">
        <v>0</v>
      </c>
      <c r="AZ111" s="36">
        <v>0</v>
      </c>
      <c r="BA111" s="36">
        <v>0</v>
      </c>
      <c r="BB111" s="36"/>
    </row>
    <row r="112" spans="1:54" hidden="1" x14ac:dyDescent="0.25">
      <c r="A112" s="2" t="str">
        <f t="shared" si="8"/>
        <v>F</v>
      </c>
      <c r="B112" s="2" t="s">
        <v>145</v>
      </c>
      <c r="C112" s="2" t="s">
        <v>794</v>
      </c>
      <c r="D112" s="35" t="s">
        <v>795</v>
      </c>
      <c r="E112" s="2" t="s">
        <v>859</v>
      </c>
      <c r="F112" s="2" t="s">
        <v>860</v>
      </c>
      <c r="G112" s="2" t="s">
        <v>871</v>
      </c>
      <c r="H112" s="2" t="s">
        <v>872</v>
      </c>
      <c r="I112" s="2" t="s">
        <v>873</v>
      </c>
      <c r="J112" s="2" t="s">
        <v>872</v>
      </c>
      <c r="K112" s="2" t="s">
        <v>262</v>
      </c>
      <c r="L112" s="2">
        <v>1220</v>
      </c>
      <c r="M112" s="2" t="s">
        <v>635</v>
      </c>
      <c r="N112" s="2" t="s">
        <v>264</v>
      </c>
      <c r="O112" s="2" t="s">
        <v>671</v>
      </c>
      <c r="P112" s="2" t="s">
        <v>266</v>
      </c>
      <c r="Q112" s="2" t="s">
        <v>118</v>
      </c>
      <c r="R112" s="2" t="s">
        <v>621</v>
      </c>
      <c r="S112" s="2" t="s">
        <v>145</v>
      </c>
      <c r="T112" s="2" t="s">
        <v>716</v>
      </c>
      <c r="U112" s="2" t="s">
        <v>150</v>
      </c>
      <c r="V112" s="2" t="s">
        <v>717</v>
      </c>
      <c r="W112" s="2" t="s">
        <v>718</v>
      </c>
      <c r="X112" s="2" t="s">
        <v>801</v>
      </c>
      <c r="Y112" s="2" t="s">
        <v>802</v>
      </c>
      <c r="Z112" s="16">
        <v>0</v>
      </c>
      <c r="AA112" s="16">
        <v>0</v>
      </c>
      <c r="AB112" s="16">
        <v>-4508853.5199999996</v>
      </c>
      <c r="AC112" s="16">
        <v>69949.719999999972</v>
      </c>
      <c r="AD112" s="36">
        <f t="shared" si="9"/>
        <v>-69949.719999999972</v>
      </c>
      <c r="AE112" s="16">
        <v>0</v>
      </c>
      <c r="AF112" s="16">
        <v>0</v>
      </c>
      <c r="AG112" s="16">
        <f t="shared" si="10"/>
        <v>0</v>
      </c>
      <c r="AH112" s="16">
        <v>0</v>
      </c>
      <c r="AI112" s="16">
        <v>0</v>
      </c>
      <c r="AJ112" s="16">
        <f t="shared" si="11"/>
        <v>0</v>
      </c>
      <c r="AK112" s="16">
        <v>0</v>
      </c>
      <c r="AL112" s="16">
        <v>0</v>
      </c>
      <c r="AM112" s="16">
        <f t="shared" si="12"/>
        <v>0</v>
      </c>
      <c r="AN112" s="16">
        <v>0</v>
      </c>
      <c r="AO112" s="16">
        <v>0</v>
      </c>
      <c r="AP112" s="16">
        <f t="shared" si="13"/>
        <v>0</v>
      </c>
      <c r="AQ112" s="16">
        <v>0</v>
      </c>
      <c r="AR112" s="16">
        <f t="shared" si="14"/>
        <v>-69949.719999999972</v>
      </c>
      <c r="AS112" s="16">
        <v>0</v>
      </c>
      <c r="AT112" s="16">
        <v>0</v>
      </c>
      <c r="AU112" s="16" t="s">
        <v>274</v>
      </c>
      <c r="AV112" s="16">
        <v>0</v>
      </c>
      <c r="AW112" s="36">
        <v>0</v>
      </c>
      <c r="AX112" s="36">
        <v>0</v>
      </c>
      <c r="AY112" s="36">
        <v>0</v>
      </c>
      <c r="AZ112" s="36">
        <v>0</v>
      </c>
      <c r="BA112" s="36">
        <v>0</v>
      </c>
      <c r="BB112" s="36"/>
    </row>
    <row r="113" spans="1:54" hidden="1" x14ac:dyDescent="0.25">
      <c r="A113" s="2" t="str">
        <f t="shared" si="8"/>
        <v>F</v>
      </c>
      <c r="B113" s="2" t="s">
        <v>145</v>
      </c>
      <c r="C113" s="2" t="s">
        <v>794</v>
      </c>
      <c r="D113" s="35" t="s">
        <v>795</v>
      </c>
      <c r="E113" s="2" t="s">
        <v>859</v>
      </c>
      <c r="F113" s="2" t="s">
        <v>860</v>
      </c>
      <c r="G113" s="2" t="s">
        <v>874</v>
      </c>
      <c r="H113" s="2" t="s">
        <v>875</v>
      </c>
      <c r="I113" s="2" t="s">
        <v>876</v>
      </c>
      <c r="J113" s="2" t="s">
        <v>877</v>
      </c>
      <c r="K113" s="2" t="s">
        <v>262</v>
      </c>
      <c r="L113" s="2">
        <v>1257</v>
      </c>
      <c r="M113" s="2" t="s">
        <v>641</v>
      </c>
      <c r="N113" s="2" t="s">
        <v>264</v>
      </c>
      <c r="O113" s="2" t="s">
        <v>265</v>
      </c>
      <c r="P113" s="2" t="s">
        <v>266</v>
      </c>
      <c r="Q113" s="2" t="s">
        <v>118</v>
      </c>
      <c r="R113" s="2" t="s">
        <v>621</v>
      </c>
      <c r="S113" s="2" t="s">
        <v>145</v>
      </c>
      <c r="T113" s="2" t="s">
        <v>716</v>
      </c>
      <c r="U113" s="2" t="s">
        <v>150</v>
      </c>
      <c r="V113" s="2" t="s">
        <v>717</v>
      </c>
      <c r="W113" s="2" t="s">
        <v>718</v>
      </c>
      <c r="X113" s="2" t="s">
        <v>801</v>
      </c>
      <c r="Y113" s="2" t="s">
        <v>802</v>
      </c>
      <c r="Z113" s="16">
        <v>0</v>
      </c>
      <c r="AA113" s="16">
        <v>150000</v>
      </c>
      <c r="AB113" s="16">
        <v>150000</v>
      </c>
      <c r="AC113" s="16">
        <v>150000</v>
      </c>
      <c r="AD113" s="36">
        <f t="shared" si="9"/>
        <v>0</v>
      </c>
      <c r="AE113" s="16">
        <v>0</v>
      </c>
      <c r="AF113" s="16">
        <v>0</v>
      </c>
      <c r="AG113" s="16">
        <f t="shared" si="10"/>
        <v>0</v>
      </c>
      <c r="AH113" s="16">
        <v>0</v>
      </c>
      <c r="AI113" s="16">
        <v>0</v>
      </c>
      <c r="AJ113" s="16">
        <f t="shared" si="11"/>
        <v>0</v>
      </c>
      <c r="AK113" s="16">
        <v>0</v>
      </c>
      <c r="AL113" s="16">
        <v>0</v>
      </c>
      <c r="AM113" s="16">
        <f t="shared" si="12"/>
        <v>0</v>
      </c>
      <c r="AN113" s="16">
        <v>0</v>
      </c>
      <c r="AO113" s="16">
        <v>0</v>
      </c>
      <c r="AP113" s="16">
        <f t="shared" si="13"/>
        <v>0</v>
      </c>
      <c r="AQ113" s="16">
        <v>0</v>
      </c>
      <c r="AR113" s="16">
        <f t="shared" si="14"/>
        <v>0</v>
      </c>
      <c r="AS113" s="16">
        <v>0</v>
      </c>
      <c r="AT113" s="16">
        <v>0</v>
      </c>
      <c r="AU113" s="16" t="s">
        <v>274</v>
      </c>
      <c r="AV113" s="16">
        <v>0</v>
      </c>
      <c r="AW113" s="36">
        <v>0</v>
      </c>
      <c r="AX113" s="36">
        <v>0</v>
      </c>
      <c r="AY113" s="36">
        <v>0</v>
      </c>
      <c r="AZ113" s="36">
        <v>0</v>
      </c>
      <c r="BA113" s="36">
        <v>0</v>
      </c>
      <c r="BB113" s="36"/>
    </row>
    <row r="114" spans="1:54" hidden="1" x14ac:dyDescent="0.25">
      <c r="A114" s="2" t="str">
        <f t="shared" si="8"/>
        <v>F</v>
      </c>
      <c r="B114" s="2" t="s">
        <v>145</v>
      </c>
      <c r="C114" s="2" t="s">
        <v>794</v>
      </c>
      <c r="D114" s="35" t="s">
        <v>795</v>
      </c>
      <c r="E114" s="2" t="s">
        <v>859</v>
      </c>
      <c r="F114" s="2" t="s">
        <v>860</v>
      </c>
      <c r="G114" s="2" t="s">
        <v>878</v>
      </c>
      <c r="H114" s="2" t="s">
        <v>879</v>
      </c>
      <c r="I114" s="2" t="s">
        <v>880</v>
      </c>
      <c r="J114" s="2" t="s">
        <v>881</v>
      </c>
      <c r="K114" s="2" t="s">
        <v>262</v>
      </c>
      <c r="L114" s="2">
        <v>1220</v>
      </c>
      <c r="M114" s="2" t="s">
        <v>635</v>
      </c>
      <c r="N114" s="2" t="s">
        <v>264</v>
      </c>
      <c r="O114" s="2" t="s">
        <v>285</v>
      </c>
      <c r="P114" s="2" t="s">
        <v>266</v>
      </c>
      <c r="Q114" s="2" t="s">
        <v>118</v>
      </c>
      <c r="R114" s="2" t="s">
        <v>621</v>
      </c>
      <c r="S114" s="2" t="s">
        <v>145</v>
      </c>
      <c r="T114" s="2" t="s">
        <v>716</v>
      </c>
      <c r="U114" s="2" t="s">
        <v>150</v>
      </c>
      <c r="V114" s="2" t="s">
        <v>717</v>
      </c>
      <c r="W114" s="2" t="s">
        <v>718</v>
      </c>
      <c r="X114" s="2" t="s">
        <v>801</v>
      </c>
      <c r="Y114" s="2" t="s">
        <v>802</v>
      </c>
      <c r="Z114" s="16">
        <v>0</v>
      </c>
      <c r="AA114" s="16">
        <v>0</v>
      </c>
      <c r="AB114" s="16">
        <v>30646.44</v>
      </c>
      <c r="AC114" s="16">
        <v>30920.3</v>
      </c>
      <c r="AD114" s="36">
        <f t="shared" si="9"/>
        <v>-30920.3</v>
      </c>
      <c r="AE114" s="16">
        <v>0</v>
      </c>
      <c r="AF114" s="16">
        <v>0</v>
      </c>
      <c r="AG114" s="16">
        <f t="shared" si="10"/>
        <v>0</v>
      </c>
      <c r="AH114" s="16">
        <v>0</v>
      </c>
      <c r="AI114" s="16">
        <v>0</v>
      </c>
      <c r="AJ114" s="16">
        <f t="shared" si="11"/>
        <v>0</v>
      </c>
      <c r="AK114" s="16">
        <v>0</v>
      </c>
      <c r="AL114" s="16">
        <v>0</v>
      </c>
      <c r="AM114" s="16">
        <f t="shared" si="12"/>
        <v>0</v>
      </c>
      <c r="AN114" s="16">
        <v>0</v>
      </c>
      <c r="AO114" s="16">
        <v>0</v>
      </c>
      <c r="AP114" s="16">
        <f t="shared" si="13"/>
        <v>0</v>
      </c>
      <c r="AQ114" s="16">
        <v>0</v>
      </c>
      <c r="AR114" s="16">
        <f t="shared" si="14"/>
        <v>-30920.3</v>
      </c>
      <c r="AS114" s="16">
        <v>0</v>
      </c>
      <c r="AT114" s="16">
        <v>0</v>
      </c>
      <c r="AU114" s="16" t="s">
        <v>274</v>
      </c>
      <c r="AV114" s="16">
        <v>0</v>
      </c>
      <c r="AW114" s="36">
        <v>0</v>
      </c>
      <c r="AX114" s="36">
        <v>0</v>
      </c>
      <c r="AY114" s="36">
        <v>0</v>
      </c>
      <c r="AZ114" s="36">
        <v>0</v>
      </c>
      <c r="BA114" s="36">
        <v>0</v>
      </c>
      <c r="BB114" s="36"/>
    </row>
    <row r="115" spans="1:54" hidden="1" x14ac:dyDescent="0.25">
      <c r="A115" s="2" t="str">
        <f t="shared" si="8"/>
        <v>F</v>
      </c>
      <c r="B115" s="2" t="s">
        <v>145</v>
      </c>
      <c r="C115" s="2" t="s">
        <v>794</v>
      </c>
      <c r="D115" s="35" t="s">
        <v>795</v>
      </c>
      <c r="E115" s="2" t="s">
        <v>859</v>
      </c>
      <c r="F115" s="2" t="s">
        <v>860</v>
      </c>
      <c r="G115" s="2" t="s">
        <v>882</v>
      </c>
      <c r="H115" s="2" t="s">
        <v>883</v>
      </c>
      <c r="I115" s="2" t="s">
        <v>884</v>
      </c>
      <c r="J115" s="2" t="s">
        <v>883</v>
      </c>
      <c r="K115" s="2" t="s">
        <v>262</v>
      </c>
      <c r="L115" s="2">
        <v>1207</v>
      </c>
      <c r="M115" s="2" t="s">
        <v>631</v>
      </c>
      <c r="N115" s="2" t="s">
        <v>264</v>
      </c>
      <c r="O115" s="2" t="s">
        <v>265</v>
      </c>
      <c r="P115" s="2" t="s">
        <v>266</v>
      </c>
      <c r="Q115" s="2" t="s">
        <v>118</v>
      </c>
      <c r="R115" s="2" t="s">
        <v>621</v>
      </c>
      <c r="S115" s="2" t="s">
        <v>145</v>
      </c>
      <c r="T115" s="2" t="s">
        <v>716</v>
      </c>
      <c r="U115" s="2" t="s">
        <v>150</v>
      </c>
      <c r="V115" s="2" t="s">
        <v>717</v>
      </c>
      <c r="W115" s="2" t="s">
        <v>718</v>
      </c>
      <c r="X115" s="2" t="s">
        <v>801</v>
      </c>
      <c r="Y115" s="2" t="s">
        <v>802</v>
      </c>
      <c r="Z115" s="16">
        <v>0</v>
      </c>
      <c r="AA115" s="16">
        <v>425000</v>
      </c>
      <c r="AB115" s="16">
        <v>323324.90000000002</v>
      </c>
      <c r="AC115" s="16">
        <v>342968.21</v>
      </c>
      <c r="AD115" s="36">
        <f t="shared" si="9"/>
        <v>82031.789999999979</v>
      </c>
      <c r="AE115" s="16">
        <v>0</v>
      </c>
      <c r="AF115" s="16">
        <v>0</v>
      </c>
      <c r="AG115" s="16">
        <f t="shared" si="10"/>
        <v>0</v>
      </c>
      <c r="AH115" s="16">
        <v>0</v>
      </c>
      <c r="AI115" s="16">
        <v>0</v>
      </c>
      <c r="AJ115" s="16">
        <f t="shared" si="11"/>
        <v>0</v>
      </c>
      <c r="AK115" s="16">
        <v>0</v>
      </c>
      <c r="AL115" s="16">
        <v>0</v>
      </c>
      <c r="AM115" s="16">
        <f t="shared" si="12"/>
        <v>0</v>
      </c>
      <c r="AN115" s="16">
        <v>0</v>
      </c>
      <c r="AO115" s="16">
        <v>0</v>
      </c>
      <c r="AP115" s="16">
        <f t="shared" si="13"/>
        <v>0</v>
      </c>
      <c r="AQ115" s="16">
        <v>0</v>
      </c>
      <c r="AR115" s="16">
        <f t="shared" si="14"/>
        <v>82031.789999999979</v>
      </c>
      <c r="AS115" s="16">
        <v>0</v>
      </c>
      <c r="AT115" s="16">
        <v>0</v>
      </c>
      <c r="AU115" s="16" t="s">
        <v>274</v>
      </c>
      <c r="AV115" s="16">
        <v>0</v>
      </c>
      <c r="AW115" s="36">
        <v>0</v>
      </c>
      <c r="AX115" s="36">
        <v>0</v>
      </c>
      <c r="AY115" s="36">
        <v>0</v>
      </c>
      <c r="AZ115" s="36">
        <v>0</v>
      </c>
      <c r="BA115" s="36">
        <v>0</v>
      </c>
      <c r="BB115" s="36"/>
    </row>
    <row r="116" spans="1:54" hidden="1" x14ac:dyDescent="0.25">
      <c r="A116" s="2" t="str">
        <f t="shared" si="8"/>
        <v>F</v>
      </c>
      <c r="B116" s="2" t="s">
        <v>145</v>
      </c>
      <c r="C116" s="2" t="s">
        <v>794</v>
      </c>
      <c r="D116" s="35" t="s">
        <v>795</v>
      </c>
      <c r="E116" s="2" t="s">
        <v>859</v>
      </c>
      <c r="F116" s="2" t="s">
        <v>860</v>
      </c>
      <c r="G116" s="2" t="s">
        <v>885</v>
      </c>
      <c r="H116" s="2" t="s">
        <v>886</v>
      </c>
      <c r="I116" s="2" t="s">
        <v>887</v>
      </c>
      <c r="J116" s="2" t="s">
        <v>886</v>
      </c>
      <c r="K116" s="2" t="s">
        <v>262</v>
      </c>
      <c r="L116" s="2">
        <v>1220</v>
      </c>
      <c r="M116" s="2" t="s">
        <v>635</v>
      </c>
      <c r="N116" s="2" t="s">
        <v>264</v>
      </c>
      <c r="O116" s="2" t="s">
        <v>620</v>
      </c>
      <c r="P116" s="2" t="s">
        <v>266</v>
      </c>
      <c r="Q116" s="2" t="s">
        <v>118</v>
      </c>
      <c r="R116" s="2" t="s">
        <v>621</v>
      </c>
      <c r="S116" s="2" t="s">
        <v>145</v>
      </c>
      <c r="T116" s="2" t="s">
        <v>716</v>
      </c>
      <c r="U116" s="2" t="s">
        <v>150</v>
      </c>
      <c r="V116" s="2" t="s">
        <v>717</v>
      </c>
      <c r="W116" s="2" t="s">
        <v>718</v>
      </c>
      <c r="X116" s="2" t="s">
        <v>801</v>
      </c>
      <c r="Y116" s="2" t="s">
        <v>802</v>
      </c>
      <c r="Z116" s="16">
        <v>0</v>
      </c>
      <c r="AA116" s="16">
        <v>0</v>
      </c>
      <c r="AB116" s="16">
        <v>12669.42</v>
      </c>
      <c r="AC116" s="16">
        <v>0</v>
      </c>
      <c r="AD116" s="36">
        <f t="shared" si="9"/>
        <v>0</v>
      </c>
      <c r="AE116" s="16">
        <v>0</v>
      </c>
      <c r="AF116" s="16">
        <v>0</v>
      </c>
      <c r="AG116" s="16">
        <f t="shared" si="10"/>
        <v>0</v>
      </c>
      <c r="AH116" s="16">
        <v>0</v>
      </c>
      <c r="AI116" s="16">
        <v>0</v>
      </c>
      <c r="AJ116" s="16">
        <f t="shared" si="11"/>
        <v>0</v>
      </c>
      <c r="AK116" s="16">
        <v>0</v>
      </c>
      <c r="AL116" s="16">
        <v>0</v>
      </c>
      <c r="AM116" s="16">
        <f t="shared" si="12"/>
        <v>0</v>
      </c>
      <c r="AN116" s="16">
        <v>0</v>
      </c>
      <c r="AO116" s="16">
        <v>0</v>
      </c>
      <c r="AP116" s="16">
        <f t="shared" si="13"/>
        <v>0</v>
      </c>
      <c r="AQ116" s="16">
        <v>0</v>
      </c>
      <c r="AR116" s="16">
        <f t="shared" si="14"/>
        <v>0</v>
      </c>
      <c r="AS116" s="16">
        <v>0</v>
      </c>
      <c r="AT116" s="16">
        <v>0</v>
      </c>
      <c r="AU116" s="16" t="s">
        <v>274</v>
      </c>
      <c r="AV116" s="16">
        <v>0</v>
      </c>
      <c r="AW116" s="36">
        <v>0</v>
      </c>
      <c r="AX116" s="36">
        <v>0</v>
      </c>
      <c r="AY116" s="36">
        <v>0</v>
      </c>
      <c r="AZ116" s="36">
        <v>0</v>
      </c>
      <c r="BA116" s="36">
        <v>0</v>
      </c>
      <c r="BB116" s="36"/>
    </row>
    <row r="117" spans="1:54" hidden="1" x14ac:dyDescent="0.25">
      <c r="A117" s="2" t="str">
        <f t="shared" si="8"/>
        <v>F</v>
      </c>
      <c r="B117" s="2" t="s">
        <v>145</v>
      </c>
      <c r="C117" s="2" t="s">
        <v>794</v>
      </c>
      <c r="D117" s="35" t="s">
        <v>795</v>
      </c>
      <c r="E117" s="2" t="s">
        <v>859</v>
      </c>
      <c r="F117" s="2" t="s">
        <v>860</v>
      </c>
      <c r="G117" s="2" t="s">
        <v>888</v>
      </c>
      <c r="H117" s="2" t="s">
        <v>889</v>
      </c>
      <c r="I117" s="2" t="s">
        <v>890</v>
      </c>
      <c r="J117" s="2" t="s">
        <v>889</v>
      </c>
      <c r="K117" s="2" t="s">
        <v>262</v>
      </c>
      <c r="L117" s="2">
        <v>1220</v>
      </c>
      <c r="M117" s="2" t="s">
        <v>635</v>
      </c>
      <c r="N117" s="2" t="s">
        <v>264</v>
      </c>
      <c r="O117" s="2" t="s">
        <v>265</v>
      </c>
      <c r="P117" s="2" t="s">
        <v>266</v>
      </c>
      <c r="Q117" s="2" t="s">
        <v>118</v>
      </c>
      <c r="R117" s="2" t="s">
        <v>621</v>
      </c>
      <c r="S117" s="2" t="s">
        <v>145</v>
      </c>
      <c r="T117" s="2" t="s">
        <v>716</v>
      </c>
      <c r="U117" s="2" t="s">
        <v>150</v>
      </c>
      <c r="V117" s="2" t="s">
        <v>717</v>
      </c>
      <c r="W117" s="2" t="s">
        <v>718</v>
      </c>
      <c r="X117" s="2" t="s">
        <v>801</v>
      </c>
      <c r="Y117" s="2" t="s">
        <v>802</v>
      </c>
      <c r="Z117" s="16">
        <v>0</v>
      </c>
      <c r="AA117" s="16">
        <v>125000</v>
      </c>
      <c r="AB117" s="16">
        <v>125000</v>
      </c>
      <c r="AC117" s="16">
        <v>125000</v>
      </c>
      <c r="AD117" s="36">
        <f t="shared" si="9"/>
        <v>0</v>
      </c>
      <c r="AE117" s="16">
        <v>0</v>
      </c>
      <c r="AF117" s="16">
        <v>0</v>
      </c>
      <c r="AG117" s="16">
        <f t="shared" si="10"/>
        <v>0</v>
      </c>
      <c r="AH117" s="16">
        <v>0</v>
      </c>
      <c r="AI117" s="16">
        <v>0</v>
      </c>
      <c r="AJ117" s="16">
        <f t="shared" si="11"/>
        <v>0</v>
      </c>
      <c r="AK117" s="16">
        <v>0</v>
      </c>
      <c r="AL117" s="16">
        <v>0</v>
      </c>
      <c r="AM117" s="16">
        <f t="shared" si="12"/>
        <v>0</v>
      </c>
      <c r="AN117" s="16">
        <v>0</v>
      </c>
      <c r="AO117" s="16">
        <v>0</v>
      </c>
      <c r="AP117" s="16">
        <f t="shared" si="13"/>
        <v>0</v>
      </c>
      <c r="AQ117" s="16">
        <v>0</v>
      </c>
      <c r="AR117" s="16">
        <f t="shared" si="14"/>
        <v>0</v>
      </c>
      <c r="AS117" s="16">
        <v>0</v>
      </c>
      <c r="AT117" s="16">
        <v>0</v>
      </c>
      <c r="AU117" s="16" t="s">
        <v>274</v>
      </c>
      <c r="AV117" s="16">
        <v>0</v>
      </c>
      <c r="AW117" s="36">
        <v>0</v>
      </c>
      <c r="AX117" s="36">
        <v>0</v>
      </c>
      <c r="AY117" s="36">
        <v>0</v>
      </c>
      <c r="AZ117" s="36">
        <v>0</v>
      </c>
      <c r="BA117" s="36">
        <v>0</v>
      </c>
      <c r="BB117" s="36"/>
    </row>
    <row r="118" spans="1:54" hidden="1" x14ac:dyDescent="0.25">
      <c r="A118" s="2" t="str">
        <f t="shared" si="8"/>
        <v>F</v>
      </c>
      <c r="B118" s="2" t="s">
        <v>145</v>
      </c>
      <c r="C118" s="2" t="s">
        <v>794</v>
      </c>
      <c r="D118" s="35" t="s">
        <v>795</v>
      </c>
      <c r="E118" s="2" t="s">
        <v>859</v>
      </c>
      <c r="F118" s="2" t="s">
        <v>860</v>
      </c>
      <c r="G118" s="2" t="s">
        <v>891</v>
      </c>
      <c r="H118" s="2" t="s">
        <v>892</v>
      </c>
      <c r="I118" s="2" t="s">
        <v>893</v>
      </c>
      <c r="J118" s="2" t="s">
        <v>892</v>
      </c>
      <c r="K118" s="2" t="s">
        <v>262</v>
      </c>
      <c r="L118" s="2">
        <v>1220</v>
      </c>
      <c r="M118" s="2" t="s">
        <v>635</v>
      </c>
      <c r="N118" s="2" t="s">
        <v>264</v>
      </c>
      <c r="O118" s="2" t="s">
        <v>265</v>
      </c>
      <c r="P118" s="2" t="s">
        <v>266</v>
      </c>
      <c r="Q118" s="2" t="s">
        <v>118</v>
      </c>
      <c r="R118" s="2" t="s">
        <v>621</v>
      </c>
      <c r="S118" s="2" t="s">
        <v>145</v>
      </c>
      <c r="T118" s="2" t="s">
        <v>716</v>
      </c>
      <c r="U118" s="2" t="s">
        <v>150</v>
      </c>
      <c r="V118" s="2" t="s">
        <v>717</v>
      </c>
      <c r="W118" s="2" t="s">
        <v>718</v>
      </c>
      <c r="X118" s="2" t="s">
        <v>801</v>
      </c>
      <c r="Y118" s="2" t="s">
        <v>802</v>
      </c>
      <c r="Z118" s="16">
        <v>0</v>
      </c>
      <c r="AA118" s="16">
        <v>75000</v>
      </c>
      <c r="AB118" s="16">
        <v>12505.48</v>
      </c>
      <c r="AC118" s="16">
        <v>10890.48</v>
      </c>
      <c r="AD118" s="36">
        <f t="shared" si="9"/>
        <v>64109.520000000004</v>
      </c>
      <c r="AE118" s="16">
        <v>0</v>
      </c>
      <c r="AF118" s="16">
        <v>0</v>
      </c>
      <c r="AG118" s="16">
        <f t="shared" si="10"/>
        <v>0</v>
      </c>
      <c r="AH118" s="16">
        <v>0</v>
      </c>
      <c r="AI118" s="16">
        <v>0</v>
      </c>
      <c r="AJ118" s="16">
        <f t="shared" si="11"/>
        <v>0</v>
      </c>
      <c r="AK118" s="16">
        <v>0</v>
      </c>
      <c r="AL118" s="16">
        <v>0</v>
      </c>
      <c r="AM118" s="16">
        <f t="shared" si="12"/>
        <v>0</v>
      </c>
      <c r="AN118" s="16">
        <v>0</v>
      </c>
      <c r="AO118" s="16">
        <v>0</v>
      </c>
      <c r="AP118" s="16">
        <f t="shared" si="13"/>
        <v>0</v>
      </c>
      <c r="AQ118" s="16">
        <v>0</v>
      </c>
      <c r="AR118" s="16">
        <f t="shared" si="14"/>
        <v>64109.520000000004</v>
      </c>
      <c r="AS118" s="16">
        <v>0</v>
      </c>
      <c r="AT118" s="16">
        <v>0</v>
      </c>
      <c r="AU118" s="16" t="s">
        <v>274</v>
      </c>
      <c r="AV118" s="16">
        <v>0</v>
      </c>
      <c r="AW118" s="36">
        <v>0</v>
      </c>
      <c r="AX118" s="36">
        <v>0</v>
      </c>
      <c r="AY118" s="36">
        <v>0</v>
      </c>
      <c r="AZ118" s="36">
        <v>0</v>
      </c>
      <c r="BA118" s="36">
        <v>0</v>
      </c>
      <c r="BB118" s="36"/>
    </row>
    <row r="119" spans="1:54" hidden="1" x14ac:dyDescent="0.25">
      <c r="A119" s="2" t="str">
        <f t="shared" si="8"/>
        <v>F</v>
      </c>
      <c r="B119" s="2" t="s">
        <v>145</v>
      </c>
      <c r="C119" s="2" t="s">
        <v>794</v>
      </c>
      <c r="D119" s="35" t="s">
        <v>795</v>
      </c>
      <c r="E119" s="2" t="s">
        <v>859</v>
      </c>
      <c r="F119" s="2" t="s">
        <v>860</v>
      </c>
      <c r="G119" s="2" t="s">
        <v>894</v>
      </c>
      <c r="H119" s="2" t="s">
        <v>895</v>
      </c>
      <c r="I119" s="2" t="s">
        <v>896</v>
      </c>
      <c r="J119" s="2" t="s">
        <v>895</v>
      </c>
      <c r="K119" s="2" t="s">
        <v>262</v>
      </c>
      <c r="L119" s="2">
        <v>1220</v>
      </c>
      <c r="M119" s="2" t="s">
        <v>635</v>
      </c>
      <c r="N119" s="2" t="s">
        <v>264</v>
      </c>
      <c r="O119" s="2" t="s">
        <v>265</v>
      </c>
      <c r="P119" s="2" t="s">
        <v>266</v>
      </c>
      <c r="Q119" s="2" t="s">
        <v>118</v>
      </c>
      <c r="R119" s="2" t="s">
        <v>621</v>
      </c>
      <c r="S119" s="2" t="s">
        <v>145</v>
      </c>
      <c r="T119" s="2" t="s">
        <v>716</v>
      </c>
      <c r="U119" s="2" t="s">
        <v>150</v>
      </c>
      <c r="V119" s="2" t="s">
        <v>717</v>
      </c>
      <c r="W119" s="2" t="s">
        <v>718</v>
      </c>
      <c r="X119" s="2" t="s">
        <v>801</v>
      </c>
      <c r="Y119" s="2" t="s">
        <v>802</v>
      </c>
      <c r="Z119" s="16">
        <v>0</v>
      </c>
      <c r="AA119" s="16">
        <v>100000</v>
      </c>
      <c r="AB119" s="16">
        <v>100000</v>
      </c>
      <c r="AC119" s="16">
        <v>100000</v>
      </c>
      <c r="AD119" s="36">
        <f t="shared" si="9"/>
        <v>0</v>
      </c>
      <c r="AE119" s="16">
        <v>0</v>
      </c>
      <c r="AF119" s="16">
        <v>0</v>
      </c>
      <c r="AG119" s="16">
        <f t="shared" si="10"/>
        <v>0</v>
      </c>
      <c r="AH119" s="16">
        <v>0</v>
      </c>
      <c r="AI119" s="16">
        <v>0</v>
      </c>
      <c r="AJ119" s="16">
        <f t="shared" si="11"/>
        <v>0</v>
      </c>
      <c r="AK119" s="16">
        <v>0</v>
      </c>
      <c r="AL119" s="16">
        <v>0</v>
      </c>
      <c r="AM119" s="16">
        <f t="shared" si="12"/>
        <v>0</v>
      </c>
      <c r="AN119" s="16">
        <v>0</v>
      </c>
      <c r="AO119" s="16">
        <v>0</v>
      </c>
      <c r="AP119" s="16">
        <f t="shared" si="13"/>
        <v>0</v>
      </c>
      <c r="AQ119" s="16">
        <v>0</v>
      </c>
      <c r="AR119" s="16">
        <f t="shared" si="14"/>
        <v>0</v>
      </c>
      <c r="AS119" s="16">
        <v>0</v>
      </c>
      <c r="AT119" s="16">
        <v>0</v>
      </c>
      <c r="AU119" s="16" t="s">
        <v>274</v>
      </c>
      <c r="AV119" s="16">
        <v>0</v>
      </c>
      <c r="AW119" s="36">
        <v>0</v>
      </c>
      <c r="AX119" s="36">
        <v>0</v>
      </c>
      <c r="AY119" s="36">
        <v>0</v>
      </c>
      <c r="AZ119" s="36">
        <v>0</v>
      </c>
      <c r="BA119" s="36">
        <v>0</v>
      </c>
      <c r="BB119" s="36"/>
    </row>
    <row r="120" spans="1:54" hidden="1" x14ac:dyDescent="0.25">
      <c r="A120" s="2" t="str">
        <f t="shared" si="8"/>
        <v>F</v>
      </c>
      <c r="B120" s="2" t="s">
        <v>145</v>
      </c>
      <c r="C120" s="2" t="s">
        <v>794</v>
      </c>
      <c r="D120" s="35" t="s">
        <v>795</v>
      </c>
      <c r="E120" s="2" t="s">
        <v>859</v>
      </c>
      <c r="F120" s="2" t="s">
        <v>860</v>
      </c>
      <c r="G120" s="2" t="s">
        <v>897</v>
      </c>
      <c r="H120" s="2" t="s">
        <v>898</v>
      </c>
      <c r="I120" s="2" t="s">
        <v>899</v>
      </c>
      <c r="J120" s="2" t="s">
        <v>898</v>
      </c>
      <c r="K120" s="2" t="s">
        <v>262</v>
      </c>
      <c r="L120" s="2">
        <v>1239</v>
      </c>
      <c r="M120" s="2" t="s">
        <v>679</v>
      </c>
      <c r="N120" s="2" t="s">
        <v>264</v>
      </c>
      <c r="O120" s="2" t="s">
        <v>265</v>
      </c>
      <c r="P120" s="2" t="s">
        <v>266</v>
      </c>
      <c r="Q120" s="2" t="s">
        <v>118</v>
      </c>
      <c r="R120" s="2" t="s">
        <v>621</v>
      </c>
      <c r="S120" s="2" t="s">
        <v>145</v>
      </c>
      <c r="T120" s="2" t="s">
        <v>716</v>
      </c>
      <c r="U120" s="2" t="s">
        <v>150</v>
      </c>
      <c r="V120" s="2" t="s">
        <v>717</v>
      </c>
      <c r="W120" s="2" t="s">
        <v>718</v>
      </c>
      <c r="X120" s="2" t="s">
        <v>801</v>
      </c>
      <c r="Y120" s="2" t="s">
        <v>802</v>
      </c>
      <c r="Z120" s="16">
        <v>0</v>
      </c>
      <c r="AA120" s="16">
        <v>0</v>
      </c>
      <c r="AB120" s="16">
        <v>-278591.83</v>
      </c>
      <c r="AC120" s="16">
        <v>-266230.44999999995</v>
      </c>
      <c r="AD120" s="36">
        <f t="shared" si="9"/>
        <v>266230.44999999995</v>
      </c>
      <c r="AE120" s="16">
        <v>0</v>
      </c>
      <c r="AF120" s="16">
        <v>0</v>
      </c>
      <c r="AG120" s="16">
        <f t="shared" si="10"/>
        <v>0</v>
      </c>
      <c r="AH120" s="16">
        <v>0</v>
      </c>
      <c r="AI120" s="16">
        <v>0</v>
      </c>
      <c r="AJ120" s="16">
        <f t="shared" si="11"/>
        <v>0</v>
      </c>
      <c r="AK120" s="16">
        <v>0</v>
      </c>
      <c r="AL120" s="16">
        <v>0</v>
      </c>
      <c r="AM120" s="16">
        <f t="shared" si="12"/>
        <v>0</v>
      </c>
      <c r="AN120" s="16">
        <v>0</v>
      </c>
      <c r="AO120" s="16">
        <v>0</v>
      </c>
      <c r="AP120" s="16">
        <f t="shared" si="13"/>
        <v>0</v>
      </c>
      <c r="AQ120" s="16">
        <v>0</v>
      </c>
      <c r="AR120" s="16">
        <f t="shared" si="14"/>
        <v>266230.44999999995</v>
      </c>
      <c r="AS120" s="16">
        <v>0</v>
      </c>
      <c r="AT120" s="16">
        <v>0</v>
      </c>
      <c r="AU120" s="16" t="s">
        <v>274</v>
      </c>
      <c r="AV120" s="16">
        <v>0</v>
      </c>
      <c r="AW120" s="36">
        <v>0</v>
      </c>
      <c r="AX120" s="36">
        <v>0</v>
      </c>
      <c r="AY120" s="36">
        <v>0</v>
      </c>
      <c r="AZ120" s="36">
        <v>0</v>
      </c>
      <c r="BA120" s="36">
        <v>0</v>
      </c>
      <c r="BB120" s="36"/>
    </row>
    <row r="121" spans="1:54" hidden="1" x14ac:dyDescent="0.25">
      <c r="A121" s="2" t="str">
        <f t="shared" si="8"/>
        <v>F</v>
      </c>
      <c r="B121" s="2" t="s">
        <v>145</v>
      </c>
      <c r="C121" s="2" t="s">
        <v>794</v>
      </c>
      <c r="D121" s="35" t="s">
        <v>795</v>
      </c>
      <c r="E121" s="2" t="s">
        <v>859</v>
      </c>
      <c r="F121" s="2" t="s">
        <v>860</v>
      </c>
      <c r="G121" s="2" t="s">
        <v>900</v>
      </c>
      <c r="H121" s="2" t="s">
        <v>901</v>
      </c>
      <c r="I121" s="2" t="s">
        <v>902</v>
      </c>
      <c r="J121" s="2" t="s">
        <v>901</v>
      </c>
      <c r="K121" s="2" t="s">
        <v>262</v>
      </c>
      <c r="L121" s="2">
        <v>1221</v>
      </c>
      <c r="M121" s="2" t="s">
        <v>756</v>
      </c>
      <c r="N121" s="2" t="s">
        <v>264</v>
      </c>
      <c r="O121" s="2" t="s">
        <v>265</v>
      </c>
      <c r="P121" s="2" t="s">
        <v>266</v>
      </c>
      <c r="Q121" s="2" t="s">
        <v>118</v>
      </c>
      <c r="R121" s="2" t="s">
        <v>621</v>
      </c>
      <c r="S121" s="2" t="s">
        <v>145</v>
      </c>
      <c r="T121" s="2" t="s">
        <v>716</v>
      </c>
      <c r="U121" s="2" t="s">
        <v>150</v>
      </c>
      <c r="V121" s="2" t="s">
        <v>717</v>
      </c>
      <c r="W121" s="2" t="s">
        <v>718</v>
      </c>
      <c r="X121" s="2" t="s">
        <v>801</v>
      </c>
      <c r="Y121" s="2" t="s">
        <v>802</v>
      </c>
      <c r="Z121" s="16">
        <v>0</v>
      </c>
      <c r="AA121" s="16">
        <v>0</v>
      </c>
      <c r="AB121" s="16">
        <v>0</v>
      </c>
      <c r="AC121" s="16">
        <v>0</v>
      </c>
      <c r="AD121" s="36">
        <f t="shared" si="9"/>
        <v>0</v>
      </c>
      <c r="AE121" s="16">
        <v>0</v>
      </c>
      <c r="AF121" s="16">
        <v>0</v>
      </c>
      <c r="AG121" s="16">
        <f t="shared" si="10"/>
        <v>0</v>
      </c>
      <c r="AH121" s="16">
        <v>0</v>
      </c>
      <c r="AI121" s="16">
        <v>0</v>
      </c>
      <c r="AJ121" s="16">
        <f t="shared" si="11"/>
        <v>0</v>
      </c>
      <c r="AK121" s="16">
        <v>0</v>
      </c>
      <c r="AL121" s="16">
        <v>0</v>
      </c>
      <c r="AM121" s="16">
        <f t="shared" si="12"/>
        <v>0</v>
      </c>
      <c r="AN121" s="16">
        <v>0</v>
      </c>
      <c r="AO121" s="16">
        <v>0</v>
      </c>
      <c r="AP121" s="16">
        <f t="shared" si="13"/>
        <v>0</v>
      </c>
      <c r="AQ121" s="16">
        <v>0</v>
      </c>
      <c r="AR121" s="16">
        <f t="shared" si="14"/>
        <v>0</v>
      </c>
      <c r="AS121" s="16">
        <v>0</v>
      </c>
      <c r="AT121" s="16">
        <v>0</v>
      </c>
      <c r="AU121" s="16" t="s">
        <v>274</v>
      </c>
      <c r="AV121" s="16">
        <v>0</v>
      </c>
      <c r="AW121" s="36">
        <v>0</v>
      </c>
      <c r="AX121" s="36">
        <v>0</v>
      </c>
      <c r="AY121" s="36">
        <v>0</v>
      </c>
      <c r="AZ121" s="36">
        <v>0</v>
      </c>
      <c r="BA121" s="36">
        <v>0</v>
      </c>
      <c r="BB121" s="36"/>
    </row>
    <row r="122" spans="1:54" hidden="1" x14ac:dyDescent="0.25">
      <c r="A122" s="2" t="str">
        <f t="shared" si="8"/>
        <v>F</v>
      </c>
      <c r="B122" s="2" t="s">
        <v>145</v>
      </c>
      <c r="C122" s="2" t="s">
        <v>794</v>
      </c>
      <c r="D122" s="35" t="s">
        <v>795</v>
      </c>
      <c r="E122" s="2" t="s">
        <v>903</v>
      </c>
      <c r="F122" s="2" t="s">
        <v>904</v>
      </c>
      <c r="G122" s="2" t="s">
        <v>905</v>
      </c>
      <c r="H122" s="2" t="s">
        <v>906</v>
      </c>
      <c r="I122" s="2" t="s">
        <v>907</v>
      </c>
      <c r="J122" s="2" t="s">
        <v>906</v>
      </c>
      <c r="K122" s="2" t="s">
        <v>262</v>
      </c>
      <c r="L122" s="2">
        <v>1226</v>
      </c>
      <c r="M122" s="2" t="s">
        <v>908</v>
      </c>
      <c r="N122" s="2" t="s">
        <v>264</v>
      </c>
      <c r="O122" s="2" t="s">
        <v>265</v>
      </c>
      <c r="P122" s="2" t="s">
        <v>266</v>
      </c>
      <c r="Q122" s="2" t="s">
        <v>118</v>
      </c>
      <c r="R122" s="2" t="s">
        <v>621</v>
      </c>
      <c r="S122" s="2" t="s">
        <v>145</v>
      </c>
      <c r="T122" s="2" t="s">
        <v>716</v>
      </c>
      <c r="U122" s="2" t="s">
        <v>150</v>
      </c>
      <c r="V122" s="2" t="s">
        <v>717</v>
      </c>
      <c r="W122" s="2" t="s">
        <v>718</v>
      </c>
      <c r="X122" s="2" t="s">
        <v>801</v>
      </c>
      <c r="Y122" s="2" t="s">
        <v>802</v>
      </c>
      <c r="Z122" s="16">
        <v>0</v>
      </c>
      <c r="AA122" s="16">
        <v>150000</v>
      </c>
      <c r="AB122" s="16">
        <v>150000</v>
      </c>
      <c r="AC122" s="16">
        <v>0</v>
      </c>
      <c r="AD122" s="36">
        <f t="shared" si="9"/>
        <v>150000</v>
      </c>
      <c r="AE122" s="16">
        <v>0</v>
      </c>
      <c r="AF122" s="16">
        <v>0</v>
      </c>
      <c r="AG122" s="16">
        <f t="shared" si="10"/>
        <v>0</v>
      </c>
      <c r="AH122" s="16">
        <v>0</v>
      </c>
      <c r="AI122" s="16">
        <v>0</v>
      </c>
      <c r="AJ122" s="16">
        <f t="shared" si="11"/>
        <v>0</v>
      </c>
      <c r="AK122" s="16">
        <v>0</v>
      </c>
      <c r="AL122" s="16">
        <v>0</v>
      </c>
      <c r="AM122" s="16">
        <f t="shared" si="12"/>
        <v>0</v>
      </c>
      <c r="AN122" s="16">
        <v>0</v>
      </c>
      <c r="AO122" s="16">
        <v>0</v>
      </c>
      <c r="AP122" s="16">
        <f t="shared" si="13"/>
        <v>0</v>
      </c>
      <c r="AQ122" s="16">
        <v>0</v>
      </c>
      <c r="AR122" s="16">
        <f t="shared" si="14"/>
        <v>150000</v>
      </c>
      <c r="AS122" s="16">
        <v>0</v>
      </c>
      <c r="AT122" s="16">
        <v>0</v>
      </c>
      <c r="AU122" s="16" t="s">
        <v>274</v>
      </c>
      <c r="AV122" s="16">
        <v>0</v>
      </c>
      <c r="AW122" s="36">
        <v>0</v>
      </c>
      <c r="AX122" s="36">
        <v>0</v>
      </c>
      <c r="AY122" s="36">
        <v>0</v>
      </c>
      <c r="AZ122" s="36">
        <v>0</v>
      </c>
      <c r="BA122" s="36">
        <v>0</v>
      </c>
      <c r="BB122" s="36"/>
    </row>
    <row r="123" spans="1:54" hidden="1" x14ac:dyDescent="0.25">
      <c r="A123" s="2" t="str">
        <f t="shared" si="8"/>
        <v>F</v>
      </c>
      <c r="B123" s="2" t="s">
        <v>145</v>
      </c>
      <c r="C123" s="2" t="s">
        <v>794</v>
      </c>
      <c r="D123" s="35" t="s">
        <v>795</v>
      </c>
      <c r="E123" s="2" t="s">
        <v>903</v>
      </c>
      <c r="F123" s="2" t="s">
        <v>904</v>
      </c>
      <c r="G123" s="2" t="s">
        <v>909</v>
      </c>
      <c r="H123" s="2" t="s">
        <v>910</v>
      </c>
      <c r="I123" s="2" t="s">
        <v>911</v>
      </c>
      <c r="J123" s="2" t="s">
        <v>910</v>
      </c>
      <c r="K123" s="2" t="s">
        <v>262</v>
      </c>
      <c r="L123" s="2">
        <v>1207</v>
      </c>
      <c r="M123" s="2" t="s">
        <v>631</v>
      </c>
      <c r="N123" s="2" t="s">
        <v>264</v>
      </c>
      <c r="O123" s="2" t="s">
        <v>265</v>
      </c>
      <c r="P123" s="2" t="s">
        <v>266</v>
      </c>
      <c r="Q123" s="2" t="s">
        <v>118</v>
      </c>
      <c r="R123" s="2" t="s">
        <v>621</v>
      </c>
      <c r="S123" s="2" t="s">
        <v>145</v>
      </c>
      <c r="T123" s="2" t="s">
        <v>716</v>
      </c>
      <c r="U123" s="2" t="s">
        <v>150</v>
      </c>
      <c r="V123" s="2" t="s">
        <v>717</v>
      </c>
      <c r="W123" s="2" t="s">
        <v>718</v>
      </c>
      <c r="X123" s="2" t="s">
        <v>801</v>
      </c>
      <c r="Y123" s="2" t="s">
        <v>802</v>
      </c>
      <c r="Z123" s="16">
        <v>0</v>
      </c>
      <c r="AA123" s="16">
        <v>450000</v>
      </c>
      <c r="AB123" s="16">
        <v>450000</v>
      </c>
      <c r="AC123" s="16">
        <v>450000</v>
      </c>
      <c r="AD123" s="36">
        <f t="shared" si="9"/>
        <v>0</v>
      </c>
      <c r="AE123" s="16">
        <v>0</v>
      </c>
      <c r="AF123" s="16">
        <v>0</v>
      </c>
      <c r="AG123" s="16">
        <f t="shared" si="10"/>
        <v>0</v>
      </c>
      <c r="AH123" s="16">
        <v>0</v>
      </c>
      <c r="AI123" s="16">
        <v>0</v>
      </c>
      <c r="AJ123" s="16">
        <f t="shared" si="11"/>
        <v>0</v>
      </c>
      <c r="AK123" s="16">
        <v>0</v>
      </c>
      <c r="AL123" s="16">
        <v>0</v>
      </c>
      <c r="AM123" s="16">
        <f t="shared" si="12"/>
        <v>0</v>
      </c>
      <c r="AN123" s="16">
        <v>0</v>
      </c>
      <c r="AO123" s="16">
        <v>0</v>
      </c>
      <c r="AP123" s="16">
        <f t="shared" si="13"/>
        <v>0</v>
      </c>
      <c r="AQ123" s="16">
        <v>0</v>
      </c>
      <c r="AR123" s="16">
        <f t="shared" si="14"/>
        <v>0</v>
      </c>
      <c r="AS123" s="16">
        <v>0</v>
      </c>
      <c r="AT123" s="16">
        <v>0</v>
      </c>
      <c r="AU123" s="16" t="s">
        <v>274</v>
      </c>
      <c r="AV123" s="16">
        <v>0</v>
      </c>
      <c r="AW123" s="36">
        <v>0</v>
      </c>
      <c r="AX123" s="36">
        <v>0</v>
      </c>
      <c r="AY123" s="36">
        <v>0</v>
      </c>
      <c r="AZ123" s="36">
        <v>0</v>
      </c>
      <c r="BA123" s="36">
        <v>0</v>
      </c>
      <c r="BB123" s="36"/>
    </row>
    <row r="124" spans="1:54" hidden="1" x14ac:dyDescent="0.25">
      <c r="A124" s="2" t="str">
        <f t="shared" si="8"/>
        <v>F</v>
      </c>
      <c r="B124" s="2" t="s">
        <v>145</v>
      </c>
      <c r="C124" s="2" t="s">
        <v>794</v>
      </c>
      <c r="D124" s="35" t="s">
        <v>795</v>
      </c>
      <c r="E124" s="2" t="s">
        <v>903</v>
      </c>
      <c r="F124" s="2" t="s">
        <v>904</v>
      </c>
      <c r="G124" s="2" t="s">
        <v>912</v>
      </c>
      <c r="H124" s="2" t="s">
        <v>913</v>
      </c>
      <c r="I124" s="2" t="s">
        <v>914</v>
      </c>
      <c r="J124" s="2" t="s">
        <v>915</v>
      </c>
      <c r="K124" s="2" t="s">
        <v>262</v>
      </c>
      <c r="L124" s="2">
        <v>1207</v>
      </c>
      <c r="M124" s="2" t="s">
        <v>631</v>
      </c>
      <c r="N124" s="2" t="s">
        <v>264</v>
      </c>
      <c r="O124" s="2" t="s">
        <v>620</v>
      </c>
      <c r="P124" s="2" t="s">
        <v>266</v>
      </c>
      <c r="Q124" s="2" t="s">
        <v>118</v>
      </c>
      <c r="R124" s="2" t="s">
        <v>621</v>
      </c>
      <c r="S124" s="2" t="s">
        <v>145</v>
      </c>
      <c r="T124" s="2" t="s">
        <v>716</v>
      </c>
      <c r="U124" s="2" t="s">
        <v>150</v>
      </c>
      <c r="V124" s="2" t="s">
        <v>717</v>
      </c>
      <c r="W124" s="2" t="s">
        <v>718</v>
      </c>
      <c r="X124" s="2" t="s">
        <v>801</v>
      </c>
      <c r="Y124" s="2" t="s">
        <v>802</v>
      </c>
      <c r="Z124" s="16">
        <v>0</v>
      </c>
      <c r="AA124" s="16">
        <v>0</v>
      </c>
      <c r="AB124" s="16">
        <v>0</v>
      </c>
      <c r="AC124" s="16">
        <v>0</v>
      </c>
      <c r="AD124" s="36">
        <f t="shared" si="9"/>
        <v>0</v>
      </c>
      <c r="AE124" s="16">
        <v>0</v>
      </c>
      <c r="AF124" s="16">
        <v>0</v>
      </c>
      <c r="AG124" s="16">
        <f t="shared" si="10"/>
        <v>0</v>
      </c>
      <c r="AH124" s="16">
        <v>0</v>
      </c>
      <c r="AI124" s="16">
        <v>0</v>
      </c>
      <c r="AJ124" s="16">
        <f t="shared" si="11"/>
        <v>0</v>
      </c>
      <c r="AK124" s="16">
        <v>0</v>
      </c>
      <c r="AL124" s="16">
        <v>0</v>
      </c>
      <c r="AM124" s="16">
        <f t="shared" si="12"/>
        <v>0</v>
      </c>
      <c r="AN124" s="16">
        <v>0</v>
      </c>
      <c r="AO124" s="16">
        <v>0</v>
      </c>
      <c r="AP124" s="16">
        <f t="shared" si="13"/>
        <v>0</v>
      </c>
      <c r="AQ124" s="16">
        <v>0</v>
      </c>
      <c r="AR124" s="16">
        <f t="shared" si="14"/>
        <v>0</v>
      </c>
      <c r="AS124" s="16">
        <v>0</v>
      </c>
      <c r="AT124" s="16">
        <v>0</v>
      </c>
      <c r="AU124" s="16" t="s">
        <v>274</v>
      </c>
      <c r="AV124" s="16">
        <v>0</v>
      </c>
      <c r="AW124" s="36">
        <v>0</v>
      </c>
      <c r="AX124" s="36">
        <v>0</v>
      </c>
      <c r="AY124" s="36">
        <v>0</v>
      </c>
      <c r="AZ124" s="36">
        <v>0</v>
      </c>
      <c r="BA124" s="36">
        <v>0</v>
      </c>
      <c r="BB124" s="36"/>
    </row>
    <row r="125" spans="1:54" hidden="1" x14ac:dyDescent="0.25">
      <c r="A125" s="2" t="str">
        <f t="shared" si="8"/>
        <v>F</v>
      </c>
      <c r="B125" s="2" t="s">
        <v>145</v>
      </c>
      <c r="C125" s="2" t="s">
        <v>794</v>
      </c>
      <c r="D125" s="35" t="s">
        <v>795</v>
      </c>
      <c r="E125" s="2" t="s">
        <v>903</v>
      </c>
      <c r="F125" s="2" t="s">
        <v>904</v>
      </c>
      <c r="G125" s="2" t="s">
        <v>912</v>
      </c>
      <c r="H125" s="2" t="s">
        <v>913</v>
      </c>
      <c r="I125" s="2" t="s">
        <v>916</v>
      </c>
      <c r="J125" s="2" t="s">
        <v>913</v>
      </c>
      <c r="K125" s="2" t="s">
        <v>262</v>
      </c>
      <c r="L125" s="2">
        <v>1207</v>
      </c>
      <c r="M125" s="2" t="s">
        <v>631</v>
      </c>
      <c r="N125" s="2" t="s">
        <v>264</v>
      </c>
      <c r="O125" s="2" t="s">
        <v>265</v>
      </c>
      <c r="P125" s="2" t="s">
        <v>266</v>
      </c>
      <c r="Q125" s="2" t="s">
        <v>118</v>
      </c>
      <c r="R125" s="2" t="s">
        <v>621</v>
      </c>
      <c r="S125" s="2" t="s">
        <v>145</v>
      </c>
      <c r="T125" s="2" t="s">
        <v>716</v>
      </c>
      <c r="U125" s="2" t="s">
        <v>150</v>
      </c>
      <c r="V125" s="2" t="s">
        <v>717</v>
      </c>
      <c r="W125" s="2" t="s">
        <v>718</v>
      </c>
      <c r="X125" s="2" t="s">
        <v>801</v>
      </c>
      <c r="Y125" s="2" t="s">
        <v>802</v>
      </c>
      <c r="Z125" s="16">
        <v>0</v>
      </c>
      <c r="AA125" s="16">
        <v>850000</v>
      </c>
      <c r="AB125" s="16">
        <v>848709.57</v>
      </c>
      <c r="AC125" s="16">
        <v>841602.18151200004</v>
      </c>
      <c r="AD125" s="36">
        <f t="shared" si="9"/>
        <v>8397.8184879999608</v>
      </c>
      <c r="AE125" s="16">
        <v>0</v>
      </c>
      <c r="AF125" s="16">
        <v>0</v>
      </c>
      <c r="AG125" s="16">
        <f t="shared" si="10"/>
        <v>0</v>
      </c>
      <c r="AH125" s="16">
        <v>0</v>
      </c>
      <c r="AI125" s="16">
        <v>0</v>
      </c>
      <c r="AJ125" s="16">
        <f t="shared" si="11"/>
        <v>0</v>
      </c>
      <c r="AK125" s="16">
        <v>0</v>
      </c>
      <c r="AL125" s="16">
        <v>0</v>
      </c>
      <c r="AM125" s="16">
        <f t="shared" si="12"/>
        <v>0</v>
      </c>
      <c r="AN125" s="16">
        <v>0</v>
      </c>
      <c r="AO125" s="16">
        <v>0</v>
      </c>
      <c r="AP125" s="16">
        <f t="shared" si="13"/>
        <v>0</v>
      </c>
      <c r="AQ125" s="16">
        <v>0</v>
      </c>
      <c r="AR125" s="16">
        <f t="shared" si="14"/>
        <v>8397.8184879999608</v>
      </c>
      <c r="AS125" s="16">
        <v>0</v>
      </c>
      <c r="AT125" s="16">
        <v>0</v>
      </c>
      <c r="AU125" s="16" t="s">
        <v>274</v>
      </c>
      <c r="AV125" s="16">
        <v>0</v>
      </c>
      <c r="AW125" s="36">
        <v>0</v>
      </c>
      <c r="AX125" s="36">
        <v>0</v>
      </c>
      <c r="AY125" s="36">
        <v>0</v>
      </c>
      <c r="AZ125" s="36">
        <v>0</v>
      </c>
      <c r="BA125" s="36">
        <v>0</v>
      </c>
      <c r="BB125" s="36"/>
    </row>
    <row r="126" spans="1:54" hidden="1" x14ac:dyDescent="0.25">
      <c r="A126" s="2" t="str">
        <f t="shared" si="8"/>
        <v>F</v>
      </c>
      <c r="B126" s="2" t="s">
        <v>145</v>
      </c>
      <c r="C126" s="2" t="s">
        <v>794</v>
      </c>
      <c r="D126" s="35" t="s">
        <v>795</v>
      </c>
      <c r="E126" s="2" t="s">
        <v>903</v>
      </c>
      <c r="F126" s="2" t="s">
        <v>904</v>
      </c>
      <c r="G126" s="2" t="s">
        <v>917</v>
      </c>
      <c r="H126" s="2" t="s">
        <v>918</v>
      </c>
      <c r="I126" s="2" t="s">
        <v>919</v>
      </c>
      <c r="J126" s="2" t="s">
        <v>918</v>
      </c>
      <c r="K126" s="2" t="s">
        <v>262</v>
      </c>
      <c r="L126" s="2">
        <v>1207</v>
      </c>
      <c r="M126" s="2" t="s">
        <v>631</v>
      </c>
      <c r="N126" s="2" t="s">
        <v>264</v>
      </c>
      <c r="O126" s="2" t="s">
        <v>265</v>
      </c>
      <c r="P126" s="2" t="s">
        <v>266</v>
      </c>
      <c r="Q126" s="2" t="s">
        <v>118</v>
      </c>
      <c r="R126" s="2" t="s">
        <v>621</v>
      </c>
      <c r="S126" s="2" t="s">
        <v>145</v>
      </c>
      <c r="T126" s="2" t="s">
        <v>716</v>
      </c>
      <c r="U126" s="2" t="s">
        <v>150</v>
      </c>
      <c r="V126" s="2" t="s">
        <v>717</v>
      </c>
      <c r="W126" s="2" t="s">
        <v>718</v>
      </c>
      <c r="X126" s="2" t="s">
        <v>801</v>
      </c>
      <c r="Y126" s="2" t="s">
        <v>802</v>
      </c>
      <c r="Z126" s="16">
        <v>0</v>
      </c>
      <c r="AA126" s="16">
        <v>217000</v>
      </c>
      <c r="AB126" s="16">
        <v>217000</v>
      </c>
      <c r="AC126" s="16">
        <v>901.90000000000009</v>
      </c>
      <c r="AD126" s="36">
        <f t="shared" si="9"/>
        <v>216098.1</v>
      </c>
      <c r="AE126" s="16">
        <v>0</v>
      </c>
      <c r="AF126" s="16">
        <v>0</v>
      </c>
      <c r="AG126" s="16">
        <f t="shared" si="10"/>
        <v>0</v>
      </c>
      <c r="AH126" s="16">
        <v>0</v>
      </c>
      <c r="AI126" s="16">
        <v>0</v>
      </c>
      <c r="AJ126" s="16">
        <f t="shared" si="11"/>
        <v>0</v>
      </c>
      <c r="AK126" s="16">
        <v>0</v>
      </c>
      <c r="AL126" s="16">
        <v>0</v>
      </c>
      <c r="AM126" s="16">
        <f t="shared" si="12"/>
        <v>0</v>
      </c>
      <c r="AN126" s="16">
        <v>0</v>
      </c>
      <c r="AO126" s="16">
        <v>0</v>
      </c>
      <c r="AP126" s="16">
        <f t="shared" si="13"/>
        <v>0</v>
      </c>
      <c r="AQ126" s="16">
        <v>0</v>
      </c>
      <c r="AR126" s="16">
        <f t="shared" si="14"/>
        <v>216098.1</v>
      </c>
      <c r="AS126" s="16">
        <v>0</v>
      </c>
      <c r="AT126" s="16">
        <v>0</v>
      </c>
      <c r="AU126" s="16" t="s">
        <v>274</v>
      </c>
      <c r="AV126" s="16">
        <v>0</v>
      </c>
      <c r="AW126" s="36">
        <v>0</v>
      </c>
      <c r="AX126" s="36">
        <v>0</v>
      </c>
      <c r="AY126" s="36">
        <v>0</v>
      </c>
      <c r="AZ126" s="36">
        <v>0</v>
      </c>
      <c r="BA126" s="36">
        <v>0</v>
      </c>
      <c r="BB126" s="36"/>
    </row>
    <row r="127" spans="1:54" hidden="1" x14ac:dyDescent="0.25">
      <c r="A127" s="2" t="str">
        <f t="shared" si="8"/>
        <v>F</v>
      </c>
      <c r="B127" s="2" t="s">
        <v>145</v>
      </c>
      <c r="C127" s="2" t="s">
        <v>794</v>
      </c>
      <c r="D127" s="35" t="s">
        <v>795</v>
      </c>
      <c r="E127" s="2" t="s">
        <v>903</v>
      </c>
      <c r="F127" s="2" t="s">
        <v>904</v>
      </c>
      <c r="G127" s="2" t="s">
        <v>920</v>
      </c>
      <c r="H127" s="2" t="s">
        <v>921</v>
      </c>
      <c r="I127" s="2" t="s">
        <v>922</v>
      </c>
      <c r="J127" s="2" t="s">
        <v>921</v>
      </c>
      <c r="K127" s="2" t="s">
        <v>262</v>
      </c>
      <c r="L127" s="2">
        <v>1207</v>
      </c>
      <c r="M127" s="2" t="s">
        <v>631</v>
      </c>
      <c r="N127" s="2" t="s">
        <v>264</v>
      </c>
      <c r="O127" s="2" t="s">
        <v>265</v>
      </c>
      <c r="P127" s="2" t="s">
        <v>266</v>
      </c>
      <c r="Q127" s="2" t="s">
        <v>118</v>
      </c>
      <c r="R127" s="2" t="s">
        <v>621</v>
      </c>
      <c r="S127" s="2" t="s">
        <v>145</v>
      </c>
      <c r="T127" s="2" t="s">
        <v>716</v>
      </c>
      <c r="U127" s="2" t="s">
        <v>150</v>
      </c>
      <c r="V127" s="2" t="s">
        <v>717</v>
      </c>
      <c r="W127" s="2" t="s">
        <v>718</v>
      </c>
      <c r="X127" s="2" t="s">
        <v>801</v>
      </c>
      <c r="Y127" s="2" t="s">
        <v>802</v>
      </c>
      <c r="Z127" s="16">
        <v>0</v>
      </c>
      <c r="AA127" s="16">
        <v>0</v>
      </c>
      <c r="AB127" s="16">
        <v>0</v>
      </c>
      <c r="AC127" s="16">
        <v>0</v>
      </c>
      <c r="AD127" s="36">
        <f t="shared" si="9"/>
        <v>0</v>
      </c>
      <c r="AE127" s="16">
        <v>0</v>
      </c>
      <c r="AF127" s="16">
        <v>0</v>
      </c>
      <c r="AG127" s="16">
        <f t="shared" si="10"/>
        <v>0</v>
      </c>
      <c r="AH127" s="16">
        <v>0</v>
      </c>
      <c r="AI127" s="16">
        <v>0</v>
      </c>
      <c r="AJ127" s="16">
        <f t="shared" si="11"/>
        <v>0</v>
      </c>
      <c r="AK127" s="16">
        <v>0</v>
      </c>
      <c r="AL127" s="16">
        <v>0</v>
      </c>
      <c r="AM127" s="16">
        <f t="shared" si="12"/>
        <v>0</v>
      </c>
      <c r="AN127" s="16">
        <v>0</v>
      </c>
      <c r="AO127" s="16">
        <v>0</v>
      </c>
      <c r="AP127" s="16">
        <f t="shared" si="13"/>
        <v>0</v>
      </c>
      <c r="AQ127" s="16">
        <v>0</v>
      </c>
      <c r="AR127" s="16">
        <f t="shared" si="14"/>
        <v>0</v>
      </c>
      <c r="AS127" s="16">
        <v>0</v>
      </c>
      <c r="AT127" s="16">
        <v>0</v>
      </c>
      <c r="AU127" s="16" t="s">
        <v>274</v>
      </c>
      <c r="AV127" s="16">
        <v>0</v>
      </c>
      <c r="AW127" s="36">
        <v>0</v>
      </c>
      <c r="AX127" s="36">
        <v>0</v>
      </c>
      <c r="AY127" s="36">
        <v>0</v>
      </c>
      <c r="AZ127" s="36">
        <v>0</v>
      </c>
      <c r="BA127" s="36">
        <v>0</v>
      </c>
      <c r="BB127" s="36"/>
    </row>
    <row r="128" spans="1:54" hidden="1" x14ac:dyDescent="0.25">
      <c r="A128" s="2" t="str">
        <f t="shared" si="8"/>
        <v>F</v>
      </c>
      <c r="B128" s="2" t="s">
        <v>145</v>
      </c>
      <c r="C128" s="2" t="s">
        <v>794</v>
      </c>
      <c r="D128" s="35" t="s">
        <v>795</v>
      </c>
      <c r="E128" s="2" t="s">
        <v>903</v>
      </c>
      <c r="F128" s="2" t="s">
        <v>904</v>
      </c>
      <c r="G128" s="2" t="s">
        <v>923</v>
      </c>
      <c r="H128" s="2" t="s">
        <v>924</v>
      </c>
      <c r="I128" s="2" t="s">
        <v>925</v>
      </c>
      <c r="J128" s="2" t="s">
        <v>924</v>
      </c>
      <c r="K128" s="2" t="s">
        <v>262</v>
      </c>
      <c r="L128" s="2">
        <v>1207</v>
      </c>
      <c r="M128" s="2" t="s">
        <v>631</v>
      </c>
      <c r="N128" s="2" t="s">
        <v>264</v>
      </c>
      <c r="O128" s="2" t="s">
        <v>265</v>
      </c>
      <c r="P128" s="2" t="s">
        <v>266</v>
      </c>
      <c r="Q128" s="2" t="s">
        <v>118</v>
      </c>
      <c r="R128" s="2" t="s">
        <v>621</v>
      </c>
      <c r="S128" s="2" t="s">
        <v>145</v>
      </c>
      <c r="T128" s="2" t="s">
        <v>716</v>
      </c>
      <c r="U128" s="2" t="s">
        <v>150</v>
      </c>
      <c r="V128" s="2" t="s">
        <v>717</v>
      </c>
      <c r="W128" s="2" t="s">
        <v>718</v>
      </c>
      <c r="X128" s="2" t="s">
        <v>801</v>
      </c>
      <c r="Y128" s="2" t="s">
        <v>802</v>
      </c>
      <c r="Z128" s="16">
        <v>0</v>
      </c>
      <c r="AA128" s="16">
        <v>150000</v>
      </c>
      <c r="AB128" s="16">
        <v>150000</v>
      </c>
      <c r="AC128" s="16">
        <v>150000</v>
      </c>
      <c r="AD128" s="36">
        <f t="shared" si="9"/>
        <v>0</v>
      </c>
      <c r="AE128" s="16">
        <v>0</v>
      </c>
      <c r="AF128" s="16">
        <v>0</v>
      </c>
      <c r="AG128" s="16">
        <f t="shared" si="10"/>
        <v>0</v>
      </c>
      <c r="AH128" s="16">
        <v>0</v>
      </c>
      <c r="AI128" s="16">
        <v>0</v>
      </c>
      <c r="AJ128" s="16">
        <f t="shared" si="11"/>
        <v>0</v>
      </c>
      <c r="AK128" s="16">
        <v>0</v>
      </c>
      <c r="AL128" s="16">
        <v>0</v>
      </c>
      <c r="AM128" s="16">
        <f t="shared" si="12"/>
        <v>0</v>
      </c>
      <c r="AN128" s="16">
        <v>0</v>
      </c>
      <c r="AO128" s="16">
        <v>0</v>
      </c>
      <c r="AP128" s="16">
        <f t="shared" si="13"/>
        <v>0</v>
      </c>
      <c r="AQ128" s="16">
        <v>0</v>
      </c>
      <c r="AR128" s="16">
        <f t="shared" si="14"/>
        <v>0</v>
      </c>
      <c r="AS128" s="16">
        <v>0</v>
      </c>
      <c r="AT128" s="16">
        <v>0</v>
      </c>
      <c r="AU128" s="16" t="s">
        <v>274</v>
      </c>
      <c r="AV128" s="16">
        <v>0</v>
      </c>
      <c r="AW128" s="36">
        <v>0</v>
      </c>
      <c r="AX128" s="36">
        <v>0</v>
      </c>
      <c r="AY128" s="36">
        <v>0</v>
      </c>
      <c r="AZ128" s="36">
        <v>0</v>
      </c>
      <c r="BA128" s="36">
        <v>0</v>
      </c>
      <c r="BB128" s="36"/>
    </row>
    <row r="129" spans="1:54" hidden="1" x14ac:dyDescent="0.25">
      <c r="A129" s="2" t="str">
        <f t="shared" si="8"/>
        <v>F</v>
      </c>
      <c r="B129" s="2" t="s">
        <v>145</v>
      </c>
      <c r="C129" s="2" t="s">
        <v>794</v>
      </c>
      <c r="D129" s="35" t="s">
        <v>795</v>
      </c>
      <c r="E129" s="2" t="s">
        <v>903</v>
      </c>
      <c r="F129" s="2" t="s">
        <v>904</v>
      </c>
      <c r="G129" s="2" t="s">
        <v>926</v>
      </c>
      <c r="H129" s="2" t="s">
        <v>927</v>
      </c>
      <c r="I129" s="2" t="s">
        <v>928</v>
      </c>
      <c r="J129" s="2" t="s">
        <v>929</v>
      </c>
      <c r="K129" s="2" t="s">
        <v>262</v>
      </c>
      <c r="L129" s="2">
        <v>1207</v>
      </c>
      <c r="M129" s="2" t="s">
        <v>631</v>
      </c>
      <c r="N129" s="2" t="s">
        <v>264</v>
      </c>
      <c r="O129" s="2" t="s">
        <v>300</v>
      </c>
      <c r="P129" s="2" t="s">
        <v>266</v>
      </c>
      <c r="Q129" s="2" t="s">
        <v>118</v>
      </c>
      <c r="R129" s="2" t="s">
        <v>621</v>
      </c>
      <c r="S129" s="2" t="s">
        <v>145</v>
      </c>
      <c r="T129" s="2" t="s">
        <v>716</v>
      </c>
      <c r="U129" s="2" t="s">
        <v>150</v>
      </c>
      <c r="V129" s="2" t="s">
        <v>717</v>
      </c>
      <c r="W129" s="2" t="s">
        <v>718</v>
      </c>
      <c r="X129" s="2" t="s">
        <v>801</v>
      </c>
      <c r="Y129" s="2" t="s">
        <v>802</v>
      </c>
      <c r="Z129" s="16">
        <v>0</v>
      </c>
      <c r="AA129" s="16">
        <v>0</v>
      </c>
      <c r="AB129" s="16">
        <v>-23145</v>
      </c>
      <c r="AC129" s="16">
        <v>-19120</v>
      </c>
      <c r="AD129" s="36">
        <f t="shared" si="9"/>
        <v>19120</v>
      </c>
      <c r="AE129" s="16">
        <v>0</v>
      </c>
      <c r="AF129" s="16">
        <v>0</v>
      </c>
      <c r="AG129" s="16">
        <f t="shared" si="10"/>
        <v>0</v>
      </c>
      <c r="AH129" s="16">
        <v>0</v>
      </c>
      <c r="AI129" s="16">
        <v>0</v>
      </c>
      <c r="AJ129" s="16">
        <f t="shared" si="11"/>
        <v>0</v>
      </c>
      <c r="AK129" s="16">
        <v>0</v>
      </c>
      <c r="AL129" s="16">
        <v>0</v>
      </c>
      <c r="AM129" s="16">
        <f t="shared" si="12"/>
        <v>0</v>
      </c>
      <c r="AN129" s="16">
        <v>0</v>
      </c>
      <c r="AO129" s="16">
        <v>0</v>
      </c>
      <c r="AP129" s="16">
        <f t="shared" si="13"/>
        <v>0</v>
      </c>
      <c r="AQ129" s="16">
        <v>0</v>
      </c>
      <c r="AR129" s="16">
        <f t="shared" si="14"/>
        <v>19120</v>
      </c>
      <c r="AS129" s="16">
        <v>0</v>
      </c>
      <c r="AT129" s="16">
        <v>0</v>
      </c>
      <c r="AU129" s="16" t="s">
        <v>274</v>
      </c>
      <c r="AV129" s="16">
        <v>0</v>
      </c>
      <c r="AW129" s="36">
        <v>0</v>
      </c>
      <c r="AX129" s="36">
        <v>0</v>
      </c>
      <c r="AY129" s="36">
        <v>0</v>
      </c>
      <c r="AZ129" s="36">
        <v>0</v>
      </c>
      <c r="BA129" s="36">
        <v>0</v>
      </c>
      <c r="BB129" s="36"/>
    </row>
    <row r="130" spans="1:54" hidden="1" x14ac:dyDescent="0.25">
      <c r="A130" s="2" t="str">
        <f t="shared" si="8"/>
        <v>F</v>
      </c>
      <c r="B130" s="2" t="s">
        <v>145</v>
      </c>
      <c r="C130" s="2" t="s">
        <v>794</v>
      </c>
      <c r="D130" s="35" t="s">
        <v>795</v>
      </c>
      <c r="E130" s="2" t="s">
        <v>903</v>
      </c>
      <c r="F130" s="2" t="s">
        <v>904</v>
      </c>
      <c r="G130" s="2" t="s">
        <v>926</v>
      </c>
      <c r="H130" s="2" t="s">
        <v>927</v>
      </c>
      <c r="I130" s="2" t="s">
        <v>930</v>
      </c>
      <c r="J130" s="2" t="s">
        <v>931</v>
      </c>
      <c r="K130" s="2" t="s">
        <v>262</v>
      </c>
      <c r="L130" s="2">
        <v>1207</v>
      </c>
      <c r="M130" s="2" t="s">
        <v>631</v>
      </c>
      <c r="N130" s="2" t="s">
        <v>264</v>
      </c>
      <c r="O130" s="2" t="s">
        <v>265</v>
      </c>
      <c r="P130" s="2" t="s">
        <v>266</v>
      </c>
      <c r="Q130" s="2" t="s">
        <v>118</v>
      </c>
      <c r="R130" s="2" t="s">
        <v>621</v>
      </c>
      <c r="S130" s="2" t="s">
        <v>145</v>
      </c>
      <c r="T130" s="2" t="s">
        <v>716</v>
      </c>
      <c r="U130" s="2" t="s">
        <v>150</v>
      </c>
      <c r="V130" s="2" t="s">
        <v>717</v>
      </c>
      <c r="W130" s="2" t="s">
        <v>718</v>
      </c>
      <c r="X130" s="2" t="s">
        <v>801</v>
      </c>
      <c r="Y130" s="2" t="s">
        <v>802</v>
      </c>
      <c r="Z130" s="16">
        <v>0</v>
      </c>
      <c r="AA130" s="16">
        <v>0</v>
      </c>
      <c r="AB130" s="16">
        <v>-58833.39</v>
      </c>
      <c r="AC130" s="16">
        <v>-58833.39</v>
      </c>
      <c r="AD130" s="36">
        <f t="shared" si="9"/>
        <v>58833.39</v>
      </c>
      <c r="AE130" s="16">
        <v>0</v>
      </c>
      <c r="AF130" s="16">
        <v>0</v>
      </c>
      <c r="AG130" s="16">
        <f t="shared" si="10"/>
        <v>0</v>
      </c>
      <c r="AH130" s="16">
        <v>0</v>
      </c>
      <c r="AI130" s="16">
        <v>0</v>
      </c>
      <c r="AJ130" s="16">
        <f t="shared" si="11"/>
        <v>0</v>
      </c>
      <c r="AK130" s="16">
        <v>0</v>
      </c>
      <c r="AL130" s="16">
        <v>0</v>
      </c>
      <c r="AM130" s="16">
        <f t="shared" si="12"/>
        <v>0</v>
      </c>
      <c r="AN130" s="16">
        <v>0</v>
      </c>
      <c r="AO130" s="16">
        <v>0</v>
      </c>
      <c r="AP130" s="16">
        <f t="shared" si="13"/>
        <v>0</v>
      </c>
      <c r="AQ130" s="16">
        <v>0</v>
      </c>
      <c r="AR130" s="16">
        <f t="shared" si="14"/>
        <v>58833.39</v>
      </c>
      <c r="AS130" s="16">
        <v>0</v>
      </c>
      <c r="AT130" s="16">
        <v>0</v>
      </c>
      <c r="AU130" s="16" t="s">
        <v>274</v>
      </c>
      <c r="AV130" s="16">
        <v>0</v>
      </c>
      <c r="AW130" s="36">
        <v>0</v>
      </c>
      <c r="AX130" s="36">
        <v>0</v>
      </c>
      <c r="AY130" s="36">
        <v>0</v>
      </c>
      <c r="AZ130" s="36">
        <v>0</v>
      </c>
      <c r="BA130" s="36">
        <v>0</v>
      </c>
      <c r="BB130" s="36"/>
    </row>
    <row r="131" spans="1:54" hidden="1" x14ac:dyDescent="0.25">
      <c r="A131" s="2" t="str">
        <f t="shared" si="8"/>
        <v>F</v>
      </c>
      <c r="B131" s="2" t="s">
        <v>145</v>
      </c>
      <c r="C131" s="2" t="s">
        <v>794</v>
      </c>
      <c r="D131" s="35" t="s">
        <v>795</v>
      </c>
      <c r="E131" s="2" t="s">
        <v>903</v>
      </c>
      <c r="F131" s="2" t="s">
        <v>904</v>
      </c>
      <c r="G131" s="2" t="s">
        <v>932</v>
      </c>
      <c r="H131" s="2" t="s">
        <v>933</v>
      </c>
      <c r="I131" s="2" t="s">
        <v>934</v>
      </c>
      <c r="J131" s="2" t="s">
        <v>933</v>
      </c>
      <c r="K131" s="2" t="s">
        <v>262</v>
      </c>
      <c r="L131" s="2">
        <v>1207</v>
      </c>
      <c r="M131" s="2" t="s">
        <v>631</v>
      </c>
      <c r="N131" s="2" t="s">
        <v>264</v>
      </c>
      <c r="O131" s="2" t="s">
        <v>265</v>
      </c>
      <c r="P131" s="2" t="s">
        <v>266</v>
      </c>
      <c r="Q131" s="2" t="s">
        <v>118</v>
      </c>
      <c r="R131" s="2" t="s">
        <v>621</v>
      </c>
      <c r="S131" s="2" t="s">
        <v>145</v>
      </c>
      <c r="T131" s="2" t="s">
        <v>716</v>
      </c>
      <c r="U131" s="2" t="s">
        <v>150</v>
      </c>
      <c r="V131" s="2" t="s">
        <v>717</v>
      </c>
      <c r="W131" s="2" t="s">
        <v>718</v>
      </c>
      <c r="X131" s="2" t="s">
        <v>801</v>
      </c>
      <c r="Y131" s="2" t="s">
        <v>802</v>
      </c>
      <c r="Z131" s="16">
        <v>0</v>
      </c>
      <c r="AA131" s="16">
        <v>500000</v>
      </c>
      <c r="AB131" s="16">
        <v>0</v>
      </c>
      <c r="AC131" s="16">
        <v>0</v>
      </c>
      <c r="AD131" s="36">
        <f t="shared" si="9"/>
        <v>500000</v>
      </c>
      <c r="AE131" s="16">
        <v>0</v>
      </c>
      <c r="AF131" s="16">
        <v>0</v>
      </c>
      <c r="AG131" s="16">
        <f t="shared" si="10"/>
        <v>0</v>
      </c>
      <c r="AH131" s="16">
        <v>0</v>
      </c>
      <c r="AI131" s="16">
        <v>0</v>
      </c>
      <c r="AJ131" s="16">
        <f t="shared" si="11"/>
        <v>0</v>
      </c>
      <c r="AK131" s="16">
        <v>0</v>
      </c>
      <c r="AL131" s="16">
        <v>0</v>
      </c>
      <c r="AM131" s="16">
        <f t="shared" si="12"/>
        <v>0</v>
      </c>
      <c r="AN131" s="16">
        <v>0</v>
      </c>
      <c r="AO131" s="16">
        <v>0</v>
      </c>
      <c r="AP131" s="16">
        <f t="shared" si="13"/>
        <v>0</v>
      </c>
      <c r="AQ131" s="16">
        <v>0</v>
      </c>
      <c r="AR131" s="16">
        <f t="shared" si="14"/>
        <v>500000</v>
      </c>
      <c r="AS131" s="16">
        <v>0</v>
      </c>
      <c r="AT131" s="16">
        <v>0</v>
      </c>
      <c r="AU131" s="16" t="s">
        <v>274</v>
      </c>
      <c r="AV131" s="16">
        <v>0</v>
      </c>
      <c r="AW131" s="36">
        <v>0</v>
      </c>
      <c r="AX131" s="36">
        <v>0</v>
      </c>
      <c r="AY131" s="36">
        <v>0</v>
      </c>
      <c r="AZ131" s="36">
        <v>0</v>
      </c>
      <c r="BA131" s="36">
        <v>0</v>
      </c>
      <c r="BB131" s="36"/>
    </row>
    <row r="132" spans="1:54" hidden="1" x14ac:dyDescent="0.25">
      <c r="A132" s="2" t="str">
        <f t="shared" si="8"/>
        <v>F</v>
      </c>
      <c r="B132" s="2" t="s">
        <v>145</v>
      </c>
      <c r="C132" s="2" t="s">
        <v>794</v>
      </c>
      <c r="D132" s="35" t="s">
        <v>795</v>
      </c>
      <c r="E132" s="2" t="s">
        <v>903</v>
      </c>
      <c r="F132" s="2" t="s">
        <v>904</v>
      </c>
      <c r="G132" s="2" t="s">
        <v>935</v>
      </c>
      <c r="H132" s="2" t="s">
        <v>936</v>
      </c>
      <c r="I132" s="2" t="s">
        <v>937</v>
      </c>
      <c r="J132" s="2" t="s">
        <v>938</v>
      </c>
      <c r="K132" s="2" t="s">
        <v>262</v>
      </c>
      <c r="L132" s="2">
        <v>1207</v>
      </c>
      <c r="M132" s="2" t="s">
        <v>631</v>
      </c>
      <c r="N132" s="2" t="s">
        <v>264</v>
      </c>
      <c r="O132" s="2" t="s">
        <v>265</v>
      </c>
      <c r="P132" s="2" t="s">
        <v>266</v>
      </c>
      <c r="Q132" s="2" t="s">
        <v>118</v>
      </c>
      <c r="R132" s="2" t="s">
        <v>621</v>
      </c>
      <c r="S132" s="2" t="s">
        <v>145</v>
      </c>
      <c r="T132" s="2" t="s">
        <v>716</v>
      </c>
      <c r="U132" s="2" t="s">
        <v>150</v>
      </c>
      <c r="V132" s="2" t="s">
        <v>717</v>
      </c>
      <c r="W132" s="2" t="s">
        <v>718</v>
      </c>
      <c r="X132" s="2" t="s">
        <v>801</v>
      </c>
      <c r="Y132" s="2" t="s">
        <v>802</v>
      </c>
      <c r="Z132" s="16">
        <v>0</v>
      </c>
      <c r="AA132" s="16">
        <v>0</v>
      </c>
      <c r="AB132" s="16">
        <v>-2091712.75</v>
      </c>
      <c r="AC132" s="16">
        <v>-6229.1999999999625</v>
      </c>
      <c r="AD132" s="36">
        <f t="shared" si="9"/>
        <v>6229.1999999999625</v>
      </c>
      <c r="AE132" s="16">
        <v>0</v>
      </c>
      <c r="AF132" s="16">
        <v>0</v>
      </c>
      <c r="AG132" s="16">
        <f t="shared" si="10"/>
        <v>0</v>
      </c>
      <c r="AH132" s="16">
        <v>0</v>
      </c>
      <c r="AI132" s="16">
        <v>0</v>
      </c>
      <c r="AJ132" s="16">
        <f t="shared" si="11"/>
        <v>0</v>
      </c>
      <c r="AK132" s="16">
        <v>0</v>
      </c>
      <c r="AL132" s="16">
        <v>0</v>
      </c>
      <c r="AM132" s="16">
        <f t="shared" si="12"/>
        <v>0</v>
      </c>
      <c r="AN132" s="16">
        <v>0</v>
      </c>
      <c r="AO132" s="16">
        <v>0</v>
      </c>
      <c r="AP132" s="16">
        <f t="shared" si="13"/>
        <v>0</v>
      </c>
      <c r="AQ132" s="16">
        <v>0</v>
      </c>
      <c r="AR132" s="16">
        <f t="shared" si="14"/>
        <v>6229.1999999999625</v>
      </c>
      <c r="AS132" s="16">
        <v>0</v>
      </c>
      <c r="AT132" s="16">
        <v>0</v>
      </c>
      <c r="AU132" s="16" t="s">
        <v>274</v>
      </c>
      <c r="AV132" s="16">
        <v>0</v>
      </c>
      <c r="AW132" s="36">
        <v>0</v>
      </c>
      <c r="AX132" s="36">
        <v>0</v>
      </c>
      <c r="AY132" s="36">
        <v>0</v>
      </c>
      <c r="AZ132" s="36">
        <v>0</v>
      </c>
      <c r="BA132" s="36">
        <v>0</v>
      </c>
      <c r="BB132" s="36"/>
    </row>
    <row r="133" spans="1:54" hidden="1" x14ac:dyDescent="0.25">
      <c r="A133" s="2" t="str">
        <f t="shared" si="8"/>
        <v>F</v>
      </c>
      <c r="B133" s="2" t="s">
        <v>145</v>
      </c>
      <c r="C133" s="2" t="s">
        <v>794</v>
      </c>
      <c r="D133" s="35" t="s">
        <v>795</v>
      </c>
      <c r="E133" s="2" t="s">
        <v>903</v>
      </c>
      <c r="F133" s="2" t="s">
        <v>904</v>
      </c>
      <c r="G133" s="2" t="s">
        <v>935</v>
      </c>
      <c r="H133" s="2" t="s">
        <v>936</v>
      </c>
      <c r="I133" s="2" t="s">
        <v>939</v>
      </c>
      <c r="J133" s="2" t="s">
        <v>936</v>
      </c>
      <c r="K133" s="2" t="s">
        <v>262</v>
      </c>
      <c r="L133" s="2">
        <v>1207</v>
      </c>
      <c r="M133" s="2" t="s">
        <v>631</v>
      </c>
      <c r="N133" s="2" t="s">
        <v>264</v>
      </c>
      <c r="O133" s="2" t="s">
        <v>265</v>
      </c>
      <c r="P133" s="2" t="s">
        <v>266</v>
      </c>
      <c r="Q133" s="2" t="s">
        <v>118</v>
      </c>
      <c r="R133" s="2" t="s">
        <v>621</v>
      </c>
      <c r="S133" s="2" t="s">
        <v>145</v>
      </c>
      <c r="T133" s="2" t="s">
        <v>716</v>
      </c>
      <c r="U133" s="2" t="s">
        <v>150</v>
      </c>
      <c r="V133" s="2" t="s">
        <v>717</v>
      </c>
      <c r="W133" s="2" t="s">
        <v>718</v>
      </c>
      <c r="X133" s="2" t="s">
        <v>801</v>
      </c>
      <c r="Y133" s="2" t="s">
        <v>802</v>
      </c>
      <c r="Z133" s="16">
        <v>0</v>
      </c>
      <c r="AA133" s="16">
        <v>750000</v>
      </c>
      <c r="AB133" s="16">
        <v>749868.19</v>
      </c>
      <c r="AC133" s="16">
        <v>1027742.6613999999</v>
      </c>
      <c r="AD133" s="36">
        <f t="shared" si="9"/>
        <v>-277742.66139999987</v>
      </c>
      <c r="AE133" s="16">
        <v>0</v>
      </c>
      <c r="AF133" s="16">
        <v>0</v>
      </c>
      <c r="AG133" s="16">
        <f t="shared" si="10"/>
        <v>0</v>
      </c>
      <c r="AH133" s="16">
        <v>0</v>
      </c>
      <c r="AI133" s="16">
        <v>0</v>
      </c>
      <c r="AJ133" s="16">
        <f t="shared" si="11"/>
        <v>0</v>
      </c>
      <c r="AK133" s="16">
        <v>0</v>
      </c>
      <c r="AL133" s="16">
        <v>0</v>
      </c>
      <c r="AM133" s="16">
        <f t="shared" si="12"/>
        <v>0</v>
      </c>
      <c r="AN133" s="16">
        <v>0</v>
      </c>
      <c r="AO133" s="16">
        <v>0</v>
      </c>
      <c r="AP133" s="16">
        <f t="shared" si="13"/>
        <v>0</v>
      </c>
      <c r="AQ133" s="16">
        <v>0</v>
      </c>
      <c r="AR133" s="16">
        <f t="shared" si="14"/>
        <v>-277742.66139999987</v>
      </c>
      <c r="AS133" s="16">
        <v>0</v>
      </c>
      <c r="AT133" s="16">
        <v>0</v>
      </c>
      <c r="AU133" s="16" t="s">
        <v>274</v>
      </c>
      <c r="AV133" s="16">
        <v>0</v>
      </c>
      <c r="AW133" s="36">
        <v>0</v>
      </c>
      <c r="AX133" s="36">
        <v>0</v>
      </c>
      <c r="AY133" s="36">
        <v>0</v>
      </c>
      <c r="AZ133" s="36">
        <v>0</v>
      </c>
      <c r="BA133" s="36">
        <v>0</v>
      </c>
      <c r="BB133" s="36"/>
    </row>
    <row r="134" spans="1:54" hidden="1" x14ac:dyDescent="0.25">
      <c r="A134" s="2" t="str">
        <f t="shared" si="8"/>
        <v>F</v>
      </c>
      <c r="B134" s="2" t="s">
        <v>145</v>
      </c>
      <c r="C134" s="2" t="s">
        <v>794</v>
      </c>
      <c r="D134" s="35" t="s">
        <v>795</v>
      </c>
      <c r="E134" s="2" t="s">
        <v>903</v>
      </c>
      <c r="F134" s="2" t="s">
        <v>904</v>
      </c>
      <c r="G134" s="2" t="s">
        <v>940</v>
      </c>
      <c r="H134" s="2" t="s">
        <v>941</v>
      </c>
      <c r="I134" s="2" t="s">
        <v>942</v>
      </c>
      <c r="J134" s="2" t="s">
        <v>941</v>
      </c>
      <c r="K134" s="2" t="s">
        <v>262</v>
      </c>
      <c r="L134" s="2">
        <v>1213</v>
      </c>
      <c r="M134" s="2" t="s">
        <v>670</v>
      </c>
      <c r="N134" s="2" t="s">
        <v>264</v>
      </c>
      <c r="O134" s="2" t="s">
        <v>265</v>
      </c>
      <c r="P134" s="2" t="s">
        <v>266</v>
      </c>
      <c r="Q134" s="2" t="s">
        <v>118</v>
      </c>
      <c r="R134" s="2" t="s">
        <v>621</v>
      </c>
      <c r="S134" s="2" t="s">
        <v>145</v>
      </c>
      <c r="T134" s="2" t="s">
        <v>716</v>
      </c>
      <c r="U134" s="2" t="s">
        <v>150</v>
      </c>
      <c r="V134" s="2" t="s">
        <v>717</v>
      </c>
      <c r="W134" s="2" t="s">
        <v>718</v>
      </c>
      <c r="X134" s="2" t="s">
        <v>801</v>
      </c>
      <c r="Y134" s="2" t="s">
        <v>802</v>
      </c>
      <c r="Z134" s="16">
        <v>0</v>
      </c>
      <c r="AA134" s="16">
        <v>0</v>
      </c>
      <c r="AB134" s="16">
        <v>0</v>
      </c>
      <c r="AC134" s="16">
        <v>0</v>
      </c>
      <c r="AD134" s="36">
        <f t="shared" si="9"/>
        <v>0</v>
      </c>
      <c r="AE134" s="16">
        <v>0</v>
      </c>
      <c r="AF134" s="16">
        <v>0</v>
      </c>
      <c r="AG134" s="16">
        <f t="shared" si="10"/>
        <v>0</v>
      </c>
      <c r="AH134" s="16">
        <v>0</v>
      </c>
      <c r="AI134" s="16">
        <v>0</v>
      </c>
      <c r="AJ134" s="16">
        <f t="shared" si="11"/>
        <v>0</v>
      </c>
      <c r="AK134" s="16">
        <v>0</v>
      </c>
      <c r="AL134" s="16">
        <v>0</v>
      </c>
      <c r="AM134" s="16">
        <f t="shared" si="12"/>
        <v>0</v>
      </c>
      <c r="AN134" s="16">
        <v>0</v>
      </c>
      <c r="AO134" s="16">
        <v>0</v>
      </c>
      <c r="AP134" s="16">
        <f t="shared" si="13"/>
        <v>0</v>
      </c>
      <c r="AQ134" s="16">
        <v>0</v>
      </c>
      <c r="AR134" s="16">
        <f t="shared" si="14"/>
        <v>0</v>
      </c>
      <c r="AS134" s="16">
        <v>0</v>
      </c>
      <c r="AT134" s="16">
        <v>0</v>
      </c>
      <c r="AU134" s="16" t="s">
        <v>274</v>
      </c>
      <c r="AV134" s="16">
        <v>0</v>
      </c>
      <c r="AW134" s="36">
        <v>0</v>
      </c>
      <c r="AX134" s="36">
        <v>0</v>
      </c>
      <c r="AY134" s="36">
        <v>0</v>
      </c>
      <c r="AZ134" s="36">
        <v>0</v>
      </c>
      <c r="BA134" s="36">
        <v>0</v>
      </c>
      <c r="BB134" s="36"/>
    </row>
    <row r="135" spans="1:54" hidden="1" x14ac:dyDescent="0.25">
      <c r="A135" s="2" t="str">
        <f t="shared" si="8"/>
        <v>F</v>
      </c>
      <c r="B135" s="2" t="s">
        <v>145</v>
      </c>
      <c r="C135" s="2" t="s">
        <v>943</v>
      </c>
      <c r="D135" s="35" t="s">
        <v>944</v>
      </c>
      <c r="E135" s="2" t="s">
        <v>945</v>
      </c>
      <c r="F135" s="2" t="s">
        <v>946</v>
      </c>
      <c r="G135" s="2" t="s">
        <v>947</v>
      </c>
      <c r="H135" s="2" t="s">
        <v>948</v>
      </c>
      <c r="I135" s="2" t="s">
        <v>949</v>
      </c>
      <c r="J135" s="2" t="s">
        <v>950</v>
      </c>
      <c r="K135" s="2" t="s">
        <v>262</v>
      </c>
      <c r="L135" s="2">
        <v>1213</v>
      </c>
      <c r="M135" s="2" t="s">
        <v>670</v>
      </c>
      <c r="N135" s="2" t="s">
        <v>264</v>
      </c>
      <c r="O135" s="2" t="s">
        <v>285</v>
      </c>
      <c r="P135" s="2" t="s">
        <v>266</v>
      </c>
      <c r="Q135" s="2" t="s">
        <v>118</v>
      </c>
      <c r="R135" s="2" t="s">
        <v>621</v>
      </c>
      <c r="S135" s="2" t="s">
        <v>145</v>
      </c>
      <c r="T135" s="2" t="s">
        <v>716</v>
      </c>
      <c r="U135" s="2" t="s">
        <v>150</v>
      </c>
      <c r="V135" s="2" t="s">
        <v>717</v>
      </c>
      <c r="W135" s="2" t="s">
        <v>718</v>
      </c>
      <c r="X135" s="2" t="s">
        <v>951</v>
      </c>
      <c r="Y135" s="2" t="s">
        <v>952</v>
      </c>
      <c r="Z135" s="16">
        <v>0</v>
      </c>
      <c r="AA135" s="16">
        <v>0</v>
      </c>
      <c r="AB135" s="16">
        <v>0</v>
      </c>
      <c r="AC135" s="16">
        <v>0</v>
      </c>
      <c r="AD135" s="36">
        <f t="shared" si="9"/>
        <v>0</v>
      </c>
      <c r="AE135" s="16">
        <v>0</v>
      </c>
      <c r="AF135" s="16">
        <v>0</v>
      </c>
      <c r="AG135" s="16">
        <f t="shared" si="10"/>
        <v>0</v>
      </c>
      <c r="AH135" s="16">
        <v>0</v>
      </c>
      <c r="AI135" s="16">
        <v>0</v>
      </c>
      <c r="AJ135" s="16">
        <f t="shared" si="11"/>
        <v>0</v>
      </c>
      <c r="AK135" s="16">
        <v>0</v>
      </c>
      <c r="AL135" s="16">
        <v>0</v>
      </c>
      <c r="AM135" s="16">
        <f t="shared" si="12"/>
        <v>0</v>
      </c>
      <c r="AN135" s="16">
        <v>0</v>
      </c>
      <c r="AO135" s="16">
        <v>0</v>
      </c>
      <c r="AP135" s="16">
        <f t="shared" si="13"/>
        <v>0</v>
      </c>
      <c r="AQ135" s="16">
        <v>0</v>
      </c>
      <c r="AR135" s="16">
        <f t="shared" si="14"/>
        <v>0</v>
      </c>
      <c r="AS135" s="16">
        <v>0</v>
      </c>
      <c r="AT135" s="16">
        <v>0</v>
      </c>
      <c r="AU135" s="16" t="s">
        <v>274</v>
      </c>
      <c r="AV135" s="16">
        <v>0</v>
      </c>
      <c r="AW135" s="36">
        <v>0</v>
      </c>
      <c r="AX135" s="36">
        <v>0</v>
      </c>
      <c r="AY135" s="36">
        <v>0</v>
      </c>
      <c r="AZ135" s="36">
        <v>0</v>
      </c>
      <c r="BA135" s="36">
        <v>0</v>
      </c>
      <c r="BB135" s="36"/>
    </row>
    <row r="136" spans="1:54" hidden="1" x14ac:dyDescent="0.25">
      <c r="A136" s="2" t="str">
        <f t="shared" si="8"/>
        <v>F</v>
      </c>
      <c r="B136" s="2" t="s">
        <v>145</v>
      </c>
      <c r="C136" s="2" t="s">
        <v>943</v>
      </c>
      <c r="D136" s="35" t="s">
        <v>944</v>
      </c>
      <c r="E136" s="2" t="s">
        <v>945</v>
      </c>
      <c r="F136" s="2" t="s">
        <v>946</v>
      </c>
      <c r="G136" s="2" t="s">
        <v>947</v>
      </c>
      <c r="H136" s="2" t="s">
        <v>948</v>
      </c>
      <c r="I136" s="2" t="s">
        <v>953</v>
      </c>
      <c r="J136" s="2" t="s">
        <v>954</v>
      </c>
      <c r="K136" s="2" t="s">
        <v>262</v>
      </c>
      <c r="L136" s="2">
        <v>1239</v>
      </c>
      <c r="M136" s="2" t="s">
        <v>679</v>
      </c>
      <c r="N136" s="2" t="s">
        <v>264</v>
      </c>
      <c r="O136" s="2" t="s">
        <v>265</v>
      </c>
      <c r="P136" s="2" t="s">
        <v>266</v>
      </c>
      <c r="Q136" s="2" t="s">
        <v>118</v>
      </c>
      <c r="R136" s="2" t="s">
        <v>621</v>
      </c>
      <c r="S136" s="2" t="s">
        <v>145</v>
      </c>
      <c r="T136" s="2" t="s">
        <v>716</v>
      </c>
      <c r="U136" s="2" t="s">
        <v>150</v>
      </c>
      <c r="V136" s="2" t="s">
        <v>717</v>
      </c>
      <c r="W136" s="2" t="s">
        <v>718</v>
      </c>
      <c r="X136" s="2" t="s">
        <v>951</v>
      </c>
      <c r="Y136" s="2" t="s">
        <v>952</v>
      </c>
      <c r="Z136" s="16">
        <v>0</v>
      </c>
      <c r="AA136" s="16">
        <v>300000</v>
      </c>
      <c r="AB136" s="16">
        <v>0</v>
      </c>
      <c r="AC136" s="16">
        <v>0</v>
      </c>
      <c r="AD136" s="36">
        <f t="shared" si="9"/>
        <v>300000</v>
      </c>
      <c r="AE136" s="16">
        <v>0</v>
      </c>
      <c r="AF136" s="16">
        <v>0</v>
      </c>
      <c r="AG136" s="16">
        <f t="shared" si="10"/>
        <v>0</v>
      </c>
      <c r="AH136" s="16">
        <v>0</v>
      </c>
      <c r="AI136" s="16">
        <v>0</v>
      </c>
      <c r="AJ136" s="16">
        <f t="shared" si="11"/>
        <v>0</v>
      </c>
      <c r="AK136" s="16">
        <v>0</v>
      </c>
      <c r="AL136" s="16">
        <v>0</v>
      </c>
      <c r="AM136" s="16">
        <f t="shared" si="12"/>
        <v>0</v>
      </c>
      <c r="AN136" s="16">
        <v>0</v>
      </c>
      <c r="AO136" s="16">
        <v>0</v>
      </c>
      <c r="AP136" s="16">
        <f t="shared" si="13"/>
        <v>0</v>
      </c>
      <c r="AQ136" s="16">
        <v>0</v>
      </c>
      <c r="AR136" s="16">
        <f t="shared" si="14"/>
        <v>300000</v>
      </c>
      <c r="AS136" s="16">
        <v>0</v>
      </c>
      <c r="AT136" s="16">
        <v>0</v>
      </c>
      <c r="AU136" s="16" t="s">
        <v>274</v>
      </c>
      <c r="AV136" s="16">
        <v>0</v>
      </c>
      <c r="AW136" s="36">
        <v>0</v>
      </c>
      <c r="AX136" s="36">
        <v>0</v>
      </c>
      <c r="AY136" s="36">
        <v>0</v>
      </c>
      <c r="AZ136" s="36">
        <v>0</v>
      </c>
      <c r="BA136" s="36">
        <v>0</v>
      </c>
      <c r="BB136" s="36"/>
    </row>
    <row r="137" spans="1:54" hidden="1" x14ac:dyDescent="0.25">
      <c r="A137" s="2" t="str">
        <f t="shared" ref="A137:A200" si="15">LEFT(C137,1)</f>
        <v>F</v>
      </c>
      <c r="B137" s="2" t="s">
        <v>145</v>
      </c>
      <c r="C137" s="2" t="s">
        <v>943</v>
      </c>
      <c r="D137" s="35" t="s">
        <v>944</v>
      </c>
      <c r="E137" s="2" t="s">
        <v>945</v>
      </c>
      <c r="F137" s="2" t="s">
        <v>946</v>
      </c>
      <c r="G137" s="2" t="s">
        <v>955</v>
      </c>
      <c r="H137" s="2" t="s">
        <v>956</v>
      </c>
      <c r="I137" s="2" t="s">
        <v>957</v>
      </c>
      <c r="J137" s="2" t="s">
        <v>958</v>
      </c>
      <c r="K137" s="2" t="s">
        <v>262</v>
      </c>
      <c r="L137" s="2">
        <v>1213</v>
      </c>
      <c r="M137" s="2" t="s">
        <v>670</v>
      </c>
      <c r="N137" s="2" t="s">
        <v>264</v>
      </c>
      <c r="O137" s="2" t="s">
        <v>285</v>
      </c>
      <c r="P137" s="2" t="s">
        <v>266</v>
      </c>
      <c r="Q137" s="2" t="s">
        <v>118</v>
      </c>
      <c r="R137" s="2" t="s">
        <v>621</v>
      </c>
      <c r="S137" s="2" t="s">
        <v>145</v>
      </c>
      <c r="T137" s="2" t="s">
        <v>716</v>
      </c>
      <c r="U137" s="2" t="s">
        <v>150</v>
      </c>
      <c r="V137" s="2" t="s">
        <v>717</v>
      </c>
      <c r="W137" s="2" t="s">
        <v>718</v>
      </c>
      <c r="X137" s="2" t="s">
        <v>951</v>
      </c>
      <c r="Y137" s="2" t="s">
        <v>952</v>
      </c>
      <c r="Z137" s="16">
        <v>0</v>
      </c>
      <c r="AA137" s="16">
        <v>0</v>
      </c>
      <c r="AB137" s="16">
        <v>0</v>
      </c>
      <c r="AC137" s="16">
        <v>0</v>
      </c>
      <c r="AD137" s="36">
        <f t="shared" ref="AD137:AD200" si="16">AA137-AC137</f>
        <v>0</v>
      </c>
      <c r="AE137" s="16">
        <v>0</v>
      </c>
      <c r="AF137" s="16">
        <v>0</v>
      </c>
      <c r="AG137" s="16">
        <f t="shared" ref="AG137:AG200" si="17">AE137-AF137</f>
        <v>0</v>
      </c>
      <c r="AH137" s="16">
        <v>0</v>
      </c>
      <c r="AI137" s="16">
        <v>0</v>
      </c>
      <c r="AJ137" s="16">
        <f t="shared" ref="AJ137:AJ200" si="18">AH137-AI137</f>
        <v>0</v>
      </c>
      <c r="AK137" s="16">
        <v>0</v>
      </c>
      <c r="AL137" s="16">
        <v>0</v>
      </c>
      <c r="AM137" s="16">
        <f t="shared" ref="AM137:AM200" si="19">AK137-AL137</f>
        <v>0</v>
      </c>
      <c r="AN137" s="16">
        <v>0</v>
      </c>
      <c r="AO137" s="16">
        <v>0</v>
      </c>
      <c r="AP137" s="16">
        <f t="shared" ref="AP137:AP200" si="20">AN137-AO137</f>
        <v>0</v>
      </c>
      <c r="AQ137" s="16">
        <v>0</v>
      </c>
      <c r="AR137" s="16">
        <f t="shared" ref="AR137:AR200" si="21">AP137+AM137+AJ137+AG137+AD137</f>
        <v>0</v>
      </c>
      <c r="AS137" s="16">
        <v>0</v>
      </c>
      <c r="AT137" s="16">
        <v>0</v>
      </c>
      <c r="AU137" s="16" t="s">
        <v>274</v>
      </c>
      <c r="AV137" s="16">
        <v>0</v>
      </c>
      <c r="AW137" s="36">
        <v>0</v>
      </c>
      <c r="AX137" s="36">
        <v>0</v>
      </c>
      <c r="AY137" s="36">
        <v>0</v>
      </c>
      <c r="AZ137" s="36">
        <v>0</v>
      </c>
      <c r="BA137" s="36">
        <v>0</v>
      </c>
      <c r="BB137" s="36"/>
    </row>
    <row r="138" spans="1:54" hidden="1" x14ac:dyDescent="0.25">
      <c r="A138" s="2" t="str">
        <f t="shared" si="15"/>
        <v>F</v>
      </c>
      <c r="B138" s="2" t="s">
        <v>145</v>
      </c>
      <c r="C138" s="2" t="s">
        <v>943</v>
      </c>
      <c r="D138" s="35" t="s">
        <v>944</v>
      </c>
      <c r="E138" s="2" t="s">
        <v>945</v>
      </c>
      <c r="F138" s="2" t="s">
        <v>946</v>
      </c>
      <c r="G138" s="2" t="s">
        <v>955</v>
      </c>
      <c r="H138" s="2" t="s">
        <v>956</v>
      </c>
      <c r="I138" s="2" t="s">
        <v>959</v>
      </c>
      <c r="J138" s="2" t="s">
        <v>960</v>
      </c>
      <c r="K138" s="2" t="s">
        <v>262</v>
      </c>
      <c r="L138" s="2">
        <v>1239</v>
      </c>
      <c r="M138" s="2" t="s">
        <v>679</v>
      </c>
      <c r="N138" s="2" t="s">
        <v>264</v>
      </c>
      <c r="O138" s="2" t="s">
        <v>265</v>
      </c>
      <c r="P138" s="2" t="s">
        <v>266</v>
      </c>
      <c r="Q138" s="2" t="s">
        <v>118</v>
      </c>
      <c r="R138" s="2" t="s">
        <v>621</v>
      </c>
      <c r="S138" s="2" t="s">
        <v>145</v>
      </c>
      <c r="T138" s="2" t="s">
        <v>716</v>
      </c>
      <c r="U138" s="2" t="s">
        <v>150</v>
      </c>
      <c r="V138" s="2" t="s">
        <v>717</v>
      </c>
      <c r="W138" s="2" t="s">
        <v>718</v>
      </c>
      <c r="X138" s="2" t="s">
        <v>951</v>
      </c>
      <c r="Y138" s="2" t="s">
        <v>952</v>
      </c>
      <c r="Z138" s="16">
        <v>0</v>
      </c>
      <c r="AA138" s="16">
        <v>425000</v>
      </c>
      <c r="AB138" s="16">
        <v>724976.89</v>
      </c>
      <c r="AC138" s="16">
        <v>7416082.1399999997</v>
      </c>
      <c r="AD138" s="36">
        <f t="shared" si="16"/>
        <v>-6991082.1399999997</v>
      </c>
      <c r="AE138" s="16">
        <v>0</v>
      </c>
      <c r="AF138" s="16">
        <v>0</v>
      </c>
      <c r="AG138" s="16">
        <f t="shared" si="17"/>
        <v>0</v>
      </c>
      <c r="AH138" s="16">
        <v>0</v>
      </c>
      <c r="AI138" s="16">
        <v>0</v>
      </c>
      <c r="AJ138" s="16">
        <f t="shared" si="18"/>
        <v>0</v>
      </c>
      <c r="AK138" s="16">
        <v>0</v>
      </c>
      <c r="AL138" s="16">
        <v>0</v>
      </c>
      <c r="AM138" s="16">
        <f t="shared" si="19"/>
        <v>0</v>
      </c>
      <c r="AN138" s="16">
        <v>0</v>
      </c>
      <c r="AO138" s="16">
        <v>0</v>
      </c>
      <c r="AP138" s="16">
        <f t="shared" si="20"/>
        <v>0</v>
      </c>
      <c r="AQ138" s="16">
        <v>0</v>
      </c>
      <c r="AR138" s="16">
        <f t="shared" si="21"/>
        <v>-6991082.1399999997</v>
      </c>
      <c r="AS138" s="16">
        <v>0</v>
      </c>
      <c r="AT138" s="16">
        <v>0</v>
      </c>
      <c r="AU138" s="16" t="s">
        <v>274</v>
      </c>
      <c r="AV138" s="16">
        <v>0</v>
      </c>
      <c r="AW138" s="36">
        <v>0</v>
      </c>
      <c r="AX138" s="36">
        <v>0</v>
      </c>
      <c r="AY138" s="36">
        <v>0</v>
      </c>
      <c r="AZ138" s="36">
        <v>0</v>
      </c>
      <c r="BA138" s="36">
        <v>0</v>
      </c>
      <c r="BB138" s="36"/>
    </row>
    <row r="139" spans="1:54" hidden="1" x14ac:dyDescent="0.25">
      <c r="A139" s="2" t="str">
        <f t="shared" si="15"/>
        <v>F</v>
      </c>
      <c r="B139" s="2" t="s">
        <v>145</v>
      </c>
      <c r="C139" s="2" t="s">
        <v>943</v>
      </c>
      <c r="D139" s="35" t="s">
        <v>944</v>
      </c>
      <c r="E139" s="2" t="s">
        <v>945</v>
      </c>
      <c r="F139" s="2" t="s">
        <v>946</v>
      </c>
      <c r="G139" s="2" t="s">
        <v>961</v>
      </c>
      <c r="H139" s="2" t="s">
        <v>962</v>
      </c>
      <c r="I139" s="2" t="s">
        <v>963</v>
      </c>
      <c r="J139" s="2" t="s">
        <v>962</v>
      </c>
      <c r="K139" s="2" t="s">
        <v>262</v>
      </c>
      <c r="L139" s="2">
        <v>1221</v>
      </c>
      <c r="M139" s="2" t="s">
        <v>756</v>
      </c>
      <c r="N139" s="2" t="s">
        <v>264</v>
      </c>
      <c r="O139" s="2" t="s">
        <v>265</v>
      </c>
      <c r="P139" s="2" t="s">
        <v>266</v>
      </c>
      <c r="Q139" s="2" t="s">
        <v>118</v>
      </c>
      <c r="R139" s="2" t="s">
        <v>621</v>
      </c>
      <c r="S139" s="2" t="s">
        <v>145</v>
      </c>
      <c r="T139" s="2" t="s">
        <v>716</v>
      </c>
      <c r="U139" s="2" t="s">
        <v>150</v>
      </c>
      <c r="V139" s="2" t="s">
        <v>717</v>
      </c>
      <c r="W139" s="2" t="s">
        <v>718</v>
      </c>
      <c r="X139" s="2" t="s">
        <v>951</v>
      </c>
      <c r="Y139" s="2" t="s">
        <v>952</v>
      </c>
      <c r="Z139" s="16">
        <v>0</v>
      </c>
      <c r="AA139" s="16">
        <v>0</v>
      </c>
      <c r="AB139" s="16">
        <v>0</v>
      </c>
      <c r="AC139" s="16">
        <v>0</v>
      </c>
      <c r="AD139" s="36">
        <f t="shared" si="16"/>
        <v>0</v>
      </c>
      <c r="AE139" s="16">
        <v>0</v>
      </c>
      <c r="AF139" s="16">
        <v>0</v>
      </c>
      <c r="AG139" s="16">
        <f t="shared" si="17"/>
        <v>0</v>
      </c>
      <c r="AH139" s="16">
        <v>0</v>
      </c>
      <c r="AI139" s="16">
        <v>0</v>
      </c>
      <c r="AJ139" s="16">
        <f t="shared" si="18"/>
        <v>0</v>
      </c>
      <c r="AK139" s="16">
        <v>0</v>
      </c>
      <c r="AL139" s="16">
        <v>0</v>
      </c>
      <c r="AM139" s="16">
        <f t="shared" si="19"/>
        <v>0</v>
      </c>
      <c r="AN139" s="16">
        <v>0</v>
      </c>
      <c r="AO139" s="16">
        <v>0</v>
      </c>
      <c r="AP139" s="16">
        <f t="shared" si="20"/>
        <v>0</v>
      </c>
      <c r="AQ139" s="16">
        <v>0</v>
      </c>
      <c r="AR139" s="16">
        <f t="shared" si="21"/>
        <v>0</v>
      </c>
      <c r="AS139" s="16">
        <v>0</v>
      </c>
      <c r="AT139" s="16">
        <v>0</v>
      </c>
      <c r="AU139" s="16" t="s">
        <v>274</v>
      </c>
      <c r="AV139" s="16">
        <v>0</v>
      </c>
      <c r="AW139" s="36">
        <v>0</v>
      </c>
      <c r="AX139" s="36">
        <v>0</v>
      </c>
      <c r="AY139" s="36">
        <v>0</v>
      </c>
      <c r="AZ139" s="36">
        <v>0</v>
      </c>
      <c r="BA139" s="36">
        <v>0</v>
      </c>
      <c r="BB139" s="36"/>
    </row>
    <row r="140" spans="1:54" hidden="1" x14ac:dyDescent="0.25">
      <c r="A140" s="2" t="str">
        <f t="shared" si="15"/>
        <v>F</v>
      </c>
      <c r="B140" s="2" t="s">
        <v>145</v>
      </c>
      <c r="C140" s="2" t="s">
        <v>943</v>
      </c>
      <c r="D140" s="35" t="s">
        <v>944</v>
      </c>
      <c r="E140" s="2" t="s">
        <v>964</v>
      </c>
      <c r="F140" s="2" t="s">
        <v>965</v>
      </c>
      <c r="G140" s="2" t="s">
        <v>966</v>
      </c>
      <c r="H140" s="2" t="s">
        <v>967</v>
      </c>
      <c r="I140" s="2" t="s">
        <v>968</v>
      </c>
      <c r="J140" s="2" t="s">
        <v>967</v>
      </c>
      <c r="K140" s="2" t="s">
        <v>262</v>
      </c>
      <c r="L140" s="2">
        <v>1252</v>
      </c>
      <c r="M140" s="2" t="s">
        <v>969</v>
      </c>
      <c r="N140" s="2" t="s">
        <v>264</v>
      </c>
      <c r="O140" s="2" t="s">
        <v>265</v>
      </c>
      <c r="P140" s="2" t="s">
        <v>266</v>
      </c>
      <c r="Q140" s="2" t="s">
        <v>118</v>
      </c>
      <c r="R140" s="2" t="s">
        <v>621</v>
      </c>
      <c r="S140" s="2" t="s">
        <v>145</v>
      </c>
      <c r="T140" s="2" t="s">
        <v>716</v>
      </c>
      <c r="U140" s="2" t="s">
        <v>150</v>
      </c>
      <c r="V140" s="2" t="s">
        <v>717</v>
      </c>
      <c r="W140" s="2" t="s">
        <v>718</v>
      </c>
      <c r="X140" s="2" t="s">
        <v>951</v>
      </c>
      <c r="Y140" s="2" t="s">
        <v>952</v>
      </c>
      <c r="Z140" s="16">
        <v>0</v>
      </c>
      <c r="AA140" s="16">
        <v>1364000</v>
      </c>
      <c r="AB140" s="16">
        <v>364000</v>
      </c>
      <c r="AC140" s="16">
        <v>374092.33999999997</v>
      </c>
      <c r="AD140" s="36">
        <f t="shared" si="16"/>
        <v>989907.66</v>
      </c>
      <c r="AE140" s="16">
        <v>0</v>
      </c>
      <c r="AF140" s="16">
        <v>0</v>
      </c>
      <c r="AG140" s="16">
        <f t="shared" si="17"/>
        <v>0</v>
      </c>
      <c r="AH140" s="16">
        <v>0</v>
      </c>
      <c r="AI140" s="16">
        <v>0</v>
      </c>
      <c r="AJ140" s="16">
        <f t="shared" si="18"/>
        <v>0</v>
      </c>
      <c r="AK140" s="16">
        <v>0</v>
      </c>
      <c r="AL140" s="16">
        <v>0</v>
      </c>
      <c r="AM140" s="16">
        <f t="shared" si="19"/>
        <v>0</v>
      </c>
      <c r="AN140" s="16">
        <v>0</v>
      </c>
      <c r="AO140" s="16">
        <v>0</v>
      </c>
      <c r="AP140" s="16">
        <f t="shared" si="20"/>
        <v>0</v>
      </c>
      <c r="AQ140" s="16">
        <v>0</v>
      </c>
      <c r="AR140" s="16">
        <f t="shared" si="21"/>
        <v>989907.66</v>
      </c>
      <c r="AS140" s="16">
        <v>0</v>
      </c>
      <c r="AT140" s="16">
        <v>0</v>
      </c>
      <c r="AU140" s="16" t="s">
        <v>274</v>
      </c>
      <c r="AV140" s="16">
        <v>0</v>
      </c>
      <c r="AW140" s="36">
        <v>0</v>
      </c>
      <c r="AX140" s="36">
        <v>0</v>
      </c>
      <c r="AY140" s="36">
        <v>0</v>
      </c>
      <c r="AZ140" s="36">
        <v>0</v>
      </c>
      <c r="BA140" s="36">
        <v>0</v>
      </c>
      <c r="BB140" s="36"/>
    </row>
    <row r="141" spans="1:54" hidden="1" x14ac:dyDescent="0.25">
      <c r="A141" s="2" t="str">
        <f t="shared" si="15"/>
        <v>F</v>
      </c>
      <c r="B141" s="2" t="s">
        <v>145</v>
      </c>
      <c r="C141" s="2" t="s">
        <v>943</v>
      </c>
      <c r="D141" s="35" t="s">
        <v>944</v>
      </c>
      <c r="E141" s="2" t="s">
        <v>964</v>
      </c>
      <c r="F141" s="2" t="s">
        <v>965</v>
      </c>
      <c r="G141" s="2" t="s">
        <v>970</v>
      </c>
      <c r="H141" s="2" t="s">
        <v>971</v>
      </c>
      <c r="I141" s="2" t="s">
        <v>972</v>
      </c>
      <c r="J141" s="2" t="s">
        <v>971</v>
      </c>
      <c r="K141" s="2" t="s">
        <v>262</v>
      </c>
      <c r="L141" s="2">
        <v>1252</v>
      </c>
      <c r="M141" s="2" t="s">
        <v>969</v>
      </c>
      <c r="N141" s="2" t="s">
        <v>264</v>
      </c>
      <c r="O141" s="2" t="s">
        <v>265</v>
      </c>
      <c r="P141" s="2" t="s">
        <v>266</v>
      </c>
      <c r="Q141" s="2" t="s">
        <v>118</v>
      </c>
      <c r="R141" s="2" t="s">
        <v>621</v>
      </c>
      <c r="S141" s="2" t="s">
        <v>145</v>
      </c>
      <c r="T141" s="2" t="s">
        <v>716</v>
      </c>
      <c r="U141" s="2" t="s">
        <v>150</v>
      </c>
      <c r="V141" s="2" t="s">
        <v>717</v>
      </c>
      <c r="W141" s="2" t="s">
        <v>718</v>
      </c>
      <c r="X141" s="2" t="s">
        <v>951</v>
      </c>
      <c r="Y141" s="2" t="s">
        <v>952</v>
      </c>
      <c r="Z141" s="16">
        <v>0</v>
      </c>
      <c r="AA141" s="16">
        <v>136400</v>
      </c>
      <c r="AB141" s="16">
        <v>122760</v>
      </c>
      <c r="AC141" s="16">
        <v>136400</v>
      </c>
      <c r="AD141" s="36">
        <f t="shared" si="16"/>
        <v>0</v>
      </c>
      <c r="AE141" s="16">
        <v>0</v>
      </c>
      <c r="AF141" s="16">
        <v>0</v>
      </c>
      <c r="AG141" s="16">
        <f t="shared" si="17"/>
        <v>0</v>
      </c>
      <c r="AH141" s="16">
        <v>0</v>
      </c>
      <c r="AI141" s="16">
        <v>0</v>
      </c>
      <c r="AJ141" s="16">
        <f t="shared" si="18"/>
        <v>0</v>
      </c>
      <c r="AK141" s="16">
        <v>0</v>
      </c>
      <c r="AL141" s="16">
        <v>0</v>
      </c>
      <c r="AM141" s="16">
        <f t="shared" si="19"/>
        <v>0</v>
      </c>
      <c r="AN141" s="16">
        <v>0</v>
      </c>
      <c r="AO141" s="16">
        <v>0</v>
      </c>
      <c r="AP141" s="16">
        <f t="shared" si="20"/>
        <v>0</v>
      </c>
      <c r="AQ141" s="16">
        <v>0</v>
      </c>
      <c r="AR141" s="16">
        <f t="shared" si="21"/>
        <v>0</v>
      </c>
      <c r="AS141" s="16">
        <v>0</v>
      </c>
      <c r="AT141" s="16">
        <v>0</v>
      </c>
      <c r="AU141" s="16" t="s">
        <v>274</v>
      </c>
      <c r="AV141" s="16">
        <v>0</v>
      </c>
      <c r="AW141" s="36">
        <v>0</v>
      </c>
      <c r="AX141" s="36">
        <v>0</v>
      </c>
      <c r="AY141" s="36">
        <v>0</v>
      </c>
      <c r="AZ141" s="36">
        <v>0</v>
      </c>
      <c r="BA141" s="36">
        <v>0</v>
      </c>
      <c r="BB141" s="36"/>
    </row>
    <row r="142" spans="1:54" hidden="1" x14ac:dyDescent="0.25">
      <c r="A142" s="2" t="str">
        <f t="shared" si="15"/>
        <v>F</v>
      </c>
      <c r="B142" s="2" t="s">
        <v>145</v>
      </c>
      <c r="C142" s="2" t="s">
        <v>943</v>
      </c>
      <c r="D142" s="35" t="s">
        <v>944</v>
      </c>
      <c r="E142" s="2" t="s">
        <v>964</v>
      </c>
      <c r="F142" s="2" t="s">
        <v>965</v>
      </c>
      <c r="G142" s="2" t="s">
        <v>973</v>
      </c>
      <c r="H142" s="2" t="s">
        <v>974</v>
      </c>
      <c r="I142" s="2" t="s">
        <v>975</v>
      </c>
      <c r="J142" s="2" t="s">
        <v>976</v>
      </c>
      <c r="K142" s="2" t="s">
        <v>262</v>
      </c>
      <c r="L142" s="2">
        <v>1214</v>
      </c>
      <c r="M142" s="2" t="s">
        <v>977</v>
      </c>
      <c r="N142" s="2" t="s">
        <v>264</v>
      </c>
      <c r="O142" s="2" t="s">
        <v>285</v>
      </c>
      <c r="P142" s="2" t="s">
        <v>266</v>
      </c>
      <c r="Q142" s="2" t="s">
        <v>118</v>
      </c>
      <c r="R142" s="2" t="s">
        <v>621</v>
      </c>
      <c r="S142" s="2" t="s">
        <v>145</v>
      </c>
      <c r="T142" s="2" t="s">
        <v>716</v>
      </c>
      <c r="U142" s="2" t="s">
        <v>150</v>
      </c>
      <c r="V142" s="2" t="s">
        <v>717</v>
      </c>
      <c r="W142" s="2" t="s">
        <v>718</v>
      </c>
      <c r="X142" s="2" t="s">
        <v>951</v>
      </c>
      <c r="Y142" s="2" t="s">
        <v>952</v>
      </c>
      <c r="Z142" s="16">
        <v>0</v>
      </c>
      <c r="AA142" s="16">
        <v>0</v>
      </c>
      <c r="AB142" s="16">
        <v>0</v>
      </c>
      <c r="AC142" s="16">
        <v>0</v>
      </c>
      <c r="AD142" s="36">
        <f t="shared" si="16"/>
        <v>0</v>
      </c>
      <c r="AE142" s="16">
        <v>0</v>
      </c>
      <c r="AF142" s="16">
        <v>0</v>
      </c>
      <c r="AG142" s="16">
        <f t="shared" si="17"/>
        <v>0</v>
      </c>
      <c r="AH142" s="16">
        <v>0</v>
      </c>
      <c r="AI142" s="16">
        <v>0</v>
      </c>
      <c r="AJ142" s="16">
        <f t="shared" si="18"/>
        <v>0</v>
      </c>
      <c r="AK142" s="16">
        <v>0</v>
      </c>
      <c r="AL142" s="16">
        <v>0</v>
      </c>
      <c r="AM142" s="16">
        <f t="shared" si="19"/>
        <v>0</v>
      </c>
      <c r="AN142" s="16">
        <v>0</v>
      </c>
      <c r="AO142" s="16">
        <v>0</v>
      </c>
      <c r="AP142" s="16">
        <f t="shared" si="20"/>
        <v>0</v>
      </c>
      <c r="AQ142" s="16">
        <v>0</v>
      </c>
      <c r="AR142" s="16">
        <f t="shared" si="21"/>
        <v>0</v>
      </c>
      <c r="AS142" s="16">
        <v>0</v>
      </c>
      <c r="AT142" s="16">
        <v>0</v>
      </c>
      <c r="AU142" s="16" t="s">
        <v>274</v>
      </c>
      <c r="AV142" s="16">
        <v>0</v>
      </c>
      <c r="AW142" s="36">
        <v>0</v>
      </c>
      <c r="AX142" s="36">
        <v>0</v>
      </c>
      <c r="AY142" s="36">
        <v>0</v>
      </c>
      <c r="AZ142" s="36">
        <v>0</v>
      </c>
      <c r="BA142" s="36">
        <v>0</v>
      </c>
      <c r="BB142" s="36"/>
    </row>
    <row r="143" spans="1:54" hidden="1" x14ac:dyDescent="0.25">
      <c r="A143" s="2" t="str">
        <f t="shared" si="15"/>
        <v>F</v>
      </c>
      <c r="B143" s="2" t="s">
        <v>145</v>
      </c>
      <c r="C143" s="2" t="s">
        <v>943</v>
      </c>
      <c r="D143" s="35" t="s">
        <v>944</v>
      </c>
      <c r="E143" s="2" t="s">
        <v>964</v>
      </c>
      <c r="F143" s="2" t="s">
        <v>965</v>
      </c>
      <c r="G143" s="2" t="s">
        <v>978</v>
      </c>
      <c r="H143" s="2" t="s">
        <v>979</v>
      </c>
      <c r="I143" s="2" t="s">
        <v>980</v>
      </c>
      <c r="J143" s="2" t="s">
        <v>981</v>
      </c>
      <c r="K143" s="2" t="s">
        <v>262</v>
      </c>
      <c r="L143" s="2">
        <v>1214</v>
      </c>
      <c r="M143" s="2" t="s">
        <v>977</v>
      </c>
      <c r="N143" s="2" t="s">
        <v>264</v>
      </c>
      <c r="O143" s="2" t="s">
        <v>285</v>
      </c>
      <c r="P143" s="2" t="s">
        <v>266</v>
      </c>
      <c r="Q143" s="2" t="s">
        <v>118</v>
      </c>
      <c r="R143" s="2" t="s">
        <v>621</v>
      </c>
      <c r="S143" s="2" t="s">
        <v>145</v>
      </c>
      <c r="T143" s="2" t="s">
        <v>716</v>
      </c>
      <c r="U143" s="2" t="s">
        <v>150</v>
      </c>
      <c r="V143" s="2" t="s">
        <v>717</v>
      </c>
      <c r="W143" s="2" t="s">
        <v>718</v>
      </c>
      <c r="X143" s="2" t="s">
        <v>982</v>
      </c>
      <c r="Y143" s="2" t="s">
        <v>983</v>
      </c>
      <c r="Z143" s="16">
        <v>0</v>
      </c>
      <c r="AA143" s="16">
        <v>0</v>
      </c>
      <c r="AB143" s="16">
        <v>0</v>
      </c>
      <c r="AC143" s="16">
        <v>-6586.24</v>
      </c>
      <c r="AD143" s="36">
        <f t="shared" si="16"/>
        <v>6586.24</v>
      </c>
      <c r="AE143" s="16">
        <v>0</v>
      </c>
      <c r="AF143" s="16">
        <v>0</v>
      </c>
      <c r="AG143" s="16">
        <f t="shared" si="17"/>
        <v>0</v>
      </c>
      <c r="AH143" s="16">
        <v>0</v>
      </c>
      <c r="AI143" s="16">
        <v>0</v>
      </c>
      <c r="AJ143" s="16">
        <f t="shared" si="18"/>
        <v>0</v>
      </c>
      <c r="AK143" s="16">
        <v>0</v>
      </c>
      <c r="AL143" s="16">
        <v>0</v>
      </c>
      <c r="AM143" s="16">
        <f t="shared" si="19"/>
        <v>0</v>
      </c>
      <c r="AN143" s="16">
        <v>0</v>
      </c>
      <c r="AO143" s="16">
        <v>0</v>
      </c>
      <c r="AP143" s="16">
        <f t="shared" si="20"/>
        <v>0</v>
      </c>
      <c r="AQ143" s="16">
        <v>0</v>
      </c>
      <c r="AR143" s="16">
        <f t="shared" si="21"/>
        <v>6586.24</v>
      </c>
      <c r="AS143" s="16">
        <v>0</v>
      </c>
      <c r="AT143" s="16">
        <v>0</v>
      </c>
      <c r="AU143" s="16" t="s">
        <v>274</v>
      </c>
      <c r="AV143" s="16">
        <v>0</v>
      </c>
      <c r="AW143" s="36">
        <v>0</v>
      </c>
      <c r="AX143" s="36">
        <v>0</v>
      </c>
      <c r="AY143" s="36">
        <v>0</v>
      </c>
      <c r="AZ143" s="36">
        <v>0</v>
      </c>
      <c r="BA143" s="36">
        <v>0</v>
      </c>
      <c r="BB143" s="36"/>
    </row>
    <row r="144" spans="1:54" hidden="1" x14ac:dyDescent="0.25">
      <c r="A144" s="2" t="str">
        <f t="shared" si="15"/>
        <v>F</v>
      </c>
      <c r="B144" s="2" t="s">
        <v>145</v>
      </c>
      <c r="C144" s="2" t="s">
        <v>943</v>
      </c>
      <c r="D144" s="35" t="s">
        <v>944</v>
      </c>
      <c r="E144" s="2" t="s">
        <v>964</v>
      </c>
      <c r="F144" s="2" t="s">
        <v>965</v>
      </c>
      <c r="G144" s="2" t="s">
        <v>984</v>
      </c>
      <c r="H144" s="2" t="s">
        <v>985</v>
      </c>
      <c r="I144" s="2" t="s">
        <v>986</v>
      </c>
      <c r="J144" s="2" t="s">
        <v>987</v>
      </c>
      <c r="K144" s="2" t="s">
        <v>262</v>
      </c>
      <c r="L144" s="2">
        <v>1214</v>
      </c>
      <c r="M144" s="2" t="s">
        <v>977</v>
      </c>
      <c r="N144" s="2" t="s">
        <v>264</v>
      </c>
      <c r="O144" s="2" t="s">
        <v>285</v>
      </c>
      <c r="P144" s="2" t="s">
        <v>266</v>
      </c>
      <c r="Q144" s="2" t="s">
        <v>118</v>
      </c>
      <c r="R144" s="2" t="s">
        <v>621</v>
      </c>
      <c r="S144" s="2" t="s">
        <v>145</v>
      </c>
      <c r="T144" s="2" t="s">
        <v>716</v>
      </c>
      <c r="U144" s="2" t="s">
        <v>150</v>
      </c>
      <c r="V144" s="2" t="s">
        <v>717</v>
      </c>
      <c r="W144" s="2" t="s">
        <v>718</v>
      </c>
      <c r="X144" s="2" t="s">
        <v>951</v>
      </c>
      <c r="Y144" s="2" t="s">
        <v>952</v>
      </c>
      <c r="Z144" s="16">
        <v>0</v>
      </c>
      <c r="AA144" s="16">
        <v>0</v>
      </c>
      <c r="AB144" s="16">
        <v>-1880200.69</v>
      </c>
      <c r="AC144" s="16">
        <v>1537158.6375500001</v>
      </c>
      <c r="AD144" s="36">
        <f t="shared" si="16"/>
        <v>-1537158.6375500001</v>
      </c>
      <c r="AE144" s="16">
        <v>0</v>
      </c>
      <c r="AF144" s="16">
        <v>0</v>
      </c>
      <c r="AG144" s="16">
        <f t="shared" si="17"/>
        <v>0</v>
      </c>
      <c r="AH144" s="16">
        <v>0</v>
      </c>
      <c r="AI144" s="16">
        <v>0</v>
      </c>
      <c r="AJ144" s="16">
        <f t="shared" si="18"/>
        <v>0</v>
      </c>
      <c r="AK144" s="16">
        <v>0</v>
      </c>
      <c r="AL144" s="16">
        <v>0</v>
      </c>
      <c r="AM144" s="16">
        <f t="shared" si="19"/>
        <v>0</v>
      </c>
      <c r="AN144" s="16">
        <v>0</v>
      </c>
      <c r="AO144" s="16">
        <v>0</v>
      </c>
      <c r="AP144" s="16">
        <f t="shared" si="20"/>
        <v>0</v>
      </c>
      <c r="AQ144" s="16">
        <v>0</v>
      </c>
      <c r="AR144" s="16">
        <f t="shared" si="21"/>
        <v>-1537158.6375500001</v>
      </c>
      <c r="AS144" s="16">
        <v>0</v>
      </c>
      <c r="AT144" s="16">
        <v>0</v>
      </c>
      <c r="AU144" s="16" t="s">
        <v>274</v>
      </c>
      <c r="AV144" s="16">
        <v>0</v>
      </c>
      <c r="AW144" s="36">
        <v>0</v>
      </c>
      <c r="AX144" s="36">
        <v>0</v>
      </c>
      <c r="AY144" s="36">
        <v>0</v>
      </c>
      <c r="AZ144" s="36">
        <v>0</v>
      </c>
      <c r="BA144" s="36">
        <v>0</v>
      </c>
      <c r="BB144" s="36"/>
    </row>
    <row r="145" spans="1:54" hidden="1" x14ac:dyDescent="0.25">
      <c r="A145" s="2" t="str">
        <f t="shared" si="15"/>
        <v>F</v>
      </c>
      <c r="B145" s="2" t="s">
        <v>145</v>
      </c>
      <c r="C145" s="2" t="s">
        <v>943</v>
      </c>
      <c r="D145" s="35" t="s">
        <v>944</v>
      </c>
      <c r="E145" s="2" t="s">
        <v>964</v>
      </c>
      <c r="F145" s="2" t="s">
        <v>965</v>
      </c>
      <c r="G145" s="2" t="s">
        <v>988</v>
      </c>
      <c r="H145" s="2" t="s">
        <v>989</v>
      </c>
      <c r="I145" s="2" t="s">
        <v>990</v>
      </c>
      <c r="J145" s="2" t="s">
        <v>991</v>
      </c>
      <c r="K145" s="2" t="s">
        <v>262</v>
      </c>
      <c r="L145" s="2">
        <v>1214</v>
      </c>
      <c r="M145" s="2" t="s">
        <v>977</v>
      </c>
      <c r="N145" s="2" t="s">
        <v>264</v>
      </c>
      <c r="O145" s="2" t="s">
        <v>285</v>
      </c>
      <c r="P145" s="2" t="s">
        <v>266</v>
      </c>
      <c r="Q145" s="2" t="s">
        <v>118</v>
      </c>
      <c r="R145" s="2" t="s">
        <v>621</v>
      </c>
      <c r="S145" s="2" t="s">
        <v>145</v>
      </c>
      <c r="T145" s="2" t="s">
        <v>716</v>
      </c>
      <c r="U145" s="2" t="s">
        <v>150</v>
      </c>
      <c r="V145" s="2" t="s">
        <v>717</v>
      </c>
      <c r="W145" s="2" t="s">
        <v>718</v>
      </c>
      <c r="X145" s="2" t="s">
        <v>951</v>
      </c>
      <c r="Y145" s="2" t="s">
        <v>952</v>
      </c>
      <c r="Z145" s="16">
        <v>0</v>
      </c>
      <c r="AA145" s="16">
        <v>0</v>
      </c>
      <c r="AB145" s="16">
        <v>0</v>
      </c>
      <c r="AC145" s="16">
        <v>0</v>
      </c>
      <c r="AD145" s="36">
        <f t="shared" si="16"/>
        <v>0</v>
      </c>
      <c r="AE145" s="16">
        <v>0</v>
      </c>
      <c r="AF145" s="16">
        <v>0</v>
      </c>
      <c r="AG145" s="16">
        <f t="shared" si="17"/>
        <v>0</v>
      </c>
      <c r="AH145" s="16">
        <v>0</v>
      </c>
      <c r="AI145" s="16">
        <v>0</v>
      </c>
      <c r="AJ145" s="16">
        <f t="shared" si="18"/>
        <v>0</v>
      </c>
      <c r="AK145" s="16">
        <v>0</v>
      </c>
      <c r="AL145" s="16">
        <v>0</v>
      </c>
      <c r="AM145" s="16">
        <f t="shared" si="19"/>
        <v>0</v>
      </c>
      <c r="AN145" s="16">
        <v>0</v>
      </c>
      <c r="AO145" s="16">
        <v>0</v>
      </c>
      <c r="AP145" s="16">
        <f t="shared" si="20"/>
        <v>0</v>
      </c>
      <c r="AQ145" s="16">
        <v>0</v>
      </c>
      <c r="AR145" s="16">
        <f t="shared" si="21"/>
        <v>0</v>
      </c>
      <c r="AS145" s="16">
        <v>0</v>
      </c>
      <c r="AT145" s="16">
        <v>0</v>
      </c>
      <c r="AU145" s="16" t="s">
        <v>274</v>
      </c>
      <c r="AV145" s="16">
        <v>0</v>
      </c>
      <c r="AW145" s="36">
        <v>0</v>
      </c>
      <c r="AX145" s="36">
        <v>0</v>
      </c>
      <c r="AY145" s="36">
        <v>0</v>
      </c>
      <c r="AZ145" s="36">
        <v>0</v>
      </c>
      <c r="BA145" s="36">
        <v>0</v>
      </c>
      <c r="BB145" s="36"/>
    </row>
    <row r="146" spans="1:54" hidden="1" x14ac:dyDescent="0.25">
      <c r="A146" s="2" t="str">
        <f t="shared" si="15"/>
        <v>F</v>
      </c>
      <c r="B146" s="2" t="s">
        <v>145</v>
      </c>
      <c r="C146" s="2" t="s">
        <v>943</v>
      </c>
      <c r="D146" s="35" t="s">
        <v>944</v>
      </c>
      <c r="E146" s="2" t="s">
        <v>964</v>
      </c>
      <c r="F146" s="2" t="s">
        <v>965</v>
      </c>
      <c r="G146" s="2" t="s">
        <v>992</v>
      </c>
      <c r="H146" s="2" t="s">
        <v>993</v>
      </c>
      <c r="I146" s="2" t="s">
        <v>994</v>
      </c>
      <c r="J146" s="2" t="s">
        <v>995</v>
      </c>
      <c r="K146" s="2" t="s">
        <v>262</v>
      </c>
      <c r="L146" s="2">
        <v>1214</v>
      </c>
      <c r="M146" s="2" t="s">
        <v>977</v>
      </c>
      <c r="N146" s="2" t="s">
        <v>264</v>
      </c>
      <c r="O146" s="2" t="s">
        <v>285</v>
      </c>
      <c r="P146" s="2" t="s">
        <v>266</v>
      </c>
      <c r="Q146" s="2" t="s">
        <v>118</v>
      </c>
      <c r="R146" s="2" t="s">
        <v>621</v>
      </c>
      <c r="S146" s="2" t="s">
        <v>145</v>
      </c>
      <c r="T146" s="2" t="s">
        <v>716</v>
      </c>
      <c r="U146" s="2" t="s">
        <v>150</v>
      </c>
      <c r="V146" s="2" t="s">
        <v>717</v>
      </c>
      <c r="W146" s="2" t="s">
        <v>718</v>
      </c>
      <c r="X146" s="2" t="s">
        <v>951</v>
      </c>
      <c r="Y146" s="2" t="s">
        <v>952</v>
      </c>
      <c r="Z146" s="16">
        <v>0</v>
      </c>
      <c r="AA146" s="16">
        <v>0</v>
      </c>
      <c r="AB146" s="16">
        <v>0</v>
      </c>
      <c r="AC146" s="16">
        <v>0</v>
      </c>
      <c r="AD146" s="36">
        <f t="shared" si="16"/>
        <v>0</v>
      </c>
      <c r="AE146" s="16">
        <v>0</v>
      </c>
      <c r="AF146" s="16">
        <v>0</v>
      </c>
      <c r="AG146" s="16">
        <f t="shared" si="17"/>
        <v>0</v>
      </c>
      <c r="AH146" s="16">
        <v>0</v>
      </c>
      <c r="AI146" s="16">
        <v>0</v>
      </c>
      <c r="AJ146" s="16">
        <f t="shared" si="18"/>
        <v>0</v>
      </c>
      <c r="AK146" s="16">
        <v>0</v>
      </c>
      <c r="AL146" s="16">
        <v>0</v>
      </c>
      <c r="AM146" s="16">
        <f t="shared" si="19"/>
        <v>0</v>
      </c>
      <c r="AN146" s="16">
        <v>0</v>
      </c>
      <c r="AO146" s="16">
        <v>0</v>
      </c>
      <c r="AP146" s="16">
        <f t="shared" si="20"/>
        <v>0</v>
      </c>
      <c r="AQ146" s="16">
        <v>0</v>
      </c>
      <c r="AR146" s="16">
        <f t="shared" si="21"/>
        <v>0</v>
      </c>
      <c r="AS146" s="16">
        <v>0</v>
      </c>
      <c r="AT146" s="16">
        <v>0</v>
      </c>
      <c r="AU146" s="16" t="s">
        <v>274</v>
      </c>
      <c r="AV146" s="16">
        <v>0</v>
      </c>
      <c r="AW146" s="36">
        <v>0</v>
      </c>
      <c r="AX146" s="36">
        <v>0</v>
      </c>
      <c r="AY146" s="36">
        <v>0</v>
      </c>
      <c r="AZ146" s="36">
        <v>0</v>
      </c>
      <c r="BA146" s="36">
        <v>0</v>
      </c>
      <c r="BB146" s="36"/>
    </row>
    <row r="147" spans="1:54" hidden="1" x14ac:dyDescent="0.25">
      <c r="A147" s="2" t="str">
        <f t="shared" si="15"/>
        <v>F</v>
      </c>
      <c r="B147" s="2" t="s">
        <v>145</v>
      </c>
      <c r="C147" s="2" t="s">
        <v>943</v>
      </c>
      <c r="D147" s="35" t="s">
        <v>944</v>
      </c>
      <c r="E147" s="2" t="s">
        <v>996</v>
      </c>
      <c r="F147" s="2" t="s">
        <v>997</v>
      </c>
      <c r="G147" s="2" t="s">
        <v>998</v>
      </c>
      <c r="H147" s="2" t="s">
        <v>999</v>
      </c>
      <c r="I147" s="2" t="s">
        <v>1000</v>
      </c>
      <c r="J147" s="2" t="s">
        <v>999</v>
      </c>
      <c r="K147" s="2" t="s">
        <v>262</v>
      </c>
      <c r="L147" s="2">
        <v>1215</v>
      </c>
      <c r="M147" s="2" t="s">
        <v>1001</v>
      </c>
      <c r="N147" s="2" t="s">
        <v>264</v>
      </c>
      <c r="O147" s="2" t="s">
        <v>265</v>
      </c>
      <c r="P147" s="2" t="s">
        <v>266</v>
      </c>
      <c r="Q147" s="2" t="s">
        <v>118</v>
      </c>
      <c r="R147" s="2" t="s">
        <v>621</v>
      </c>
      <c r="S147" s="2" t="s">
        <v>145</v>
      </c>
      <c r="T147" s="2" t="s">
        <v>716</v>
      </c>
      <c r="U147" s="2" t="s">
        <v>150</v>
      </c>
      <c r="V147" s="2" t="s">
        <v>717</v>
      </c>
      <c r="W147" s="2" t="s">
        <v>718</v>
      </c>
      <c r="X147" s="2" t="s">
        <v>951</v>
      </c>
      <c r="Y147" s="2" t="s">
        <v>952</v>
      </c>
      <c r="Z147" s="16">
        <v>0</v>
      </c>
      <c r="AA147" s="16">
        <v>200000</v>
      </c>
      <c r="AB147" s="16">
        <v>924980.86</v>
      </c>
      <c r="AC147" s="16">
        <v>914663.23400000017</v>
      </c>
      <c r="AD147" s="36">
        <f t="shared" si="16"/>
        <v>-714663.23400000017</v>
      </c>
      <c r="AE147" s="16">
        <v>0</v>
      </c>
      <c r="AF147" s="16">
        <v>0</v>
      </c>
      <c r="AG147" s="16">
        <f t="shared" si="17"/>
        <v>0</v>
      </c>
      <c r="AH147" s="16">
        <v>0</v>
      </c>
      <c r="AI147" s="16">
        <v>0</v>
      </c>
      <c r="AJ147" s="16">
        <f t="shared" si="18"/>
        <v>0</v>
      </c>
      <c r="AK147" s="16">
        <v>0</v>
      </c>
      <c r="AL147" s="16">
        <v>0</v>
      </c>
      <c r="AM147" s="16">
        <f t="shared" si="19"/>
        <v>0</v>
      </c>
      <c r="AN147" s="16">
        <v>0</v>
      </c>
      <c r="AO147" s="16">
        <v>0</v>
      </c>
      <c r="AP147" s="16">
        <f t="shared" si="20"/>
        <v>0</v>
      </c>
      <c r="AQ147" s="16">
        <v>0</v>
      </c>
      <c r="AR147" s="16">
        <f t="shared" si="21"/>
        <v>-714663.23400000017</v>
      </c>
      <c r="AS147" s="16">
        <v>0</v>
      </c>
      <c r="AT147" s="16">
        <v>0</v>
      </c>
      <c r="AU147" s="16" t="s">
        <v>274</v>
      </c>
      <c r="AV147" s="16">
        <v>0</v>
      </c>
      <c r="AW147" s="36">
        <v>0</v>
      </c>
      <c r="AX147" s="36">
        <v>0</v>
      </c>
      <c r="AY147" s="36">
        <v>0</v>
      </c>
      <c r="AZ147" s="36">
        <v>0</v>
      </c>
      <c r="BA147" s="36">
        <v>0</v>
      </c>
      <c r="BB147" s="36"/>
    </row>
    <row r="148" spans="1:54" hidden="1" x14ac:dyDescent="0.25">
      <c r="A148" s="2" t="str">
        <f t="shared" si="15"/>
        <v>F</v>
      </c>
      <c r="B148" s="2" t="s">
        <v>145</v>
      </c>
      <c r="C148" s="2" t="s">
        <v>943</v>
      </c>
      <c r="D148" s="35" t="s">
        <v>944</v>
      </c>
      <c r="E148" s="2" t="s">
        <v>996</v>
      </c>
      <c r="F148" s="2" t="s">
        <v>997</v>
      </c>
      <c r="G148" s="2" t="s">
        <v>1002</v>
      </c>
      <c r="H148" s="2" t="s">
        <v>1003</v>
      </c>
      <c r="I148" s="2" t="s">
        <v>1004</v>
      </c>
      <c r="J148" s="2" t="s">
        <v>1005</v>
      </c>
      <c r="K148" s="2" t="s">
        <v>262</v>
      </c>
      <c r="L148" s="2">
        <v>1214</v>
      </c>
      <c r="M148" s="2" t="s">
        <v>977</v>
      </c>
      <c r="N148" s="2" t="s">
        <v>264</v>
      </c>
      <c r="O148" s="2" t="s">
        <v>265</v>
      </c>
      <c r="P148" s="2" t="s">
        <v>266</v>
      </c>
      <c r="Q148" s="2" t="s">
        <v>118</v>
      </c>
      <c r="R148" s="2" t="s">
        <v>621</v>
      </c>
      <c r="S148" s="2" t="s">
        <v>145</v>
      </c>
      <c r="T148" s="2" t="s">
        <v>716</v>
      </c>
      <c r="U148" s="2" t="s">
        <v>150</v>
      </c>
      <c r="V148" s="2" t="s">
        <v>717</v>
      </c>
      <c r="W148" s="2" t="s">
        <v>718</v>
      </c>
      <c r="X148" s="2" t="s">
        <v>982</v>
      </c>
      <c r="Y148" s="2" t="s">
        <v>983</v>
      </c>
      <c r="Z148" s="16">
        <v>0</v>
      </c>
      <c r="AA148" s="16">
        <v>0</v>
      </c>
      <c r="AB148" s="16">
        <v>-312521.15999999997</v>
      </c>
      <c r="AC148" s="16">
        <v>10182.690000000002</v>
      </c>
      <c r="AD148" s="36">
        <f t="shared" si="16"/>
        <v>-10182.690000000002</v>
      </c>
      <c r="AE148" s="16">
        <v>0</v>
      </c>
      <c r="AF148" s="16">
        <v>0</v>
      </c>
      <c r="AG148" s="16">
        <f t="shared" si="17"/>
        <v>0</v>
      </c>
      <c r="AH148" s="16">
        <v>0</v>
      </c>
      <c r="AI148" s="16">
        <v>0</v>
      </c>
      <c r="AJ148" s="16">
        <f t="shared" si="18"/>
        <v>0</v>
      </c>
      <c r="AK148" s="16">
        <v>0</v>
      </c>
      <c r="AL148" s="16">
        <v>0</v>
      </c>
      <c r="AM148" s="16">
        <f t="shared" si="19"/>
        <v>0</v>
      </c>
      <c r="AN148" s="16">
        <v>0</v>
      </c>
      <c r="AO148" s="16">
        <v>0</v>
      </c>
      <c r="AP148" s="16">
        <f t="shared" si="20"/>
        <v>0</v>
      </c>
      <c r="AQ148" s="16">
        <v>0</v>
      </c>
      <c r="AR148" s="16">
        <f t="shared" si="21"/>
        <v>-10182.690000000002</v>
      </c>
      <c r="AS148" s="16">
        <v>0</v>
      </c>
      <c r="AT148" s="16">
        <v>0</v>
      </c>
      <c r="AU148" s="16" t="s">
        <v>274</v>
      </c>
      <c r="AV148" s="16">
        <v>0</v>
      </c>
      <c r="AW148" s="36">
        <v>0</v>
      </c>
      <c r="AX148" s="36">
        <v>0</v>
      </c>
      <c r="AY148" s="36">
        <v>0</v>
      </c>
      <c r="AZ148" s="36">
        <v>0</v>
      </c>
      <c r="BA148" s="36">
        <v>0</v>
      </c>
      <c r="BB148" s="36"/>
    </row>
    <row r="149" spans="1:54" hidden="1" x14ac:dyDescent="0.25">
      <c r="A149" s="2" t="str">
        <f t="shared" si="15"/>
        <v>F</v>
      </c>
      <c r="B149" s="2" t="s">
        <v>145</v>
      </c>
      <c r="C149" s="2" t="s">
        <v>943</v>
      </c>
      <c r="D149" s="35" t="s">
        <v>944</v>
      </c>
      <c r="E149" s="2" t="s">
        <v>996</v>
      </c>
      <c r="F149" s="2" t="s">
        <v>997</v>
      </c>
      <c r="G149" s="2" t="s">
        <v>1002</v>
      </c>
      <c r="H149" s="2" t="s">
        <v>1003</v>
      </c>
      <c r="I149" s="2" t="s">
        <v>1006</v>
      </c>
      <c r="J149" s="2" t="s">
        <v>1007</v>
      </c>
      <c r="K149" s="2" t="s">
        <v>262</v>
      </c>
      <c r="L149" s="2">
        <v>1238</v>
      </c>
      <c r="M149" s="2" t="s">
        <v>1008</v>
      </c>
      <c r="N149" s="2" t="s">
        <v>264</v>
      </c>
      <c r="O149" s="2" t="s">
        <v>265</v>
      </c>
      <c r="P149" s="2" t="s">
        <v>266</v>
      </c>
      <c r="Q149" s="2" t="s">
        <v>118</v>
      </c>
      <c r="R149" s="2" t="s">
        <v>621</v>
      </c>
      <c r="S149" s="2" t="s">
        <v>145</v>
      </c>
      <c r="T149" s="2" t="s">
        <v>716</v>
      </c>
      <c r="U149" s="2" t="s">
        <v>150</v>
      </c>
      <c r="V149" s="2" t="s">
        <v>717</v>
      </c>
      <c r="W149" s="2" t="s">
        <v>718</v>
      </c>
      <c r="X149" s="2" t="s">
        <v>982</v>
      </c>
      <c r="Y149" s="2" t="s">
        <v>983</v>
      </c>
      <c r="Z149" s="16">
        <v>0</v>
      </c>
      <c r="AA149" s="16">
        <v>250000</v>
      </c>
      <c r="AB149" s="16">
        <v>250000</v>
      </c>
      <c r="AC149" s="16">
        <v>249999.9999999</v>
      </c>
      <c r="AD149" s="36">
        <f t="shared" si="16"/>
        <v>1.0000076144933701E-7</v>
      </c>
      <c r="AE149" s="16">
        <v>0</v>
      </c>
      <c r="AF149" s="16">
        <v>0</v>
      </c>
      <c r="AG149" s="16">
        <f t="shared" si="17"/>
        <v>0</v>
      </c>
      <c r="AH149" s="16">
        <v>0</v>
      </c>
      <c r="AI149" s="16">
        <v>0</v>
      </c>
      <c r="AJ149" s="16">
        <f t="shared" si="18"/>
        <v>0</v>
      </c>
      <c r="AK149" s="16">
        <v>0</v>
      </c>
      <c r="AL149" s="16">
        <v>0</v>
      </c>
      <c r="AM149" s="16">
        <f t="shared" si="19"/>
        <v>0</v>
      </c>
      <c r="AN149" s="16">
        <v>0</v>
      </c>
      <c r="AO149" s="16">
        <v>0</v>
      </c>
      <c r="AP149" s="16">
        <f t="shared" si="20"/>
        <v>0</v>
      </c>
      <c r="AQ149" s="16">
        <v>0</v>
      </c>
      <c r="AR149" s="16">
        <f t="shared" si="21"/>
        <v>1.0000076144933701E-7</v>
      </c>
      <c r="AS149" s="16">
        <v>0</v>
      </c>
      <c r="AT149" s="16">
        <v>0</v>
      </c>
      <c r="AU149" s="16" t="s">
        <v>274</v>
      </c>
      <c r="AV149" s="16">
        <v>0</v>
      </c>
      <c r="AW149" s="36">
        <v>0</v>
      </c>
      <c r="AX149" s="36">
        <v>0</v>
      </c>
      <c r="AY149" s="36">
        <v>0</v>
      </c>
      <c r="AZ149" s="36">
        <v>0</v>
      </c>
      <c r="BA149" s="36">
        <v>0</v>
      </c>
      <c r="BB149" s="36"/>
    </row>
    <row r="150" spans="1:54" hidden="1" x14ac:dyDescent="0.25">
      <c r="A150" s="2" t="str">
        <f t="shared" si="15"/>
        <v>F</v>
      </c>
      <c r="B150" s="2" t="s">
        <v>145</v>
      </c>
      <c r="C150" s="2" t="s">
        <v>943</v>
      </c>
      <c r="D150" s="35" t="s">
        <v>944</v>
      </c>
      <c r="E150" s="2" t="s">
        <v>1009</v>
      </c>
      <c r="F150" s="2" t="s">
        <v>1010</v>
      </c>
      <c r="G150" s="2" t="s">
        <v>1011</v>
      </c>
      <c r="H150" s="2" t="s">
        <v>1012</v>
      </c>
      <c r="I150" s="2" t="s">
        <v>1013</v>
      </c>
      <c r="J150" s="2" t="s">
        <v>1012</v>
      </c>
      <c r="K150" s="2" t="s">
        <v>262</v>
      </c>
      <c r="L150" s="2">
        <v>1220</v>
      </c>
      <c r="M150" s="2" t="s">
        <v>635</v>
      </c>
      <c r="N150" s="2" t="s">
        <v>264</v>
      </c>
      <c r="O150" s="2" t="s">
        <v>300</v>
      </c>
      <c r="P150" s="2" t="s">
        <v>266</v>
      </c>
      <c r="Q150" s="2" t="s">
        <v>118</v>
      </c>
      <c r="R150" s="2" t="s">
        <v>621</v>
      </c>
      <c r="S150" s="2" t="s">
        <v>145</v>
      </c>
      <c r="T150" s="2" t="s">
        <v>716</v>
      </c>
      <c r="U150" s="2" t="s">
        <v>150</v>
      </c>
      <c r="V150" s="2" t="s">
        <v>717</v>
      </c>
      <c r="W150" s="2" t="s">
        <v>718</v>
      </c>
      <c r="X150" s="2" t="s">
        <v>951</v>
      </c>
      <c r="Y150" s="2" t="s">
        <v>952</v>
      </c>
      <c r="Z150" s="16">
        <v>0</v>
      </c>
      <c r="AA150" s="16">
        <v>0</v>
      </c>
      <c r="AB150" s="16">
        <v>0</v>
      </c>
      <c r="AC150" s="16">
        <v>0</v>
      </c>
      <c r="AD150" s="36">
        <f t="shared" si="16"/>
        <v>0</v>
      </c>
      <c r="AE150" s="16">
        <v>0</v>
      </c>
      <c r="AF150" s="16">
        <v>0</v>
      </c>
      <c r="AG150" s="16">
        <f t="shared" si="17"/>
        <v>0</v>
      </c>
      <c r="AH150" s="16">
        <v>0</v>
      </c>
      <c r="AI150" s="16">
        <v>0</v>
      </c>
      <c r="AJ150" s="16">
        <f t="shared" si="18"/>
        <v>0</v>
      </c>
      <c r="AK150" s="16">
        <v>0</v>
      </c>
      <c r="AL150" s="16">
        <v>0</v>
      </c>
      <c r="AM150" s="16">
        <f t="shared" si="19"/>
        <v>0</v>
      </c>
      <c r="AN150" s="16">
        <v>0</v>
      </c>
      <c r="AO150" s="16">
        <v>0</v>
      </c>
      <c r="AP150" s="16">
        <f t="shared" si="20"/>
        <v>0</v>
      </c>
      <c r="AQ150" s="16">
        <v>0</v>
      </c>
      <c r="AR150" s="16">
        <f t="shared" si="21"/>
        <v>0</v>
      </c>
      <c r="AS150" s="16">
        <v>0</v>
      </c>
      <c r="AT150" s="16">
        <v>0</v>
      </c>
      <c r="AU150" s="16" t="s">
        <v>274</v>
      </c>
      <c r="AV150" s="16">
        <v>0</v>
      </c>
      <c r="AW150" s="36">
        <v>0</v>
      </c>
      <c r="AX150" s="36">
        <v>0</v>
      </c>
      <c r="AY150" s="36">
        <v>0</v>
      </c>
      <c r="AZ150" s="36">
        <v>0</v>
      </c>
      <c r="BA150" s="36">
        <v>0</v>
      </c>
      <c r="BB150" s="36"/>
    </row>
    <row r="151" spans="1:54" hidden="1" x14ac:dyDescent="0.25">
      <c r="A151" s="2" t="str">
        <f t="shared" si="15"/>
        <v>F</v>
      </c>
      <c r="B151" s="2" t="s">
        <v>145</v>
      </c>
      <c r="C151" s="2" t="s">
        <v>943</v>
      </c>
      <c r="D151" s="35" t="s">
        <v>944</v>
      </c>
      <c r="E151" s="2" t="s">
        <v>1009</v>
      </c>
      <c r="F151" s="2" t="s">
        <v>1010</v>
      </c>
      <c r="G151" s="2" t="s">
        <v>1014</v>
      </c>
      <c r="H151" s="2" t="s">
        <v>668</v>
      </c>
      <c r="I151" s="2" t="s">
        <v>1015</v>
      </c>
      <c r="J151" s="2" t="s">
        <v>1016</v>
      </c>
      <c r="K151" s="2" t="s">
        <v>262</v>
      </c>
      <c r="L151" s="2">
        <v>1211</v>
      </c>
      <c r="M151" s="2" t="s">
        <v>1017</v>
      </c>
      <c r="N151" s="2" t="s">
        <v>264</v>
      </c>
      <c r="O151" s="2" t="s">
        <v>300</v>
      </c>
      <c r="P151" s="2" t="s">
        <v>266</v>
      </c>
      <c r="Q151" s="2" t="s">
        <v>118</v>
      </c>
      <c r="R151" s="2" t="s">
        <v>621</v>
      </c>
      <c r="S151" s="2" t="s">
        <v>145</v>
      </c>
      <c r="T151" s="2" t="s">
        <v>716</v>
      </c>
      <c r="U151" s="2" t="s">
        <v>150</v>
      </c>
      <c r="V151" s="2" t="s">
        <v>717</v>
      </c>
      <c r="W151" s="2" t="s">
        <v>718</v>
      </c>
      <c r="X151" s="2" t="s">
        <v>951</v>
      </c>
      <c r="Y151" s="2" t="s">
        <v>952</v>
      </c>
      <c r="Z151" s="16">
        <v>0</v>
      </c>
      <c r="AA151" s="16">
        <v>0</v>
      </c>
      <c r="AB151" s="16">
        <v>1643.16</v>
      </c>
      <c r="AC151" s="16">
        <v>1643.16</v>
      </c>
      <c r="AD151" s="36">
        <f t="shared" si="16"/>
        <v>-1643.16</v>
      </c>
      <c r="AE151" s="16">
        <v>0</v>
      </c>
      <c r="AF151" s="16">
        <v>0</v>
      </c>
      <c r="AG151" s="16">
        <f t="shared" si="17"/>
        <v>0</v>
      </c>
      <c r="AH151" s="16">
        <v>0</v>
      </c>
      <c r="AI151" s="16">
        <v>0</v>
      </c>
      <c r="AJ151" s="16">
        <f t="shared" si="18"/>
        <v>0</v>
      </c>
      <c r="AK151" s="16">
        <v>0</v>
      </c>
      <c r="AL151" s="16">
        <v>0</v>
      </c>
      <c r="AM151" s="16">
        <f t="shared" si="19"/>
        <v>0</v>
      </c>
      <c r="AN151" s="16">
        <v>0</v>
      </c>
      <c r="AO151" s="16">
        <v>0</v>
      </c>
      <c r="AP151" s="16">
        <f t="shared" si="20"/>
        <v>0</v>
      </c>
      <c r="AQ151" s="16">
        <v>0</v>
      </c>
      <c r="AR151" s="16">
        <f t="shared" si="21"/>
        <v>-1643.16</v>
      </c>
      <c r="AS151" s="16">
        <v>0</v>
      </c>
      <c r="AT151" s="16">
        <v>0</v>
      </c>
      <c r="AU151" s="16" t="s">
        <v>274</v>
      </c>
      <c r="AV151" s="16">
        <v>0</v>
      </c>
      <c r="AW151" s="36">
        <v>0</v>
      </c>
      <c r="AX151" s="36">
        <v>0</v>
      </c>
      <c r="AY151" s="36">
        <v>0</v>
      </c>
      <c r="AZ151" s="36">
        <v>0</v>
      </c>
      <c r="BA151" s="36">
        <v>0</v>
      </c>
      <c r="BB151" s="36"/>
    </row>
    <row r="152" spans="1:54" hidden="1" x14ac:dyDescent="0.25">
      <c r="A152" s="2" t="str">
        <f t="shared" si="15"/>
        <v>F</v>
      </c>
      <c r="B152" s="2" t="s">
        <v>145</v>
      </c>
      <c r="C152" s="2" t="s">
        <v>943</v>
      </c>
      <c r="D152" s="35" t="s">
        <v>944</v>
      </c>
      <c r="E152" s="2" t="s">
        <v>1009</v>
      </c>
      <c r="F152" s="2" t="s">
        <v>1010</v>
      </c>
      <c r="G152" s="2" t="s">
        <v>1018</v>
      </c>
      <c r="H152" s="2" t="s">
        <v>1019</v>
      </c>
      <c r="I152" s="2" t="s">
        <v>1020</v>
      </c>
      <c r="J152" s="2" t="s">
        <v>1019</v>
      </c>
      <c r="K152" s="2" t="s">
        <v>262</v>
      </c>
      <c r="L152" s="2">
        <v>1214</v>
      </c>
      <c r="M152" s="2" t="s">
        <v>977</v>
      </c>
      <c r="N152" s="2" t="s">
        <v>264</v>
      </c>
      <c r="O152" s="2" t="s">
        <v>300</v>
      </c>
      <c r="P152" s="2" t="s">
        <v>266</v>
      </c>
      <c r="Q152" s="2" t="s">
        <v>118</v>
      </c>
      <c r="R152" s="2" t="s">
        <v>621</v>
      </c>
      <c r="S152" s="2" t="s">
        <v>145</v>
      </c>
      <c r="T152" s="2" t="s">
        <v>716</v>
      </c>
      <c r="U152" s="2" t="s">
        <v>150</v>
      </c>
      <c r="V152" s="2" t="s">
        <v>717</v>
      </c>
      <c r="W152" s="2" t="s">
        <v>718</v>
      </c>
      <c r="X152" s="2" t="s">
        <v>951</v>
      </c>
      <c r="Y152" s="2" t="s">
        <v>952</v>
      </c>
      <c r="Z152" s="16">
        <v>0</v>
      </c>
      <c r="AA152" s="16">
        <v>0</v>
      </c>
      <c r="AB152" s="16">
        <v>3617.94</v>
      </c>
      <c r="AC152" s="16">
        <v>3703.48</v>
      </c>
      <c r="AD152" s="36">
        <f t="shared" si="16"/>
        <v>-3703.48</v>
      </c>
      <c r="AE152" s="16">
        <v>0</v>
      </c>
      <c r="AF152" s="16">
        <v>0</v>
      </c>
      <c r="AG152" s="16">
        <f t="shared" si="17"/>
        <v>0</v>
      </c>
      <c r="AH152" s="16">
        <v>0</v>
      </c>
      <c r="AI152" s="16">
        <v>0</v>
      </c>
      <c r="AJ152" s="16">
        <f t="shared" si="18"/>
        <v>0</v>
      </c>
      <c r="AK152" s="16">
        <v>0</v>
      </c>
      <c r="AL152" s="16">
        <v>0</v>
      </c>
      <c r="AM152" s="16">
        <f t="shared" si="19"/>
        <v>0</v>
      </c>
      <c r="AN152" s="16">
        <v>0</v>
      </c>
      <c r="AO152" s="16">
        <v>0</v>
      </c>
      <c r="AP152" s="16">
        <f t="shared" si="20"/>
        <v>0</v>
      </c>
      <c r="AQ152" s="16">
        <v>0</v>
      </c>
      <c r="AR152" s="16">
        <f t="shared" si="21"/>
        <v>-3703.48</v>
      </c>
      <c r="AS152" s="16">
        <v>0</v>
      </c>
      <c r="AT152" s="16">
        <v>0</v>
      </c>
      <c r="AU152" s="16" t="s">
        <v>274</v>
      </c>
      <c r="AV152" s="16">
        <v>0</v>
      </c>
      <c r="AW152" s="36">
        <v>0</v>
      </c>
      <c r="AX152" s="36">
        <v>0</v>
      </c>
      <c r="AY152" s="36">
        <v>0</v>
      </c>
      <c r="AZ152" s="36">
        <v>0</v>
      </c>
      <c r="BA152" s="36">
        <v>0</v>
      </c>
      <c r="BB152" s="36"/>
    </row>
    <row r="153" spans="1:54" hidden="1" x14ac:dyDescent="0.25">
      <c r="A153" s="2" t="str">
        <f t="shared" si="15"/>
        <v>F</v>
      </c>
      <c r="B153" s="2" t="s">
        <v>145</v>
      </c>
      <c r="C153" s="2" t="s">
        <v>943</v>
      </c>
      <c r="D153" s="35" t="s">
        <v>944</v>
      </c>
      <c r="E153" s="2" t="s">
        <v>1009</v>
      </c>
      <c r="F153" s="2" t="s">
        <v>1010</v>
      </c>
      <c r="G153" s="2" t="s">
        <v>1021</v>
      </c>
      <c r="H153" s="2" t="s">
        <v>1022</v>
      </c>
      <c r="I153" s="2" t="s">
        <v>1023</v>
      </c>
      <c r="J153" s="2" t="s">
        <v>1024</v>
      </c>
      <c r="K153" s="2" t="s">
        <v>262</v>
      </c>
      <c r="L153" s="2">
        <v>1214</v>
      </c>
      <c r="M153" s="2" t="s">
        <v>977</v>
      </c>
      <c r="N153" s="2" t="s">
        <v>264</v>
      </c>
      <c r="O153" s="2" t="s">
        <v>285</v>
      </c>
      <c r="P153" s="2" t="s">
        <v>266</v>
      </c>
      <c r="Q153" s="2" t="s">
        <v>118</v>
      </c>
      <c r="R153" s="2" t="s">
        <v>621</v>
      </c>
      <c r="S153" s="2" t="s">
        <v>145</v>
      </c>
      <c r="T153" s="2" t="s">
        <v>716</v>
      </c>
      <c r="U153" s="2" t="s">
        <v>150</v>
      </c>
      <c r="V153" s="2" t="s">
        <v>717</v>
      </c>
      <c r="W153" s="2" t="s">
        <v>718</v>
      </c>
      <c r="X153" s="2" t="s">
        <v>951</v>
      </c>
      <c r="Y153" s="2" t="s">
        <v>952</v>
      </c>
      <c r="Z153" s="16">
        <v>0</v>
      </c>
      <c r="AA153" s="16">
        <v>0</v>
      </c>
      <c r="AB153" s="16">
        <v>0</v>
      </c>
      <c r="AC153" s="16">
        <v>0</v>
      </c>
      <c r="AD153" s="36">
        <f t="shared" si="16"/>
        <v>0</v>
      </c>
      <c r="AE153" s="16">
        <v>0</v>
      </c>
      <c r="AF153" s="16">
        <v>0</v>
      </c>
      <c r="AG153" s="16">
        <f t="shared" si="17"/>
        <v>0</v>
      </c>
      <c r="AH153" s="16">
        <v>0</v>
      </c>
      <c r="AI153" s="16">
        <v>0</v>
      </c>
      <c r="AJ153" s="16">
        <f t="shared" si="18"/>
        <v>0</v>
      </c>
      <c r="AK153" s="16">
        <v>0</v>
      </c>
      <c r="AL153" s="16">
        <v>0</v>
      </c>
      <c r="AM153" s="16">
        <f t="shared" si="19"/>
        <v>0</v>
      </c>
      <c r="AN153" s="16">
        <v>0</v>
      </c>
      <c r="AO153" s="16">
        <v>0</v>
      </c>
      <c r="AP153" s="16">
        <f t="shared" si="20"/>
        <v>0</v>
      </c>
      <c r="AQ153" s="16">
        <v>0</v>
      </c>
      <c r="AR153" s="16">
        <f t="shared" si="21"/>
        <v>0</v>
      </c>
      <c r="AS153" s="16">
        <v>0</v>
      </c>
      <c r="AT153" s="16">
        <v>0</v>
      </c>
      <c r="AU153" s="16" t="s">
        <v>274</v>
      </c>
      <c r="AV153" s="16">
        <v>0</v>
      </c>
      <c r="AW153" s="36">
        <v>0</v>
      </c>
      <c r="AX153" s="36">
        <v>0</v>
      </c>
      <c r="AY153" s="36">
        <v>0</v>
      </c>
      <c r="AZ153" s="36">
        <v>0</v>
      </c>
      <c r="BA153" s="36">
        <v>0</v>
      </c>
      <c r="BB153" s="36"/>
    </row>
    <row r="154" spans="1:54" hidden="1" x14ac:dyDescent="0.25">
      <c r="A154" s="2" t="str">
        <f t="shared" si="15"/>
        <v>F</v>
      </c>
      <c r="B154" s="2" t="s">
        <v>145</v>
      </c>
      <c r="C154" s="2" t="s">
        <v>943</v>
      </c>
      <c r="D154" s="35" t="s">
        <v>944</v>
      </c>
      <c r="E154" s="2" t="s">
        <v>1025</v>
      </c>
      <c r="F154" s="2" t="s">
        <v>1026</v>
      </c>
      <c r="G154" s="2" t="s">
        <v>1027</v>
      </c>
      <c r="H154" s="2" t="s">
        <v>1028</v>
      </c>
      <c r="I154" s="2" t="s">
        <v>1029</v>
      </c>
      <c r="J154" s="2" t="s">
        <v>1030</v>
      </c>
      <c r="K154" s="2" t="s">
        <v>262</v>
      </c>
      <c r="L154" s="2">
        <v>1215</v>
      </c>
      <c r="M154" s="2" t="s">
        <v>1001</v>
      </c>
      <c r="N154" s="2" t="s">
        <v>264</v>
      </c>
      <c r="O154" s="2" t="s">
        <v>285</v>
      </c>
      <c r="P154" s="2" t="s">
        <v>266</v>
      </c>
      <c r="Q154" s="2" t="s">
        <v>118</v>
      </c>
      <c r="R154" s="2" t="s">
        <v>621</v>
      </c>
      <c r="S154" s="2" t="s">
        <v>145</v>
      </c>
      <c r="T154" s="2" t="s">
        <v>716</v>
      </c>
      <c r="U154" s="2" t="s">
        <v>150</v>
      </c>
      <c r="V154" s="2" t="s">
        <v>717</v>
      </c>
      <c r="W154" s="2" t="s">
        <v>718</v>
      </c>
      <c r="X154" s="2" t="s">
        <v>982</v>
      </c>
      <c r="Y154" s="2" t="s">
        <v>983</v>
      </c>
      <c r="Z154" s="16">
        <v>0</v>
      </c>
      <c r="AA154" s="16">
        <v>0</v>
      </c>
      <c r="AB154" s="16">
        <v>23623.39</v>
      </c>
      <c r="AC154" s="16">
        <v>53544.39</v>
      </c>
      <c r="AD154" s="36">
        <f t="shared" si="16"/>
        <v>-53544.39</v>
      </c>
      <c r="AE154" s="16">
        <v>0</v>
      </c>
      <c r="AF154" s="16">
        <v>0</v>
      </c>
      <c r="AG154" s="16">
        <f t="shared" si="17"/>
        <v>0</v>
      </c>
      <c r="AH154" s="16">
        <v>0</v>
      </c>
      <c r="AI154" s="16">
        <v>0</v>
      </c>
      <c r="AJ154" s="16">
        <f t="shared" si="18"/>
        <v>0</v>
      </c>
      <c r="AK154" s="16">
        <v>0</v>
      </c>
      <c r="AL154" s="16">
        <v>0</v>
      </c>
      <c r="AM154" s="16">
        <f t="shared" si="19"/>
        <v>0</v>
      </c>
      <c r="AN154" s="16">
        <v>0</v>
      </c>
      <c r="AO154" s="16">
        <v>0</v>
      </c>
      <c r="AP154" s="16">
        <f t="shared" si="20"/>
        <v>0</v>
      </c>
      <c r="AQ154" s="16">
        <v>0</v>
      </c>
      <c r="AR154" s="16">
        <f t="shared" si="21"/>
        <v>-53544.39</v>
      </c>
      <c r="AS154" s="16">
        <v>0</v>
      </c>
      <c r="AT154" s="16">
        <v>0</v>
      </c>
      <c r="AU154" s="16" t="s">
        <v>274</v>
      </c>
      <c r="AV154" s="16">
        <v>0</v>
      </c>
      <c r="AW154" s="36">
        <v>0</v>
      </c>
      <c r="AX154" s="36">
        <v>0</v>
      </c>
      <c r="AY154" s="36">
        <v>0</v>
      </c>
      <c r="AZ154" s="36">
        <v>0</v>
      </c>
      <c r="BA154" s="36">
        <v>0</v>
      </c>
      <c r="BB154" s="36"/>
    </row>
    <row r="155" spans="1:54" hidden="1" x14ac:dyDescent="0.25">
      <c r="A155" s="2" t="str">
        <f t="shared" si="15"/>
        <v>F</v>
      </c>
      <c r="B155" s="2" t="s">
        <v>145</v>
      </c>
      <c r="C155" s="2" t="s">
        <v>943</v>
      </c>
      <c r="D155" s="35" t="s">
        <v>944</v>
      </c>
      <c r="E155" s="2" t="s">
        <v>1025</v>
      </c>
      <c r="F155" s="2" t="s">
        <v>1026</v>
      </c>
      <c r="G155" s="2" t="s">
        <v>1031</v>
      </c>
      <c r="H155" s="2" t="s">
        <v>1032</v>
      </c>
      <c r="I155" s="2" t="s">
        <v>1033</v>
      </c>
      <c r="J155" s="2" t="s">
        <v>1034</v>
      </c>
      <c r="K155" s="2" t="s">
        <v>262</v>
      </c>
      <c r="L155" s="2">
        <v>1243</v>
      </c>
      <c r="M155" s="2" t="s">
        <v>1035</v>
      </c>
      <c r="N155" s="2" t="s">
        <v>264</v>
      </c>
      <c r="O155" s="2" t="s">
        <v>265</v>
      </c>
      <c r="P155" s="2" t="s">
        <v>266</v>
      </c>
      <c r="Q155" s="2" t="s">
        <v>118</v>
      </c>
      <c r="R155" s="2" t="s">
        <v>621</v>
      </c>
      <c r="S155" s="2" t="s">
        <v>145</v>
      </c>
      <c r="T155" s="2" t="s">
        <v>716</v>
      </c>
      <c r="U155" s="2" t="s">
        <v>150</v>
      </c>
      <c r="V155" s="2" t="s">
        <v>717</v>
      </c>
      <c r="W155" s="2" t="s">
        <v>718</v>
      </c>
      <c r="X155" s="2" t="s">
        <v>951</v>
      </c>
      <c r="Y155" s="2" t="s">
        <v>952</v>
      </c>
      <c r="Z155" s="16">
        <v>0</v>
      </c>
      <c r="AA155" s="16">
        <v>220000</v>
      </c>
      <c r="AB155" s="16">
        <v>220335.79</v>
      </c>
      <c r="AC155" s="16">
        <v>232028.24129999999</v>
      </c>
      <c r="AD155" s="36">
        <f t="shared" si="16"/>
        <v>-12028.241299999994</v>
      </c>
      <c r="AE155" s="16">
        <v>0</v>
      </c>
      <c r="AF155" s="16">
        <v>0</v>
      </c>
      <c r="AG155" s="16">
        <f t="shared" si="17"/>
        <v>0</v>
      </c>
      <c r="AH155" s="16">
        <v>0</v>
      </c>
      <c r="AI155" s="16">
        <v>0</v>
      </c>
      <c r="AJ155" s="16">
        <f t="shared" si="18"/>
        <v>0</v>
      </c>
      <c r="AK155" s="16">
        <v>0</v>
      </c>
      <c r="AL155" s="16">
        <v>0</v>
      </c>
      <c r="AM155" s="16">
        <f t="shared" si="19"/>
        <v>0</v>
      </c>
      <c r="AN155" s="16">
        <v>0</v>
      </c>
      <c r="AO155" s="16">
        <v>0</v>
      </c>
      <c r="AP155" s="16">
        <f t="shared" si="20"/>
        <v>0</v>
      </c>
      <c r="AQ155" s="16">
        <v>0</v>
      </c>
      <c r="AR155" s="16">
        <f t="shared" si="21"/>
        <v>-12028.241299999994</v>
      </c>
      <c r="AS155" s="16">
        <v>0</v>
      </c>
      <c r="AT155" s="16">
        <v>0</v>
      </c>
      <c r="AU155" s="16" t="s">
        <v>274</v>
      </c>
      <c r="AV155" s="16">
        <v>0</v>
      </c>
      <c r="AW155" s="36">
        <v>0</v>
      </c>
      <c r="AX155" s="36">
        <v>0</v>
      </c>
      <c r="AY155" s="36">
        <v>0</v>
      </c>
      <c r="AZ155" s="36">
        <v>0</v>
      </c>
      <c r="BA155" s="36">
        <v>0</v>
      </c>
      <c r="BB155" s="36"/>
    </row>
    <row r="156" spans="1:54" hidden="1" x14ac:dyDescent="0.25">
      <c r="A156" s="2" t="str">
        <f t="shared" si="15"/>
        <v>F</v>
      </c>
      <c r="B156" s="2" t="s">
        <v>145</v>
      </c>
      <c r="C156" s="2" t="s">
        <v>943</v>
      </c>
      <c r="D156" s="35" t="s">
        <v>944</v>
      </c>
      <c r="E156" s="2" t="s">
        <v>1025</v>
      </c>
      <c r="F156" s="2" t="s">
        <v>1026</v>
      </c>
      <c r="G156" s="2" t="s">
        <v>1036</v>
      </c>
      <c r="H156" s="2" t="s">
        <v>1037</v>
      </c>
      <c r="I156" s="2" t="s">
        <v>1038</v>
      </c>
      <c r="J156" s="2" t="s">
        <v>1037</v>
      </c>
      <c r="K156" s="2" t="s">
        <v>262</v>
      </c>
      <c r="L156" s="2">
        <v>1243</v>
      </c>
      <c r="M156" s="2" t="s">
        <v>1035</v>
      </c>
      <c r="N156" s="2" t="s">
        <v>264</v>
      </c>
      <c r="O156" s="2" t="s">
        <v>265</v>
      </c>
      <c r="P156" s="2" t="s">
        <v>266</v>
      </c>
      <c r="Q156" s="2" t="s">
        <v>118</v>
      </c>
      <c r="R156" s="2" t="s">
        <v>621</v>
      </c>
      <c r="S156" s="2" t="s">
        <v>145</v>
      </c>
      <c r="T156" s="2" t="s">
        <v>716</v>
      </c>
      <c r="U156" s="2" t="s">
        <v>150</v>
      </c>
      <c r="V156" s="2" t="s">
        <v>717</v>
      </c>
      <c r="W156" s="2" t="s">
        <v>718</v>
      </c>
      <c r="X156" s="2" t="s">
        <v>951</v>
      </c>
      <c r="Y156" s="2" t="s">
        <v>952</v>
      </c>
      <c r="Z156" s="16">
        <v>0</v>
      </c>
      <c r="AA156" s="16">
        <v>3900000</v>
      </c>
      <c r="AB156" s="16">
        <v>3897455.37</v>
      </c>
      <c r="AC156" s="16">
        <v>3893440.4844199996</v>
      </c>
      <c r="AD156" s="36">
        <f t="shared" si="16"/>
        <v>6559.5155800003558</v>
      </c>
      <c r="AE156" s="16">
        <v>0</v>
      </c>
      <c r="AF156" s="16">
        <v>0</v>
      </c>
      <c r="AG156" s="16">
        <f t="shared" si="17"/>
        <v>0</v>
      </c>
      <c r="AH156" s="16">
        <v>0</v>
      </c>
      <c r="AI156" s="16">
        <v>0</v>
      </c>
      <c r="AJ156" s="16">
        <f t="shared" si="18"/>
        <v>0</v>
      </c>
      <c r="AK156" s="16">
        <v>0</v>
      </c>
      <c r="AL156" s="16">
        <v>0</v>
      </c>
      <c r="AM156" s="16">
        <f t="shared" si="19"/>
        <v>0</v>
      </c>
      <c r="AN156" s="16">
        <v>0</v>
      </c>
      <c r="AO156" s="16">
        <v>0</v>
      </c>
      <c r="AP156" s="16">
        <f t="shared" si="20"/>
        <v>0</v>
      </c>
      <c r="AQ156" s="16">
        <v>0</v>
      </c>
      <c r="AR156" s="16">
        <f t="shared" si="21"/>
        <v>6559.5155800003558</v>
      </c>
      <c r="AS156" s="16">
        <v>0</v>
      </c>
      <c r="AT156" s="16">
        <v>0</v>
      </c>
      <c r="AU156" s="16" t="s">
        <v>274</v>
      </c>
      <c r="AV156" s="16">
        <v>0</v>
      </c>
      <c r="AW156" s="36">
        <v>0</v>
      </c>
      <c r="AX156" s="36">
        <v>0</v>
      </c>
      <c r="AY156" s="36">
        <v>0</v>
      </c>
      <c r="AZ156" s="36">
        <v>0</v>
      </c>
      <c r="BA156" s="36">
        <v>0</v>
      </c>
      <c r="BB156" s="36"/>
    </row>
    <row r="157" spans="1:54" hidden="1" x14ac:dyDescent="0.25">
      <c r="A157" s="2" t="str">
        <f t="shared" si="15"/>
        <v>F</v>
      </c>
      <c r="B157" s="2" t="s">
        <v>145</v>
      </c>
      <c r="C157" s="2" t="s">
        <v>943</v>
      </c>
      <c r="D157" s="35" t="s">
        <v>944</v>
      </c>
      <c r="E157" s="2" t="s">
        <v>1025</v>
      </c>
      <c r="F157" s="2" t="s">
        <v>1026</v>
      </c>
      <c r="G157" s="2" t="s">
        <v>1039</v>
      </c>
      <c r="H157" s="2" t="s">
        <v>1040</v>
      </c>
      <c r="I157" s="2" t="s">
        <v>1041</v>
      </c>
      <c r="J157" s="2" t="s">
        <v>1040</v>
      </c>
      <c r="K157" s="2" t="s">
        <v>262</v>
      </c>
      <c r="L157" s="2">
        <v>1243</v>
      </c>
      <c r="M157" s="2" t="s">
        <v>1035</v>
      </c>
      <c r="N157" s="2" t="s">
        <v>264</v>
      </c>
      <c r="O157" s="2" t="s">
        <v>265</v>
      </c>
      <c r="P157" s="2" t="s">
        <v>266</v>
      </c>
      <c r="Q157" s="2" t="s">
        <v>118</v>
      </c>
      <c r="R157" s="2" t="s">
        <v>621</v>
      </c>
      <c r="S157" s="2" t="s">
        <v>145</v>
      </c>
      <c r="T157" s="2" t="s">
        <v>716</v>
      </c>
      <c r="U157" s="2" t="s">
        <v>150</v>
      </c>
      <c r="V157" s="2" t="s">
        <v>717</v>
      </c>
      <c r="W157" s="2" t="s">
        <v>718</v>
      </c>
      <c r="X157" s="2" t="s">
        <v>951</v>
      </c>
      <c r="Y157" s="2" t="s">
        <v>952</v>
      </c>
      <c r="Z157" s="16">
        <v>0</v>
      </c>
      <c r="AA157" s="16">
        <v>50000</v>
      </c>
      <c r="AB157" s="16">
        <v>16931.39</v>
      </c>
      <c r="AC157" s="16">
        <v>17494.36</v>
      </c>
      <c r="AD157" s="36">
        <f t="shared" si="16"/>
        <v>32505.64</v>
      </c>
      <c r="AE157" s="16">
        <v>0</v>
      </c>
      <c r="AF157" s="16">
        <v>0</v>
      </c>
      <c r="AG157" s="16">
        <f t="shared" si="17"/>
        <v>0</v>
      </c>
      <c r="AH157" s="16">
        <v>0</v>
      </c>
      <c r="AI157" s="16">
        <v>0</v>
      </c>
      <c r="AJ157" s="16">
        <f t="shared" si="18"/>
        <v>0</v>
      </c>
      <c r="AK157" s="16">
        <v>0</v>
      </c>
      <c r="AL157" s="16">
        <v>0</v>
      </c>
      <c r="AM157" s="16">
        <f t="shared" si="19"/>
        <v>0</v>
      </c>
      <c r="AN157" s="16">
        <v>0</v>
      </c>
      <c r="AO157" s="16">
        <v>0</v>
      </c>
      <c r="AP157" s="16">
        <f t="shared" si="20"/>
        <v>0</v>
      </c>
      <c r="AQ157" s="16">
        <v>0</v>
      </c>
      <c r="AR157" s="16">
        <f t="shared" si="21"/>
        <v>32505.64</v>
      </c>
      <c r="AS157" s="16">
        <v>0</v>
      </c>
      <c r="AT157" s="16">
        <v>0</v>
      </c>
      <c r="AU157" s="16" t="s">
        <v>274</v>
      </c>
      <c r="AV157" s="16">
        <v>0</v>
      </c>
      <c r="AW157" s="36">
        <v>0</v>
      </c>
      <c r="AX157" s="36">
        <v>0</v>
      </c>
      <c r="AY157" s="36">
        <v>0</v>
      </c>
      <c r="AZ157" s="36">
        <v>0</v>
      </c>
      <c r="BA157" s="36">
        <v>0</v>
      </c>
      <c r="BB157" s="36"/>
    </row>
    <row r="158" spans="1:54" hidden="1" x14ac:dyDescent="0.25">
      <c r="A158" s="2" t="str">
        <f t="shared" si="15"/>
        <v>F</v>
      </c>
      <c r="B158" s="2" t="s">
        <v>145</v>
      </c>
      <c r="C158" s="2" t="s">
        <v>943</v>
      </c>
      <c r="D158" s="35" t="s">
        <v>944</v>
      </c>
      <c r="E158" s="2" t="s">
        <v>1025</v>
      </c>
      <c r="F158" s="2" t="s">
        <v>1026</v>
      </c>
      <c r="G158" s="2" t="s">
        <v>1042</v>
      </c>
      <c r="H158" s="2" t="s">
        <v>1043</v>
      </c>
      <c r="I158" s="2" t="s">
        <v>1044</v>
      </c>
      <c r="J158" s="2" t="s">
        <v>1045</v>
      </c>
      <c r="K158" s="2" t="s">
        <v>262</v>
      </c>
      <c r="L158" s="2">
        <v>1215</v>
      </c>
      <c r="M158" s="2" t="s">
        <v>1001</v>
      </c>
      <c r="N158" s="2" t="s">
        <v>264</v>
      </c>
      <c r="O158" s="2" t="s">
        <v>300</v>
      </c>
      <c r="P158" s="2" t="s">
        <v>266</v>
      </c>
      <c r="Q158" s="2" t="s">
        <v>118</v>
      </c>
      <c r="R158" s="2" t="s">
        <v>621</v>
      </c>
      <c r="S158" s="2" t="s">
        <v>145</v>
      </c>
      <c r="T158" s="2" t="s">
        <v>716</v>
      </c>
      <c r="U158" s="2" t="s">
        <v>150</v>
      </c>
      <c r="V158" s="2" t="s">
        <v>717</v>
      </c>
      <c r="W158" s="2" t="s">
        <v>718</v>
      </c>
      <c r="X158" s="2" t="s">
        <v>951</v>
      </c>
      <c r="Y158" s="2" t="s">
        <v>952</v>
      </c>
      <c r="Z158" s="16">
        <v>0</v>
      </c>
      <c r="AA158" s="16">
        <v>0</v>
      </c>
      <c r="AB158" s="16">
        <v>25937.18</v>
      </c>
      <c r="AC158" s="16">
        <v>34023.2111</v>
      </c>
      <c r="AD158" s="36">
        <f t="shared" si="16"/>
        <v>-34023.2111</v>
      </c>
      <c r="AE158" s="16">
        <v>0</v>
      </c>
      <c r="AF158" s="16">
        <v>0</v>
      </c>
      <c r="AG158" s="16">
        <f t="shared" si="17"/>
        <v>0</v>
      </c>
      <c r="AH158" s="16">
        <v>0</v>
      </c>
      <c r="AI158" s="16">
        <v>0</v>
      </c>
      <c r="AJ158" s="16">
        <f t="shared" si="18"/>
        <v>0</v>
      </c>
      <c r="AK158" s="16">
        <v>0</v>
      </c>
      <c r="AL158" s="16">
        <v>0</v>
      </c>
      <c r="AM158" s="16">
        <f t="shared" si="19"/>
        <v>0</v>
      </c>
      <c r="AN158" s="16">
        <v>0</v>
      </c>
      <c r="AO158" s="16">
        <v>0</v>
      </c>
      <c r="AP158" s="16">
        <f t="shared" si="20"/>
        <v>0</v>
      </c>
      <c r="AQ158" s="16">
        <v>0</v>
      </c>
      <c r="AR158" s="16">
        <f t="shared" si="21"/>
        <v>-34023.2111</v>
      </c>
      <c r="AS158" s="16">
        <v>0</v>
      </c>
      <c r="AT158" s="16">
        <v>0</v>
      </c>
      <c r="AU158" s="16" t="s">
        <v>274</v>
      </c>
      <c r="AV158" s="16">
        <v>0</v>
      </c>
      <c r="AW158" s="36">
        <v>0</v>
      </c>
      <c r="AX158" s="36">
        <v>0</v>
      </c>
      <c r="AY158" s="36">
        <v>0</v>
      </c>
      <c r="AZ158" s="36">
        <v>0</v>
      </c>
      <c r="BA158" s="36">
        <v>0</v>
      </c>
      <c r="BB158" s="36"/>
    </row>
    <row r="159" spans="1:54" hidden="1" x14ac:dyDescent="0.25">
      <c r="A159" s="2" t="str">
        <f t="shared" si="15"/>
        <v>F</v>
      </c>
      <c r="B159" s="2" t="s">
        <v>145</v>
      </c>
      <c r="C159" s="2" t="s">
        <v>943</v>
      </c>
      <c r="D159" s="35" t="s">
        <v>944</v>
      </c>
      <c r="E159" s="2" t="s">
        <v>1025</v>
      </c>
      <c r="F159" s="2" t="s">
        <v>1026</v>
      </c>
      <c r="G159" s="2" t="s">
        <v>1046</v>
      </c>
      <c r="H159" s="2" t="s">
        <v>1047</v>
      </c>
      <c r="I159" s="2" t="s">
        <v>1048</v>
      </c>
      <c r="J159" s="2" t="s">
        <v>1047</v>
      </c>
      <c r="K159" s="2" t="s">
        <v>262</v>
      </c>
      <c r="L159" s="2">
        <v>1215</v>
      </c>
      <c r="M159" s="2" t="s">
        <v>1001</v>
      </c>
      <c r="N159" s="2" t="s">
        <v>264</v>
      </c>
      <c r="O159" s="2" t="s">
        <v>265</v>
      </c>
      <c r="P159" s="2" t="s">
        <v>266</v>
      </c>
      <c r="Q159" s="2" t="s">
        <v>118</v>
      </c>
      <c r="R159" s="2" t="s">
        <v>621</v>
      </c>
      <c r="S159" s="2" t="s">
        <v>145</v>
      </c>
      <c r="T159" s="2" t="s">
        <v>716</v>
      </c>
      <c r="U159" s="2" t="s">
        <v>150</v>
      </c>
      <c r="V159" s="2" t="s">
        <v>717</v>
      </c>
      <c r="W159" s="2" t="s">
        <v>718</v>
      </c>
      <c r="X159" s="2" t="s">
        <v>951</v>
      </c>
      <c r="Y159" s="2" t="s">
        <v>952</v>
      </c>
      <c r="Z159" s="16">
        <v>0</v>
      </c>
      <c r="AA159" s="16">
        <v>0</v>
      </c>
      <c r="AB159" s="16">
        <v>0</v>
      </c>
      <c r="AC159" s="16">
        <v>0</v>
      </c>
      <c r="AD159" s="36">
        <f t="shared" si="16"/>
        <v>0</v>
      </c>
      <c r="AE159" s="16">
        <v>0</v>
      </c>
      <c r="AF159" s="16">
        <v>0</v>
      </c>
      <c r="AG159" s="16">
        <f t="shared" si="17"/>
        <v>0</v>
      </c>
      <c r="AH159" s="16">
        <v>0</v>
      </c>
      <c r="AI159" s="16">
        <v>0</v>
      </c>
      <c r="AJ159" s="16">
        <f t="shared" si="18"/>
        <v>0</v>
      </c>
      <c r="AK159" s="16">
        <v>0</v>
      </c>
      <c r="AL159" s="16">
        <v>0</v>
      </c>
      <c r="AM159" s="16">
        <f t="shared" si="19"/>
        <v>0</v>
      </c>
      <c r="AN159" s="16">
        <v>0</v>
      </c>
      <c r="AO159" s="16">
        <v>0</v>
      </c>
      <c r="AP159" s="16">
        <f t="shared" si="20"/>
        <v>0</v>
      </c>
      <c r="AQ159" s="16">
        <v>0</v>
      </c>
      <c r="AR159" s="16">
        <f t="shared" si="21"/>
        <v>0</v>
      </c>
      <c r="AS159" s="16">
        <v>0</v>
      </c>
      <c r="AT159" s="16">
        <v>0</v>
      </c>
      <c r="AU159" s="16" t="s">
        <v>274</v>
      </c>
      <c r="AV159" s="16">
        <v>0</v>
      </c>
      <c r="AW159" s="36">
        <v>0</v>
      </c>
      <c r="AX159" s="36">
        <v>0</v>
      </c>
      <c r="AY159" s="36">
        <v>0</v>
      </c>
      <c r="AZ159" s="36">
        <v>0</v>
      </c>
      <c r="BA159" s="36">
        <v>0</v>
      </c>
      <c r="BB159" s="36"/>
    </row>
    <row r="160" spans="1:54" hidden="1" x14ac:dyDescent="0.25">
      <c r="A160" s="2" t="str">
        <f t="shared" si="15"/>
        <v>F</v>
      </c>
      <c r="B160" s="2" t="s">
        <v>145</v>
      </c>
      <c r="C160" s="2" t="s">
        <v>943</v>
      </c>
      <c r="D160" s="35" t="s">
        <v>944</v>
      </c>
      <c r="E160" s="2" t="s">
        <v>1049</v>
      </c>
      <c r="F160" s="2" t="s">
        <v>1050</v>
      </c>
      <c r="G160" s="2" t="s">
        <v>1051</v>
      </c>
      <c r="H160" s="2" t="s">
        <v>1052</v>
      </c>
      <c r="I160" s="2" t="s">
        <v>1053</v>
      </c>
      <c r="J160" s="2" t="s">
        <v>1054</v>
      </c>
      <c r="K160" s="2" t="s">
        <v>262</v>
      </c>
      <c r="L160" s="2">
        <v>1210</v>
      </c>
      <c r="M160" s="2" t="s">
        <v>1055</v>
      </c>
      <c r="N160" s="2" t="s">
        <v>264</v>
      </c>
      <c r="O160" s="2" t="s">
        <v>285</v>
      </c>
      <c r="P160" s="2" t="s">
        <v>266</v>
      </c>
      <c r="Q160" s="2" t="s">
        <v>118</v>
      </c>
      <c r="R160" s="2" t="s">
        <v>621</v>
      </c>
      <c r="S160" s="2" t="s">
        <v>145</v>
      </c>
      <c r="T160" s="2" t="s">
        <v>716</v>
      </c>
      <c r="U160" s="2" t="s">
        <v>150</v>
      </c>
      <c r="V160" s="2" t="s">
        <v>717</v>
      </c>
      <c r="W160" s="2" t="s">
        <v>718</v>
      </c>
      <c r="X160" s="2" t="s">
        <v>951</v>
      </c>
      <c r="Y160" s="2" t="s">
        <v>952</v>
      </c>
      <c r="Z160" s="16">
        <v>0</v>
      </c>
      <c r="AA160" s="16">
        <v>0</v>
      </c>
      <c r="AB160" s="16">
        <v>0</v>
      </c>
      <c r="AC160" s="16">
        <v>0</v>
      </c>
      <c r="AD160" s="36">
        <f t="shared" si="16"/>
        <v>0</v>
      </c>
      <c r="AE160" s="16">
        <v>0</v>
      </c>
      <c r="AF160" s="16">
        <v>0</v>
      </c>
      <c r="AG160" s="16">
        <f t="shared" si="17"/>
        <v>0</v>
      </c>
      <c r="AH160" s="16">
        <v>0</v>
      </c>
      <c r="AI160" s="16">
        <v>0</v>
      </c>
      <c r="AJ160" s="16">
        <f t="shared" si="18"/>
        <v>0</v>
      </c>
      <c r="AK160" s="16">
        <v>0</v>
      </c>
      <c r="AL160" s="16">
        <v>0</v>
      </c>
      <c r="AM160" s="16">
        <f t="shared" si="19"/>
        <v>0</v>
      </c>
      <c r="AN160" s="16">
        <v>0</v>
      </c>
      <c r="AO160" s="16">
        <v>0</v>
      </c>
      <c r="AP160" s="16">
        <f t="shared" si="20"/>
        <v>0</v>
      </c>
      <c r="AQ160" s="16">
        <v>0</v>
      </c>
      <c r="AR160" s="16">
        <f t="shared" si="21"/>
        <v>0</v>
      </c>
      <c r="AS160" s="16">
        <v>0</v>
      </c>
      <c r="AT160" s="16">
        <v>0</v>
      </c>
      <c r="AU160" s="16" t="s">
        <v>274</v>
      </c>
      <c r="AV160" s="16">
        <v>0</v>
      </c>
      <c r="AW160" s="36">
        <v>0</v>
      </c>
      <c r="AX160" s="36">
        <v>0</v>
      </c>
      <c r="AY160" s="36">
        <v>0</v>
      </c>
      <c r="AZ160" s="36">
        <v>0</v>
      </c>
      <c r="BA160" s="36">
        <v>0</v>
      </c>
      <c r="BB160" s="36"/>
    </row>
    <row r="161" spans="1:54" hidden="1" x14ac:dyDescent="0.25">
      <c r="A161" s="2" t="str">
        <f t="shared" si="15"/>
        <v>F</v>
      </c>
      <c r="B161" s="2" t="s">
        <v>145</v>
      </c>
      <c r="C161" s="2" t="s">
        <v>943</v>
      </c>
      <c r="D161" s="35" t="s">
        <v>944</v>
      </c>
      <c r="E161" s="2" t="s">
        <v>1049</v>
      </c>
      <c r="F161" s="2" t="s">
        <v>1050</v>
      </c>
      <c r="G161" s="2" t="s">
        <v>1056</v>
      </c>
      <c r="H161" s="2" t="s">
        <v>1057</v>
      </c>
      <c r="I161" s="2" t="s">
        <v>1058</v>
      </c>
      <c r="J161" s="2" t="s">
        <v>1057</v>
      </c>
      <c r="K161" s="2" t="s">
        <v>262</v>
      </c>
      <c r="L161" s="2">
        <v>1213</v>
      </c>
      <c r="M161" s="2" t="s">
        <v>670</v>
      </c>
      <c r="N161" s="2" t="s">
        <v>264</v>
      </c>
      <c r="O161" s="2" t="s">
        <v>265</v>
      </c>
      <c r="P161" s="2" t="s">
        <v>266</v>
      </c>
      <c r="Q161" s="2" t="s">
        <v>118</v>
      </c>
      <c r="R161" s="2" t="s">
        <v>621</v>
      </c>
      <c r="S161" s="2" t="s">
        <v>145</v>
      </c>
      <c r="T161" s="2" t="s">
        <v>716</v>
      </c>
      <c r="U161" s="2" t="s">
        <v>150</v>
      </c>
      <c r="V161" s="2" t="s">
        <v>717</v>
      </c>
      <c r="W161" s="2" t="s">
        <v>718</v>
      </c>
      <c r="X161" s="2" t="s">
        <v>951</v>
      </c>
      <c r="Y161" s="2" t="s">
        <v>952</v>
      </c>
      <c r="Z161" s="16">
        <v>0</v>
      </c>
      <c r="AA161" s="16">
        <v>250000</v>
      </c>
      <c r="AB161" s="16">
        <v>253429.06</v>
      </c>
      <c r="AC161" s="16">
        <v>276043.89788799995</v>
      </c>
      <c r="AD161" s="36">
        <f t="shared" si="16"/>
        <v>-26043.897887999949</v>
      </c>
      <c r="AE161" s="16">
        <v>0</v>
      </c>
      <c r="AF161" s="16">
        <v>0</v>
      </c>
      <c r="AG161" s="16">
        <f t="shared" si="17"/>
        <v>0</v>
      </c>
      <c r="AH161" s="16">
        <v>0</v>
      </c>
      <c r="AI161" s="16">
        <v>0</v>
      </c>
      <c r="AJ161" s="16">
        <f t="shared" si="18"/>
        <v>0</v>
      </c>
      <c r="AK161" s="16">
        <v>0</v>
      </c>
      <c r="AL161" s="16">
        <v>0</v>
      </c>
      <c r="AM161" s="16">
        <f t="shared" si="19"/>
        <v>0</v>
      </c>
      <c r="AN161" s="16">
        <v>0</v>
      </c>
      <c r="AO161" s="16">
        <v>0</v>
      </c>
      <c r="AP161" s="16">
        <f t="shared" si="20"/>
        <v>0</v>
      </c>
      <c r="AQ161" s="16">
        <v>0</v>
      </c>
      <c r="AR161" s="16">
        <f t="shared" si="21"/>
        <v>-26043.897887999949</v>
      </c>
      <c r="AS161" s="16">
        <v>0</v>
      </c>
      <c r="AT161" s="16">
        <v>0</v>
      </c>
      <c r="AU161" s="16" t="s">
        <v>274</v>
      </c>
      <c r="AV161" s="16">
        <v>0</v>
      </c>
      <c r="AW161" s="36">
        <v>0</v>
      </c>
      <c r="AX161" s="36">
        <v>0</v>
      </c>
      <c r="AY161" s="36">
        <v>0</v>
      </c>
      <c r="AZ161" s="36">
        <v>0</v>
      </c>
      <c r="BA161" s="36">
        <v>0</v>
      </c>
      <c r="BB161" s="36"/>
    </row>
    <row r="162" spans="1:54" hidden="1" x14ac:dyDescent="0.25">
      <c r="A162" s="2" t="str">
        <f t="shared" si="15"/>
        <v>F</v>
      </c>
      <c r="B162" s="2" t="s">
        <v>145</v>
      </c>
      <c r="C162" s="2" t="s">
        <v>943</v>
      </c>
      <c r="D162" s="35" t="s">
        <v>944</v>
      </c>
      <c r="E162" s="2" t="s">
        <v>1049</v>
      </c>
      <c r="F162" s="2" t="s">
        <v>1050</v>
      </c>
      <c r="G162" s="2" t="s">
        <v>1059</v>
      </c>
      <c r="H162" s="2" t="s">
        <v>1060</v>
      </c>
      <c r="I162" s="2" t="s">
        <v>1061</v>
      </c>
      <c r="J162" s="2" t="s">
        <v>1062</v>
      </c>
      <c r="K162" s="2" t="s">
        <v>262</v>
      </c>
      <c r="L162" s="2">
        <v>1210</v>
      </c>
      <c r="M162" s="2" t="s">
        <v>1055</v>
      </c>
      <c r="N162" s="2" t="s">
        <v>264</v>
      </c>
      <c r="O162" s="2" t="s">
        <v>285</v>
      </c>
      <c r="P162" s="2" t="s">
        <v>266</v>
      </c>
      <c r="Q162" s="2" t="s">
        <v>118</v>
      </c>
      <c r="R162" s="2" t="s">
        <v>621</v>
      </c>
      <c r="S162" s="2" t="s">
        <v>145</v>
      </c>
      <c r="T162" s="2" t="s">
        <v>716</v>
      </c>
      <c r="U162" s="2" t="s">
        <v>150</v>
      </c>
      <c r="V162" s="2" t="s">
        <v>717</v>
      </c>
      <c r="W162" s="2" t="s">
        <v>718</v>
      </c>
      <c r="X162" s="2" t="s">
        <v>951</v>
      </c>
      <c r="Y162" s="2" t="s">
        <v>952</v>
      </c>
      <c r="Z162" s="16">
        <v>0</v>
      </c>
      <c r="AA162" s="16">
        <v>0</v>
      </c>
      <c r="AB162" s="16">
        <v>0</v>
      </c>
      <c r="AC162" s="16">
        <v>0</v>
      </c>
      <c r="AD162" s="36">
        <f t="shared" si="16"/>
        <v>0</v>
      </c>
      <c r="AE162" s="16">
        <v>0</v>
      </c>
      <c r="AF162" s="16">
        <v>0</v>
      </c>
      <c r="AG162" s="16">
        <f t="shared" si="17"/>
        <v>0</v>
      </c>
      <c r="AH162" s="16">
        <v>0</v>
      </c>
      <c r="AI162" s="16">
        <v>0</v>
      </c>
      <c r="AJ162" s="16">
        <f t="shared" si="18"/>
        <v>0</v>
      </c>
      <c r="AK162" s="16">
        <v>0</v>
      </c>
      <c r="AL162" s="16">
        <v>0</v>
      </c>
      <c r="AM162" s="16">
        <f t="shared" si="19"/>
        <v>0</v>
      </c>
      <c r="AN162" s="16">
        <v>0</v>
      </c>
      <c r="AO162" s="16">
        <v>0</v>
      </c>
      <c r="AP162" s="16">
        <f t="shared" si="20"/>
        <v>0</v>
      </c>
      <c r="AQ162" s="16">
        <v>0</v>
      </c>
      <c r="AR162" s="16">
        <f t="shared" si="21"/>
        <v>0</v>
      </c>
      <c r="AS162" s="16">
        <v>0</v>
      </c>
      <c r="AT162" s="16">
        <v>0</v>
      </c>
      <c r="AU162" s="16" t="s">
        <v>274</v>
      </c>
      <c r="AV162" s="16">
        <v>0</v>
      </c>
      <c r="AW162" s="36">
        <v>0</v>
      </c>
      <c r="AX162" s="36">
        <v>0</v>
      </c>
      <c r="AY162" s="36">
        <v>0</v>
      </c>
      <c r="AZ162" s="36">
        <v>0</v>
      </c>
      <c r="BA162" s="36">
        <v>0</v>
      </c>
      <c r="BB162" s="36"/>
    </row>
    <row r="163" spans="1:54" hidden="1" x14ac:dyDescent="0.25">
      <c r="A163" s="2" t="str">
        <f t="shared" si="15"/>
        <v>F</v>
      </c>
      <c r="B163" s="2" t="s">
        <v>145</v>
      </c>
      <c r="C163" s="2" t="s">
        <v>943</v>
      </c>
      <c r="D163" s="35" t="s">
        <v>944</v>
      </c>
      <c r="E163" s="2" t="s">
        <v>1049</v>
      </c>
      <c r="F163" s="2" t="s">
        <v>1050</v>
      </c>
      <c r="G163" s="2" t="s">
        <v>1063</v>
      </c>
      <c r="H163" s="2" t="s">
        <v>1064</v>
      </c>
      <c r="I163" s="2" t="s">
        <v>1065</v>
      </c>
      <c r="J163" s="2" t="s">
        <v>1064</v>
      </c>
      <c r="K163" s="2" t="s">
        <v>262</v>
      </c>
      <c r="L163" s="2">
        <v>1210</v>
      </c>
      <c r="M163" s="2" t="s">
        <v>1055</v>
      </c>
      <c r="N163" s="2" t="s">
        <v>264</v>
      </c>
      <c r="O163" s="2" t="s">
        <v>265</v>
      </c>
      <c r="P163" s="2" t="s">
        <v>266</v>
      </c>
      <c r="Q163" s="2" t="s">
        <v>118</v>
      </c>
      <c r="R163" s="2" t="s">
        <v>621</v>
      </c>
      <c r="S163" s="2" t="s">
        <v>145</v>
      </c>
      <c r="T163" s="2" t="s">
        <v>716</v>
      </c>
      <c r="U163" s="2" t="s">
        <v>150</v>
      </c>
      <c r="V163" s="2" t="s">
        <v>717</v>
      </c>
      <c r="W163" s="2" t="s">
        <v>718</v>
      </c>
      <c r="X163" s="2" t="s">
        <v>951</v>
      </c>
      <c r="Y163" s="2" t="s">
        <v>952</v>
      </c>
      <c r="Z163" s="16">
        <v>0</v>
      </c>
      <c r="AA163" s="16">
        <v>0</v>
      </c>
      <c r="AB163" s="16">
        <v>0</v>
      </c>
      <c r="AC163" s="16">
        <v>0</v>
      </c>
      <c r="AD163" s="36">
        <f t="shared" si="16"/>
        <v>0</v>
      </c>
      <c r="AE163" s="16">
        <v>0</v>
      </c>
      <c r="AF163" s="16">
        <v>0</v>
      </c>
      <c r="AG163" s="16">
        <f t="shared" si="17"/>
        <v>0</v>
      </c>
      <c r="AH163" s="16">
        <v>0</v>
      </c>
      <c r="AI163" s="16">
        <v>0</v>
      </c>
      <c r="AJ163" s="16">
        <f t="shared" si="18"/>
        <v>0</v>
      </c>
      <c r="AK163" s="16">
        <v>0</v>
      </c>
      <c r="AL163" s="16">
        <v>0</v>
      </c>
      <c r="AM163" s="16">
        <f t="shared" si="19"/>
        <v>0</v>
      </c>
      <c r="AN163" s="16">
        <v>0</v>
      </c>
      <c r="AO163" s="16">
        <v>0</v>
      </c>
      <c r="AP163" s="16">
        <f t="shared" si="20"/>
        <v>0</v>
      </c>
      <c r="AQ163" s="16">
        <v>0</v>
      </c>
      <c r="AR163" s="16">
        <f t="shared" si="21"/>
        <v>0</v>
      </c>
      <c r="AS163" s="16">
        <v>0</v>
      </c>
      <c r="AT163" s="16">
        <v>0</v>
      </c>
      <c r="AU163" s="16" t="s">
        <v>274</v>
      </c>
      <c r="AV163" s="16">
        <v>0</v>
      </c>
      <c r="AW163" s="36">
        <v>0</v>
      </c>
      <c r="AX163" s="36">
        <v>0</v>
      </c>
      <c r="AY163" s="36">
        <v>0</v>
      </c>
      <c r="AZ163" s="36">
        <v>0</v>
      </c>
      <c r="BA163" s="36">
        <v>0</v>
      </c>
      <c r="BB163" s="36"/>
    </row>
    <row r="164" spans="1:54" hidden="1" x14ac:dyDescent="0.25">
      <c r="A164" s="2" t="str">
        <f t="shared" si="15"/>
        <v>F</v>
      </c>
      <c r="B164" s="2" t="s">
        <v>145</v>
      </c>
      <c r="C164" s="2" t="s">
        <v>943</v>
      </c>
      <c r="D164" s="35" t="s">
        <v>944</v>
      </c>
      <c r="E164" s="2" t="s">
        <v>1049</v>
      </c>
      <c r="F164" s="2" t="s">
        <v>1050</v>
      </c>
      <c r="G164" s="2" t="s">
        <v>1066</v>
      </c>
      <c r="H164" s="2" t="s">
        <v>1067</v>
      </c>
      <c r="I164" s="2" t="s">
        <v>1068</v>
      </c>
      <c r="J164" s="2" t="s">
        <v>1067</v>
      </c>
      <c r="K164" s="2" t="s">
        <v>262</v>
      </c>
      <c r="L164" s="2">
        <v>1235</v>
      </c>
      <c r="M164" s="2" t="s">
        <v>1069</v>
      </c>
      <c r="N164" s="2" t="s">
        <v>264</v>
      </c>
      <c r="O164" s="2" t="s">
        <v>265</v>
      </c>
      <c r="P164" s="2" t="s">
        <v>266</v>
      </c>
      <c r="Q164" s="2" t="s">
        <v>118</v>
      </c>
      <c r="R164" s="2" t="s">
        <v>621</v>
      </c>
      <c r="S164" s="2" t="s">
        <v>145</v>
      </c>
      <c r="T164" s="2" t="s">
        <v>716</v>
      </c>
      <c r="U164" s="2" t="s">
        <v>150</v>
      </c>
      <c r="V164" s="2" t="s">
        <v>717</v>
      </c>
      <c r="W164" s="2" t="s">
        <v>718</v>
      </c>
      <c r="X164" s="2" t="s">
        <v>982</v>
      </c>
      <c r="Y164" s="2" t="s">
        <v>983</v>
      </c>
      <c r="Z164" s="16">
        <v>0</v>
      </c>
      <c r="AA164" s="16">
        <v>100000</v>
      </c>
      <c r="AB164" s="16">
        <v>100000</v>
      </c>
      <c r="AC164" s="16">
        <v>100000</v>
      </c>
      <c r="AD164" s="36">
        <f t="shared" si="16"/>
        <v>0</v>
      </c>
      <c r="AE164" s="16">
        <v>0</v>
      </c>
      <c r="AF164" s="16">
        <v>0</v>
      </c>
      <c r="AG164" s="16">
        <f t="shared" si="17"/>
        <v>0</v>
      </c>
      <c r="AH164" s="16">
        <v>0</v>
      </c>
      <c r="AI164" s="16">
        <v>0</v>
      </c>
      <c r="AJ164" s="16">
        <f t="shared" si="18"/>
        <v>0</v>
      </c>
      <c r="AK164" s="16">
        <v>0</v>
      </c>
      <c r="AL164" s="16">
        <v>0</v>
      </c>
      <c r="AM164" s="16">
        <f t="shared" si="19"/>
        <v>0</v>
      </c>
      <c r="AN164" s="16">
        <v>0</v>
      </c>
      <c r="AO164" s="16">
        <v>0</v>
      </c>
      <c r="AP164" s="16">
        <f t="shared" si="20"/>
        <v>0</v>
      </c>
      <c r="AQ164" s="16">
        <v>0</v>
      </c>
      <c r="AR164" s="16">
        <f t="shared" si="21"/>
        <v>0</v>
      </c>
      <c r="AS164" s="16">
        <v>0</v>
      </c>
      <c r="AT164" s="16">
        <v>0</v>
      </c>
      <c r="AU164" s="16" t="s">
        <v>274</v>
      </c>
      <c r="AV164" s="16">
        <v>0</v>
      </c>
      <c r="AW164" s="36">
        <v>0</v>
      </c>
      <c r="AX164" s="36">
        <v>0</v>
      </c>
      <c r="AY164" s="36">
        <v>0</v>
      </c>
      <c r="AZ164" s="36">
        <v>0</v>
      </c>
      <c r="BA164" s="36">
        <v>0</v>
      </c>
      <c r="BB164" s="36"/>
    </row>
    <row r="165" spans="1:54" hidden="1" x14ac:dyDescent="0.25">
      <c r="A165" s="2" t="str">
        <f t="shared" si="15"/>
        <v>F</v>
      </c>
      <c r="B165" s="2" t="s">
        <v>145</v>
      </c>
      <c r="C165" s="2" t="s">
        <v>943</v>
      </c>
      <c r="D165" s="35" t="s">
        <v>944</v>
      </c>
      <c r="E165" s="2" t="s">
        <v>1049</v>
      </c>
      <c r="F165" s="2" t="s">
        <v>1050</v>
      </c>
      <c r="G165" s="2" t="s">
        <v>1070</v>
      </c>
      <c r="H165" s="2" t="s">
        <v>1071</v>
      </c>
      <c r="I165" s="2" t="s">
        <v>1072</v>
      </c>
      <c r="J165" s="2" t="s">
        <v>1071</v>
      </c>
      <c r="K165" s="2" t="s">
        <v>262</v>
      </c>
      <c r="L165" s="2">
        <v>1210</v>
      </c>
      <c r="M165" s="2" t="s">
        <v>1055</v>
      </c>
      <c r="N165" s="2" t="s">
        <v>264</v>
      </c>
      <c r="O165" s="2" t="s">
        <v>285</v>
      </c>
      <c r="P165" s="2" t="s">
        <v>266</v>
      </c>
      <c r="Q165" s="2" t="s">
        <v>118</v>
      </c>
      <c r="R165" s="2" t="s">
        <v>621</v>
      </c>
      <c r="S165" s="2" t="s">
        <v>145</v>
      </c>
      <c r="T165" s="2" t="s">
        <v>716</v>
      </c>
      <c r="U165" s="2" t="s">
        <v>150</v>
      </c>
      <c r="V165" s="2" t="s">
        <v>717</v>
      </c>
      <c r="W165" s="2" t="s">
        <v>718</v>
      </c>
      <c r="X165" s="2" t="s">
        <v>951</v>
      </c>
      <c r="Y165" s="2" t="s">
        <v>952</v>
      </c>
      <c r="Z165" s="16">
        <v>0</v>
      </c>
      <c r="AA165" s="16">
        <v>0</v>
      </c>
      <c r="AB165" s="16">
        <v>-8250</v>
      </c>
      <c r="AC165" s="16">
        <v>-8148.23</v>
      </c>
      <c r="AD165" s="36">
        <f t="shared" si="16"/>
        <v>8148.23</v>
      </c>
      <c r="AE165" s="16">
        <v>0</v>
      </c>
      <c r="AF165" s="16">
        <v>0</v>
      </c>
      <c r="AG165" s="16">
        <f t="shared" si="17"/>
        <v>0</v>
      </c>
      <c r="AH165" s="16">
        <v>0</v>
      </c>
      <c r="AI165" s="16">
        <v>0</v>
      </c>
      <c r="AJ165" s="16">
        <f t="shared" si="18"/>
        <v>0</v>
      </c>
      <c r="AK165" s="16">
        <v>0</v>
      </c>
      <c r="AL165" s="16">
        <v>0</v>
      </c>
      <c r="AM165" s="16">
        <f t="shared" si="19"/>
        <v>0</v>
      </c>
      <c r="AN165" s="16">
        <v>0</v>
      </c>
      <c r="AO165" s="16">
        <v>0</v>
      </c>
      <c r="AP165" s="16">
        <f t="shared" si="20"/>
        <v>0</v>
      </c>
      <c r="AQ165" s="16">
        <v>0</v>
      </c>
      <c r="AR165" s="16">
        <f t="shared" si="21"/>
        <v>8148.23</v>
      </c>
      <c r="AS165" s="16">
        <v>0</v>
      </c>
      <c r="AT165" s="16">
        <v>0</v>
      </c>
      <c r="AU165" s="16" t="s">
        <v>274</v>
      </c>
      <c r="AV165" s="16">
        <v>0</v>
      </c>
      <c r="AW165" s="36">
        <v>0</v>
      </c>
      <c r="AX165" s="36">
        <v>0</v>
      </c>
      <c r="AY165" s="36">
        <v>0</v>
      </c>
      <c r="AZ165" s="36">
        <v>0</v>
      </c>
      <c r="BA165" s="36">
        <v>0</v>
      </c>
      <c r="BB165" s="36"/>
    </row>
    <row r="166" spans="1:54" hidden="1" x14ac:dyDescent="0.25">
      <c r="A166" s="2" t="str">
        <f t="shared" si="15"/>
        <v>F</v>
      </c>
      <c r="B166" s="2" t="s">
        <v>145</v>
      </c>
      <c r="C166" s="2" t="s">
        <v>943</v>
      </c>
      <c r="D166" s="35" t="s">
        <v>944</v>
      </c>
      <c r="E166" s="2" t="s">
        <v>1073</v>
      </c>
      <c r="F166" s="2" t="s">
        <v>1074</v>
      </c>
      <c r="G166" s="2" t="s">
        <v>1075</v>
      </c>
      <c r="H166" s="2" t="s">
        <v>1076</v>
      </c>
      <c r="I166" s="2" t="s">
        <v>1077</v>
      </c>
      <c r="J166" s="2" t="s">
        <v>1078</v>
      </c>
      <c r="K166" s="2" t="s">
        <v>262</v>
      </c>
      <c r="L166" s="2">
        <v>1213</v>
      </c>
      <c r="M166" s="2" t="s">
        <v>670</v>
      </c>
      <c r="N166" s="2" t="s">
        <v>264</v>
      </c>
      <c r="O166" s="2" t="s">
        <v>285</v>
      </c>
      <c r="P166" s="2" t="s">
        <v>266</v>
      </c>
      <c r="Q166" s="2" t="s">
        <v>118</v>
      </c>
      <c r="R166" s="2" t="s">
        <v>621</v>
      </c>
      <c r="S166" s="2" t="s">
        <v>145</v>
      </c>
      <c r="T166" s="2" t="s">
        <v>716</v>
      </c>
      <c r="U166" s="2" t="s">
        <v>150</v>
      </c>
      <c r="V166" s="2" t="s">
        <v>717</v>
      </c>
      <c r="W166" s="2" t="s">
        <v>718</v>
      </c>
      <c r="X166" s="2" t="s">
        <v>982</v>
      </c>
      <c r="Y166" s="2" t="s">
        <v>983</v>
      </c>
      <c r="Z166" s="16">
        <v>0</v>
      </c>
      <c r="AA166" s="16">
        <v>0</v>
      </c>
      <c r="AB166" s="16">
        <v>0</v>
      </c>
      <c r="AC166" s="16">
        <v>0</v>
      </c>
      <c r="AD166" s="36">
        <f t="shared" si="16"/>
        <v>0</v>
      </c>
      <c r="AE166" s="16">
        <v>0</v>
      </c>
      <c r="AF166" s="16">
        <v>0</v>
      </c>
      <c r="AG166" s="16">
        <f t="shared" si="17"/>
        <v>0</v>
      </c>
      <c r="AH166" s="16">
        <v>0</v>
      </c>
      <c r="AI166" s="16">
        <v>0</v>
      </c>
      <c r="AJ166" s="16">
        <f t="shared" si="18"/>
        <v>0</v>
      </c>
      <c r="AK166" s="16">
        <v>0</v>
      </c>
      <c r="AL166" s="16">
        <v>0</v>
      </c>
      <c r="AM166" s="16">
        <f t="shared" si="19"/>
        <v>0</v>
      </c>
      <c r="AN166" s="16">
        <v>0</v>
      </c>
      <c r="AO166" s="16">
        <v>0</v>
      </c>
      <c r="AP166" s="16">
        <f t="shared" si="20"/>
        <v>0</v>
      </c>
      <c r="AQ166" s="16">
        <v>0</v>
      </c>
      <c r="AR166" s="16">
        <f t="shared" si="21"/>
        <v>0</v>
      </c>
      <c r="AS166" s="16">
        <v>0</v>
      </c>
      <c r="AT166" s="16">
        <v>0</v>
      </c>
      <c r="AU166" s="16" t="s">
        <v>274</v>
      </c>
      <c r="AV166" s="16">
        <v>0</v>
      </c>
      <c r="AW166" s="36">
        <v>0</v>
      </c>
      <c r="AX166" s="36">
        <v>0</v>
      </c>
      <c r="AY166" s="36">
        <v>0</v>
      </c>
      <c r="AZ166" s="36">
        <v>0</v>
      </c>
      <c r="BA166" s="36">
        <v>0</v>
      </c>
      <c r="BB166" s="36"/>
    </row>
    <row r="167" spans="1:54" hidden="1" x14ac:dyDescent="0.25">
      <c r="A167" s="2" t="str">
        <f t="shared" si="15"/>
        <v>F</v>
      </c>
      <c r="B167" s="2" t="s">
        <v>145</v>
      </c>
      <c r="C167" s="2" t="s">
        <v>943</v>
      </c>
      <c r="D167" s="35" t="s">
        <v>944</v>
      </c>
      <c r="E167" s="2" t="s">
        <v>1073</v>
      </c>
      <c r="F167" s="2" t="s">
        <v>1074</v>
      </c>
      <c r="G167" s="2" t="s">
        <v>1075</v>
      </c>
      <c r="H167" s="2" t="s">
        <v>1076</v>
      </c>
      <c r="I167" s="2" t="s">
        <v>1079</v>
      </c>
      <c r="J167" s="2" t="s">
        <v>1080</v>
      </c>
      <c r="K167" s="2" t="s">
        <v>262</v>
      </c>
      <c r="L167" s="2">
        <v>1238</v>
      </c>
      <c r="M167" s="2" t="s">
        <v>1008</v>
      </c>
      <c r="N167" s="2" t="s">
        <v>264</v>
      </c>
      <c r="O167" s="2" t="s">
        <v>265</v>
      </c>
      <c r="P167" s="2" t="s">
        <v>266</v>
      </c>
      <c r="Q167" s="2" t="s">
        <v>118</v>
      </c>
      <c r="R167" s="2" t="s">
        <v>621</v>
      </c>
      <c r="S167" s="2" t="s">
        <v>145</v>
      </c>
      <c r="T167" s="2" t="s">
        <v>716</v>
      </c>
      <c r="U167" s="2" t="s">
        <v>150</v>
      </c>
      <c r="V167" s="2" t="s">
        <v>717</v>
      </c>
      <c r="W167" s="2" t="s">
        <v>718</v>
      </c>
      <c r="X167" s="2" t="s">
        <v>982</v>
      </c>
      <c r="Y167" s="2" t="s">
        <v>983</v>
      </c>
      <c r="Z167" s="16">
        <v>0</v>
      </c>
      <c r="AA167" s="16">
        <v>200000</v>
      </c>
      <c r="AB167" s="16">
        <v>200000</v>
      </c>
      <c r="AC167" s="16">
        <v>200000</v>
      </c>
      <c r="AD167" s="36">
        <f t="shared" si="16"/>
        <v>0</v>
      </c>
      <c r="AE167" s="16">
        <v>0</v>
      </c>
      <c r="AF167" s="16">
        <v>0</v>
      </c>
      <c r="AG167" s="16">
        <f t="shared" si="17"/>
        <v>0</v>
      </c>
      <c r="AH167" s="16">
        <v>0</v>
      </c>
      <c r="AI167" s="16">
        <v>0</v>
      </c>
      <c r="AJ167" s="16">
        <f t="shared" si="18"/>
        <v>0</v>
      </c>
      <c r="AK167" s="16">
        <v>0</v>
      </c>
      <c r="AL167" s="16">
        <v>0</v>
      </c>
      <c r="AM167" s="16">
        <f t="shared" si="19"/>
        <v>0</v>
      </c>
      <c r="AN167" s="16">
        <v>0</v>
      </c>
      <c r="AO167" s="16">
        <v>0</v>
      </c>
      <c r="AP167" s="16">
        <f t="shared" si="20"/>
        <v>0</v>
      </c>
      <c r="AQ167" s="16">
        <v>0</v>
      </c>
      <c r="AR167" s="16">
        <f t="shared" si="21"/>
        <v>0</v>
      </c>
      <c r="AS167" s="16">
        <v>0</v>
      </c>
      <c r="AT167" s="16">
        <v>0</v>
      </c>
      <c r="AU167" s="16" t="s">
        <v>274</v>
      </c>
      <c r="AV167" s="16">
        <v>0</v>
      </c>
      <c r="AW167" s="36">
        <v>0</v>
      </c>
      <c r="AX167" s="36">
        <v>0</v>
      </c>
      <c r="AY167" s="36">
        <v>0</v>
      </c>
      <c r="AZ167" s="36">
        <v>0</v>
      </c>
      <c r="BA167" s="36">
        <v>0</v>
      </c>
      <c r="BB167" s="36"/>
    </row>
    <row r="168" spans="1:54" hidden="1" x14ac:dyDescent="0.25">
      <c r="A168" s="2" t="str">
        <f t="shared" si="15"/>
        <v>F</v>
      </c>
      <c r="B168" s="2" t="s">
        <v>145</v>
      </c>
      <c r="C168" s="2" t="s">
        <v>943</v>
      </c>
      <c r="D168" s="35" t="s">
        <v>944</v>
      </c>
      <c r="E168" s="2" t="s">
        <v>1073</v>
      </c>
      <c r="F168" s="2" t="s">
        <v>1074</v>
      </c>
      <c r="G168" s="2" t="s">
        <v>1081</v>
      </c>
      <c r="H168" s="2" t="s">
        <v>1082</v>
      </c>
      <c r="I168" s="2" t="s">
        <v>1083</v>
      </c>
      <c r="J168" s="2" t="s">
        <v>1084</v>
      </c>
      <c r="K168" s="2" t="s">
        <v>262</v>
      </c>
      <c r="L168" s="2">
        <v>1213</v>
      </c>
      <c r="M168" s="2" t="s">
        <v>670</v>
      </c>
      <c r="N168" s="2" t="s">
        <v>264</v>
      </c>
      <c r="O168" s="2" t="s">
        <v>285</v>
      </c>
      <c r="P168" s="2" t="s">
        <v>266</v>
      </c>
      <c r="Q168" s="2" t="s">
        <v>118</v>
      </c>
      <c r="R168" s="2" t="s">
        <v>621</v>
      </c>
      <c r="S168" s="2" t="s">
        <v>145</v>
      </c>
      <c r="T168" s="2" t="s">
        <v>716</v>
      </c>
      <c r="U168" s="2" t="s">
        <v>150</v>
      </c>
      <c r="V168" s="2" t="s">
        <v>717</v>
      </c>
      <c r="W168" s="2" t="s">
        <v>718</v>
      </c>
      <c r="X168" s="2" t="s">
        <v>982</v>
      </c>
      <c r="Y168" s="2" t="s">
        <v>983</v>
      </c>
      <c r="Z168" s="16">
        <v>0</v>
      </c>
      <c r="AA168" s="16">
        <v>0</v>
      </c>
      <c r="AB168" s="16">
        <v>0</v>
      </c>
      <c r="AC168" s="16">
        <v>0</v>
      </c>
      <c r="AD168" s="36">
        <f t="shared" si="16"/>
        <v>0</v>
      </c>
      <c r="AE168" s="16">
        <v>0</v>
      </c>
      <c r="AF168" s="16">
        <v>0</v>
      </c>
      <c r="AG168" s="16">
        <f t="shared" si="17"/>
        <v>0</v>
      </c>
      <c r="AH168" s="16">
        <v>0</v>
      </c>
      <c r="AI168" s="16">
        <v>0</v>
      </c>
      <c r="AJ168" s="16">
        <f t="shared" si="18"/>
        <v>0</v>
      </c>
      <c r="AK168" s="16">
        <v>0</v>
      </c>
      <c r="AL168" s="16">
        <v>0</v>
      </c>
      <c r="AM168" s="16">
        <f t="shared" si="19"/>
        <v>0</v>
      </c>
      <c r="AN168" s="16">
        <v>0</v>
      </c>
      <c r="AO168" s="16">
        <v>0</v>
      </c>
      <c r="AP168" s="16">
        <f t="shared" si="20"/>
        <v>0</v>
      </c>
      <c r="AQ168" s="16">
        <v>0</v>
      </c>
      <c r="AR168" s="16">
        <f t="shared" si="21"/>
        <v>0</v>
      </c>
      <c r="AS168" s="16">
        <v>0</v>
      </c>
      <c r="AT168" s="16">
        <v>0</v>
      </c>
      <c r="AU168" s="16" t="s">
        <v>274</v>
      </c>
      <c r="AV168" s="16">
        <v>0</v>
      </c>
      <c r="AW168" s="36">
        <v>0</v>
      </c>
      <c r="AX168" s="36">
        <v>0</v>
      </c>
      <c r="AY168" s="36">
        <v>0</v>
      </c>
      <c r="AZ168" s="36">
        <v>0</v>
      </c>
      <c r="BA168" s="36">
        <v>0</v>
      </c>
      <c r="BB168" s="36"/>
    </row>
    <row r="169" spans="1:54" hidden="1" x14ac:dyDescent="0.25">
      <c r="A169" s="2" t="str">
        <f t="shared" si="15"/>
        <v>F</v>
      </c>
      <c r="B169" s="2" t="s">
        <v>145</v>
      </c>
      <c r="C169" s="2" t="s">
        <v>943</v>
      </c>
      <c r="D169" s="35" t="s">
        <v>944</v>
      </c>
      <c r="E169" s="2" t="s">
        <v>1073</v>
      </c>
      <c r="F169" s="2" t="s">
        <v>1074</v>
      </c>
      <c r="G169" s="2" t="s">
        <v>1085</v>
      </c>
      <c r="H169" s="2" t="s">
        <v>1086</v>
      </c>
      <c r="I169" s="2" t="s">
        <v>1087</v>
      </c>
      <c r="J169" s="2" t="s">
        <v>1088</v>
      </c>
      <c r="K169" s="2" t="s">
        <v>262</v>
      </c>
      <c r="L169" s="2">
        <v>1213</v>
      </c>
      <c r="M169" s="2" t="s">
        <v>670</v>
      </c>
      <c r="N169" s="2" t="s">
        <v>264</v>
      </c>
      <c r="O169" s="2" t="s">
        <v>285</v>
      </c>
      <c r="P169" s="2" t="s">
        <v>266</v>
      </c>
      <c r="Q169" s="2" t="s">
        <v>118</v>
      </c>
      <c r="R169" s="2" t="s">
        <v>621</v>
      </c>
      <c r="S169" s="2" t="s">
        <v>145</v>
      </c>
      <c r="T169" s="2" t="s">
        <v>716</v>
      </c>
      <c r="U169" s="2" t="s">
        <v>150</v>
      </c>
      <c r="V169" s="2" t="s">
        <v>717</v>
      </c>
      <c r="W169" s="2" t="s">
        <v>718</v>
      </c>
      <c r="X169" s="2" t="s">
        <v>951</v>
      </c>
      <c r="Y169" s="2" t="s">
        <v>952</v>
      </c>
      <c r="Z169" s="16">
        <v>0</v>
      </c>
      <c r="AA169" s="16">
        <v>0</v>
      </c>
      <c r="AB169" s="16">
        <v>0</v>
      </c>
      <c r="AC169" s="16">
        <v>0</v>
      </c>
      <c r="AD169" s="36">
        <f t="shared" si="16"/>
        <v>0</v>
      </c>
      <c r="AE169" s="16">
        <v>0</v>
      </c>
      <c r="AF169" s="16">
        <v>0</v>
      </c>
      <c r="AG169" s="16">
        <f t="shared" si="17"/>
        <v>0</v>
      </c>
      <c r="AH169" s="16">
        <v>0</v>
      </c>
      <c r="AI169" s="16">
        <v>0</v>
      </c>
      <c r="AJ169" s="16">
        <f t="shared" si="18"/>
        <v>0</v>
      </c>
      <c r="AK169" s="16">
        <v>0</v>
      </c>
      <c r="AL169" s="16">
        <v>0</v>
      </c>
      <c r="AM169" s="16">
        <f t="shared" si="19"/>
        <v>0</v>
      </c>
      <c r="AN169" s="16">
        <v>0</v>
      </c>
      <c r="AO169" s="16">
        <v>0</v>
      </c>
      <c r="AP169" s="16">
        <f t="shared" si="20"/>
        <v>0</v>
      </c>
      <c r="AQ169" s="16">
        <v>0</v>
      </c>
      <c r="AR169" s="16">
        <f t="shared" si="21"/>
        <v>0</v>
      </c>
      <c r="AS169" s="16">
        <v>0</v>
      </c>
      <c r="AT169" s="16">
        <v>0</v>
      </c>
      <c r="AU169" s="16" t="s">
        <v>274</v>
      </c>
      <c r="AV169" s="16">
        <v>0</v>
      </c>
      <c r="AW169" s="36">
        <v>0</v>
      </c>
      <c r="AX169" s="36">
        <v>0</v>
      </c>
      <c r="AY169" s="36">
        <v>0</v>
      </c>
      <c r="AZ169" s="36">
        <v>0</v>
      </c>
      <c r="BA169" s="36">
        <v>0</v>
      </c>
      <c r="BB169" s="36"/>
    </row>
    <row r="170" spans="1:54" hidden="1" x14ac:dyDescent="0.25">
      <c r="A170" s="2" t="str">
        <f t="shared" si="15"/>
        <v>F</v>
      </c>
      <c r="B170" s="2" t="s">
        <v>145</v>
      </c>
      <c r="C170" s="2" t="s">
        <v>943</v>
      </c>
      <c r="D170" s="35" t="s">
        <v>944</v>
      </c>
      <c r="E170" s="2" t="s">
        <v>1073</v>
      </c>
      <c r="F170" s="2" t="s">
        <v>1074</v>
      </c>
      <c r="G170" s="2" t="s">
        <v>1085</v>
      </c>
      <c r="H170" s="2" t="s">
        <v>1086</v>
      </c>
      <c r="I170" s="2" t="s">
        <v>1089</v>
      </c>
      <c r="J170" s="2" t="s">
        <v>1090</v>
      </c>
      <c r="K170" s="2" t="s">
        <v>262</v>
      </c>
      <c r="L170" s="2">
        <v>1238</v>
      </c>
      <c r="M170" s="2" t="s">
        <v>1008</v>
      </c>
      <c r="N170" s="2" t="s">
        <v>264</v>
      </c>
      <c r="O170" s="2" t="s">
        <v>265</v>
      </c>
      <c r="P170" s="2" t="s">
        <v>266</v>
      </c>
      <c r="Q170" s="2" t="s">
        <v>118</v>
      </c>
      <c r="R170" s="2" t="s">
        <v>621</v>
      </c>
      <c r="S170" s="2" t="s">
        <v>145</v>
      </c>
      <c r="T170" s="2" t="s">
        <v>716</v>
      </c>
      <c r="U170" s="2" t="s">
        <v>150</v>
      </c>
      <c r="V170" s="2" t="s">
        <v>717</v>
      </c>
      <c r="W170" s="2" t="s">
        <v>718</v>
      </c>
      <c r="X170" s="2" t="s">
        <v>951</v>
      </c>
      <c r="Y170" s="2" t="s">
        <v>952</v>
      </c>
      <c r="Z170" s="16">
        <v>0</v>
      </c>
      <c r="AA170" s="16">
        <v>600000</v>
      </c>
      <c r="AB170" s="16">
        <v>9018695.6199999992</v>
      </c>
      <c r="AC170" s="16">
        <v>200000</v>
      </c>
      <c r="AD170" s="36">
        <f t="shared" si="16"/>
        <v>400000</v>
      </c>
      <c r="AE170" s="16">
        <v>0</v>
      </c>
      <c r="AF170" s="16">
        <v>0</v>
      </c>
      <c r="AG170" s="16">
        <f t="shared" si="17"/>
        <v>0</v>
      </c>
      <c r="AH170" s="16">
        <v>0</v>
      </c>
      <c r="AI170" s="16">
        <v>0</v>
      </c>
      <c r="AJ170" s="16">
        <f t="shared" si="18"/>
        <v>0</v>
      </c>
      <c r="AK170" s="16">
        <v>0</v>
      </c>
      <c r="AL170" s="16">
        <v>0</v>
      </c>
      <c r="AM170" s="16">
        <f t="shared" si="19"/>
        <v>0</v>
      </c>
      <c r="AN170" s="16">
        <v>0</v>
      </c>
      <c r="AO170" s="16">
        <v>0</v>
      </c>
      <c r="AP170" s="16">
        <f t="shared" si="20"/>
        <v>0</v>
      </c>
      <c r="AQ170" s="16">
        <v>0</v>
      </c>
      <c r="AR170" s="16">
        <f t="shared" si="21"/>
        <v>400000</v>
      </c>
      <c r="AS170" s="16">
        <v>0</v>
      </c>
      <c r="AT170" s="16">
        <v>0</v>
      </c>
      <c r="AU170" s="16" t="s">
        <v>274</v>
      </c>
      <c r="AV170" s="16">
        <v>0</v>
      </c>
      <c r="AW170" s="36">
        <v>0</v>
      </c>
      <c r="AX170" s="36">
        <v>0</v>
      </c>
      <c r="AY170" s="36">
        <v>0</v>
      </c>
      <c r="AZ170" s="36">
        <v>0</v>
      </c>
      <c r="BA170" s="36">
        <v>0</v>
      </c>
      <c r="BB170" s="36"/>
    </row>
    <row r="171" spans="1:54" hidden="1" x14ac:dyDescent="0.25">
      <c r="A171" s="2" t="str">
        <f t="shared" si="15"/>
        <v>F</v>
      </c>
      <c r="B171" s="2" t="s">
        <v>145</v>
      </c>
      <c r="C171" s="2" t="s">
        <v>943</v>
      </c>
      <c r="D171" s="35" t="s">
        <v>944</v>
      </c>
      <c r="E171" s="2" t="s">
        <v>1073</v>
      </c>
      <c r="F171" s="2" t="s">
        <v>1074</v>
      </c>
      <c r="G171" s="2" t="s">
        <v>1091</v>
      </c>
      <c r="H171" s="2" t="s">
        <v>1092</v>
      </c>
      <c r="I171" s="2" t="s">
        <v>1093</v>
      </c>
      <c r="J171" s="2" t="s">
        <v>1092</v>
      </c>
      <c r="K171" s="2" t="s">
        <v>262</v>
      </c>
      <c r="L171" s="2">
        <v>1213</v>
      </c>
      <c r="M171" s="2" t="s">
        <v>670</v>
      </c>
      <c r="N171" s="2" t="s">
        <v>264</v>
      </c>
      <c r="O171" s="2" t="s">
        <v>265</v>
      </c>
      <c r="P171" s="2" t="s">
        <v>266</v>
      </c>
      <c r="Q171" s="2" t="s">
        <v>118</v>
      </c>
      <c r="R171" s="2" t="s">
        <v>621</v>
      </c>
      <c r="S171" s="2" t="s">
        <v>145</v>
      </c>
      <c r="T171" s="2" t="s">
        <v>716</v>
      </c>
      <c r="U171" s="2" t="s">
        <v>150</v>
      </c>
      <c r="V171" s="2" t="s">
        <v>717</v>
      </c>
      <c r="W171" s="2" t="s">
        <v>718</v>
      </c>
      <c r="X171" s="2" t="s">
        <v>951</v>
      </c>
      <c r="Y171" s="2" t="s">
        <v>952</v>
      </c>
      <c r="Z171" s="16">
        <v>0</v>
      </c>
      <c r="AA171" s="16">
        <v>300000</v>
      </c>
      <c r="AB171" s="16">
        <v>1353.61</v>
      </c>
      <c r="AC171" s="16">
        <v>9952.7800000000007</v>
      </c>
      <c r="AD171" s="36">
        <f t="shared" si="16"/>
        <v>290047.21999999997</v>
      </c>
      <c r="AE171" s="16">
        <v>0</v>
      </c>
      <c r="AF171" s="16">
        <v>0</v>
      </c>
      <c r="AG171" s="16">
        <f t="shared" si="17"/>
        <v>0</v>
      </c>
      <c r="AH171" s="16">
        <v>0</v>
      </c>
      <c r="AI171" s="16">
        <v>0</v>
      </c>
      <c r="AJ171" s="16">
        <f t="shared" si="18"/>
        <v>0</v>
      </c>
      <c r="AK171" s="16">
        <v>0</v>
      </c>
      <c r="AL171" s="16">
        <v>0</v>
      </c>
      <c r="AM171" s="16">
        <f t="shared" si="19"/>
        <v>0</v>
      </c>
      <c r="AN171" s="16">
        <v>0</v>
      </c>
      <c r="AO171" s="16">
        <v>0</v>
      </c>
      <c r="AP171" s="16">
        <f t="shared" si="20"/>
        <v>0</v>
      </c>
      <c r="AQ171" s="16">
        <v>0</v>
      </c>
      <c r="AR171" s="16">
        <f t="shared" si="21"/>
        <v>290047.21999999997</v>
      </c>
      <c r="AS171" s="16">
        <v>0</v>
      </c>
      <c r="AT171" s="16">
        <v>0</v>
      </c>
      <c r="AU171" s="16" t="s">
        <v>274</v>
      </c>
      <c r="AV171" s="16">
        <v>0</v>
      </c>
      <c r="AW171" s="36">
        <v>0</v>
      </c>
      <c r="AX171" s="36">
        <v>0</v>
      </c>
      <c r="AY171" s="36">
        <v>0</v>
      </c>
      <c r="AZ171" s="36">
        <v>0</v>
      </c>
      <c r="BA171" s="36">
        <v>0</v>
      </c>
      <c r="BB171" s="36"/>
    </row>
    <row r="172" spans="1:54" hidden="1" x14ac:dyDescent="0.25">
      <c r="A172" s="2" t="str">
        <f t="shared" si="15"/>
        <v>F</v>
      </c>
      <c r="B172" s="2" t="s">
        <v>145</v>
      </c>
      <c r="C172" s="2" t="s">
        <v>943</v>
      </c>
      <c r="D172" s="35" t="s">
        <v>944</v>
      </c>
      <c r="E172" s="2" t="s">
        <v>1073</v>
      </c>
      <c r="F172" s="2" t="s">
        <v>1074</v>
      </c>
      <c r="G172" s="2" t="s">
        <v>1094</v>
      </c>
      <c r="H172" s="2" t="s">
        <v>1095</v>
      </c>
      <c r="I172" s="2" t="s">
        <v>1096</v>
      </c>
      <c r="J172" s="2" t="s">
        <v>1095</v>
      </c>
      <c r="K172" s="2" t="s">
        <v>262</v>
      </c>
      <c r="L172" s="2">
        <v>1238</v>
      </c>
      <c r="M172" s="2" t="s">
        <v>1008</v>
      </c>
      <c r="N172" s="2" t="s">
        <v>264</v>
      </c>
      <c r="O172" s="2" t="s">
        <v>265</v>
      </c>
      <c r="P172" s="2" t="s">
        <v>266</v>
      </c>
      <c r="Q172" s="2" t="s">
        <v>118</v>
      </c>
      <c r="R172" s="2" t="s">
        <v>621</v>
      </c>
      <c r="S172" s="2" t="s">
        <v>145</v>
      </c>
      <c r="T172" s="2" t="s">
        <v>716</v>
      </c>
      <c r="U172" s="2" t="s">
        <v>150</v>
      </c>
      <c r="V172" s="2" t="s">
        <v>717</v>
      </c>
      <c r="W172" s="2" t="s">
        <v>718</v>
      </c>
      <c r="X172" s="2" t="s">
        <v>951</v>
      </c>
      <c r="Y172" s="2" t="s">
        <v>952</v>
      </c>
      <c r="Z172" s="16">
        <v>0</v>
      </c>
      <c r="AA172" s="16">
        <v>20000</v>
      </c>
      <c r="AB172" s="16">
        <v>45245</v>
      </c>
      <c r="AC172" s="16">
        <v>20000</v>
      </c>
      <c r="AD172" s="36">
        <f t="shared" si="16"/>
        <v>0</v>
      </c>
      <c r="AE172" s="16">
        <v>0</v>
      </c>
      <c r="AF172" s="16">
        <v>0</v>
      </c>
      <c r="AG172" s="16">
        <f t="shared" si="17"/>
        <v>0</v>
      </c>
      <c r="AH172" s="16">
        <v>0</v>
      </c>
      <c r="AI172" s="16">
        <v>0</v>
      </c>
      <c r="AJ172" s="16">
        <f t="shared" si="18"/>
        <v>0</v>
      </c>
      <c r="AK172" s="16">
        <v>0</v>
      </c>
      <c r="AL172" s="16">
        <v>0</v>
      </c>
      <c r="AM172" s="16">
        <f t="shared" si="19"/>
        <v>0</v>
      </c>
      <c r="AN172" s="16">
        <v>0</v>
      </c>
      <c r="AO172" s="16">
        <v>0</v>
      </c>
      <c r="AP172" s="16">
        <f t="shared" si="20"/>
        <v>0</v>
      </c>
      <c r="AQ172" s="16">
        <v>0</v>
      </c>
      <c r="AR172" s="16">
        <f t="shared" si="21"/>
        <v>0</v>
      </c>
      <c r="AS172" s="16">
        <v>0</v>
      </c>
      <c r="AT172" s="16">
        <v>0</v>
      </c>
      <c r="AU172" s="16" t="s">
        <v>274</v>
      </c>
      <c r="AV172" s="16">
        <v>0</v>
      </c>
      <c r="AW172" s="36">
        <v>0</v>
      </c>
      <c r="AX172" s="36">
        <v>0</v>
      </c>
      <c r="AY172" s="36">
        <v>0</v>
      </c>
      <c r="AZ172" s="36">
        <v>0</v>
      </c>
      <c r="BA172" s="36">
        <v>0</v>
      </c>
      <c r="BB172" s="36"/>
    </row>
    <row r="173" spans="1:54" hidden="1" x14ac:dyDescent="0.25">
      <c r="A173" s="2" t="str">
        <f t="shared" si="15"/>
        <v>F</v>
      </c>
      <c r="B173" s="2" t="s">
        <v>145</v>
      </c>
      <c r="C173" s="2" t="s">
        <v>943</v>
      </c>
      <c r="D173" s="35" t="s">
        <v>944</v>
      </c>
      <c r="E173" s="2" t="s">
        <v>1073</v>
      </c>
      <c r="F173" s="2" t="s">
        <v>1074</v>
      </c>
      <c r="G173" s="2" t="s">
        <v>1097</v>
      </c>
      <c r="H173" s="2" t="s">
        <v>1098</v>
      </c>
      <c r="I173" s="2" t="s">
        <v>1099</v>
      </c>
      <c r="J173" s="2" t="s">
        <v>1098</v>
      </c>
      <c r="K173" s="2" t="s">
        <v>262</v>
      </c>
      <c r="L173" s="2">
        <v>1213</v>
      </c>
      <c r="M173" s="2" t="s">
        <v>670</v>
      </c>
      <c r="N173" s="2" t="s">
        <v>264</v>
      </c>
      <c r="O173" s="2" t="s">
        <v>265</v>
      </c>
      <c r="P173" s="2" t="s">
        <v>266</v>
      </c>
      <c r="Q173" s="2" t="s">
        <v>118</v>
      </c>
      <c r="R173" s="2" t="s">
        <v>621</v>
      </c>
      <c r="S173" s="2" t="s">
        <v>145</v>
      </c>
      <c r="T173" s="2" t="s">
        <v>716</v>
      </c>
      <c r="U173" s="2" t="s">
        <v>150</v>
      </c>
      <c r="V173" s="2" t="s">
        <v>717</v>
      </c>
      <c r="W173" s="2" t="s">
        <v>718</v>
      </c>
      <c r="X173" s="2" t="s">
        <v>951</v>
      </c>
      <c r="Y173" s="2" t="s">
        <v>952</v>
      </c>
      <c r="Z173" s="16">
        <v>0</v>
      </c>
      <c r="AA173" s="16">
        <v>0</v>
      </c>
      <c r="AB173" s="16">
        <v>0</v>
      </c>
      <c r="AC173" s="16">
        <v>0</v>
      </c>
      <c r="AD173" s="36">
        <f t="shared" si="16"/>
        <v>0</v>
      </c>
      <c r="AE173" s="16">
        <v>0</v>
      </c>
      <c r="AF173" s="16">
        <v>0</v>
      </c>
      <c r="AG173" s="16">
        <f t="shared" si="17"/>
        <v>0</v>
      </c>
      <c r="AH173" s="16">
        <v>0</v>
      </c>
      <c r="AI173" s="16">
        <v>0</v>
      </c>
      <c r="AJ173" s="16">
        <f t="shared" si="18"/>
        <v>0</v>
      </c>
      <c r="AK173" s="16">
        <v>0</v>
      </c>
      <c r="AL173" s="16">
        <v>0</v>
      </c>
      <c r="AM173" s="16">
        <f t="shared" si="19"/>
        <v>0</v>
      </c>
      <c r="AN173" s="16">
        <v>0</v>
      </c>
      <c r="AO173" s="16">
        <v>0</v>
      </c>
      <c r="AP173" s="16">
        <f t="shared" si="20"/>
        <v>0</v>
      </c>
      <c r="AQ173" s="16">
        <v>0</v>
      </c>
      <c r="AR173" s="16">
        <f t="shared" si="21"/>
        <v>0</v>
      </c>
      <c r="AS173" s="16">
        <v>0</v>
      </c>
      <c r="AT173" s="16">
        <v>0</v>
      </c>
      <c r="AU173" s="16" t="s">
        <v>274</v>
      </c>
      <c r="AV173" s="16">
        <v>0</v>
      </c>
      <c r="AW173" s="36">
        <v>0</v>
      </c>
      <c r="AX173" s="36">
        <v>0</v>
      </c>
      <c r="AY173" s="36">
        <v>0</v>
      </c>
      <c r="AZ173" s="36">
        <v>0</v>
      </c>
      <c r="BA173" s="36">
        <v>0</v>
      </c>
      <c r="BB173" s="36"/>
    </row>
    <row r="174" spans="1:54" hidden="1" x14ac:dyDescent="0.25">
      <c r="A174" s="2" t="str">
        <f t="shared" si="15"/>
        <v>F</v>
      </c>
      <c r="B174" s="2" t="s">
        <v>145</v>
      </c>
      <c r="C174" s="2" t="s">
        <v>943</v>
      </c>
      <c r="D174" s="35" t="s">
        <v>944</v>
      </c>
      <c r="E174" s="2" t="s">
        <v>1073</v>
      </c>
      <c r="F174" s="2" t="s">
        <v>1074</v>
      </c>
      <c r="G174" s="2" t="s">
        <v>1100</v>
      </c>
      <c r="H174" s="2" t="s">
        <v>1101</v>
      </c>
      <c r="I174" s="2" t="s">
        <v>1102</v>
      </c>
      <c r="J174" s="2" t="s">
        <v>1103</v>
      </c>
      <c r="K174" s="2" t="s">
        <v>262</v>
      </c>
      <c r="L174" s="2">
        <v>1213</v>
      </c>
      <c r="M174" s="2" t="s">
        <v>670</v>
      </c>
      <c r="N174" s="2" t="s">
        <v>264</v>
      </c>
      <c r="O174" s="2" t="s">
        <v>265</v>
      </c>
      <c r="P174" s="2" t="s">
        <v>266</v>
      </c>
      <c r="Q174" s="2" t="s">
        <v>118</v>
      </c>
      <c r="R174" s="2" t="s">
        <v>621</v>
      </c>
      <c r="S174" s="2" t="s">
        <v>145</v>
      </c>
      <c r="T174" s="2" t="s">
        <v>716</v>
      </c>
      <c r="U174" s="2" t="s">
        <v>150</v>
      </c>
      <c r="V174" s="2" t="s">
        <v>717</v>
      </c>
      <c r="W174" s="2" t="s">
        <v>718</v>
      </c>
      <c r="X174" s="2" t="s">
        <v>951</v>
      </c>
      <c r="Y174" s="2" t="s">
        <v>952</v>
      </c>
      <c r="Z174" s="16">
        <v>0</v>
      </c>
      <c r="AA174" s="16">
        <v>0</v>
      </c>
      <c r="AB174" s="16">
        <v>0</v>
      </c>
      <c r="AC174" s="16">
        <v>0</v>
      </c>
      <c r="AD174" s="36">
        <f t="shared" si="16"/>
        <v>0</v>
      </c>
      <c r="AE174" s="16">
        <v>0</v>
      </c>
      <c r="AF174" s="16">
        <v>0</v>
      </c>
      <c r="AG174" s="16">
        <f t="shared" si="17"/>
        <v>0</v>
      </c>
      <c r="AH174" s="16">
        <v>0</v>
      </c>
      <c r="AI174" s="16">
        <v>0</v>
      </c>
      <c r="AJ174" s="16">
        <f t="shared" si="18"/>
        <v>0</v>
      </c>
      <c r="AK174" s="16">
        <v>0</v>
      </c>
      <c r="AL174" s="16">
        <v>0</v>
      </c>
      <c r="AM174" s="16">
        <f t="shared" si="19"/>
        <v>0</v>
      </c>
      <c r="AN174" s="16">
        <v>0</v>
      </c>
      <c r="AO174" s="16">
        <v>0</v>
      </c>
      <c r="AP174" s="16">
        <f t="shared" si="20"/>
        <v>0</v>
      </c>
      <c r="AQ174" s="16">
        <v>0</v>
      </c>
      <c r="AR174" s="16">
        <f t="shared" si="21"/>
        <v>0</v>
      </c>
      <c r="AS174" s="16">
        <v>0</v>
      </c>
      <c r="AT174" s="16">
        <v>0</v>
      </c>
      <c r="AU174" s="16" t="s">
        <v>274</v>
      </c>
      <c r="AV174" s="16">
        <v>0</v>
      </c>
      <c r="AW174" s="36">
        <v>0</v>
      </c>
      <c r="AX174" s="36">
        <v>0</v>
      </c>
      <c r="AY174" s="36">
        <v>0</v>
      </c>
      <c r="AZ174" s="36">
        <v>0</v>
      </c>
      <c r="BA174" s="36">
        <v>0</v>
      </c>
      <c r="BB174" s="36"/>
    </row>
    <row r="175" spans="1:54" hidden="1" x14ac:dyDescent="0.25">
      <c r="A175" s="2" t="str">
        <f t="shared" si="15"/>
        <v>F</v>
      </c>
      <c r="B175" s="2" t="s">
        <v>145</v>
      </c>
      <c r="C175" s="2" t="s">
        <v>943</v>
      </c>
      <c r="D175" s="35" t="s">
        <v>944</v>
      </c>
      <c r="E175" s="2" t="s">
        <v>1073</v>
      </c>
      <c r="F175" s="2" t="s">
        <v>1074</v>
      </c>
      <c r="G175" s="2" t="s">
        <v>1104</v>
      </c>
      <c r="H175" s="2" t="s">
        <v>1105</v>
      </c>
      <c r="I175" s="2" t="s">
        <v>1106</v>
      </c>
      <c r="J175" s="2" t="s">
        <v>1107</v>
      </c>
      <c r="K175" s="2" t="s">
        <v>262</v>
      </c>
      <c r="L175" s="2">
        <v>1210</v>
      </c>
      <c r="M175" s="2" t="s">
        <v>1055</v>
      </c>
      <c r="N175" s="2" t="s">
        <v>264</v>
      </c>
      <c r="O175" s="2" t="s">
        <v>300</v>
      </c>
      <c r="P175" s="2" t="s">
        <v>266</v>
      </c>
      <c r="Q175" s="2" t="s">
        <v>118</v>
      </c>
      <c r="R175" s="2" t="s">
        <v>621</v>
      </c>
      <c r="S175" s="2" t="s">
        <v>145</v>
      </c>
      <c r="T175" s="2" t="s">
        <v>716</v>
      </c>
      <c r="U175" s="2" t="s">
        <v>150</v>
      </c>
      <c r="V175" s="2" t="s">
        <v>717</v>
      </c>
      <c r="W175" s="2" t="s">
        <v>718</v>
      </c>
      <c r="X175" s="2" t="s">
        <v>951</v>
      </c>
      <c r="Y175" s="2" t="s">
        <v>952</v>
      </c>
      <c r="Z175" s="16">
        <v>0</v>
      </c>
      <c r="AA175" s="16">
        <v>0</v>
      </c>
      <c r="AB175" s="16">
        <v>0</v>
      </c>
      <c r="AC175" s="16">
        <v>0</v>
      </c>
      <c r="AD175" s="36">
        <f t="shared" si="16"/>
        <v>0</v>
      </c>
      <c r="AE175" s="16">
        <v>0</v>
      </c>
      <c r="AF175" s="16">
        <v>0</v>
      </c>
      <c r="AG175" s="16">
        <f t="shared" si="17"/>
        <v>0</v>
      </c>
      <c r="AH175" s="16">
        <v>0</v>
      </c>
      <c r="AI175" s="16">
        <v>0</v>
      </c>
      <c r="AJ175" s="16">
        <f t="shared" si="18"/>
        <v>0</v>
      </c>
      <c r="AK175" s="16">
        <v>0</v>
      </c>
      <c r="AL175" s="16">
        <v>0</v>
      </c>
      <c r="AM175" s="16">
        <f t="shared" si="19"/>
        <v>0</v>
      </c>
      <c r="AN175" s="16">
        <v>0</v>
      </c>
      <c r="AO175" s="16">
        <v>0</v>
      </c>
      <c r="AP175" s="16">
        <f t="shared" si="20"/>
        <v>0</v>
      </c>
      <c r="AQ175" s="16">
        <v>0</v>
      </c>
      <c r="AR175" s="16">
        <f t="shared" si="21"/>
        <v>0</v>
      </c>
      <c r="AS175" s="16">
        <v>0</v>
      </c>
      <c r="AT175" s="16">
        <v>0</v>
      </c>
      <c r="AU175" s="16" t="s">
        <v>274</v>
      </c>
      <c r="AV175" s="16">
        <v>0</v>
      </c>
      <c r="AW175" s="36">
        <v>0</v>
      </c>
      <c r="AX175" s="36">
        <v>0</v>
      </c>
      <c r="AY175" s="36">
        <v>0</v>
      </c>
      <c r="AZ175" s="36">
        <v>0</v>
      </c>
      <c r="BA175" s="36">
        <v>0</v>
      </c>
      <c r="BB175" s="36"/>
    </row>
    <row r="176" spans="1:54" hidden="1" x14ac:dyDescent="0.25">
      <c r="A176" s="2" t="str">
        <f t="shared" si="15"/>
        <v>F</v>
      </c>
      <c r="B176" s="2" t="s">
        <v>145</v>
      </c>
      <c r="C176" s="2" t="s">
        <v>943</v>
      </c>
      <c r="D176" s="35" t="s">
        <v>944</v>
      </c>
      <c r="E176" s="2" t="s">
        <v>1073</v>
      </c>
      <c r="F176" s="2" t="s">
        <v>1074</v>
      </c>
      <c r="G176" s="2" t="s">
        <v>1104</v>
      </c>
      <c r="H176" s="2" t="s">
        <v>1105</v>
      </c>
      <c r="I176" s="2" t="s">
        <v>1108</v>
      </c>
      <c r="J176" s="2" t="s">
        <v>1109</v>
      </c>
      <c r="K176" s="2" t="s">
        <v>262</v>
      </c>
      <c r="L176" s="2">
        <v>1210</v>
      </c>
      <c r="M176" s="2" t="s">
        <v>1055</v>
      </c>
      <c r="N176" s="2" t="s">
        <v>264</v>
      </c>
      <c r="O176" s="2" t="s">
        <v>620</v>
      </c>
      <c r="P176" s="2" t="s">
        <v>266</v>
      </c>
      <c r="Q176" s="2" t="s">
        <v>118</v>
      </c>
      <c r="R176" s="2" t="s">
        <v>621</v>
      </c>
      <c r="S176" s="2" t="s">
        <v>145</v>
      </c>
      <c r="T176" s="2" t="s">
        <v>716</v>
      </c>
      <c r="U176" s="2" t="s">
        <v>150</v>
      </c>
      <c r="V176" s="2" t="s">
        <v>717</v>
      </c>
      <c r="W176" s="2" t="s">
        <v>718</v>
      </c>
      <c r="X176" s="2" t="s">
        <v>951</v>
      </c>
      <c r="Y176" s="2" t="s">
        <v>952</v>
      </c>
      <c r="Z176" s="16">
        <v>0</v>
      </c>
      <c r="AA176" s="16">
        <v>0</v>
      </c>
      <c r="AB176" s="16">
        <v>0</v>
      </c>
      <c r="AC176" s="16">
        <v>0</v>
      </c>
      <c r="AD176" s="36">
        <f t="shared" si="16"/>
        <v>0</v>
      </c>
      <c r="AE176" s="16">
        <v>0</v>
      </c>
      <c r="AF176" s="16">
        <v>0</v>
      </c>
      <c r="AG176" s="16">
        <f t="shared" si="17"/>
        <v>0</v>
      </c>
      <c r="AH176" s="16">
        <v>0</v>
      </c>
      <c r="AI176" s="16">
        <v>0</v>
      </c>
      <c r="AJ176" s="16">
        <f t="shared" si="18"/>
        <v>0</v>
      </c>
      <c r="AK176" s="16">
        <v>0</v>
      </c>
      <c r="AL176" s="16">
        <v>0</v>
      </c>
      <c r="AM176" s="16">
        <f t="shared" si="19"/>
        <v>0</v>
      </c>
      <c r="AN176" s="16">
        <v>0</v>
      </c>
      <c r="AO176" s="16">
        <v>0</v>
      </c>
      <c r="AP176" s="16">
        <f t="shared" si="20"/>
        <v>0</v>
      </c>
      <c r="AQ176" s="16">
        <v>0</v>
      </c>
      <c r="AR176" s="16">
        <f t="shared" si="21"/>
        <v>0</v>
      </c>
      <c r="AS176" s="16">
        <v>0</v>
      </c>
      <c r="AT176" s="16">
        <v>0</v>
      </c>
      <c r="AU176" s="16" t="s">
        <v>274</v>
      </c>
      <c r="AV176" s="16">
        <v>0</v>
      </c>
      <c r="AW176" s="36">
        <v>0</v>
      </c>
      <c r="AX176" s="36">
        <v>0</v>
      </c>
      <c r="AY176" s="36">
        <v>0</v>
      </c>
      <c r="AZ176" s="36">
        <v>0</v>
      </c>
      <c r="BA176" s="36">
        <v>0</v>
      </c>
      <c r="BB176" s="36"/>
    </row>
    <row r="177" spans="1:54" hidden="1" x14ac:dyDescent="0.25">
      <c r="A177" s="2" t="str">
        <f t="shared" si="15"/>
        <v>F</v>
      </c>
      <c r="B177" s="2" t="s">
        <v>145</v>
      </c>
      <c r="C177" s="2" t="s">
        <v>943</v>
      </c>
      <c r="D177" s="35" t="s">
        <v>944</v>
      </c>
      <c r="E177" s="2" t="s">
        <v>1073</v>
      </c>
      <c r="F177" s="2" t="s">
        <v>1074</v>
      </c>
      <c r="G177" s="2" t="s">
        <v>1110</v>
      </c>
      <c r="H177" s="2" t="s">
        <v>1111</v>
      </c>
      <c r="I177" s="2" t="s">
        <v>1112</v>
      </c>
      <c r="J177" s="2" t="s">
        <v>1111</v>
      </c>
      <c r="K177" s="2" t="s">
        <v>262</v>
      </c>
      <c r="L177" s="2">
        <v>1213</v>
      </c>
      <c r="M177" s="2" t="s">
        <v>670</v>
      </c>
      <c r="N177" s="2" t="s">
        <v>264</v>
      </c>
      <c r="O177" s="2" t="s">
        <v>265</v>
      </c>
      <c r="P177" s="2" t="s">
        <v>266</v>
      </c>
      <c r="Q177" s="2" t="s">
        <v>118</v>
      </c>
      <c r="R177" s="2" t="s">
        <v>621</v>
      </c>
      <c r="S177" s="2" t="s">
        <v>145</v>
      </c>
      <c r="T177" s="2" t="s">
        <v>716</v>
      </c>
      <c r="U177" s="2" t="s">
        <v>150</v>
      </c>
      <c r="V177" s="2" t="s">
        <v>717</v>
      </c>
      <c r="W177" s="2" t="s">
        <v>718</v>
      </c>
      <c r="X177" s="2" t="s">
        <v>951</v>
      </c>
      <c r="Y177" s="2" t="s">
        <v>952</v>
      </c>
      <c r="Z177" s="16">
        <v>0</v>
      </c>
      <c r="AA177" s="16">
        <v>1000000</v>
      </c>
      <c r="AB177" s="16">
        <v>1122679.3700000001</v>
      </c>
      <c r="AC177" s="16">
        <v>1025006.704603</v>
      </c>
      <c r="AD177" s="36">
        <f t="shared" si="16"/>
        <v>-25006.704602999962</v>
      </c>
      <c r="AE177" s="16">
        <v>0</v>
      </c>
      <c r="AF177" s="16">
        <v>0</v>
      </c>
      <c r="AG177" s="16">
        <f t="shared" si="17"/>
        <v>0</v>
      </c>
      <c r="AH177" s="16">
        <v>0</v>
      </c>
      <c r="AI177" s="16">
        <v>0</v>
      </c>
      <c r="AJ177" s="16">
        <f t="shared" si="18"/>
        <v>0</v>
      </c>
      <c r="AK177" s="16">
        <v>0</v>
      </c>
      <c r="AL177" s="16">
        <v>0</v>
      </c>
      <c r="AM177" s="16">
        <f t="shared" si="19"/>
        <v>0</v>
      </c>
      <c r="AN177" s="16">
        <v>0</v>
      </c>
      <c r="AO177" s="16">
        <v>0</v>
      </c>
      <c r="AP177" s="16">
        <f t="shared" si="20"/>
        <v>0</v>
      </c>
      <c r="AQ177" s="16">
        <v>0</v>
      </c>
      <c r="AR177" s="16">
        <f t="shared" si="21"/>
        <v>-25006.704602999962</v>
      </c>
      <c r="AS177" s="16">
        <v>0</v>
      </c>
      <c r="AT177" s="16">
        <v>0</v>
      </c>
      <c r="AU177" s="16" t="s">
        <v>274</v>
      </c>
      <c r="AV177" s="16">
        <v>0</v>
      </c>
      <c r="AW177" s="36">
        <v>0</v>
      </c>
      <c r="AX177" s="36">
        <v>0</v>
      </c>
      <c r="AY177" s="36">
        <v>0</v>
      </c>
      <c r="AZ177" s="36">
        <v>0</v>
      </c>
      <c r="BA177" s="36">
        <v>0</v>
      </c>
      <c r="BB177" s="36"/>
    </row>
    <row r="178" spans="1:54" hidden="1" x14ac:dyDescent="0.25">
      <c r="A178" s="2" t="str">
        <f t="shared" si="15"/>
        <v>F</v>
      </c>
      <c r="B178" s="2" t="s">
        <v>145</v>
      </c>
      <c r="C178" s="2" t="s">
        <v>943</v>
      </c>
      <c r="D178" s="35" t="s">
        <v>944</v>
      </c>
      <c r="E178" s="2" t="s">
        <v>1073</v>
      </c>
      <c r="F178" s="2" t="s">
        <v>1074</v>
      </c>
      <c r="G178" s="2" t="s">
        <v>1113</v>
      </c>
      <c r="H178" s="2" t="s">
        <v>1114</v>
      </c>
      <c r="I178" s="2" t="s">
        <v>1115</v>
      </c>
      <c r="J178" s="2" t="s">
        <v>1114</v>
      </c>
      <c r="K178" s="2" t="s">
        <v>262</v>
      </c>
      <c r="L178" s="2">
        <v>1213</v>
      </c>
      <c r="M178" s="2" t="s">
        <v>670</v>
      </c>
      <c r="N178" s="2" t="s">
        <v>264</v>
      </c>
      <c r="O178" s="2" t="s">
        <v>265</v>
      </c>
      <c r="P178" s="2" t="s">
        <v>266</v>
      </c>
      <c r="Q178" s="2" t="s">
        <v>118</v>
      </c>
      <c r="R178" s="2" t="s">
        <v>621</v>
      </c>
      <c r="S178" s="2" t="s">
        <v>145</v>
      </c>
      <c r="T178" s="2" t="s">
        <v>716</v>
      </c>
      <c r="U178" s="2" t="s">
        <v>150</v>
      </c>
      <c r="V178" s="2" t="s">
        <v>717</v>
      </c>
      <c r="W178" s="2" t="s">
        <v>718</v>
      </c>
      <c r="X178" s="2" t="s">
        <v>951</v>
      </c>
      <c r="Y178" s="2" t="s">
        <v>952</v>
      </c>
      <c r="Z178" s="16">
        <v>0</v>
      </c>
      <c r="AA178" s="16">
        <v>500000</v>
      </c>
      <c r="AB178" s="16">
        <v>4399.9399999999996</v>
      </c>
      <c r="AC178" s="16">
        <v>883915.1491840001</v>
      </c>
      <c r="AD178" s="36">
        <f t="shared" si="16"/>
        <v>-383915.1491840001</v>
      </c>
      <c r="AE178" s="16">
        <v>0</v>
      </c>
      <c r="AF178" s="16">
        <v>0</v>
      </c>
      <c r="AG178" s="16">
        <f t="shared" si="17"/>
        <v>0</v>
      </c>
      <c r="AH178" s="16">
        <v>0</v>
      </c>
      <c r="AI178" s="16">
        <v>0</v>
      </c>
      <c r="AJ178" s="16">
        <f t="shared" si="18"/>
        <v>0</v>
      </c>
      <c r="AK178" s="16">
        <v>0</v>
      </c>
      <c r="AL178" s="16">
        <v>0</v>
      </c>
      <c r="AM178" s="16">
        <f t="shared" si="19"/>
        <v>0</v>
      </c>
      <c r="AN178" s="16">
        <v>0</v>
      </c>
      <c r="AO178" s="16">
        <v>0</v>
      </c>
      <c r="AP178" s="16">
        <f t="shared" si="20"/>
        <v>0</v>
      </c>
      <c r="AQ178" s="16">
        <v>0</v>
      </c>
      <c r="AR178" s="16">
        <f t="shared" si="21"/>
        <v>-383915.1491840001</v>
      </c>
      <c r="AS178" s="16">
        <v>0</v>
      </c>
      <c r="AT178" s="16">
        <v>0</v>
      </c>
      <c r="AU178" s="16" t="s">
        <v>274</v>
      </c>
      <c r="AV178" s="16">
        <v>0</v>
      </c>
      <c r="AW178" s="36">
        <v>0</v>
      </c>
      <c r="AX178" s="36">
        <v>0</v>
      </c>
      <c r="AY178" s="36">
        <v>0</v>
      </c>
      <c r="AZ178" s="36">
        <v>0</v>
      </c>
      <c r="BA178" s="36">
        <v>0</v>
      </c>
      <c r="BB178" s="36"/>
    </row>
    <row r="179" spans="1:54" hidden="1" x14ac:dyDescent="0.25">
      <c r="A179" s="2" t="str">
        <f t="shared" si="15"/>
        <v>F</v>
      </c>
      <c r="B179" s="2" t="s">
        <v>145</v>
      </c>
      <c r="C179" s="2" t="s">
        <v>943</v>
      </c>
      <c r="D179" s="35" t="s">
        <v>944</v>
      </c>
      <c r="E179" s="2" t="s">
        <v>1116</v>
      </c>
      <c r="F179" s="2" t="s">
        <v>1117</v>
      </c>
      <c r="G179" s="2" t="s">
        <v>1118</v>
      </c>
      <c r="H179" s="2" t="s">
        <v>1119</v>
      </c>
      <c r="I179" s="2" t="s">
        <v>1120</v>
      </c>
      <c r="J179" s="2" t="s">
        <v>1121</v>
      </c>
      <c r="K179" s="2" t="s">
        <v>262</v>
      </c>
      <c r="L179" s="2">
        <v>1213</v>
      </c>
      <c r="M179" s="2" t="s">
        <v>670</v>
      </c>
      <c r="N179" s="2" t="s">
        <v>264</v>
      </c>
      <c r="O179" s="2" t="s">
        <v>285</v>
      </c>
      <c r="P179" s="2" t="s">
        <v>266</v>
      </c>
      <c r="Q179" s="2" t="s">
        <v>118</v>
      </c>
      <c r="R179" s="2" t="s">
        <v>621</v>
      </c>
      <c r="S179" s="2" t="s">
        <v>145</v>
      </c>
      <c r="T179" s="2" t="s">
        <v>716</v>
      </c>
      <c r="U179" s="2" t="s">
        <v>150</v>
      </c>
      <c r="V179" s="2" t="s">
        <v>717</v>
      </c>
      <c r="W179" s="2" t="s">
        <v>718</v>
      </c>
      <c r="X179" s="2" t="s">
        <v>982</v>
      </c>
      <c r="Y179" s="2" t="s">
        <v>983</v>
      </c>
      <c r="Z179" s="16">
        <v>0</v>
      </c>
      <c r="AA179" s="16">
        <v>0</v>
      </c>
      <c r="AB179" s="16">
        <v>0</v>
      </c>
      <c r="AC179" s="16">
        <v>0</v>
      </c>
      <c r="AD179" s="36">
        <f t="shared" si="16"/>
        <v>0</v>
      </c>
      <c r="AE179" s="16">
        <v>0</v>
      </c>
      <c r="AF179" s="16">
        <v>0</v>
      </c>
      <c r="AG179" s="16">
        <f t="shared" si="17"/>
        <v>0</v>
      </c>
      <c r="AH179" s="16">
        <v>0</v>
      </c>
      <c r="AI179" s="16">
        <v>0</v>
      </c>
      <c r="AJ179" s="16">
        <f t="shared" si="18"/>
        <v>0</v>
      </c>
      <c r="AK179" s="16">
        <v>0</v>
      </c>
      <c r="AL179" s="16">
        <v>0</v>
      </c>
      <c r="AM179" s="16">
        <f t="shared" si="19"/>
        <v>0</v>
      </c>
      <c r="AN179" s="16">
        <v>0</v>
      </c>
      <c r="AO179" s="16">
        <v>0</v>
      </c>
      <c r="AP179" s="16">
        <f t="shared" si="20"/>
        <v>0</v>
      </c>
      <c r="AQ179" s="16">
        <v>0</v>
      </c>
      <c r="AR179" s="16">
        <f t="shared" si="21"/>
        <v>0</v>
      </c>
      <c r="AS179" s="16">
        <v>0</v>
      </c>
      <c r="AT179" s="16">
        <v>0</v>
      </c>
      <c r="AU179" s="16" t="s">
        <v>274</v>
      </c>
      <c r="AV179" s="16">
        <v>0</v>
      </c>
      <c r="AW179" s="36">
        <v>0</v>
      </c>
      <c r="AX179" s="36">
        <v>0</v>
      </c>
      <c r="AY179" s="36">
        <v>0</v>
      </c>
      <c r="AZ179" s="36">
        <v>0</v>
      </c>
      <c r="BA179" s="36">
        <v>0</v>
      </c>
      <c r="BB179" s="36"/>
    </row>
    <row r="180" spans="1:54" hidden="1" x14ac:dyDescent="0.25">
      <c r="A180" s="2" t="str">
        <f t="shared" si="15"/>
        <v>F</v>
      </c>
      <c r="B180" s="2" t="s">
        <v>145</v>
      </c>
      <c r="C180" s="2" t="s">
        <v>943</v>
      </c>
      <c r="D180" s="35" t="s">
        <v>944</v>
      </c>
      <c r="E180" s="2" t="s">
        <v>1116</v>
      </c>
      <c r="F180" s="2" t="s">
        <v>1117</v>
      </c>
      <c r="G180" s="2" t="s">
        <v>1118</v>
      </c>
      <c r="H180" s="2" t="s">
        <v>1119</v>
      </c>
      <c r="I180" s="2" t="s">
        <v>1122</v>
      </c>
      <c r="J180" s="2" t="s">
        <v>1123</v>
      </c>
      <c r="K180" s="2" t="s">
        <v>262</v>
      </c>
      <c r="L180" s="2">
        <v>1240</v>
      </c>
      <c r="M180" s="2" t="s">
        <v>1124</v>
      </c>
      <c r="N180" s="2" t="s">
        <v>264</v>
      </c>
      <c r="O180" s="2" t="s">
        <v>265</v>
      </c>
      <c r="P180" s="2" t="s">
        <v>266</v>
      </c>
      <c r="Q180" s="2" t="s">
        <v>118</v>
      </c>
      <c r="R180" s="2" t="s">
        <v>621</v>
      </c>
      <c r="S180" s="2" t="s">
        <v>145</v>
      </c>
      <c r="T180" s="2" t="s">
        <v>716</v>
      </c>
      <c r="U180" s="2" t="s">
        <v>150</v>
      </c>
      <c r="V180" s="2" t="s">
        <v>717</v>
      </c>
      <c r="W180" s="2" t="s">
        <v>718</v>
      </c>
      <c r="X180" s="2" t="s">
        <v>951</v>
      </c>
      <c r="Y180" s="2" t="s">
        <v>952</v>
      </c>
      <c r="Z180" s="16">
        <v>30100000</v>
      </c>
      <c r="AA180" s="16">
        <v>2078270</v>
      </c>
      <c r="AB180" s="16">
        <v>1122770</v>
      </c>
      <c r="AC180" s="16">
        <v>842027.7</v>
      </c>
      <c r="AD180" s="36">
        <f t="shared" si="16"/>
        <v>1236242.3</v>
      </c>
      <c r="AE180" s="16">
        <v>30100000</v>
      </c>
      <c r="AF180" s="16">
        <v>0</v>
      </c>
      <c r="AG180" s="16">
        <f t="shared" si="17"/>
        <v>30100000</v>
      </c>
      <c r="AH180" s="16">
        <v>30100000</v>
      </c>
      <c r="AI180" s="16">
        <v>0</v>
      </c>
      <c r="AJ180" s="16">
        <f t="shared" si="18"/>
        <v>30100000</v>
      </c>
      <c r="AK180" s="16">
        <v>30100000</v>
      </c>
      <c r="AL180" s="16">
        <v>0</v>
      </c>
      <c r="AM180" s="16">
        <f t="shared" si="19"/>
        <v>30100000</v>
      </c>
      <c r="AN180" s="16">
        <v>30100000</v>
      </c>
      <c r="AO180" s="16">
        <v>0</v>
      </c>
      <c r="AP180" s="16">
        <f t="shared" si="20"/>
        <v>30100000</v>
      </c>
      <c r="AQ180" s="16">
        <v>0</v>
      </c>
      <c r="AR180" s="16">
        <f t="shared" si="21"/>
        <v>121636242.3</v>
      </c>
      <c r="AS180" s="16">
        <v>0</v>
      </c>
      <c r="AT180" s="16">
        <v>0</v>
      </c>
      <c r="AU180" s="16" t="s">
        <v>274</v>
      </c>
      <c r="AV180" s="16">
        <v>0</v>
      </c>
      <c r="AW180" s="36">
        <v>0</v>
      </c>
      <c r="AX180" s="36">
        <v>0</v>
      </c>
      <c r="AY180" s="36">
        <v>0</v>
      </c>
      <c r="AZ180" s="36">
        <v>0</v>
      </c>
      <c r="BA180" s="36">
        <v>0</v>
      </c>
      <c r="BB180" s="36"/>
    </row>
    <row r="181" spans="1:54" hidden="1" x14ac:dyDescent="0.25">
      <c r="A181" s="2" t="str">
        <f t="shared" si="15"/>
        <v>F</v>
      </c>
      <c r="B181" s="2" t="s">
        <v>145</v>
      </c>
      <c r="C181" s="2" t="s">
        <v>943</v>
      </c>
      <c r="D181" s="35" t="s">
        <v>944</v>
      </c>
      <c r="E181" s="2" t="s">
        <v>1116</v>
      </c>
      <c r="F181" s="2" t="s">
        <v>1117</v>
      </c>
      <c r="G181" s="2" t="s">
        <v>1125</v>
      </c>
      <c r="H181" s="2" t="s">
        <v>1126</v>
      </c>
      <c r="I181" s="2" t="s">
        <v>1127</v>
      </c>
      <c r="J181" s="2" t="s">
        <v>1128</v>
      </c>
      <c r="K181" s="2" t="s">
        <v>262</v>
      </c>
      <c r="L181" s="2">
        <v>1213</v>
      </c>
      <c r="M181" s="2" t="s">
        <v>670</v>
      </c>
      <c r="N181" s="2" t="s">
        <v>264</v>
      </c>
      <c r="O181" s="2" t="s">
        <v>285</v>
      </c>
      <c r="P181" s="2" t="s">
        <v>266</v>
      </c>
      <c r="Q181" s="2" t="s">
        <v>118</v>
      </c>
      <c r="R181" s="2" t="s">
        <v>621</v>
      </c>
      <c r="S181" s="2" t="s">
        <v>145</v>
      </c>
      <c r="T181" s="2" t="s">
        <v>716</v>
      </c>
      <c r="U181" s="2" t="s">
        <v>150</v>
      </c>
      <c r="V181" s="2" t="s">
        <v>717</v>
      </c>
      <c r="W181" s="2" t="s">
        <v>718</v>
      </c>
      <c r="X181" s="2" t="s">
        <v>982</v>
      </c>
      <c r="Y181" s="2" t="s">
        <v>983</v>
      </c>
      <c r="Z181" s="16">
        <v>0</v>
      </c>
      <c r="AA181" s="16">
        <v>0</v>
      </c>
      <c r="AB181" s="16">
        <v>0</v>
      </c>
      <c r="AC181" s="16">
        <v>0</v>
      </c>
      <c r="AD181" s="36">
        <f t="shared" si="16"/>
        <v>0</v>
      </c>
      <c r="AE181" s="16">
        <v>0</v>
      </c>
      <c r="AF181" s="16">
        <v>0</v>
      </c>
      <c r="AG181" s="16">
        <f t="shared" si="17"/>
        <v>0</v>
      </c>
      <c r="AH181" s="16">
        <v>0</v>
      </c>
      <c r="AI181" s="16">
        <v>0</v>
      </c>
      <c r="AJ181" s="16">
        <f t="shared" si="18"/>
        <v>0</v>
      </c>
      <c r="AK181" s="16">
        <v>0</v>
      </c>
      <c r="AL181" s="16">
        <v>0</v>
      </c>
      <c r="AM181" s="16">
        <f t="shared" si="19"/>
        <v>0</v>
      </c>
      <c r="AN181" s="16">
        <v>0</v>
      </c>
      <c r="AO181" s="16">
        <v>0</v>
      </c>
      <c r="AP181" s="16">
        <f t="shared" si="20"/>
        <v>0</v>
      </c>
      <c r="AQ181" s="16">
        <v>0</v>
      </c>
      <c r="AR181" s="16">
        <f t="shared" si="21"/>
        <v>0</v>
      </c>
      <c r="AS181" s="16">
        <v>0</v>
      </c>
      <c r="AT181" s="16">
        <v>0</v>
      </c>
      <c r="AU181" s="16" t="s">
        <v>274</v>
      </c>
      <c r="AV181" s="16">
        <v>0</v>
      </c>
      <c r="AW181" s="36">
        <v>0</v>
      </c>
      <c r="AX181" s="36">
        <v>0</v>
      </c>
      <c r="AY181" s="36">
        <v>0</v>
      </c>
      <c r="AZ181" s="36">
        <v>0</v>
      </c>
      <c r="BA181" s="36">
        <v>0</v>
      </c>
      <c r="BB181" s="36"/>
    </row>
    <row r="182" spans="1:54" hidden="1" x14ac:dyDescent="0.25">
      <c r="A182" s="2" t="str">
        <f t="shared" si="15"/>
        <v>F</v>
      </c>
      <c r="B182" s="2" t="s">
        <v>145</v>
      </c>
      <c r="C182" s="2" t="s">
        <v>943</v>
      </c>
      <c r="D182" s="35" t="s">
        <v>944</v>
      </c>
      <c r="E182" s="2" t="s">
        <v>1116</v>
      </c>
      <c r="F182" s="2" t="s">
        <v>1117</v>
      </c>
      <c r="G182" s="2" t="s">
        <v>1125</v>
      </c>
      <c r="H182" s="2" t="s">
        <v>1126</v>
      </c>
      <c r="I182" s="2" t="s">
        <v>1129</v>
      </c>
      <c r="J182" s="2" t="s">
        <v>1126</v>
      </c>
      <c r="K182" s="2" t="s">
        <v>262</v>
      </c>
      <c r="L182" s="2">
        <v>1240</v>
      </c>
      <c r="M182" s="2" t="s">
        <v>1124</v>
      </c>
      <c r="N182" s="2" t="s">
        <v>264</v>
      </c>
      <c r="O182" s="2" t="s">
        <v>265</v>
      </c>
      <c r="P182" s="2" t="s">
        <v>266</v>
      </c>
      <c r="Q182" s="2" t="s">
        <v>118</v>
      </c>
      <c r="R182" s="2" t="s">
        <v>621</v>
      </c>
      <c r="S182" s="2" t="s">
        <v>145</v>
      </c>
      <c r="T182" s="2" t="s">
        <v>716</v>
      </c>
      <c r="U182" s="2" t="s">
        <v>150</v>
      </c>
      <c r="V182" s="2" t="s">
        <v>717</v>
      </c>
      <c r="W182" s="2" t="s">
        <v>718</v>
      </c>
      <c r="X182" s="2" t="s">
        <v>951</v>
      </c>
      <c r="Y182" s="2" t="s">
        <v>952</v>
      </c>
      <c r="Z182" s="16">
        <v>0</v>
      </c>
      <c r="AA182" s="16">
        <v>500000</v>
      </c>
      <c r="AB182" s="16">
        <v>499999.5</v>
      </c>
      <c r="AC182" s="16">
        <v>0</v>
      </c>
      <c r="AD182" s="36">
        <f t="shared" si="16"/>
        <v>500000</v>
      </c>
      <c r="AE182" s="16">
        <v>0</v>
      </c>
      <c r="AF182" s="16">
        <v>0</v>
      </c>
      <c r="AG182" s="16">
        <f t="shared" si="17"/>
        <v>0</v>
      </c>
      <c r="AH182" s="16">
        <v>0</v>
      </c>
      <c r="AI182" s="16">
        <v>0</v>
      </c>
      <c r="AJ182" s="16">
        <f t="shared" si="18"/>
        <v>0</v>
      </c>
      <c r="AK182" s="16">
        <v>0</v>
      </c>
      <c r="AL182" s="16">
        <v>0</v>
      </c>
      <c r="AM182" s="16">
        <f t="shared" si="19"/>
        <v>0</v>
      </c>
      <c r="AN182" s="16">
        <v>0</v>
      </c>
      <c r="AO182" s="16">
        <v>0</v>
      </c>
      <c r="AP182" s="16">
        <f t="shared" si="20"/>
        <v>0</v>
      </c>
      <c r="AQ182" s="16">
        <v>0</v>
      </c>
      <c r="AR182" s="16">
        <f t="shared" si="21"/>
        <v>500000</v>
      </c>
      <c r="AS182" s="16">
        <v>0</v>
      </c>
      <c r="AT182" s="16">
        <v>0</v>
      </c>
      <c r="AU182" s="16" t="s">
        <v>274</v>
      </c>
      <c r="AV182" s="16">
        <v>0</v>
      </c>
      <c r="AW182" s="36">
        <v>0</v>
      </c>
      <c r="AX182" s="36">
        <v>0</v>
      </c>
      <c r="AY182" s="36">
        <v>0</v>
      </c>
      <c r="AZ182" s="36">
        <v>0</v>
      </c>
      <c r="BA182" s="36">
        <v>0</v>
      </c>
      <c r="BB182" s="36"/>
    </row>
    <row r="183" spans="1:54" hidden="1" x14ac:dyDescent="0.25">
      <c r="A183" s="2" t="str">
        <f t="shared" si="15"/>
        <v>F</v>
      </c>
      <c r="B183" s="2" t="s">
        <v>145</v>
      </c>
      <c r="C183" s="2" t="s">
        <v>943</v>
      </c>
      <c r="D183" s="35" t="s">
        <v>944</v>
      </c>
      <c r="E183" s="2" t="s">
        <v>1130</v>
      </c>
      <c r="F183" s="2" t="s">
        <v>1131</v>
      </c>
      <c r="G183" s="2" t="s">
        <v>1132</v>
      </c>
      <c r="H183" s="2" t="s">
        <v>1133</v>
      </c>
      <c r="I183" s="2" t="s">
        <v>1134</v>
      </c>
      <c r="J183" s="2" t="s">
        <v>1135</v>
      </c>
      <c r="K183" s="2" t="s">
        <v>262</v>
      </c>
      <c r="L183" s="2">
        <v>1244</v>
      </c>
      <c r="M183" s="2" t="s">
        <v>1136</v>
      </c>
      <c r="N183" s="2" t="s">
        <v>264</v>
      </c>
      <c r="O183" s="2" t="s">
        <v>265</v>
      </c>
      <c r="P183" s="2" t="s">
        <v>266</v>
      </c>
      <c r="Q183" s="2" t="s">
        <v>118</v>
      </c>
      <c r="R183" s="2" t="s">
        <v>621</v>
      </c>
      <c r="S183" s="2" t="s">
        <v>145</v>
      </c>
      <c r="T183" s="2" t="s">
        <v>716</v>
      </c>
      <c r="U183" s="2" t="s">
        <v>150</v>
      </c>
      <c r="V183" s="2" t="s">
        <v>717</v>
      </c>
      <c r="W183" s="2" t="s">
        <v>718</v>
      </c>
      <c r="X183" s="2" t="s">
        <v>951</v>
      </c>
      <c r="Y183" s="2" t="s">
        <v>952</v>
      </c>
      <c r="Z183" s="16">
        <v>0</v>
      </c>
      <c r="AA183" s="16">
        <v>525000</v>
      </c>
      <c r="AB183" s="16">
        <v>435225.52</v>
      </c>
      <c r="AC183" s="16">
        <v>450874.35699999984</v>
      </c>
      <c r="AD183" s="36">
        <f t="shared" si="16"/>
        <v>74125.643000000156</v>
      </c>
      <c r="AE183" s="16">
        <v>0</v>
      </c>
      <c r="AF183" s="16">
        <v>0</v>
      </c>
      <c r="AG183" s="16">
        <f t="shared" si="17"/>
        <v>0</v>
      </c>
      <c r="AH183" s="16">
        <v>0</v>
      </c>
      <c r="AI183" s="16">
        <v>0</v>
      </c>
      <c r="AJ183" s="16">
        <f t="shared" si="18"/>
        <v>0</v>
      </c>
      <c r="AK183" s="16">
        <v>0</v>
      </c>
      <c r="AL183" s="16">
        <v>0</v>
      </c>
      <c r="AM183" s="16">
        <f t="shared" si="19"/>
        <v>0</v>
      </c>
      <c r="AN183" s="16">
        <v>0</v>
      </c>
      <c r="AO183" s="16">
        <v>0</v>
      </c>
      <c r="AP183" s="16">
        <f t="shared" si="20"/>
        <v>0</v>
      </c>
      <c r="AQ183" s="16">
        <v>0</v>
      </c>
      <c r="AR183" s="16">
        <f t="shared" si="21"/>
        <v>74125.643000000156</v>
      </c>
      <c r="AS183" s="16">
        <v>0</v>
      </c>
      <c r="AT183" s="16">
        <v>0</v>
      </c>
      <c r="AU183" s="16" t="s">
        <v>274</v>
      </c>
      <c r="AV183" s="16">
        <v>0</v>
      </c>
      <c r="AW183" s="36">
        <v>0</v>
      </c>
      <c r="AX183" s="36">
        <v>0</v>
      </c>
      <c r="AY183" s="36">
        <v>0</v>
      </c>
      <c r="AZ183" s="36">
        <v>0</v>
      </c>
      <c r="BA183" s="36">
        <v>0</v>
      </c>
      <c r="BB183" s="36"/>
    </row>
    <row r="184" spans="1:54" hidden="1" x14ac:dyDescent="0.25">
      <c r="A184" s="2" t="str">
        <f t="shared" si="15"/>
        <v>F</v>
      </c>
      <c r="B184" s="2" t="s">
        <v>145</v>
      </c>
      <c r="C184" s="2" t="s">
        <v>943</v>
      </c>
      <c r="D184" s="35" t="s">
        <v>944</v>
      </c>
      <c r="E184" s="2" t="s">
        <v>1130</v>
      </c>
      <c r="F184" s="2" t="s">
        <v>1131</v>
      </c>
      <c r="G184" s="2" t="s">
        <v>1137</v>
      </c>
      <c r="H184" s="2" t="s">
        <v>1138</v>
      </c>
      <c r="I184" s="2" t="s">
        <v>1139</v>
      </c>
      <c r="J184" s="2" t="s">
        <v>1140</v>
      </c>
      <c r="K184" s="2" t="s">
        <v>262</v>
      </c>
      <c r="L184" s="2">
        <v>1215</v>
      </c>
      <c r="M184" s="2" t="s">
        <v>1001</v>
      </c>
      <c r="N184" s="2" t="s">
        <v>264</v>
      </c>
      <c r="O184" s="2" t="s">
        <v>285</v>
      </c>
      <c r="P184" s="2" t="s">
        <v>266</v>
      </c>
      <c r="Q184" s="2" t="s">
        <v>118</v>
      </c>
      <c r="R184" s="2" t="s">
        <v>621</v>
      </c>
      <c r="S184" s="2" t="s">
        <v>145</v>
      </c>
      <c r="T184" s="2" t="s">
        <v>716</v>
      </c>
      <c r="U184" s="2" t="s">
        <v>150</v>
      </c>
      <c r="V184" s="2" t="s">
        <v>717</v>
      </c>
      <c r="W184" s="2" t="s">
        <v>718</v>
      </c>
      <c r="X184" s="2" t="s">
        <v>951</v>
      </c>
      <c r="Y184" s="2" t="s">
        <v>952</v>
      </c>
      <c r="Z184" s="16">
        <v>0</v>
      </c>
      <c r="AA184" s="16">
        <v>0</v>
      </c>
      <c r="AB184" s="16">
        <v>361306.56</v>
      </c>
      <c r="AC184" s="16">
        <v>-12516.54</v>
      </c>
      <c r="AD184" s="36">
        <f t="shared" si="16"/>
        <v>12516.54</v>
      </c>
      <c r="AE184" s="16">
        <v>0</v>
      </c>
      <c r="AF184" s="16">
        <v>0</v>
      </c>
      <c r="AG184" s="16">
        <f t="shared" si="17"/>
        <v>0</v>
      </c>
      <c r="AH184" s="16">
        <v>0</v>
      </c>
      <c r="AI184" s="16">
        <v>0</v>
      </c>
      <c r="AJ184" s="16">
        <f t="shared" si="18"/>
        <v>0</v>
      </c>
      <c r="AK184" s="16">
        <v>0</v>
      </c>
      <c r="AL184" s="16">
        <v>0</v>
      </c>
      <c r="AM184" s="16">
        <f t="shared" si="19"/>
        <v>0</v>
      </c>
      <c r="AN184" s="16">
        <v>0</v>
      </c>
      <c r="AO184" s="16">
        <v>0</v>
      </c>
      <c r="AP184" s="16">
        <f t="shared" si="20"/>
        <v>0</v>
      </c>
      <c r="AQ184" s="16">
        <v>0</v>
      </c>
      <c r="AR184" s="16">
        <f t="shared" si="21"/>
        <v>12516.54</v>
      </c>
      <c r="AS184" s="16">
        <v>0</v>
      </c>
      <c r="AT184" s="16">
        <v>0</v>
      </c>
      <c r="AU184" s="16" t="s">
        <v>274</v>
      </c>
      <c r="AV184" s="16">
        <v>0</v>
      </c>
      <c r="AW184" s="36">
        <v>0</v>
      </c>
      <c r="AX184" s="36">
        <v>0</v>
      </c>
      <c r="AY184" s="36">
        <v>0</v>
      </c>
      <c r="AZ184" s="36">
        <v>0</v>
      </c>
      <c r="BA184" s="36">
        <v>0</v>
      </c>
      <c r="BB184" s="36"/>
    </row>
    <row r="185" spans="1:54" hidden="1" x14ac:dyDescent="0.25">
      <c r="A185" s="2" t="str">
        <f t="shared" si="15"/>
        <v>F</v>
      </c>
      <c r="B185" s="2" t="s">
        <v>145</v>
      </c>
      <c r="C185" s="2" t="s">
        <v>943</v>
      </c>
      <c r="D185" s="35" t="s">
        <v>944</v>
      </c>
      <c r="E185" s="2" t="s">
        <v>1130</v>
      </c>
      <c r="F185" s="2" t="s">
        <v>1131</v>
      </c>
      <c r="G185" s="2" t="s">
        <v>1141</v>
      </c>
      <c r="H185" s="2" t="s">
        <v>1142</v>
      </c>
      <c r="I185" s="2" t="s">
        <v>1143</v>
      </c>
      <c r="J185" s="2" t="s">
        <v>1144</v>
      </c>
      <c r="K185" s="2" t="s">
        <v>262</v>
      </c>
      <c r="L185" s="2">
        <v>1244</v>
      </c>
      <c r="M185" s="2" t="s">
        <v>1136</v>
      </c>
      <c r="N185" s="2" t="s">
        <v>264</v>
      </c>
      <c r="O185" s="2" t="s">
        <v>265</v>
      </c>
      <c r="P185" s="2" t="s">
        <v>266</v>
      </c>
      <c r="Q185" s="2" t="s">
        <v>118</v>
      </c>
      <c r="R185" s="2" t="s">
        <v>621</v>
      </c>
      <c r="S185" s="2" t="s">
        <v>145</v>
      </c>
      <c r="T185" s="2" t="s">
        <v>716</v>
      </c>
      <c r="U185" s="2" t="s">
        <v>150</v>
      </c>
      <c r="V185" s="2" t="s">
        <v>717</v>
      </c>
      <c r="W185" s="2" t="s">
        <v>718</v>
      </c>
      <c r="X185" s="2" t="s">
        <v>951</v>
      </c>
      <c r="Y185" s="2" t="s">
        <v>952</v>
      </c>
      <c r="Z185" s="16">
        <v>0</v>
      </c>
      <c r="AA185" s="16">
        <v>375000</v>
      </c>
      <c r="AB185" s="16">
        <v>319693.53999999998</v>
      </c>
      <c r="AC185" s="16">
        <v>315945.17070000008</v>
      </c>
      <c r="AD185" s="36">
        <f t="shared" si="16"/>
        <v>59054.829299999925</v>
      </c>
      <c r="AE185" s="16">
        <v>0</v>
      </c>
      <c r="AF185" s="16">
        <v>0</v>
      </c>
      <c r="AG185" s="16">
        <f t="shared" si="17"/>
        <v>0</v>
      </c>
      <c r="AH185" s="16">
        <v>0</v>
      </c>
      <c r="AI185" s="16">
        <v>0</v>
      </c>
      <c r="AJ185" s="16">
        <f t="shared" si="18"/>
        <v>0</v>
      </c>
      <c r="AK185" s="16">
        <v>0</v>
      </c>
      <c r="AL185" s="16">
        <v>0</v>
      </c>
      <c r="AM185" s="16">
        <f t="shared" si="19"/>
        <v>0</v>
      </c>
      <c r="AN185" s="16">
        <v>0</v>
      </c>
      <c r="AO185" s="16">
        <v>0</v>
      </c>
      <c r="AP185" s="16">
        <f t="shared" si="20"/>
        <v>0</v>
      </c>
      <c r="AQ185" s="16">
        <v>0</v>
      </c>
      <c r="AR185" s="16">
        <f t="shared" si="21"/>
        <v>59054.829299999925</v>
      </c>
      <c r="AS185" s="16">
        <v>0</v>
      </c>
      <c r="AT185" s="16">
        <v>0</v>
      </c>
      <c r="AU185" s="16" t="s">
        <v>274</v>
      </c>
      <c r="AV185" s="16">
        <v>0</v>
      </c>
      <c r="AW185" s="36">
        <v>0</v>
      </c>
      <c r="AX185" s="36">
        <v>0</v>
      </c>
      <c r="AY185" s="36">
        <v>0</v>
      </c>
      <c r="AZ185" s="36">
        <v>0</v>
      </c>
      <c r="BA185" s="36">
        <v>0</v>
      </c>
      <c r="BB185" s="36"/>
    </row>
    <row r="186" spans="1:54" hidden="1" x14ac:dyDescent="0.25">
      <c r="A186" s="2" t="str">
        <f t="shared" si="15"/>
        <v>F</v>
      </c>
      <c r="B186" s="2" t="s">
        <v>145</v>
      </c>
      <c r="C186" s="2" t="s">
        <v>943</v>
      </c>
      <c r="D186" s="35" t="s">
        <v>944</v>
      </c>
      <c r="E186" s="2" t="s">
        <v>1130</v>
      </c>
      <c r="F186" s="2" t="s">
        <v>1131</v>
      </c>
      <c r="G186" s="2" t="s">
        <v>1145</v>
      </c>
      <c r="H186" s="2" t="s">
        <v>1146</v>
      </c>
      <c r="I186" s="2" t="s">
        <v>1147</v>
      </c>
      <c r="J186" s="2" t="s">
        <v>1148</v>
      </c>
      <c r="K186" s="2" t="s">
        <v>262</v>
      </c>
      <c r="L186" s="2">
        <v>1215</v>
      </c>
      <c r="M186" s="2" t="s">
        <v>1001</v>
      </c>
      <c r="N186" s="2" t="s">
        <v>264</v>
      </c>
      <c r="O186" s="2" t="s">
        <v>285</v>
      </c>
      <c r="P186" s="2" t="s">
        <v>266</v>
      </c>
      <c r="Q186" s="2" t="s">
        <v>118</v>
      </c>
      <c r="R186" s="2" t="s">
        <v>621</v>
      </c>
      <c r="S186" s="2" t="s">
        <v>145</v>
      </c>
      <c r="T186" s="2" t="s">
        <v>716</v>
      </c>
      <c r="U186" s="2" t="s">
        <v>150</v>
      </c>
      <c r="V186" s="2" t="s">
        <v>717</v>
      </c>
      <c r="W186" s="2" t="s">
        <v>718</v>
      </c>
      <c r="X186" s="2" t="s">
        <v>951</v>
      </c>
      <c r="Y186" s="2" t="s">
        <v>952</v>
      </c>
      <c r="Z186" s="16">
        <v>0</v>
      </c>
      <c r="AA186" s="16">
        <v>0</v>
      </c>
      <c r="AB186" s="16">
        <v>5279.07</v>
      </c>
      <c r="AC186" s="16">
        <v>15330.315287499998</v>
      </c>
      <c r="AD186" s="36">
        <f t="shared" si="16"/>
        <v>-15330.315287499998</v>
      </c>
      <c r="AE186" s="16">
        <v>0</v>
      </c>
      <c r="AF186" s="16">
        <v>0</v>
      </c>
      <c r="AG186" s="16">
        <f t="shared" si="17"/>
        <v>0</v>
      </c>
      <c r="AH186" s="16">
        <v>0</v>
      </c>
      <c r="AI186" s="16">
        <v>0</v>
      </c>
      <c r="AJ186" s="16">
        <f t="shared" si="18"/>
        <v>0</v>
      </c>
      <c r="AK186" s="16">
        <v>0</v>
      </c>
      <c r="AL186" s="16">
        <v>0</v>
      </c>
      <c r="AM186" s="16">
        <f t="shared" si="19"/>
        <v>0</v>
      </c>
      <c r="AN186" s="16">
        <v>0</v>
      </c>
      <c r="AO186" s="16">
        <v>0</v>
      </c>
      <c r="AP186" s="16">
        <f t="shared" si="20"/>
        <v>0</v>
      </c>
      <c r="AQ186" s="16">
        <v>0</v>
      </c>
      <c r="AR186" s="16">
        <f t="shared" si="21"/>
        <v>-15330.315287499998</v>
      </c>
      <c r="AS186" s="16">
        <v>0</v>
      </c>
      <c r="AT186" s="16">
        <v>0</v>
      </c>
      <c r="AU186" s="16" t="s">
        <v>274</v>
      </c>
      <c r="AV186" s="16">
        <v>0</v>
      </c>
      <c r="AW186" s="36">
        <v>0</v>
      </c>
      <c r="AX186" s="36">
        <v>0</v>
      </c>
      <c r="AY186" s="36">
        <v>0</v>
      </c>
      <c r="AZ186" s="36">
        <v>0</v>
      </c>
      <c r="BA186" s="36">
        <v>0</v>
      </c>
      <c r="BB186" s="36"/>
    </row>
    <row r="187" spans="1:54" hidden="1" x14ac:dyDescent="0.25">
      <c r="A187" s="2" t="str">
        <f t="shared" si="15"/>
        <v>F</v>
      </c>
      <c r="B187" s="2" t="s">
        <v>145</v>
      </c>
      <c r="C187" s="2" t="s">
        <v>943</v>
      </c>
      <c r="D187" s="35" t="s">
        <v>944</v>
      </c>
      <c r="E187" s="2" t="s">
        <v>1130</v>
      </c>
      <c r="F187" s="2" t="s">
        <v>1131</v>
      </c>
      <c r="G187" s="2" t="s">
        <v>1149</v>
      </c>
      <c r="H187" s="2" t="s">
        <v>1150</v>
      </c>
      <c r="I187" s="2" t="s">
        <v>1151</v>
      </c>
      <c r="J187" s="2" t="s">
        <v>1152</v>
      </c>
      <c r="K187" s="2" t="s">
        <v>262</v>
      </c>
      <c r="L187" s="2">
        <v>1244</v>
      </c>
      <c r="M187" s="2" t="s">
        <v>1136</v>
      </c>
      <c r="N187" s="2" t="s">
        <v>264</v>
      </c>
      <c r="O187" s="2" t="s">
        <v>265</v>
      </c>
      <c r="P187" s="2" t="s">
        <v>266</v>
      </c>
      <c r="Q187" s="2" t="s">
        <v>118</v>
      </c>
      <c r="R187" s="2" t="s">
        <v>621</v>
      </c>
      <c r="S187" s="2" t="s">
        <v>145</v>
      </c>
      <c r="T187" s="2" t="s">
        <v>716</v>
      </c>
      <c r="U187" s="2" t="s">
        <v>150</v>
      </c>
      <c r="V187" s="2" t="s">
        <v>717</v>
      </c>
      <c r="W187" s="2" t="s">
        <v>718</v>
      </c>
      <c r="X187" s="2" t="s">
        <v>951</v>
      </c>
      <c r="Y187" s="2" t="s">
        <v>952</v>
      </c>
      <c r="Z187" s="16">
        <v>0</v>
      </c>
      <c r="AA187" s="16">
        <v>325000</v>
      </c>
      <c r="AB187" s="16">
        <v>225989.21</v>
      </c>
      <c r="AC187" s="16">
        <v>225573.94079999998</v>
      </c>
      <c r="AD187" s="36">
        <f t="shared" si="16"/>
        <v>99426.059200000018</v>
      </c>
      <c r="AE187" s="16">
        <v>0</v>
      </c>
      <c r="AF187" s="16">
        <v>0</v>
      </c>
      <c r="AG187" s="16">
        <f t="shared" si="17"/>
        <v>0</v>
      </c>
      <c r="AH187" s="16">
        <v>0</v>
      </c>
      <c r="AI187" s="16">
        <v>0</v>
      </c>
      <c r="AJ187" s="16">
        <f t="shared" si="18"/>
        <v>0</v>
      </c>
      <c r="AK187" s="16">
        <v>0</v>
      </c>
      <c r="AL187" s="16">
        <v>0</v>
      </c>
      <c r="AM187" s="16">
        <f t="shared" si="19"/>
        <v>0</v>
      </c>
      <c r="AN187" s="16">
        <v>0</v>
      </c>
      <c r="AO187" s="16">
        <v>0</v>
      </c>
      <c r="AP187" s="16">
        <f t="shared" si="20"/>
        <v>0</v>
      </c>
      <c r="AQ187" s="16">
        <v>0</v>
      </c>
      <c r="AR187" s="16">
        <f t="shared" si="21"/>
        <v>99426.059200000018</v>
      </c>
      <c r="AS187" s="16">
        <v>0</v>
      </c>
      <c r="AT187" s="16">
        <v>0</v>
      </c>
      <c r="AU187" s="16" t="s">
        <v>274</v>
      </c>
      <c r="AV187" s="16">
        <v>0</v>
      </c>
      <c r="AW187" s="36">
        <v>0</v>
      </c>
      <c r="AX187" s="36">
        <v>0</v>
      </c>
      <c r="AY187" s="36">
        <v>0</v>
      </c>
      <c r="AZ187" s="36">
        <v>0</v>
      </c>
      <c r="BA187" s="36">
        <v>0</v>
      </c>
      <c r="BB187" s="36"/>
    </row>
    <row r="188" spans="1:54" hidden="1" x14ac:dyDescent="0.25">
      <c r="A188" s="2" t="str">
        <f t="shared" si="15"/>
        <v>F</v>
      </c>
      <c r="B188" s="2" t="s">
        <v>145</v>
      </c>
      <c r="C188" s="2" t="s">
        <v>943</v>
      </c>
      <c r="D188" s="35" t="s">
        <v>944</v>
      </c>
      <c r="E188" s="2" t="s">
        <v>1130</v>
      </c>
      <c r="F188" s="2" t="s">
        <v>1131</v>
      </c>
      <c r="G188" s="2" t="s">
        <v>1153</v>
      </c>
      <c r="H188" s="2" t="s">
        <v>1154</v>
      </c>
      <c r="I188" s="2" t="s">
        <v>1155</v>
      </c>
      <c r="J188" s="2" t="s">
        <v>1156</v>
      </c>
      <c r="K188" s="2" t="s">
        <v>262</v>
      </c>
      <c r="L188" s="2">
        <v>1215</v>
      </c>
      <c r="M188" s="2" t="s">
        <v>1001</v>
      </c>
      <c r="N188" s="2" t="s">
        <v>264</v>
      </c>
      <c r="O188" s="2" t="s">
        <v>285</v>
      </c>
      <c r="P188" s="2" t="s">
        <v>266</v>
      </c>
      <c r="Q188" s="2" t="s">
        <v>118</v>
      </c>
      <c r="R188" s="2" t="s">
        <v>621</v>
      </c>
      <c r="S188" s="2" t="s">
        <v>145</v>
      </c>
      <c r="T188" s="2" t="s">
        <v>716</v>
      </c>
      <c r="U188" s="2" t="s">
        <v>150</v>
      </c>
      <c r="V188" s="2" t="s">
        <v>717</v>
      </c>
      <c r="W188" s="2" t="s">
        <v>718</v>
      </c>
      <c r="X188" s="2" t="s">
        <v>951</v>
      </c>
      <c r="Y188" s="2" t="s">
        <v>952</v>
      </c>
      <c r="Z188" s="16">
        <v>0</v>
      </c>
      <c r="AA188" s="16">
        <v>0</v>
      </c>
      <c r="AB188" s="16">
        <v>41747.71</v>
      </c>
      <c r="AC188" s="16">
        <v>50475.63</v>
      </c>
      <c r="AD188" s="36">
        <f t="shared" si="16"/>
        <v>-50475.63</v>
      </c>
      <c r="AE188" s="16">
        <v>0</v>
      </c>
      <c r="AF188" s="16">
        <v>0</v>
      </c>
      <c r="AG188" s="16">
        <f t="shared" si="17"/>
        <v>0</v>
      </c>
      <c r="AH188" s="16">
        <v>0</v>
      </c>
      <c r="AI188" s="16">
        <v>0</v>
      </c>
      <c r="AJ188" s="16">
        <f t="shared" si="18"/>
        <v>0</v>
      </c>
      <c r="AK188" s="16">
        <v>0</v>
      </c>
      <c r="AL188" s="16">
        <v>0</v>
      </c>
      <c r="AM188" s="16">
        <f t="shared" si="19"/>
        <v>0</v>
      </c>
      <c r="AN188" s="16">
        <v>0</v>
      </c>
      <c r="AO188" s="16">
        <v>0</v>
      </c>
      <c r="AP188" s="16">
        <f t="shared" si="20"/>
        <v>0</v>
      </c>
      <c r="AQ188" s="16">
        <v>0</v>
      </c>
      <c r="AR188" s="16">
        <f t="shared" si="21"/>
        <v>-50475.63</v>
      </c>
      <c r="AS188" s="16">
        <v>0</v>
      </c>
      <c r="AT188" s="16">
        <v>0</v>
      </c>
      <c r="AU188" s="16" t="s">
        <v>274</v>
      </c>
      <c r="AV188" s="16">
        <v>0</v>
      </c>
      <c r="AW188" s="36">
        <v>0</v>
      </c>
      <c r="AX188" s="36">
        <v>0</v>
      </c>
      <c r="AY188" s="36">
        <v>0</v>
      </c>
      <c r="AZ188" s="36">
        <v>0</v>
      </c>
      <c r="BA188" s="36">
        <v>0</v>
      </c>
      <c r="BB188" s="36"/>
    </row>
    <row r="189" spans="1:54" hidden="1" x14ac:dyDescent="0.25">
      <c r="A189" s="2" t="str">
        <f t="shared" si="15"/>
        <v>F</v>
      </c>
      <c r="B189" s="2" t="s">
        <v>145</v>
      </c>
      <c r="C189" s="2" t="s">
        <v>943</v>
      </c>
      <c r="D189" s="35" t="s">
        <v>944</v>
      </c>
      <c r="E189" s="2" t="s">
        <v>1130</v>
      </c>
      <c r="F189" s="2" t="s">
        <v>1131</v>
      </c>
      <c r="G189" s="2" t="s">
        <v>1153</v>
      </c>
      <c r="H189" s="2" t="s">
        <v>1154</v>
      </c>
      <c r="I189" s="2" t="s">
        <v>1157</v>
      </c>
      <c r="J189" s="2" t="s">
        <v>1158</v>
      </c>
      <c r="K189" s="2" t="s">
        <v>262</v>
      </c>
      <c r="L189" s="2">
        <v>1215</v>
      </c>
      <c r="M189" s="2" t="s">
        <v>1001</v>
      </c>
      <c r="N189" s="2" t="s">
        <v>264</v>
      </c>
      <c r="O189" s="2" t="s">
        <v>265</v>
      </c>
      <c r="P189" s="2" t="s">
        <v>266</v>
      </c>
      <c r="Q189" s="2" t="s">
        <v>118</v>
      </c>
      <c r="R189" s="2" t="s">
        <v>621</v>
      </c>
      <c r="S189" s="2" t="s">
        <v>145</v>
      </c>
      <c r="T189" s="2" t="s">
        <v>716</v>
      </c>
      <c r="U189" s="2" t="s">
        <v>150</v>
      </c>
      <c r="V189" s="2" t="s">
        <v>717</v>
      </c>
      <c r="W189" s="2" t="s">
        <v>718</v>
      </c>
      <c r="X189" s="2" t="s">
        <v>951</v>
      </c>
      <c r="Y189" s="2" t="s">
        <v>952</v>
      </c>
      <c r="Z189" s="16">
        <v>0</v>
      </c>
      <c r="AA189" s="16">
        <v>155000</v>
      </c>
      <c r="AB189" s="16">
        <v>132390.32999999999</v>
      </c>
      <c r="AC189" s="16">
        <v>69031.850000000006</v>
      </c>
      <c r="AD189" s="36">
        <f t="shared" si="16"/>
        <v>85968.15</v>
      </c>
      <c r="AE189" s="16">
        <v>0</v>
      </c>
      <c r="AF189" s="16">
        <v>0</v>
      </c>
      <c r="AG189" s="16">
        <f t="shared" si="17"/>
        <v>0</v>
      </c>
      <c r="AH189" s="16">
        <v>0</v>
      </c>
      <c r="AI189" s="16">
        <v>0</v>
      </c>
      <c r="AJ189" s="16">
        <f t="shared" si="18"/>
        <v>0</v>
      </c>
      <c r="AK189" s="16">
        <v>0</v>
      </c>
      <c r="AL189" s="16">
        <v>0</v>
      </c>
      <c r="AM189" s="16">
        <f t="shared" si="19"/>
        <v>0</v>
      </c>
      <c r="AN189" s="16">
        <v>0</v>
      </c>
      <c r="AO189" s="16">
        <v>0</v>
      </c>
      <c r="AP189" s="16">
        <f t="shared" si="20"/>
        <v>0</v>
      </c>
      <c r="AQ189" s="16">
        <v>0</v>
      </c>
      <c r="AR189" s="16">
        <f t="shared" si="21"/>
        <v>85968.15</v>
      </c>
      <c r="AS189" s="16">
        <v>0</v>
      </c>
      <c r="AT189" s="16">
        <v>0</v>
      </c>
      <c r="AU189" s="16" t="s">
        <v>274</v>
      </c>
      <c r="AV189" s="16">
        <v>0</v>
      </c>
      <c r="AW189" s="36">
        <v>0</v>
      </c>
      <c r="AX189" s="36">
        <v>0</v>
      </c>
      <c r="AY189" s="36">
        <v>0</v>
      </c>
      <c r="AZ189" s="36">
        <v>0</v>
      </c>
      <c r="BA189" s="36">
        <v>0</v>
      </c>
      <c r="BB189" s="36"/>
    </row>
    <row r="190" spans="1:54" hidden="1" x14ac:dyDescent="0.25">
      <c r="A190" s="2" t="str">
        <f t="shared" si="15"/>
        <v>F</v>
      </c>
      <c r="B190" s="2" t="s">
        <v>145</v>
      </c>
      <c r="C190" s="2" t="s">
        <v>943</v>
      </c>
      <c r="D190" s="35" t="s">
        <v>944</v>
      </c>
      <c r="E190" s="2" t="s">
        <v>1130</v>
      </c>
      <c r="F190" s="2" t="s">
        <v>1131</v>
      </c>
      <c r="G190" s="2" t="s">
        <v>1159</v>
      </c>
      <c r="H190" s="2" t="s">
        <v>1160</v>
      </c>
      <c r="I190" s="2" t="s">
        <v>1161</v>
      </c>
      <c r="J190" s="2" t="s">
        <v>1162</v>
      </c>
      <c r="K190" s="2" t="s">
        <v>262</v>
      </c>
      <c r="L190" s="2">
        <v>1215</v>
      </c>
      <c r="M190" s="2" t="s">
        <v>1001</v>
      </c>
      <c r="N190" s="2" t="s">
        <v>264</v>
      </c>
      <c r="O190" s="2" t="s">
        <v>285</v>
      </c>
      <c r="P190" s="2" t="s">
        <v>266</v>
      </c>
      <c r="Q190" s="2" t="s">
        <v>118</v>
      </c>
      <c r="R190" s="2" t="s">
        <v>621</v>
      </c>
      <c r="S190" s="2" t="s">
        <v>145</v>
      </c>
      <c r="T190" s="2" t="s">
        <v>716</v>
      </c>
      <c r="U190" s="2" t="s">
        <v>150</v>
      </c>
      <c r="V190" s="2" t="s">
        <v>717</v>
      </c>
      <c r="W190" s="2" t="s">
        <v>718</v>
      </c>
      <c r="X190" s="2" t="s">
        <v>951</v>
      </c>
      <c r="Y190" s="2" t="s">
        <v>952</v>
      </c>
      <c r="Z190" s="16">
        <v>0</v>
      </c>
      <c r="AA190" s="16">
        <v>0</v>
      </c>
      <c r="AB190" s="16">
        <v>30698.62</v>
      </c>
      <c r="AC190" s="16">
        <v>104395.07170750003</v>
      </c>
      <c r="AD190" s="36">
        <f t="shared" si="16"/>
        <v>-104395.07170750003</v>
      </c>
      <c r="AE190" s="16">
        <v>0</v>
      </c>
      <c r="AF190" s="16">
        <v>0</v>
      </c>
      <c r="AG190" s="16">
        <f t="shared" si="17"/>
        <v>0</v>
      </c>
      <c r="AH190" s="16">
        <v>0</v>
      </c>
      <c r="AI190" s="16">
        <v>0</v>
      </c>
      <c r="AJ190" s="16">
        <f t="shared" si="18"/>
        <v>0</v>
      </c>
      <c r="AK190" s="16">
        <v>0</v>
      </c>
      <c r="AL190" s="16">
        <v>0</v>
      </c>
      <c r="AM190" s="16">
        <f t="shared" si="19"/>
        <v>0</v>
      </c>
      <c r="AN190" s="16">
        <v>0</v>
      </c>
      <c r="AO190" s="16">
        <v>0</v>
      </c>
      <c r="AP190" s="16">
        <f t="shared" si="20"/>
        <v>0</v>
      </c>
      <c r="AQ190" s="16">
        <v>0</v>
      </c>
      <c r="AR190" s="16">
        <f t="shared" si="21"/>
        <v>-104395.07170750003</v>
      </c>
      <c r="AS190" s="16">
        <v>0</v>
      </c>
      <c r="AT190" s="16">
        <v>0</v>
      </c>
      <c r="AU190" s="16" t="s">
        <v>274</v>
      </c>
      <c r="AV190" s="16">
        <v>0</v>
      </c>
      <c r="AW190" s="36">
        <v>0</v>
      </c>
      <c r="AX190" s="36">
        <v>0</v>
      </c>
      <c r="AY190" s="36">
        <v>0</v>
      </c>
      <c r="AZ190" s="36">
        <v>0</v>
      </c>
      <c r="BA190" s="36">
        <v>0</v>
      </c>
      <c r="BB190" s="36"/>
    </row>
    <row r="191" spans="1:54" hidden="1" x14ac:dyDescent="0.25">
      <c r="A191" s="2" t="str">
        <f t="shared" si="15"/>
        <v>F</v>
      </c>
      <c r="B191" s="2" t="s">
        <v>145</v>
      </c>
      <c r="C191" s="2" t="s">
        <v>943</v>
      </c>
      <c r="D191" s="35" t="s">
        <v>944</v>
      </c>
      <c r="E191" s="2" t="s">
        <v>1130</v>
      </c>
      <c r="F191" s="2" t="s">
        <v>1131</v>
      </c>
      <c r="G191" s="2" t="s">
        <v>1159</v>
      </c>
      <c r="H191" s="2" t="s">
        <v>1160</v>
      </c>
      <c r="I191" s="2" t="s">
        <v>1163</v>
      </c>
      <c r="J191" s="2" t="s">
        <v>1164</v>
      </c>
      <c r="K191" s="2" t="s">
        <v>262</v>
      </c>
      <c r="L191" s="2">
        <v>1244</v>
      </c>
      <c r="M191" s="2" t="s">
        <v>1136</v>
      </c>
      <c r="N191" s="2" t="s">
        <v>264</v>
      </c>
      <c r="O191" s="2" t="s">
        <v>265</v>
      </c>
      <c r="P191" s="2" t="s">
        <v>266</v>
      </c>
      <c r="Q191" s="2" t="s">
        <v>118</v>
      </c>
      <c r="R191" s="2" t="s">
        <v>621</v>
      </c>
      <c r="S191" s="2" t="s">
        <v>145</v>
      </c>
      <c r="T191" s="2" t="s">
        <v>716</v>
      </c>
      <c r="U191" s="2" t="s">
        <v>150</v>
      </c>
      <c r="V191" s="2" t="s">
        <v>717</v>
      </c>
      <c r="W191" s="2" t="s">
        <v>718</v>
      </c>
      <c r="X191" s="2" t="s">
        <v>951</v>
      </c>
      <c r="Y191" s="2" t="s">
        <v>952</v>
      </c>
      <c r="Z191" s="16">
        <v>0</v>
      </c>
      <c r="AA191" s="16">
        <v>300000</v>
      </c>
      <c r="AB191" s="16">
        <v>255320.79</v>
      </c>
      <c r="AC191" s="16">
        <v>133965.24500000002</v>
      </c>
      <c r="AD191" s="36">
        <f t="shared" si="16"/>
        <v>166034.75499999998</v>
      </c>
      <c r="AE191" s="16">
        <v>0</v>
      </c>
      <c r="AF191" s="16">
        <v>0</v>
      </c>
      <c r="AG191" s="16">
        <f t="shared" si="17"/>
        <v>0</v>
      </c>
      <c r="AH191" s="16">
        <v>0</v>
      </c>
      <c r="AI191" s="16">
        <v>0</v>
      </c>
      <c r="AJ191" s="16">
        <f t="shared" si="18"/>
        <v>0</v>
      </c>
      <c r="AK191" s="16">
        <v>0</v>
      </c>
      <c r="AL191" s="16">
        <v>0</v>
      </c>
      <c r="AM191" s="16">
        <f t="shared" si="19"/>
        <v>0</v>
      </c>
      <c r="AN191" s="16">
        <v>0</v>
      </c>
      <c r="AO191" s="16">
        <v>0</v>
      </c>
      <c r="AP191" s="16">
        <f t="shared" si="20"/>
        <v>0</v>
      </c>
      <c r="AQ191" s="16">
        <v>0</v>
      </c>
      <c r="AR191" s="16">
        <f t="shared" si="21"/>
        <v>166034.75499999998</v>
      </c>
      <c r="AS191" s="16">
        <v>0</v>
      </c>
      <c r="AT191" s="16">
        <v>0</v>
      </c>
      <c r="AU191" s="16" t="s">
        <v>274</v>
      </c>
      <c r="AV191" s="16">
        <v>0</v>
      </c>
      <c r="AW191" s="36">
        <v>0</v>
      </c>
      <c r="AX191" s="36">
        <v>0</v>
      </c>
      <c r="AY191" s="36">
        <v>0</v>
      </c>
      <c r="AZ191" s="36">
        <v>0</v>
      </c>
      <c r="BA191" s="36">
        <v>0</v>
      </c>
      <c r="BB191" s="36"/>
    </row>
    <row r="192" spans="1:54" hidden="1" x14ac:dyDescent="0.25">
      <c r="A192" s="2" t="str">
        <f t="shared" si="15"/>
        <v>F</v>
      </c>
      <c r="B192" s="2" t="s">
        <v>145</v>
      </c>
      <c r="C192" s="2" t="s">
        <v>943</v>
      </c>
      <c r="D192" s="35" t="s">
        <v>944</v>
      </c>
      <c r="E192" s="2" t="s">
        <v>1130</v>
      </c>
      <c r="F192" s="2" t="s">
        <v>1131</v>
      </c>
      <c r="G192" s="2" t="s">
        <v>1165</v>
      </c>
      <c r="H192" s="2" t="s">
        <v>1166</v>
      </c>
      <c r="I192" s="2" t="s">
        <v>1167</v>
      </c>
      <c r="J192" s="2" t="s">
        <v>1168</v>
      </c>
      <c r="K192" s="2" t="s">
        <v>262</v>
      </c>
      <c r="L192" s="2">
        <v>1215</v>
      </c>
      <c r="M192" s="2" t="s">
        <v>1001</v>
      </c>
      <c r="N192" s="2" t="s">
        <v>264</v>
      </c>
      <c r="O192" s="2" t="s">
        <v>285</v>
      </c>
      <c r="P192" s="2" t="s">
        <v>266</v>
      </c>
      <c r="Q192" s="2" t="s">
        <v>118</v>
      </c>
      <c r="R192" s="2" t="s">
        <v>621</v>
      </c>
      <c r="S192" s="2" t="s">
        <v>145</v>
      </c>
      <c r="T192" s="2" t="s">
        <v>716</v>
      </c>
      <c r="U192" s="2" t="s">
        <v>150</v>
      </c>
      <c r="V192" s="2" t="s">
        <v>717</v>
      </c>
      <c r="W192" s="2" t="s">
        <v>718</v>
      </c>
      <c r="X192" s="2" t="s">
        <v>951</v>
      </c>
      <c r="Y192" s="2" t="s">
        <v>952</v>
      </c>
      <c r="Z192" s="16">
        <v>0</v>
      </c>
      <c r="AA192" s="16">
        <v>0</v>
      </c>
      <c r="AB192" s="16">
        <v>22116.93</v>
      </c>
      <c r="AC192" s="16">
        <v>34093.229999999996</v>
      </c>
      <c r="AD192" s="36">
        <f t="shared" si="16"/>
        <v>-34093.229999999996</v>
      </c>
      <c r="AE192" s="16">
        <v>0</v>
      </c>
      <c r="AF192" s="16">
        <v>0</v>
      </c>
      <c r="AG192" s="16">
        <f t="shared" si="17"/>
        <v>0</v>
      </c>
      <c r="AH192" s="16">
        <v>0</v>
      </c>
      <c r="AI192" s="16">
        <v>0</v>
      </c>
      <c r="AJ192" s="16">
        <f t="shared" si="18"/>
        <v>0</v>
      </c>
      <c r="AK192" s="16">
        <v>0</v>
      </c>
      <c r="AL192" s="16">
        <v>0</v>
      </c>
      <c r="AM192" s="16">
        <f t="shared" si="19"/>
        <v>0</v>
      </c>
      <c r="AN192" s="16">
        <v>0</v>
      </c>
      <c r="AO192" s="16">
        <v>0</v>
      </c>
      <c r="AP192" s="16">
        <f t="shared" si="20"/>
        <v>0</v>
      </c>
      <c r="AQ192" s="16">
        <v>0</v>
      </c>
      <c r="AR192" s="16">
        <f t="shared" si="21"/>
        <v>-34093.229999999996</v>
      </c>
      <c r="AS192" s="16">
        <v>0</v>
      </c>
      <c r="AT192" s="16">
        <v>0</v>
      </c>
      <c r="AU192" s="16" t="s">
        <v>274</v>
      </c>
      <c r="AV192" s="16">
        <v>0</v>
      </c>
      <c r="AW192" s="36">
        <v>0</v>
      </c>
      <c r="AX192" s="36">
        <v>0</v>
      </c>
      <c r="AY192" s="36">
        <v>0</v>
      </c>
      <c r="AZ192" s="36">
        <v>0</v>
      </c>
      <c r="BA192" s="36">
        <v>0</v>
      </c>
      <c r="BB192" s="36"/>
    </row>
    <row r="193" spans="1:54" hidden="1" x14ac:dyDescent="0.25">
      <c r="A193" s="2" t="str">
        <f t="shared" si="15"/>
        <v>F</v>
      </c>
      <c r="B193" s="2" t="s">
        <v>145</v>
      </c>
      <c r="C193" s="2" t="s">
        <v>943</v>
      </c>
      <c r="D193" s="35" t="s">
        <v>944</v>
      </c>
      <c r="E193" s="2" t="s">
        <v>1130</v>
      </c>
      <c r="F193" s="2" t="s">
        <v>1131</v>
      </c>
      <c r="G193" s="2" t="s">
        <v>1165</v>
      </c>
      <c r="H193" s="2" t="s">
        <v>1166</v>
      </c>
      <c r="I193" s="2" t="s">
        <v>1169</v>
      </c>
      <c r="J193" s="2" t="s">
        <v>1170</v>
      </c>
      <c r="K193" s="2" t="s">
        <v>262</v>
      </c>
      <c r="L193" s="2">
        <v>1215</v>
      </c>
      <c r="M193" s="2" t="s">
        <v>1001</v>
      </c>
      <c r="N193" s="2" t="s">
        <v>264</v>
      </c>
      <c r="O193" s="2" t="s">
        <v>265</v>
      </c>
      <c r="P193" s="2" t="s">
        <v>266</v>
      </c>
      <c r="Q193" s="2" t="s">
        <v>118</v>
      </c>
      <c r="R193" s="2" t="s">
        <v>621</v>
      </c>
      <c r="S193" s="2" t="s">
        <v>145</v>
      </c>
      <c r="T193" s="2" t="s">
        <v>716</v>
      </c>
      <c r="U193" s="2" t="s">
        <v>150</v>
      </c>
      <c r="V193" s="2" t="s">
        <v>717</v>
      </c>
      <c r="W193" s="2" t="s">
        <v>718</v>
      </c>
      <c r="X193" s="2" t="s">
        <v>951</v>
      </c>
      <c r="Y193" s="2" t="s">
        <v>952</v>
      </c>
      <c r="Z193" s="16">
        <v>0</v>
      </c>
      <c r="AA193" s="16">
        <v>100000</v>
      </c>
      <c r="AB193" s="16">
        <v>85293.46</v>
      </c>
      <c r="AC193" s="16">
        <v>51141.2</v>
      </c>
      <c r="AD193" s="36">
        <f t="shared" si="16"/>
        <v>48858.8</v>
      </c>
      <c r="AE193" s="16">
        <v>0</v>
      </c>
      <c r="AF193" s="16">
        <v>0</v>
      </c>
      <c r="AG193" s="16">
        <f t="shared" si="17"/>
        <v>0</v>
      </c>
      <c r="AH193" s="16">
        <v>0</v>
      </c>
      <c r="AI193" s="16">
        <v>0</v>
      </c>
      <c r="AJ193" s="16">
        <f t="shared" si="18"/>
        <v>0</v>
      </c>
      <c r="AK193" s="16">
        <v>0</v>
      </c>
      <c r="AL193" s="16">
        <v>0</v>
      </c>
      <c r="AM193" s="16">
        <f t="shared" si="19"/>
        <v>0</v>
      </c>
      <c r="AN193" s="16">
        <v>0</v>
      </c>
      <c r="AO193" s="16">
        <v>0</v>
      </c>
      <c r="AP193" s="16">
        <f t="shared" si="20"/>
        <v>0</v>
      </c>
      <c r="AQ193" s="16">
        <v>0</v>
      </c>
      <c r="AR193" s="16">
        <f t="shared" si="21"/>
        <v>48858.8</v>
      </c>
      <c r="AS193" s="16">
        <v>0</v>
      </c>
      <c r="AT193" s="16">
        <v>0</v>
      </c>
      <c r="AU193" s="16" t="s">
        <v>274</v>
      </c>
      <c r="AV193" s="16">
        <v>0</v>
      </c>
      <c r="AW193" s="36">
        <v>0</v>
      </c>
      <c r="AX193" s="36">
        <v>0</v>
      </c>
      <c r="AY193" s="36">
        <v>0</v>
      </c>
      <c r="AZ193" s="36">
        <v>0</v>
      </c>
      <c r="BA193" s="36">
        <v>0</v>
      </c>
      <c r="BB193" s="36"/>
    </row>
    <row r="194" spans="1:54" hidden="1" x14ac:dyDescent="0.25">
      <c r="A194" s="2" t="str">
        <f t="shared" si="15"/>
        <v>F</v>
      </c>
      <c r="B194" s="2" t="s">
        <v>145</v>
      </c>
      <c r="C194" s="2" t="s">
        <v>943</v>
      </c>
      <c r="D194" s="35" t="s">
        <v>944</v>
      </c>
      <c r="E194" s="2" t="s">
        <v>1130</v>
      </c>
      <c r="F194" s="2" t="s">
        <v>1131</v>
      </c>
      <c r="G194" s="2" t="s">
        <v>1171</v>
      </c>
      <c r="H194" s="2" t="s">
        <v>1172</v>
      </c>
      <c r="I194" s="2" t="s">
        <v>1173</v>
      </c>
      <c r="J194" s="2" t="s">
        <v>1172</v>
      </c>
      <c r="K194" s="2" t="s">
        <v>262</v>
      </c>
      <c r="L194" s="2">
        <v>1215</v>
      </c>
      <c r="M194" s="2" t="s">
        <v>1001</v>
      </c>
      <c r="N194" s="2" t="s">
        <v>264</v>
      </c>
      <c r="O194" s="2" t="s">
        <v>300</v>
      </c>
      <c r="P194" s="2" t="s">
        <v>266</v>
      </c>
      <c r="Q194" s="2" t="s">
        <v>118</v>
      </c>
      <c r="R194" s="2" t="s">
        <v>621</v>
      </c>
      <c r="S194" s="2" t="s">
        <v>145</v>
      </c>
      <c r="T194" s="2" t="s">
        <v>716</v>
      </c>
      <c r="U194" s="2" t="s">
        <v>150</v>
      </c>
      <c r="V194" s="2" t="s">
        <v>717</v>
      </c>
      <c r="W194" s="2" t="s">
        <v>718</v>
      </c>
      <c r="X194" s="2" t="s">
        <v>951</v>
      </c>
      <c r="Y194" s="2" t="s">
        <v>952</v>
      </c>
      <c r="Z194" s="16">
        <v>0</v>
      </c>
      <c r="AA194" s="16">
        <v>0</v>
      </c>
      <c r="AB194" s="16">
        <v>143.18</v>
      </c>
      <c r="AC194" s="16">
        <v>260.46000000000004</v>
      </c>
      <c r="AD194" s="36">
        <f t="shared" si="16"/>
        <v>-260.46000000000004</v>
      </c>
      <c r="AE194" s="16">
        <v>0</v>
      </c>
      <c r="AF194" s="16">
        <v>0</v>
      </c>
      <c r="AG194" s="16">
        <f t="shared" si="17"/>
        <v>0</v>
      </c>
      <c r="AH194" s="16">
        <v>0</v>
      </c>
      <c r="AI194" s="16">
        <v>0</v>
      </c>
      <c r="AJ194" s="16">
        <f t="shared" si="18"/>
        <v>0</v>
      </c>
      <c r="AK194" s="16">
        <v>0</v>
      </c>
      <c r="AL194" s="16">
        <v>0</v>
      </c>
      <c r="AM194" s="16">
        <f t="shared" si="19"/>
        <v>0</v>
      </c>
      <c r="AN194" s="16">
        <v>0</v>
      </c>
      <c r="AO194" s="16">
        <v>0</v>
      </c>
      <c r="AP194" s="16">
        <f t="shared" si="20"/>
        <v>0</v>
      </c>
      <c r="AQ194" s="16">
        <v>0</v>
      </c>
      <c r="AR194" s="16">
        <f t="shared" si="21"/>
        <v>-260.46000000000004</v>
      </c>
      <c r="AS194" s="16">
        <v>0</v>
      </c>
      <c r="AT194" s="16">
        <v>0</v>
      </c>
      <c r="AU194" s="16" t="s">
        <v>274</v>
      </c>
      <c r="AV194" s="16">
        <v>0</v>
      </c>
      <c r="AW194" s="36">
        <v>0</v>
      </c>
      <c r="AX194" s="36">
        <v>0</v>
      </c>
      <c r="AY194" s="36">
        <v>0</v>
      </c>
      <c r="AZ194" s="36">
        <v>0</v>
      </c>
      <c r="BA194" s="36">
        <v>0</v>
      </c>
      <c r="BB194" s="36"/>
    </row>
    <row r="195" spans="1:54" hidden="1" x14ac:dyDescent="0.25">
      <c r="A195" s="2" t="str">
        <f t="shared" si="15"/>
        <v>F</v>
      </c>
      <c r="B195" s="2" t="s">
        <v>145</v>
      </c>
      <c r="C195" s="2" t="s">
        <v>943</v>
      </c>
      <c r="D195" s="35" t="s">
        <v>944</v>
      </c>
      <c r="E195" s="2" t="s">
        <v>1130</v>
      </c>
      <c r="F195" s="2" t="s">
        <v>1131</v>
      </c>
      <c r="G195" s="2" t="s">
        <v>1174</v>
      </c>
      <c r="H195" s="2" t="s">
        <v>1175</v>
      </c>
      <c r="I195" s="2" t="s">
        <v>1176</v>
      </c>
      <c r="J195" s="2" t="s">
        <v>1175</v>
      </c>
      <c r="K195" s="2" t="s">
        <v>262</v>
      </c>
      <c r="L195" s="2">
        <v>1244</v>
      </c>
      <c r="M195" s="2" t="s">
        <v>1136</v>
      </c>
      <c r="N195" s="2" t="s">
        <v>264</v>
      </c>
      <c r="O195" s="2" t="s">
        <v>265</v>
      </c>
      <c r="P195" s="2" t="s">
        <v>266</v>
      </c>
      <c r="Q195" s="2" t="s">
        <v>118</v>
      </c>
      <c r="R195" s="2" t="s">
        <v>621</v>
      </c>
      <c r="S195" s="2" t="s">
        <v>145</v>
      </c>
      <c r="T195" s="2" t="s">
        <v>716</v>
      </c>
      <c r="U195" s="2" t="s">
        <v>150</v>
      </c>
      <c r="V195" s="2" t="s">
        <v>717</v>
      </c>
      <c r="W195" s="2" t="s">
        <v>718</v>
      </c>
      <c r="X195" s="2" t="s">
        <v>951</v>
      </c>
      <c r="Y195" s="2" t="s">
        <v>952</v>
      </c>
      <c r="Z195" s="16">
        <v>0</v>
      </c>
      <c r="AA195" s="16">
        <v>400000</v>
      </c>
      <c r="AB195" s="16">
        <v>393620.51</v>
      </c>
      <c r="AC195" s="16">
        <v>389575.86785000004</v>
      </c>
      <c r="AD195" s="36">
        <f t="shared" si="16"/>
        <v>10424.132149999961</v>
      </c>
      <c r="AE195" s="16">
        <v>0</v>
      </c>
      <c r="AF195" s="16">
        <v>0</v>
      </c>
      <c r="AG195" s="16">
        <f t="shared" si="17"/>
        <v>0</v>
      </c>
      <c r="AH195" s="16">
        <v>0</v>
      </c>
      <c r="AI195" s="16">
        <v>0</v>
      </c>
      <c r="AJ195" s="16">
        <f t="shared" si="18"/>
        <v>0</v>
      </c>
      <c r="AK195" s="16">
        <v>0</v>
      </c>
      <c r="AL195" s="16">
        <v>0</v>
      </c>
      <c r="AM195" s="16">
        <f t="shared" si="19"/>
        <v>0</v>
      </c>
      <c r="AN195" s="16">
        <v>0</v>
      </c>
      <c r="AO195" s="16">
        <v>0</v>
      </c>
      <c r="AP195" s="16">
        <f t="shared" si="20"/>
        <v>0</v>
      </c>
      <c r="AQ195" s="16">
        <v>0</v>
      </c>
      <c r="AR195" s="16">
        <f t="shared" si="21"/>
        <v>10424.132149999961</v>
      </c>
      <c r="AS195" s="16">
        <v>0</v>
      </c>
      <c r="AT195" s="16">
        <v>0</v>
      </c>
      <c r="AU195" s="16" t="s">
        <v>274</v>
      </c>
      <c r="AV195" s="16">
        <v>0</v>
      </c>
      <c r="AW195" s="36">
        <v>0</v>
      </c>
      <c r="AX195" s="36">
        <v>0</v>
      </c>
      <c r="AY195" s="36">
        <v>0</v>
      </c>
      <c r="AZ195" s="36">
        <v>0</v>
      </c>
      <c r="BA195" s="36">
        <v>0</v>
      </c>
      <c r="BB195" s="36"/>
    </row>
    <row r="196" spans="1:54" hidden="1" x14ac:dyDescent="0.25">
      <c r="A196" s="2" t="str">
        <f t="shared" si="15"/>
        <v>F</v>
      </c>
      <c r="B196" s="2" t="s">
        <v>145</v>
      </c>
      <c r="C196" s="2" t="s">
        <v>943</v>
      </c>
      <c r="D196" s="35" t="s">
        <v>944</v>
      </c>
      <c r="E196" s="2" t="s">
        <v>1130</v>
      </c>
      <c r="F196" s="2" t="s">
        <v>1131</v>
      </c>
      <c r="G196" s="2" t="s">
        <v>1177</v>
      </c>
      <c r="H196" s="2" t="s">
        <v>1178</v>
      </c>
      <c r="I196" s="2" t="s">
        <v>1179</v>
      </c>
      <c r="J196" s="2" t="s">
        <v>1178</v>
      </c>
      <c r="K196" s="2" t="s">
        <v>262</v>
      </c>
      <c r="L196" s="2">
        <v>1210</v>
      </c>
      <c r="M196" s="2" t="s">
        <v>1055</v>
      </c>
      <c r="N196" s="2" t="s">
        <v>264</v>
      </c>
      <c r="O196" s="2" t="s">
        <v>300</v>
      </c>
      <c r="P196" s="2" t="s">
        <v>266</v>
      </c>
      <c r="Q196" s="2" t="s">
        <v>118</v>
      </c>
      <c r="R196" s="2" t="s">
        <v>621</v>
      </c>
      <c r="S196" s="2" t="s">
        <v>145</v>
      </c>
      <c r="T196" s="2" t="s">
        <v>716</v>
      </c>
      <c r="U196" s="2" t="s">
        <v>150</v>
      </c>
      <c r="V196" s="2" t="s">
        <v>717</v>
      </c>
      <c r="W196" s="2" t="s">
        <v>718</v>
      </c>
      <c r="X196" s="2" t="s">
        <v>951</v>
      </c>
      <c r="Y196" s="2" t="s">
        <v>952</v>
      </c>
      <c r="Z196" s="16">
        <v>0</v>
      </c>
      <c r="AA196" s="16">
        <v>0</v>
      </c>
      <c r="AB196" s="16">
        <v>0</v>
      </c>
      <c r="AC196" s="16">
        <v>0</v>
      </c>
      <c r="AD196" s="36">
        <f t="shared" si="16"/>
        <v>0</v>
      </c>
      <c r="AE196" s="16">
        <v>0</v>
      </c>
      <c r="AF196" s="16">
        <v>0</v>
      </c>
      <c r="AG196" s="16">
        <f t="shared" si="17"/>
        <v>0</v>
      </c>
      <c r="AH196" s="16">
        <v>0</v>
      </c>
      <c r="AI196" s="16">
        <v>0</v>
      </c>
      <c r="AJ196" s="16">
        <f t="shared" si="18"/>
        <v>0</v>
      </c>
      <c r="AK196" s="16">
        <v>0</v>
      </c>
      <c r="AL196" s="16">
        <v>0</v>
      </c>
      <c r="AM196" s="16">
        <f t="shared" si="19"/>
        <v>0</v>
      </c>
      <c r="AN196" s="16">
        <v>0</v>
      </c>
      <c r="AO196" s="16">
        <v>0</v>
      </c>
      <c r="AP196" s="16">
        <f t="shared" si="20"/>
        <v>0</v>
      </c>
      <c r="AQ196" s="16">
        <v>0</v>
      </c>
      <c r="AR196" s="16">
        <f t="shared" si="21"/>
        <v>0</v>
      </c>
      <c r="AS196" s="16">
        <v>0</v>
      </c>
      <c r="AT196" s="16">
        <v>0</v>
      </c>
      <c r="AU196" s="16" t="s">
        <v>274</v>
      </c>
      <c r="AV196" s="16">
        <v>0</v>
      </c>
      <c r="AW196" s="36">
        <v>0</v>
      </c>
      <c r="AX196" s="36">
        <v>0</v>
      </c>
      <c r="AY196" s="36">
        <v>0</v>
      </c>
      <c r="AZ196" s="36">
        <v>0</v>
      </c>
      <c r="BA196" s="36">
        <v>0</v>
      </c>
      <c r="BB196" s="36"/>
    </row>
    <row r="197" spans="1:54" hidden="1" x14ac:dyDescent="0.25">
      <c r="A197" s="2" t="str">
        <f t="shared" si="15"/>
        <v>F</v>
      </c>
      <c r="B197" s="2" t="s">
        <v>145</v>
      </c>
      <c r="C197" s="2" t="s">
        <v>943</v>
      </c>
      <c r="D197" s="35" t="s">
        <v>944</v>
      </c>
      <c r="E197" s="2" t="s">
        <v>1130</v>
      </c>
      <c r="F197" s="2" t="s">
        <v>1131</v>
      </c>
      <c r="G197" s="2" t="s">
        <v>1180</v>
      </c>
      <c r="H197" s="2" t="s">
        <v>1181</v>
      </c>
      <c r="I197" s="2" t="s">
        <v>1182</v>
      </c>
      <c r="J197" s="2" t="s">
        <v>1183</v>
      </c>
      <c r="K197" s="2" t="s">
        <v>262</v>
      </c>
      <c r="L197" s="2">
        <v>1215</v>
      </c>
      <c r="M197" s="2" t="s">
        <v>1001</v>
      </c>
      <c r="N197" s="2" t="s">
        <v>264</v>
      </c>
      <c r="O197" s="2" t="s">
        <v>300</v>
      </c>
      <c r="P197" s="2" t="s">
        <v>266</v>
      </c>
      <c r="Q197" s="2" t="s">
        <v>118</v>
      </c>
      <c r="R197" s="2" t="s">
        <v>621</v>
      </c>
      <c r="S197" s="2" t="s">
        <v>145</v>
      </c>
      <c r="T197" s="2" t="s">
        <v>716</v>
      </c>
      <c r="U197" s="2" t="s">
        <v>150</v>
      </c>
      <c r="V197" s="2" t="s">
        <v>717</v>
      </c>
      <c r="W197" s="2" t="s">
        <v>718</v>
      </c>
      <c r="X197" s="2" t="s">
        <v>951</v>
      </c>
      <c r="Y197" s="2" t="s">
        <v>952</v>
      </c>
      <c r="Z197" s="16">
        <v>0</v>
      </c>
      <c r="AA197" s="16">
        <v>0</v>
      </c>
      <c r="AB197" s="16">
        <v>1843.27</v>
      </c>
      <c r="AC197" s="16">
        <v>1901.91</v>
      </c>
      <c r="AD197" s="36">
        <f t="shared" si="16"/>
        <v>-1901.91</v>
      </c>
      <c r="AE197" s="16">
        <v>0</v>
      </c>
      <c r="AF197" s="16">
        <v>0</v>
      </c>
      <c r="AG197" s="16">
        <f t="shared" si="17"/>
        <v>0</v>
      </c>
      <c r="AH197" s="16">
        <v>0</v>
      </c>
      <c r="AI197" s="16">
        <v>0</v>
      </c>
      <c r="AJ197" s="16">
        <f t="shared" si="18"/>
        <v>0</v>
      </c>
      <c r="AK197" s="16">
        <v>0</v>
      </c>
      <c r="AL197" s="16">
        <v>0</v>
      </c>
      <c r="AM197" s="16">
        <f t="shared" si="19"/>
        <v>0</v>
      </c>
      <c r="AN197" s="16">
        <v>0</v>
      </c>
      <c r="AO197" s="16">
        <v>0</v>
      </c>
      <c r="AP197" s="16">
        <f t="shared" si="20"/>
        <v>0</v>
      </c>
      <c r="AQ197" s="16">
        <v>0</v>
      </c>
      <c r="AR197" s="16">
        <f t="shared" si="21"/>
        <v>-1901.91</v>
      </c>
      <c r="AS197" s="16">
        <v>0</v>
      </c>
      <c r="AT197" s="16">
        <v>0</v>
      </c>
      <c r="AU197" s="16" t="s">
        <v>274</v>
      </c>
      <c r="AV197" s="16">
        <v>0</v>
      </c>
      <c r="AW197" s="36">
        <v>0</v>
      </c>
      <c r="AX197" s="36">
        <v>0</v>
      </c>
      <c r="AY197" s="36">
        <v>0</v>
      </c>
      <c r="AZ197" s="36">
        <v>0</v>
      </c>
      <c r="BA197" s="36">
        <v>0</v>
      </c>
      <c r="BB197" s="36"/>
    </row>
    <row r="198" spans="1:54" hidden="1" x14ac:dyDescent="0.25">
      <c r="A198" s="2" t="str">
        <f t="shared" si="15"/>
        <v>F</v>
      </c>
      <c r="B198" s="2" t="s">
        <v>145</v>
      </c>
      <c r="C198" s="2" t="s">
        <v>943</v>
      </c>
      <c r="D198" s="35" t="s">
        <v>944</v>
      </c>
      <c r="E198" s="2" t="s">
        <v>1130</v>
      </c>
      <c r="F198" s="2" t="s">
        <v>1131</v>
      </c>
      <c r="G198" s="2" t="s">
        <v>1184</v>
      </c>
      <c r="H198" s="2" t="s">
        <v>1185</v>
      </c>
      <c r="I198" s="2" t="s">
        <v>1186</v>
      </c>
      <c r="J198" s="2" t="s">
        <v>1185</v>
      </c>
      <c r="K198" s="2" t="s">
        <v>262</v>
      </c>
      <c r="L198" s="2">
        <v>1215</v>
      </c>
      <c r="M198" s="2" t="s">
        <v>1001</v>
      </c>
      <c r="N198" s="2" t="s">
        <v>264</v>
      </c>
      <c r="O198" s="2" t="s">
        <v>300</v>
      </c>
      <c r="P198" s="2" t="s">
        <v>266</v>
      </c>
      <c r="Q198" s="2" t="s">
        <v>118</v>
      </c>
      <c r="R198" s="2" t="s">
        <v>621</v>
      </c>
      <c r="S198" s="2" t="s">
        <v>145</v>
      </c>
      <c r="T198" s="2" t="s">
        <v>716</v>
      </c>
      <c r="U198" s="2" t="s">
        <v>150</v>
      </c>
      <c r="V198" s="2" t="s">
        <v>717</v>
      </c>
      <c r="W198" s="2" t="s">
        <v>718</v>
      </c>
      <c r="X198" s="2" t="s">
        <v>951</v>
      </c>
      <c r="Y198" s="2" t="s">
        <v>952</v>
      </c>
      <c r="Z198" s="16">
        <v>0</v>
      </c>
      <c r="AA198" s="16">
        <v>0</v>
      </c>
      <c r="AB198" s="16">
        <v>3304.6</v>
      </c>
      <c r="AC198" s="16">
        <v>6364.0404624999974</v>
      </c>
      <c r="AD198" s="36">
        <f t="shared" si="16"/>
        <v>-6364.0404624999974</v>
      </c>
      <c r="AE198" s="16">
        <v>0</v>
      </c>
      <c r="AF198" s="16">
        <v>0</v>
      </c>
      <c r="AG198" s="16">
        <f t="shared" si="17"/>
        <v>0</v>
      </c>
      <c r="AH198" s="16">
        <v>0</v>
      </c>
      <c r="AI198" s="16">
        <v>0</v>
      </c>
      <c r="AJ198" s="16">
        <f t="shared" si="18"/>
        <v>0</v>
      </c>
      <c r="AK198" s="16">
        <v>0</v>
      </c>
      <c r="AL198" s="16">
        <v>0</v>
      </c>
      <c r="AM198" s="16">
        <f t="shared" si="19"/>
        <v>0</v>
      </c>
      <c r="AN198" s="16">
        <v>0</v>
      </c>
      <c r="AO198" s="16">
        <v>0</v>
      </c>
      <c r="AP198" s="16">
        <f t="shared" si="20"/>
        <v>0</v>
      </c>
      <c r="AQ198" s="16">
        <v>0</v>
      </c>
      <c r="AR198" s="16">
        <f t="shared" si="21"/>
        <v>-6364.0404624999974</v>
      </c>
      <c r="AS198" s="16">
        <v>0</v>
      </c>
      <c r="AT198" s="16">
        <v>0</v>
      </c>
      <c r="AU198" s="16" t="s">
        <v>274</v>
      </c>
      <c r="AV198" s="16">
        <v>0</v>
      </c>
      <c r="AW198" s="36">
        <v>0</v>
      </c>
      <c r="AX198" s="36">
        <v>0</v>
      </c>
      <c r="AY198" s="36">
        <v>0</v>
      </c>
      <c r="AZ198" s="36">
        <v>0</v>
      </c>
      <c r="BA198" s="36">
        <v>0</v>
      </c>
      <c r="BB198" s="36"/>
    </row>
    <row r="199" spans="1:54" hidden="1" x14ac:dyDescent="0.25">
      <c r="A199" s="2" t="str">
        <f t="shared" si="15"/>
        <v>F</v>
      </c>
      <c r="B199" s="2" t="s">
        <v>145</v>
      </c>
      <c r="C199" s="2" t="s">
        <v>943</v>
      </c>
      <c r="D199" s="35" t="s">
        <v>944</v>
      </c>
      <c r="E199" s="2" t="s">
        <v>1130</v>
      </c>
      <c r="F199" s="2" t="s">
        <v>1131</v>
      </c>
      <c r="G199" s="2" t="s">
        <v>1187</v>
      </c>
      <c r="H199" s="2" t="s">
        <v>1188</v>
      </c>
      <c r="I199" s="2" t="s">
        <v>1189</v>
      </c>
      <c r="J199" s="2" t="s">
        <v>1188</v>
      </c>
      <c r="K199" s="2" t="s">
        <v>262</v>
      </c>
      <c r="L199" s="2">
        <v>1215</v>
      </c>
      <c r="M199" s="2" t="s">
        <v>1001</v>
      </c>
      <c r="N199" s="2" t="s">
        <v>264</v>
      </c>
      <c r="O199" s="2" t="s">
        <v>300</v>
      </c>
      <c r="P199" s="2" t="s">
        <v>266</v>
      </c>
      <c r="Q199" s="2" t="s">
        <v>118</v>
      </c>
      <c r="R199" s="2" t="s">
        <v>621</v>
      </c>
      <c r="S199" s="2" t="s">
        <v>145</v>
      </c>
      <c r="T199" s="2" t="s">
        <v>716</v>
      </c>
      <c r="U199" s="2" t="s">
        <v>150</v>
      </c>
      <c r="V199" s="2" t="s">
        <v>717</v>
      </c>
      <c r="W199" s="2" t="s">
        <v>718</v>
      </c>
      <c r="X199" s="2" t="s">
        <v>951</v>
      </c>
      <c r="Y199" s="2" t="s">
        <v>952</v>
      </c>
      <c r="Z199" s="16">
        <v>0</v>
      </c>
      <c r="AA199" s="16">
        <v>0</v>
      </c>
      <c r="AB199" s="16">
        <v>9277.9699999999993</v>
      </c>
      <c r="AC199" s="16">
        <v>11204.26</v>
      </c>
      <c r="AD199" s="36">
        <f t="shared" si="16"/>
        <v>-11204.26</v>
      </c>
      <c r="AE199" s="16">
        <v>0</v>
      </c>
      <c r="AF199" s="16">
        <v>0</v>
      </c>
      <c r="AG199" s="16">
        <f t="shared" si="17"/>
        <v>0</v>
      </c>
      <c r="AH199" s="16">
        <v>0</v>
      </c>
      <c r="AI199" s="16">
        <v>0</v>
      </c>
      <c r="AJ199" s="16">
        <f t="shared" si="18"/>
        <v>0</v>
      </c>
      <c r="AK199" s="16">
        <v>0</v>
      </c>
      <c r="AL199" s="16">
        <v>0</v>
      </c>
      <c r="AM199" s="16">
        <f t="shared" si="19"/>
        <v>0</v>
      </c>
      <c r="AN199" s="16">
        <v>0</v>
      </c>
      <c r="AO199" s="16">
        <v>0</v>
      </c>
      <c r="AP199" s="16">
        <f t="shared" si="20"/>
        <v>0</v>
      </c>
      <c r="AQ199" s="16">
        <v>0</v>
      </c>
      <c r="AR199" s="16">
        <f t="shared" si="21"/>
        <v>-11204.26</v>
      </c>
      <c r="AS199" s="16">
        <v>0</v>
      </c>
      <c r="AT199" s="16">
        <v>0</v>
      </c>
      <c r="AU199" s="16" t="s">
        <v>274</v>
      </c>
      <c r="AV199" s="16">
        <v>0</v>
      </c>
      <c r="AW199" s="36">
        <v>0</v>
      </c>
      <c r="AX199" s="36">
        <v>0</v>
      </c>
      <c r="AY199" s="36">
        <v>0</v>
      </c>
      <c r="AZ199" s="36">
        <v>0</v>
      </c>
      <c r="BA199" s="36">
        <v>0</v>
      </c>
      <c r="BB199" s="36"/>
    </row>
    <row r="200" spans="1:54" hidden="1" x14ac:dyDescent="0.25">
      <c r="A200" s="2" t="str">
        <f t="shared" si="15"/>
        <v>F</v>
      </c>
      <c r="B200" s="2" t="s">
        <v>145</v>
      </c>
      <c r="C200" s="2" t="s">
        <v>943</v>
      </c>
      <c r="D200" s="35" t="s">
        <v>944</v>
      </c>
      <c r="E200" s="2" t="s">
        <v>1130</v>
      </c>
      <c r="F200" s="2" t="s">
        <v>1131</v>
      </c>
      <c r="G200" s="2" t="s">
        <v>1190</v>
      </c>
      <c r="H200" s="2" t="s">
        <v>1191</v>
      </c>
      <c r="I200" s="2" t="s">
        <v>1192</v>
      </c>
      <c r="J200" s="2" t="s">
        <v>1193</v>
      </c>
      <c r="K200" s="2" t="s">
        <v>262</v>
      </c>
      <c r="L200" s="2">
        <v>1213</v>
      </c>
      <c r="M200" s="2" t="s">
        <v>670</v>
      </c>
      <c r="N200" s="2" t="s">
        <v>264</v>
      </c>
      <c r="O200" s="2" t="s">
        <v>620</v>
      </c>
      <c r="P200" s="2" t="s">
        <v>266</v>
      </c>
      <c r="Q200" s="2" t="s">
        <v>118</v>
      </c>
      <c r="R200" s="2" t="s">
        <v>621</v>
      </c>
      <c r="S200" s="2" t="s">
        <v>145</v>
      </c>
      <c r="T200" s="2" t="s">
        <v>716</v>
      </c>
      <c r="U200" s="2" t="s">
        <v>150</v>
      </c>
      <c r="V200" s="2" t="s">
        <v>717</v>
      </c>
      <c r="W200" s="2" t="s">
        <v>718</v>
      </c>
      <c r="X200" s="2" t="s">
        <v>951</v>
      </c>
      <c r="Y200" s="2" t="s">
        <v>952</v>
      </c>
      <c r="Z200" s="16">
        <v>0</v>
      </c>
      <c r="AA200" s="16">
        <v>0</v>
      </c>
      <c r="AB200" s="16">
        <v>-23992.14</v>
      </c>
      <c r="AC200" s="16">
        <v>-23992.14</v>
      </c>
      <c r="AD200" s="36">
        <f t="shared" si="16"/>
        <v>23992.14</v>
      </c>
      <c r="AE200" s="16">
        <v>0</v>
      </c>
      <c r="AF200" s="16">
        <v>0</v>
      </c>
      <c r="AG200" s="16">
        <f t="shared" si="17"/>
        <v>0</v>
      </c>
      <c r="AH200" s="16">
        <v>0</v>
      </c>
      <c r="AI200" s="16">
        <v>0</v>
      </c>
      <c r="AJ200" s="16">
        <f t="shared" si="18"/>
        <v>0</v>
      </c>
      <c r="AK200" s="16">
        <v>0</v>
      </c>
      <c r="AL200" s="16">
        <v>0</v>
      </c>
      <c r="AM200" s="16">
        <f t="shared" si="19"/>
        <v>0</v>
      </c>
      <c r="AN200" s="16">
        <v>0</v>
      </c>
      <c r="AO200" s="16">
        <v>0</v>
      </c>
      <c r="AP200" s="16">
        <f t="shared" si="20"/>
        <v>0</v>
      </c>
      <c r="AQ200" s="16">
        <v>0</v>
      </c>
      <c r="AR200" s="16">
        <f t="shared" si="21"/>
        <v>23992.14</v>
      </c>
      <c r="AS200" s="16">
        <v>0</v>
      </c>
      <c r="AT200" s="16">
        <v>0</v>
      </c>
      <c r="AU200" s="16" t="s">
        <v>274</v>
      </c>
      <c r="AV200" s="16">
        <v>0</v>
      </c>
      <c r="AW200" s="36">
        <v>0</v>
      </c>
      <c r="AX200" s="36">
        <v>0</v>
      </c>
      <c r="AY200" s="36">
        <v>0</v>
      </c>
      <c r="AZ200" s="36">
        <v>0</v>
      </c>
      <c r="BA200" s="36">
        <v>0</v>
      </c>
      <c r="BB200" s="36"/>
    </row>
    <row r="201" spans="1:54" hidden="1" x14ac:dyDescent="0.25">
      <c r="A201" s="2" t="str">
        <f t="shared" ref="A201:A264" si="22">LEFT(C201,1)</f>
        <v>F</v>
      </c>
      <c r="B201" s="2" t="s">
        <v>145</v>
      </c>
      <c r="C201" s="2" t="s">
        <v>943</v>
      </c>
      <c r="D201" s="35" t="s">
        <v>944</v>
      </c>
      <c r="E201" s="2" t="s">
        <v>1130</v>
      </c>
      <c r="F201" s="2" t="s">
        <v>1131</v>
      </c>
      <c r="G201" s="2" t="s">
        <v>1194</v>
      </c>
      <c r="H201" s="2" t="s">
        <v>1195</v>
      </c>
      <c r="I201" s="2" t="s">
        <v>1196</v>
      </c>
      <c r="J201" s="2" t="s">
        <v>1195</v>
      </c>
      <c r="K201" s="2" t="s">
        <v>262</v>
      </c>
      <c r="L201" s="2">
        <v>1215</v>
      </c>
      <c r="M201" s="2" t="s">
        <v>1001</v>
      </c>
      <c r="N201" s="2" t="s">
        <v>264</v>
      </c>
      <c r="O201" s="2" t="s">
        <v>300</v>
      </c>
      <c r="P201" s="2" t="s">
        <v>266</v>
      </c>
      <c r="Q201" s="2" t="s">
        <v>118</v>
      </c>
      <c r="R201" s="2" t="s">
        <v>621</v>
      </c>
      <c r="S201" s="2" t="s">
        <v>145</v>
      </c>
      <c r="T201" s="2" t="s">
        <v>716</v>
      </c>
      <c r="U201" s="2" t="s">
        <v>150</v>
      </c>
      <c r="V201" s="2" t="s">
        <v>717</v>
      </c>
      <c r="W201" s="2" t="s">
        <v>718</v>
      </c>
      <c r="X201" s="2" t="s">
        <v>951</v>
      </c>
      <c r="Y201" s="2" t="s">
        <v>952</v>
      </c>
      <c r="Z201" s="16">
        <v>0</v>
      </c>
      <c r="AA201" s="16">
        <v>40000</v>
      </c>
      <c r="AB201" s="16">
        <v>37776.35</v>
      </c>
      <c r="AC201" s="16">
        <v>65453.755799999984</v>
      </c>
      <c r="AD201" s="36">
        <f t="shared" ref="AD201:AD264" si="23">AA201-AC201</f>
        <v>-25453.755799999984</v>
      </c>
      <c r="AE201" s="16">
        <v>0</v>
      </c>
      <c r="AF201" s="16">
        <v>0</v>
      </c>
      <c r="AG201" s="16">
        <f t="shared" ref="AG201:AG264" si="24">AE201-AF201</f>
        <v>0</v>
      </c>
      <c r="AH201" s="16">
        <v>0</v>
      </c>
      <c r="AI201" s="16">
        <v>0</v>
      </c>
      <c r="AJ201" s="16">
        <f t="shared" ref="AJ201:AJ264" si="25">AH201-AI201</f>
        <v>0</v>
      </c>
      <c r="AK201" s="16">
        <v>0</v>
      </c>
      <c r="AL201" s="16">
        <v>0</v>
      </c>
      <c r="AM201" s="16">
        <f t="shared" ref="AM201:AM264" si="26">AK201-AL201</f>
        <v>0</v>
      </c>
      <c r="AN201" s="16">
        <v>0</v>
      </c>
      <c r="AO201" s="16">
        <v>0</v>
      </c>
      <c r="AP201" s="16">
        <f t="shared" ref="AP201:AP264" si="27">AN201-AO201</f>
        <v>0</v>
      </c>
      <c r="AQ201" s="16">
        <v>0</v>
      </c>
      <c r="AR201" s="16">
        <f t="shared" ref="AR201:AR264" si="28">AP201+AM201+AJ201+AG201+AD201</f>
        <v>-25453.755799999984</v>
      </c>
      <c r="AS201" s="16">
        <v>0</v>
      </c>
      <c r="AT201" s="16">
        <v>0</v>
      </c>
      <c r="AU201" s="16" t="s">
        <v>274</v>
      </c>
      <c r="AV201" s="16">
        <v>0</v>
      </c>
      <c r="AW201" s="36">
        <v>0</v>
      </c>
      <c r="AX201" s="36">
        <v>0</v>
      </c>
      <c r="AY201" s="36">
        <v>0</v>
      </c>
      <c r="AZ201" s="36">
        <v>0</v>
      </c>
      <c r="BA201" s="36">
        <v>0</v>
      </c>
      <c r="BB201" s="36"/>
    </row>
    <row r="202" spans="1:54" hidden="1" x14ac:dyDescent="0.25">
      <c r="A202" s="2" t="str">
        <f t="shared" si="22"/>
        <v>F</v>
      </c>
      <c r="B202" s="2" t="s">
        <v>145</v>
      </c>
      <c r="C202" s="2" t="s">
        <v>943</v>
      </c>
      <c r="D202" s="35" t="s">
        <v>944</v>
      </c>
      <c r="E202" s="2" t="s">
        <v>1130</v>
      </c>
      <c r="F202" s="2" t="s">
        <v>1131</v>
      </c>
      <c r="G202" s="2" t="s">
        <v>1197</v>
      </c>
      <c r="H202" s="2" t="s">
        <v>1198</v>
      </c>
      <c r="I202" s="2" t="s">
        <v>1199</v>
      </c>
      <c r="J202" s="2" t="s">
        <v>1198</v>
      </c>
      <c r="K202" s="2" t="s">
        <v>262</v>
      </c>
      <c r="L202" s="2">
        <v>1215</v>
      </c>
      <c r="M202" s="2" t="s">
        <v>1001</v>
      </c>
      <c r="N202" s="2" t="s">
        <v>264</v>
      </c>
      <c r="O202" s="2" t="s">
        <v>300</v>
      </c>
      <c r="P202" s="2" t="s">
        <v>266</v>
      </c>
      <c r="Q202" s="2" t="s">
        <v>118</v>
      </c>
      <c r="R202" s="2" t="s">
        <v>621</v>
      </c>
      <c r="S202" s="2" t="s">
        <v>145</v>
      </c>
      <c r="T202" s="2" t="s">
        <v>716</v>
      </c>
      <c r="U202" s="2" t="s">
        <v>150</v>
      </c>
      <c r="V202" s="2" t="s">
        <v>717</v>
      </c>
      <c r="W202" s="2" t="s">
        <v>718</v>
      </c>
      <c r="X202" s="2" t="s">
        <v>951</v>
      </c>
      <c r="Y202" s="2" t="s">
        <v>952</v>
      </c>
      <c r="Z202" s="16">
        <v>0</v>
      </c>
      <c r="AA202" s="16">
        <v>0</v>
      </c>
      <c r="AB202" s="16">
        <v>13666.4</v>
      </c>
      <c r="AC202" s="16">
        <v>14461.025050000004</v>
      </c>
      <c r="AD202" s="36">
        <f t="shared" si="23"/>
        <v>-14461.025050000004</v>
      </c>
      <c r="AE202" s="16">
        <v>0</v>
      </c>
      <c r="AF202" s="16">
        <v>0</v>
      </c>
      <c r="AG202" s="16">
        <f t="shared" si="24"/>
        <v>0</v>
      </c>
      <c r="AH202" s="16">
        <v>0</v>
      </c>
      <c r="AI202" s="16">
        <v>0</v>
      </c>
      <c r="AJ202" s="16">
        <f t="shared" si="25"/>
        <v>0</v>
      </c>
      <c r="AK202" s="16">
        <v>0</v>
      </c>
      <c r="AL202" s="16">
        <v>0</v>
      </c>
      <c r="AM202" s="16">
        <f t="shared" si="26"/>
        <v>0</v>
      </c>
      <c r="AN202" s="16">
        <v>0</v>
      </c>
      <c r="AO202" s="16">
        <v>0</v>
      </c>
      <c r="AP202" s="16">
        <f t="shared" si="27"/>
        <v>0</v>
      </c>
      <c r="AQ202" s="16">
        <v>0</v>
      </c>
      <c r="AR202" s="16">
        <f t="shared" si="28"/>
        <v>-14461.025050000004</v>
      </c>
      <c r="AS202" s="16">
        <v>0</v>
      </c>
      <c r="AT202" s="16">
        <v>0</v>
      </c>
      <c r="AU202" s="16" t="s">
        <v>274</v>
      </c>
      <c r="AV202" s="16">
        <v>0</v>
      </c>
      <c r="AW202" s="36">
        <v>0</v>
      </c>
      <c r="AX202" s="36">
        <v>0</v>
      </c>
      <c r="AY202" s="36">
        <v>0</v>
      </c>
      <c r="AZ202" s="36">
        <v>0</v>
      </c>
      <c r="BA202" s="36">
        <v>0</v>
      </c>
      <c r="BB202" s="36"/>
    </row>
    <row r="203" spans="1:54" hidden="1" x14ac:dyDescent="0.25">
      <c r="A203" s="2" t="str">
        <f t="shared" si="22"/>
        <v>F</v>
      </c>
      <c r="B203" s="2" t="s">
        <v>145</v>
      </c>
      <c r="C203" s="2" t="s">
        <v>943</v>
      </c>
      <c r="D203" s="35" t="s">
        <v>944</v>
      </c>
      <c r="E203" s="2" t="s">
        <v>1130</v>
      </c>
      <c r="F203" s="2" t="s">
        <v>1131</v>
      </c>
      <c r="G203" s="2" t="s">
        <v>1200</v>
      </c>
      <c r="H203" s="2" t="s">
        <v>1201</v>
      </c>
      <c r="I203" s="2" t="s">
        <v>1202</v>
      </c>
      <c r="J203" s="2" t="s">
        <v>1201</v>
      </c>
      <c r="K203" s="2" t="s">
        <v>262</v>
      </c>
      <c r="L203" s="2">
        <v>1215</v>
      </c>
      <c r="M203" s="2" t="s">
        <v>1001</v>
      </c>
      <c r="N203" s="2" t="s">
        <v>264</v>
      </c>
      <c r="O203" s="2" t="s">
        <v>300</v>
      </c>
      <c r="P203" s="2" t="s">
        <v>266</v>
      </c>
      <c r="Q203" s="2" t="s">
        <v>118</v>
      </c>
      <c r="R203" s="2" t="s">
        <v>621</v>
      </c>
      <c r="S203" s="2" t="s">
        <v>145</v>
      </c>
      <c r="T203" s="2" t="s">
        <v>716</v>
      </c>
      <c r="U203" s="2" t="s">
        <v>150</v>
      </c>
      <c r="V203" s="2" t="s">
        <v>717</v>
      </c>
      <c r="W203" s="2" t="s">
        <v>718</v>
      </c>
      <c r="X203" s="2" t="s">
        <v>951</v>
      </c>
      <c r="Y203" s="2" t="s">
        <v>952</v>
      </c>
      <c r="Z203" s="16">
        <v>0</v>
      </c>
      <c r="AA203" s="16">
        <v>0</v>
      </c>
      <c r="AB203" s="16">
        <v>-7085.05</v>
      </c>
      <c r="AC203" s="16">
        <v>-6677.97</v>
      </c>
      <c r="AD203" s="36">
        <f t="shared" si="23"/>
        <v>6677.97</v>
      </c>
      <c r="AE203" s="16">
        <v>0</v>
      </c>
      <c r="AF203" s="16">
        <v>0</v>
      </c>
      <c r="AG203" s="16">
        <f t="shared" si="24"/>
        <v>0</v>
      </c>
      <c r="AH203" s="16">
        <v>0</v>
      </c>
      <c r="AI203" s="16">
        <v>0</v>
      </c>
      <c r="AJ203" s="16">
        <f t="shared" si="25"/>
        <v>0</v>
      </c>
      <c r="AK203" s="16">
        <v>0</v>
      </c>
      <c r="AL203" s="16">
        <v>0</v>
      </c>
      <c r="AM203" s="16">
        <f t="shared" si="26"/>
        <v>0</v>
      </c>
      <c r="AN203" s="16">
        <v>0</v>
      </c>
      <c r="AO203" s="16">
        <v>0</v>
      </c>
      <c r="AP203" s="16">
        <f t="shared" si="27"/>
        <v>0</v>
      </c>
      <c r="AQ203" s="16">
        <v>0</v>
      </c>
      <c r="AR203" s="16">
        <f t="shared" si="28"/>
        <v>6677.97</v>
      </c>
      <c r="AS203" s="16">
        <v>0</v>
      </c>
      <c r="AT203" s="16">
        <v>0</v>
      </c>
      <c r="AU203" s="16" t="s">
        <v>274</v>
      </c>
      <c r="AV203" s="16">
        <v>0</v>
      </c>
      <c r="AW203" s="36">
        <v>0</v>
      </c>
      <c r="AX203" s="36">
        <v>0</v>
      </c>
      <c r="AY203" s="36">
        <v>0</v>
      </c>
      <c r="AZ203" s="36">
        <v>0</v>
      </c>
      <c r="BA203" s="36">
        <v>0</v>
      </c>
      <c r="BB203" s="36"/>
    </row>
    <row r="204" spans="1:54" hidden="1" x14ac:dyDescent="0.25">
      <c r="A204" s="2" t="str">
        <f t="shared" si="22"/>
        <v>F</v>
      </c>
      <c r="B204" s="2" t="s">
        <v>145</v>
      </c>
      <c r="C204" s="2" t="s">
        <v>943</v>
      </c>
      <c r="D204" s="35" t="s">
        <v>944</v>
      </c>
      <c r="E204" s="2" t="s">
        <v>1130</v>
      </c>
      <c r="F204" s="2" t="s">
        <v>1131</v>
      </c>
      <c r="G204" s="2" t="s">
        <v>1203</v>
      </c>
      <c r="H204" s="2" t="s">
        <v>1204</v>
      </c>
      <c r="I204" s="2" t="s">
        <v>1205</v>
      </c>
      <c r="J204" s="2" t="s">
        <v>1204</v>
      </c>
      <c r="K204" s="2" t="s">
        <v>262</v>
      </c>
      <c r="L204" s="2">
        <v>1215</v>
      </c>
      <c r="M204" s="2" t="s">
        <v>1001</v>
      </c>
      <c r="N204" s="2" t="s">
        <v>264</v>
      </c>
      <c r="O204" s="2" t="s">
        <v>285</v>
      </c>
      <c r="P204" s="2" t="s">
        <v>266</v>
      </c>
      <c r="Q204" s="2" t="s">
        <v>118</v>
      </c>
      <c r="R204" s="2" t="s">
        <v>621</v>
      </c>
      <c r="S204" s="2" t="s">
        <v>145</v>
      </c>
      <c r="T204" s="2" t="s">
        <v>672</v>
      </c>
      <c r="U204" s="2" t="s">
        <v>148</v>
      </c>
      <c r="V204" s="2" t="s">
        <v>717</v>
      </c>
      <c r="W204" s="2" t="s">
        <v>718</v>
      </c>
      <c r="X204" s="2" t="s">
        <v>951</v>
      </c>
      <c r="Y204" s="2" t="s">
        <v>952</v>
      </c>
      <c r="Z204" s="16">
        <v>0</v>
      </c>
      <c r="AA204" s="16">
        <v>200000</v>
      </c>
      <c r="AB204" s="16">
        <v>214973.15</v>
      </c>
      <c r="AC204" s="16">
        <v>190103.46470349998</v>
      </c>
      <c r="AD204" s="36">
        <f t="shared" si="23"/>
        <v>9896.5352965000202</v>
      </c>
      <c r="AE204" s="16">
        <v>0</v>
      </c>
      <c r="AF204" s="16">
        <v>0</v>
      </c>
      <c r="AG204" s="16">
        <f t="shared" si="24"/>
        <v>0</v>
      </c>
      <c r="AH204" s="16">
        <v>0</v>
      </c>
      <c r="AI204" s="16">
        <v>0</v>
      </c>
      <c r="AJ204" s="16">
        <f t="shared" si="25"/>
        <v>0</v>
      </c>
      <c r="AK204" s="16">
        <v>0</v>
      </c>
      <c r="AL204" s="16">
        <v>0</v>
      </c>
      <c r="AM204" s="16">
        <f t="shared" si="26"/>
        <v>0</v>
      </c>
      <c r="AN204" s="16">
        <v>0</v>
      </c>
      <c r="AO204" s="16">
        <v>0</v>
      </c>
      <c r="AP204" s="16">
        <f t="shared" si="27"/>
        <v>0</v>
      </c>
      <c r="AQ204" s="16">
        <v>0</v>
      </c>
      <c r="AR204" s="16">
        <f t="shared" si="28"/>
        <v>9896.5352965000202</v>
      </c>
      <c r="AS204" s="16">
        <v>0</v>
      </c>
      <c r="AT204" s="16">
        <v>0</v>
      </c>
      <c r="AU204" s="16" t="s">
        <v>274</v>
      </c>
      <c r="AV204" s="16">
        <v>0</v>
      </c>
      <c r="AW204" s="36">
        <v>0</v>
      </c>
      <c r="AX204" s="36">
        <v>0</v>
      </c>
      <c r="AY204" s="36">
        <v>0</v>
      </c>
      <c r="AZ204" s="36">
        <v>0</v>
      </c>
      <c r="BA204" s="36">
        <v>0</v>
      </c>
      <c r="BB204" s="36"/>
    </row>
    <row r="205" spans="1:54" hidden="1" x14ac:dyDescent="0.25">
      <c r="A205" s="2" t="str">
        <f t="shared" si="22"/>
        <v>F</v>
      </c>
      <c r="B205" s="2" t="s">
        <v>145</v>
      </c>
      <c r="C205" s="2" t="s">
        <v>943</v>
      </c>
      <c r="D205" s="35" t="s">
        <v>944</v>
      </c>
      <c r="E205" s="2" t="s">
        <v>1130</v>
      </c>
      <c r="F205" s="2" t="s">
        <v>1131</v>
      </c>
      <c r="G205" s="2" t="s">
        <v>1206</v>
      </c>
      <c r="H205" s="2" t="s">
        <v>1207</v>
      </c>
      <c r="I205" s="2" t="s">
        <v>1208</v>
      </c>
      <c r="J205" s="2" t="s">
        <v>1209</v>
      </c>
      <c r="K205" s="2" t="s">
        <v>262</v>
      </c>
      <c r="L205" s="2">
        <v>1210</v>
      </c>
      <c r="M205" s="2" t="s">
        <v>1055</v>
      </c>
      <c r="N205" s="2" t="s">
        <v>264</v>
      </c>
      <c r="O205" s="2" t="s">
        <v>265</v>
      </c>
      <c r="P205" s="2" t="s">
        <v>266</v>
      </c>
      <c r="Q205" s="2" t="s">
        <v>118</v>
      </c>
      <c r="R205" s="2" t="s">
        <v>621</v>
      </c>
      <c r="S205" s="2" t="s">
        <v>145</v>
      </c>
      <c r="T205" s="2" t="s">
        <v>716</v>
      </c>
      <c r="U205" s="2" t="s">
        <v>150</v>
      </c>
      <c r="V205" s="2" t="s">
        <v>717</v>
      </c>
      <c r="W205" s="2" t="s">
        <v>718</v>
      </c>
      <c r="X205" s="2" t="s">
        <v>951</v>
      </c>
      <c r="Y205" s="2" t="s">
        <v>952</v>
      </c>
      <c r="Z205" s="16">
        <v>0</v>
      </c>
      <c r="AA205" s="16">
        <v>0</v>
      </c>
      <c r="AB205" s="16">
        <v>704.65</v>
      </c>
      <c r="AC205" s="16">
        <v>704.65</v>
      </c>
      <c r="AD205" s="36">
        <f t="shared" si="23"/>
        <v>-704.65</v>
      </c>
      <c r="AE205" s="16">
        <v>0</v>
      </c>
      <c r="AF205" s="16">
        <v>0</v>
      </c>
      <c r="AG205" s="16">
        <f t="shared" si="24"/>
        <v>0</v>
      </c>
      <c r="AH205" s="16">
        <v>0</v>
      </c>
      <c r="AI205" s="16">
        <v>0</v>
      </c>
      <c r="AJ205" s="16">
        <f t="shared" si="25"/>
        <v>0</v>
      </c>
      <c r="AK205" s="16">
        <v>0</v>
      </c>
      <c r="AL205" s="16">
        <v>0</v>
      </c>
      <c r="AM205" s="16">
        <f t="shared" si="26"/>
        <v>0</v>
      </c>
      <c r="AN205" s="16">
        <v>0</v>
      </c>
      <c r="AO205" s="16">
        <v>0</v>
      </c>
      <c r="AP205" s="16">
        <f t="shared" si="27"/>
        <v>0</v>
      </c>
      <c r="AQ205" s="16">
        <v>0</v>
      </c>
      <c r="AR205" s="16">
        <f t="shared" si="28"/>
        <v>-704.65</v>
      </c>
      <c r="AS205" s="16">
        <v>0</v>
      </c>
      <c r="AT205" s="16">
        <v>0</v>
      </c>
      <c r="AU205" s="16" t="s">
        <v>274</v>
      </c>
      <c r="AV205" s="16">
        <v>0</v>
      </c>
      <c r="AW205" s="36">
        <v>0</v>
      </c>
      <c r="AX205" s="36">
        <v>0</v>
      </c>
      <c r="AY205" s="36">
        <v>0</v>
      </c>
      <c r="AZ205" s="36">
        <v>0</v>
      </c>
      <c r="BA205" s="36">
        <v>0</v>
      </c>
      <c r="BB205" s="36"/>
    </row>
    <row r="206" spans="1:54" hidden="1" x14ac:dyDescent="0.25">
      <c r="A206" s="2" t="str">
        <f t="shared" si="22"/>
        <v>F</v>
      </c>
      <c r="B206" s="2" t="s">
        <v>145</v>
      </c>
      <c r="C206" s="2" t="s">
        <v>943</v>
      </c>
      <c r="D206" s="35" t="s">
        <v>944</v>
      </c>
      <c r="E206" s="2" t="s">
        <v>1130</v>
      </c>
      <c r="F206" s="2" t="s">
        <v>1131</v>
      </c>
      <c r="G206" s="2" t="s">
        <v>1206</v>
      </c>
      <c r="H206" s="2" t="s">
        <v>1207</v>
      </c>
      <c r="I206" s="2" t="s">
        <v>1210</v>
      </c>
      <c r="J206" s="2" t="s">
        <v>1207</v>
      </c>
      <c r="K206" s="2" t="s">
        <v>262</v>
      </c>
      <c r="L206" s="2">
        <v>1236</v>
      </c>
      <c r="M206" s="2" t="s">
        <v>1211</v>
      </c>
      <c r="N206" s="2" t="s">
        <v>264</v>
      </c>
      <c r="O206" s="2" t="s">
        <v>265</v>
      </c>
      <c r="P206" s="2" t="s">
        <v>266</v>
      </c>
      <c r="Q206" s="2" t="s">
        <v>118</v>
      </c>
      <c r="R206" s="2" t="s">
        <v>621</v>
      </c>
      <c r="S206" s="2" t="s">
        <v>145</v>
      </c>
      <c r="T206" s="2" t="s">
        <v>716</v>
      </c>
      <c r="U206" s="2" t="s">
        <v>150</v>
      </c>
      <c r="V206" s="2" t="s">
        <v>717</v>
      </c>
      <c r="W206" s="2" t="s">
        <v>718</v>
      </c>
      <c r="X206" s="2" t="s">
        <v>951</v>
      </c>
      <c r="Y206" s="2" t="s">
        <v>952</v>
      </c>
      <c r="Z206" s="16">
        <v>0</v>
      </c>
      <c r="AA206" s="16">
        <v>760000</v>
      </c>
      <c r="AB206" s="16">
        <v>531255.93000000005</v>
      </c>
      <c r="AC206" s="16">
        <v>530075.95450399991</v>
      </c>
      <c r="AD206" s="36">
        <f t="shared" si="23"/>
        <v>229924.04549600009</v>
      </c>
      <c r="AE206" s="16">
        <v>0</v>
      </c>
      <c r="AF206" s="16">
        <v>0</v>
      </c>
      <c r="AG206" s="16">
        <f t="shared" si="24"/>
        <v>0</v>
      </c>
      <c r="AH206" s="16">
        <v>0</v>
      </c>
      <c r="AI206" s="16">
        <v>0</v>
      </c>
      <c r="AJ206" s="16">
        <f t="shared" si="25"/>
        <v>0</v>
      </c>
      <c r="AK206" s="16">
        <v>0</v>
      </c>
      <c r="AL206" s="16">
        <v>0</v>
      </c>
      <c r="AM206" s="16">
        <f t="shared" si="26"/>
        <v>0</v>
      </c>
      <c r="AN206" s="16">
        <v>0</v>
      </c>
      <c r="AO206" s="16">
        <v>0</v>
      </c>
      <c r="AP206" s="16">
        <f t="shared" si="27"/>
        <v>0</v>
      </c>
      <c r="AQ206" s="16">
        <v>0</v>
      </c>
      <c r="AR206" s="16">
        <f t="shared" si="28"/>
        <v>229924.04549600009</v>
      </c>
      <c r="AS206" s="16">
        <v>0</v>
      </c>
      <c r="AT206" s="16">
        <v>0</v>
      </c>
      <c r="AU206" s="16" t="s">
        <v>274</v>
      </c>
      <c r="AV206" s="16">
        <v>0</v>
      </c>
      <c r="AW206" s="36">
        <v>0</v>
      </c>
      <c r="AX206" s="36">
        <v>0</v>
      </c>
      <c r="AY206" s="36">
        <v>0</v>
      </c>
      <c r="AZ206" s="36">
        <v>0</v>
      </c>
      <c r="BA206" s="36">
        <v>0</v>
      </c>
      <c r="BB206" s="36"/>
    </row>
    <row r="207" spans="1:54" hidden="1" x14ac:dyDescent="0.25">
      <c r="A207" s="2" t="str">
        <f t="shared" si="22"/>
        <v>F</v>
      </c>
      <c r="B207" s="2" t="s">
        <v>145</v>
      </c>
      <c r="C207" s="2" t="s">
        <v>943</v>
      </c>
      <c r="D207" s="35" t="s">
        <v>944</v>
      </c>
      <c r="E207" s="2" t="s">
        <v>1130</v>
      </c>
      <c r="F207" s="2" t="s">
        <v>1131</v>
      </c>
      <c r="G207" s="2" t="s">
        <v>1212</v>
      </c>
      <c r="H207" s="2" t="s">
        <v>1213</v>
      </c>
      <c r="I207" s="2" t="s">
        <v>1214</v>
      </c>
      <c r="J207" s="2" t="s">
        <v>1215</v>
      </c>
      <c r="K207" s="2" t="s">
        <v>262</v>
      </c>
      <c r="L207" s="2">
        <v>1210</v>
      </c>
      <c r="M207" s="2" t="s">
        <v>1055</v>
      </c>
      <c r="N207" s="2" t="s">
        <v>264</v>
      </c>
      <c r="O207" s="2" t="s">
        <v>265</v>
      </c>
      <c r="P207" s="2" t="s">
        <v>266</v>
      </c>
      <c r="Q207" s="2" t="s">
        <v>118</v>
      </c>
      <c r="R207" s="2" t="s">
        <v>621</v>
      </c>
      <c r="S207" s="2" t="s">
        <v>145</v>
      </c>
      <c r="T207" s="2" t="s">
        <v>716</v>
      </c>
      <c r="U207" s="2" t="s">
        <v>150</v>
      </c>
      <c r="V207" s="2" t="s">
        <v>717</v>
      </c>
      <c r="W207" s="2" t="s">
        <v>718</v>
      </c>
      <c r="X207" s="2" t="s">
        <v>951</v>
      </c>
      <c r="Y207" s="2" t="s">
        <v>952</v>
      </c>
      <c r="Z207" s="16">
        <v>0</v>
      </c>
      <c r="AA207" s="16">
        <v>0</v>
      </c>
      <c r="AB207" s="16">
        <v>0</v>
      </c>
      <c r="AC207" s="16">
        <v>0</v>
      </c>
      <c r="AD207" s="36">
        <f t="shared" si="23"/>
        <v>0</v>
      </c>
      <c r="AE207" s="16">
        <v>0</v>
      </c>
      <c r="AF207" s="16">
        <v>0</v>
      </c>
      <c r="AG207" s="16">
        <f t="shared" si="24"/>
        <v>0</v>
      </c>
      <c r="AH207" s="16">
        <v>0</v>
      </c>
      <c r="AI207" s="16">
        <v>0</v>
      </c>
      <c r="AJ207" s="16">
        <f t="shared" si="25"/>
        <v>0</v>
      </c>
      <c r="AK207" s="16">
        <v>0</v>
      </c>
      <c r="AL207" s="16">
        <v>0</v>
      </c>
      <c r="AM207" s="16">
        <f t="shared" si="26"/>
        <v>0</v>
      </c>
      <c r="AN207" s="16">
        <v>0</v>
      </c>
      <c r="AO207" s="16">
        <v>0</v>
      </c>
      <c r="AP207" s="16">
        <f t="shared" si="27"/>
        <v>0</v>
      </c>
      <c r="AQ207" s="16">
        <v>0</v>
      </c>
      <c r="AR207" s="16">
        <f t="shared" si="28"/>
        <v>0</v>
      </c>
      <c r="AS207" s="16">
        <v>0</v>
      </c>
      <c r="AT207" s="16">
        <v>0</v>
      </c>
      <c r="AU207" s="16" t="s">
        <v>274</v>
      </c>
      <c r="AV207" s="16">
        <v>0</v>
      </c>
      <c r="AW207" s="36">
        <v>0</v>
      </c>
      <c r="AX207" s="36">
        <v>0</v>
      </c>
      <c r="AY207" s="36">
        <v>0</v>
      </c>
      <c r="AZ207" s="36">
        <v>0</v>
      </c>
      <c r="BA207" s="36">
        <v>0</v>
      </c>
      <c r="BB207" s="36"/>
    </row>
    <row r="208" spans="1:54" hidden="1" x14ac:dyDescent="0.25">
      <c r="A208" s="2" t="str">
        <f t="shared" si="22"/>
        <v>F</v>
      </c>
      <c r="B208" s="2" t="s">
        <v>145</v>
      </c>
      <c r="C208" s="2" t="s">
        <v>943</v>
      </c>
      <c r="D208" s="35" t="s">
        <v>944</v>
      </c>
      <c r="E208" s="2" t="s">
        <v>1130</v>
      </c>
      <c r="F208" s="2" t="s">
        <v>1131</v>
      </c>
      <c r="G208" s="2" t="s">
        <v>1212</v>
      </c>
      <c r="H208" s="2" t="s">
        <v>1213</v>
      </c>
      <c r="I208" s="2" t="s">
        <v>1216</v>
      </c>
      <c r="J208" s="2" t="s">
        <v>1213</v>
      </c>
      <c r="K208" s="2" t="s">
        <v>262</v>
      </c>
      <c r="L208" s="2">
        <v>1236</v>
      </c>
      <c r="M208" s="2" t="s">
        <v>1211</v>
      </c>
      <c r="N208" s="2" t="s">
        <v>264</v>
      </c>
      <c r="O208" s="2" t="s">
        <v>265</v>
      </c>
      <c r="P208" s="2" t="s">
        <v>266</v>
      </c>
      <c r="Q208" s="2" t="s">
        <v>118</v>
      </c>
      <c r="R208" s="2" t="s">
        <v>621</v>
      </c>
      <c r="S208" s="2" t="s">
        <v>145</v>
      </c>
      <c r="T208" s="2" t="s">
        <v>716</v>
      </c>
      <c r="U208" s="2" t="s">
        <v>150</v>
      </c>
      <c r="V208" s="2" t="s">
        <v>717</v>
      </c>
      <c r="W208" s="2" t="s">
        <v>718</v>
      </c>
      <c r="X208" s="2" t="s">
        <v>951</v>
      </c>
      <c r="Y208" s="2" t="s">
        <v>952</v>
      </c>
      <c r="Z208" s="16">
        <v>0</v>
      </c>
      <c r="AA208" s="16">
        <v>993000</v>
      </c>
      <c r="AB208" s="16">
        <v>282832.45</v>
      </c>
      <c r="AC208" s="16">
        <v>287279.82568799995</v>
      </c>
      <c r="AD208" s="36">
        <f t="shared" si="23"/>
        <v>705720.17431200005</v>
      </c>
      <c r="AE208" s="16">
        <v>0</v>
      </c>
      <c r="AF208" s="16">
        <v>0</v>
      </c>
      <c r="AG208" s="16">
        <f t="shared" si="24"/>
        <v>0</v>
      </c>
      <c r="AH208" s="16">
        <v>0</v>
      </c>
      <c r="AI208" s="16">
        <v>0</v>
      </c>
      <c r="AJ208" s="16">
        <f t="shared" si="25"/>
        <v>0</v>
      </c>
      <c r="AK208" s="16">
        <v>0</v>
      </c>
      <c r="AL208" s="16">
        <v>0</v>
      </c>
      <c r="AM208" s="16">
        <f t="shared" si="26"/>
        <v>0</v>
      </c>
      <c r="AN208" s="16">
        <v>0</v>
      </c>
      <c r="AO208" s="16">
        <v>0</v>
      </c>
      <c r="AP208" s="16">
        <f t="shared" si="27"/>
        <v>0</v>
      </c>
      <c r="AQ208" s="16">
        <v>0</v>
      </c>
      <c r="AR208" s="16">
        <f t="shared" si="28"/>
        <v>705720.17431200005</v>
      </c>
      <c r="AS208" s="16">
        <v>0</v>
      </c>
      <c r="AT208" s="16">
        <v>0</v>
      </c>
      <c r="AU208" s="16" t="s">
        <v>274</v>
      </c>
      <c r="AV208" s="16">
        <v>0</v>
      </c>
      <c r="AW208" s="36">
        <v>0</v>
      </c>
      <c r="AX208" s="36">
        <v>0</v>
      </c>
      <c r="AY208" s="36">
        <v>0</v>
      </c>
      <c r="AZ208" s="36">
        <v>0</v>
      </c>
      <c r="BA208" s="36">
        <v>0</v>
      </c>
      <c r="BB208" s="36"/>
    </row>
    <row r="209" spans="1:54" hidden="1" x14ac:dyDescent="0.25">
      <c r="A209" s="2" t="str">
        <f t="shared" si="22"/>
        <v>F</v>
      </c>
      <c r="B209" s="2" t="s">
        <v>145</v>
      </c>
      <c r="C209" s="2" t="s">
        <v>943</v>
      </c>
      <c r="D209" s="35" t="s">
        <v>944</v>
      </c>
      <c r="E209" s="2" t="s">
        <v>1217</v>
      </c>
      <c r="F209" s="2" t="s">
        <v>1218</v>
      </c>
      <c r="G209" s="2" t="s">
        <v>1219</v>
      </c>
      <c r="H209" s="2" t="s">
        <v>1220</v>
      </c>
      <c r="I209" s="2" t="s">
        <v>1221</v>
      </c>
      <c r="J209" s="2" t="s">
        <v>1222</v>
      </c>
      <c r="K209" s="2" t="s">
        <v>262</v>
      </c>
      <c r="L209" s="2">
        <v>1210</v>
      </c>
      <c r="M209" s="2" t="s">
        <v>1055</v>
      </c>
      <c r="N209" s="2" t="s">
        <v>264</v>
      </c>
      <c r="O209" s="2" t="s">
        <v>285</v>
      </c>
      <c r="P209" s="2" t="s">
        <v>266</v>
      </c>
      <c r="Q209" s="2" t="s">
        <v>118</v>
      </c>
      <c r="R209" s="2" t="s">
        <v>621</v>
      </c>
      <c r="S209" s="2" t="s">
        <v>145</v>
      </c>
      <c r="T209" s="2" t="s">
        <v>716</v>
      </c>
      <c r="U209" s="2" t="s">
        <v>150</v>
      </c>
      <c r="V209" s="2" t="s">
        <v>717</v>
      </c>
      <c r="W209" s="2" t="s">
        <v>718</v>
      </c>
      <c r="X209" s="2" t="s">
        <v>951</v>
      </c>
      <c r="Y209" s="2" t="s">
        <v>952</v>
      </c>
      <c r="Z209" s="16">
        <v>0</v>
      </c>
      <c r="AA209" s="16">
        <v>0</v>
      </c>
      <c r="AB209" s="16">
        <v>0</v>
      </c>
      <c r="AC209" s="16">
        <v>0</v>
      </c>
      <c r="AD209" s="36">
        <f t="shared" si="23"/>
        <v>0</v>
      </c>
      <c r="AE209" s="16">
        <v>0</v>
      </c>
      <c r="AF209" s="16">
        <v>0</v>
      </c>
      <c r="AG209" s="16">
        <f t="shared" si="24"/>
        <v>0</v>
      </c>
      <c r="AH209" s="16">
        <v>0</v>
      </c>
      <c r="AI209" s="16">
        <v>0</v>
      </c>
      <c r="AJ209" s="16">
        <f t="shared" si="25"/>
        <v>0</v>
      </c>
      <c r="AK209" s="16">
        <v>0</v>
      </c>
      <c r="AL209" s="16">
        <v>0</v>
      </c>
      <c r="AM209" s="16">
        <f t="shared" si="26"/>
        <v>0</v>
      </c>
      <c r="AN209" s="16">
        <v>0</v>
      </c>
      <c r="AO209" s="16">
        <v>0</v>
      </c>
      <c r="AP209" s="16">
        <f t="shared" si="27"/>
        <v>0</v>
      </c>
      <c r="AQ209" s="16">
        <v>0</v>
      </c>
      <c r="AR209" s="16">
        <f t="shared" si="28"/>
        <v>0</v>
      </c>
      <c r="AS209" s="16">
        <v>0</v>
      </c>
      <c r="AT209" s="16">
        <v>0</v>
      </c>
      <c r="AU209" s="16" t="s">
        <v>274</v>
      </c>
      <c r="AV209" s="16">
        <v>0</v>
      </c>
      <c r="AW209" s="36">
        <v>0</v>
      </c>
      <c r="AX209" s="36">
        <v>0</v>
      </c>
      <c r="AY209" s="36">
        <v>0</v>
      </c>
      <c r="AZ209" s="36">
        <v>0</v>
      </c>
      <c r="BA209" s="36">
        <v>0</v>
      </c>
      <c r="BB209" s="36"/>
    </row>
    <row r="210" spans="1:54" hidden="1" x14ac:dyDescent="0.25">
      <c r="A210" s="2" t="str">
        <f t="shared" si="22"/>
        <v>F</v>
      </c>
      <c r="B210" s="2" t="s">
        <v>145</v>
      </c>
      <c r="C210" s="2" t="s">
        <v>943</v>
      </c>
      <c r="D210" s="35" t="s">
        <v>944</v>
      </c>
      <c r="E210" s="2" t="s">
        <v>1217</v>
      </c>
      <c r="F210" s="2" t="s">
        <v>1218</v>
      </c>
      <c r="G210" s="2" t="s">
        <v>1219</v>
      </c>
      <c r="H210" s="2" t="s">
        <v>1220</v>
      </c>
      <c r="I210" s="2" t="s">
        <v>1223</v>
      </c>
      <c r="J210" s="2" t="s">
        <v>1224</v>
      </c>
      <c r="K210" s="2" t="s">
        <v>262</v>
      </c>
      <c r="L210" s="2">
        <v>1237</v>
      </c>
      <c r="M210" s="2" t="s">
        <v>1225</v>
      </c>
      <c r="N210" s="2" t="s">
        <v>264</v>
      </c>
      <c r="O210" s="2" t="s">
        <v>265</v>
      </c>
      <c r="P210" s="2" t="s">
        <v>266</v>
      </c>
      <c r="Q210" s="2" t="s">
        <v>118</v>
      </c>
      <c r="R210" s="2" t="s">
        <v>621</v>
      </c>
      <c r="S210" s="2" t="s">
        <v>145</v>
      </c>
      <c r="T210" s="2" t="s">
        <v>716</v>
      </c>
      <c r="U210" s="2" t="s">
        <v>150</v>
      </c>
      <c r="V210" s="2" t="s">
        <v>717</v>
      </c>
      <c r="W210" s="2" t="s">
        <v>718</v>
      </c>
      <c r="X210" s="2" t="s">
        <v>951</v>
      </c>
      <c r="Y210" s="2" t="s">
        <v>952</v>
      </c>
      <c r="Z210" s="16">
        <v>0</v>
      </c>
      <c r="AA210" s="16">
        <v>100000</v>
      </c>
      <c r="AB210" s="16">
        <v>50000</v>
      </c>
      <c r="AC210" s="16">
        <v>78346.05</v>
      </c>
      <c r="AD210" s="36">
        <f t="shared" si="23"/>
        <v>21653.949999999997</v>
      </c>
      <c r="AE210" s="16">
        <v>0</v>
      </c>
      <c r="AF210" s="16">
        <v>0</v>
      </c>
      <c r="AG210" s="16">
        <f t="shared" si="24"/>
        <v>0</v>
      </c>
      <c r="AH210" s="16">
        <v>0</v>
      </c>
      <c r="AI210" s="16">
        <v>0</v>
      </c>
      <c r="AJ210" s="16">
        <f t="shared" si="25"/>
        <v>0</v>
      </c>
      <c r="AK210" s="16">
        <v>0</v>
      </c>
      <c r="AL210" s="16">
        <v>0</v>
      </c>
      <c r="AM210" s="16">
        <f t="shared" si="26"/>
        <v>0</v>
      </c>
      <c r="AN210" s="16">
        <v>0</v>
      </c>
      <c r="AO210" s="16">
        <v>0</v>
      </c>
      <c r="AP210" s="16">
        <f t="shared" si="27"/>
        <v>0</v>
      </c>
      <c r="AQ210" s="16">
        <v>0</v>
      </c>
      <c r="AR210" s="16">
        <f t="shared" si="28"/>
        <v>21653.949999999997</v>
      </c>
      <c r="AS210" s="16">
        <v>0</v>
      </c>
      <c r="AT210" s="16">
        <v>0</v>
      </c>
      <c r="AU210" s="16" t="s">
        <v>274</v>
      </c>
      <c r="AV210" s="16">
        <v>0</v>
      </c>
      <c r="AW210" s="36">
        <v>0</v>
      </c>
      <c r="AX210" s="36">
        <v>0</v>
      </c>
      <c r="AY210" s="36">
        <v>0</v>
      </c>
      <c r="AZ210" s="36">
        <v>0</v>
      </c>
      <c r="BA210" s="36">
        <v>0</v>
      </c>
      <c r="BB210" s="36"/>
    </row>
    <row r="211" spans="1:54" hidden="1" x14ac:dyDescent="0.25">
      <c r="A211" s="2" t="str">
        <f t="shared" si="22"/>
        <v>F</v>
      </c>
      <c r="B211" s="2" t="s">
        <v>145</v>
      </c>
      <c r="C211" s="2" t="s">
        <v>943</v>
      </c>
      <c r="D211" s="35" t="s">
        <v>944</v>
      </c>
      <c r="E211" s="2" t="s">
        <v>1217</v>
      </c>
      <c r="F211" s="2" t="s">
        <v>1218</v>
      </c>
      <c r="G211" s="2" t="s">
        <v>1226</v>
      </c>
      <c r="H211" s="2" t="s">
        <v>1227</v>
      </c>
      <c r="I211" s="2" t="s">
        <v>1228</v>
      </c>
      <c r="J211" s="2" t="s">
        <v>1229</v>
      </c>
      <c r="K211" s="2" t="s">
        <v>262</v>
      </c>
      <c r="L211" s="2">
        <v>1210</v>
      </c>
      <c r="M211" s="2" t="s">
        <v>1055</v>
      </c>
      <c r="N211" s="2" t="s">
        <v>264</v>
      </c>
      <c r="O211" s="2" t="s">
        <v>285</v>
      </c>
      <c r="P211" s="2" t="s">
        <v>266</v>
      </c>
      <c r="Q211" s="2" t="s">
        <v>118</v>
      </c>
      <c r="R211" s="2" t="s">
        <v>621</v>
      </c>
      <c r="S211" s="2" t="s">
        <v>145</v>
      </c>
      <c r="T211" s="2" t="s">
        <v>716</v>
      </c>
      <c r="U211" s="2" t="s">
        <v>150</v>
      </c>
      <c r="V211" s="2" t="s">
        <v>717</v>
      </c>
      <c r="W211" s="2" t="s">
        <v>718</v>
      </c>
      <c r="X211" s="2" t="s">
        <v>951</v>
      </c>
      <c r="Y211" s="2" t="s">
        <v>952</v>
      </c>
      <c r="Z211" s="16">
        <v>0</v>
      </c>
      <c r="AA211" s="16">
        <v>0</v>
      </c>
      <c r="AB211" s="16">
        <v>5825.08</v>
      </c>
      <c r="AC211" s="16">
        <v>9885.7100000000009</v>
      </c>
      <c r="AD211" s="36">
        <f t="shared" si="23"/>
        <v>-9885.7100000000009</v>
      </c>
      <c r="AE211" s="16">
        <v>0</v>
      </c>
      <c r="AF211" s="16">
        <v>0</v>
      </c>
      <c r="AG211" s="16">
        <f t="shared" si="24"/>
        <v>0</v>
      </c>
      <c r="AH211" s="16">
        <v>0</v>
      </c>
      <c r="AI211" s="16">
        <v>0</v>
      </c>
      <c r="AJ211" s="16">
        <f t="shared" si="25"/>
        <v>0</v>
      </c>
      <c r="AK211" s="16">
        <v>0</v>
      </c>
      <c r="AL211" s="16">
        <v>0</v>
      </c>
      <c r="AM211" s="16">
        <f t="shared" si="26"/>
        <v>0</v>
      </c>
      <c r="AN211" s="16">
        <v>0</v>
      </c>
      <c r="AO211" s="16">
        <v>0</v>
      </c>
      <c r="AP211" s="16">
        <f t="shared" si="27"/>
        <v>0</v>
      </c>
      <c r="AQ211" s="16">
        <v>0</v>
      </c>
      <c r="AR211" s="16">
        <f t="shared" si="28"/>
        <v>-9885.7100000000009</v>
      </c>
      <c r="AS211" s="16">
        <v>0</v>
      </c>
      <c r="AT211" s="16">
        <v>0</v>
      </c>
      <c r="AU211" s="16" t="s">
        <v>274</v>
      </c>
      <c r="AV211" s="16">
        <v>0</v>
      </c>
      <c r="AW211" s="36">
        <v>0</v>
      </c>
      <c r="AX211" s="36">
        <v>0</v>
      </c>
      <c r="AY211" s="36">
        <v>0</v>
      </c>
      <c r="AZ211" s="36">
        <v>0</v>
      </c>
      <c r="BA211" s="36">
        <v>0</v>
      </c>
      <c r="BB211" s="36"/>
    </row>
    <row r="212" spans="1:54" hidden="1" x14ac:dyDescent="0.25">
      <c r="A212" s="2" t="str">
        <f t="shared" si="22"/>
        <v>F</v>
      </c>
      <c r="B212" s="2" t="s">
        <v>145</v>
      </c>
      <c r="C212" s="2" t="s">
        <v>943</v>
      </c>
      <c r="D212" s="35" t="s">
        <v>944</v>
      </c>
      <c r="E212" s="2" t="s">
        <v>1217</v>
      </c>
      <c r="F212" s="2" t="s">
        <v>1218</v>
      </c>
      <c r="G212" s="2" t="s">
        <v>1226</v>
      </c>
      <c r="H212" s="2" t="s">
        <v>1227</v>
      </c>
      <c r="I212" s="2" t="s">
        <v>1230</v>
      </c>
      <c r="J212" s="2" t="s">
        <v>1231</v>
      </c>
      <c r="K212" s="2" t="s">
        <v>262</v>
      </c>
      <c r="L212" s="2">
        <v>1210</v>
      </c>
      <c r="M212" s="2" t="s">
        <v>1055</v>
      </c>
      <c r="N212" s="2" t="s">
        <v>264</v>
      </c>
      <c r="O212" s="2" t="s">
        <v>265</v>
      </c>
      <c r="P212" s="2" t="s">
        <v>266</v>
      </c>
      <c r="Q212" s="2" t="s">
        <v>118</v>
      </c>
      <c r="R212" s="2" t="s">
        <v>621</v>
      </c>
      <c r="S212" s="2" t="s">
        <v>145</v>
      </c>
      <c r="T212" s="2" t="s">
        <v>716</v>
      </c>
      <c r="U212" s="2" t="s">
        <v>150</v>
      </c>
      <c r="V212" s="2" t="s">
        <v>717</v>
      </c>
      <c r="W212" s="2" t="s">
        <v>718</v>
      </c>
      <c r="X212" s="2" t="s">
        <v>951</v>
      </c>
      <c r="Y212" s="2" t="s">
        <v>952</v>
      </c>
      <c r="Z212" s="16">
        <v>0</v>
      </c>
      <c r="AA212" s="16">
        <v>800000</v>
      </c>
      <c r="AB212" s="16">
        <v>46156.02</v>
      </c>
      <c r="AC212" s="16">
        <v>2193.1770000000074</v>
      </c>
      <c r="AD212" s="36">
        <f t="shared" si="23"/>
        <v>797806.82299999997</v>
      </c>
      <c r="AE212" s="16">
        <v>0</v>
      </c>
      <c r="AF212" s="16">
        <v>0</v>
      </c>
      <c r="AG212" s="16">
        <f t="shared" si="24"/>
        <v>0</v>
      </c>
      <c r="AH212" s="16">
        <v>0</v>
      </c>
      <c r="AI212" s="16">
        <v>0</v>
      </c>
      <c r="AJ212" s="16">
        <f t="shared" si="25"/>
        <v>0</v>
      </c>
      <c r="AK212" s="16">
        <v>0</v>
      </c>
      <c r="AL212" s="16">
        <v>0</v>
      </c>
      <c r="AM212" s="16">
        <f t="shared" si="26"/>
        <v>0</v>
      </c>
      <c r="AN212" s="16">
        <v>0</v>
      </c>
      <c r="AO212" s="16">
        <v>0</v>
      </c>
      <c r="AP212" s="16">
        <f t="shared" si="27"/>
        <v>0</v>
      </c>
      <c r="AQ212" s="16">
        <v>0</v>
      </c>
      <c r="AR212" s="16">
        <f t="shared" si="28"/>
        <v>797806.82299999997</v>
      </c>
      <c r="AS212" s="16">
        <v>0</v>
      </c>
      <c r="AT212" s="16">
        <v>0</v>
      </c>
      <c r="AU212" s="16" t="s">
        <v>274</v>
      </c>
      <c r="AV212" s="16">
        <v>0</v>
      </c>
      <c r="AW212" s="36">
        <v>0</v>
      </c>
      <c r="AX212" s="36">
        <v>0</v>
      </c>
      <c r="AY212" s="36">
        <v>0</v>
      </c>
      <c r="AZ212" s="36">
        <v>0</v>
      </c>
      <c r="BA212" s="36">
        <v>0</v>
      </c>
      <c r="BB212" s="36"/>
    </row>
    <row r="213" spans="1:54" hidden="1" x14ac:dyDescent="0.25">
      <c r="A213" s="2" t="str">
        <f t="shared" si="22"/>
        <v>F</v>
      </c>
      <c r="B213" s="2" t="s">
        <v>145</v>
      </c>
      <c r="C213" s="2" t="s">
        <v>943</v>
      </c>
      <c r="D213" s="35" t="s">
        <v>944</v>
      </c>
      <c r="E213" s="2" t="s">
        <v>1217</v>
      </c>
      <c r="F213" s="2" t="s">
        <v>1218</v>
      </c>
      <c r="G213" s="2" t="s">
        <v>1232</v>
      </c>
      <c r="H213" s="2" t="s">
        <v>1233</v>
      </c>
      <c r="I213" s="2" t="s">
        <v>1234</v>
      </c>
      <c r="J213" s="2" t="s">
        <v>1233</v>
      </c>
      <c r="K213" s="2" t="s">
        <v>262</v>
      </c>
      <c r="L213" s="2">
        <v>1237</v>
      </c>
      <c r="M213" s="2" t="s">
        <v>1225</v>
      </c>
      <c r="N213" s="2" t="s">
        <v>264</v>
      </c>
      <c r="O213" s="2" t="s">
        <v>265</v>
      </c>
      <c r="P213" s="2" t="s">
        <v>266</v>
      </c>
      <c r="Q213" s="2" t="s">
        <v>118</v>
      </c>
      <c r="R213" s="2" t="s">
        <v>621</v>
      </c>
      <c r="S213" s="2" t="s">
        <v>145</v>
      </c>
      <c r="T213" s="2" t="s">
        <v>716</v>
      </c>
      <c r="U213" s="2" t="s">
        <v>150</v>
      </c>
      <c r="V213" s="2" t="s">
        <v>717</v>
      </c>
      <c r="W213" s="2" t="s">
        <v>718</v>
      </c>
      <c r="X213" s="2" t="s">
        <v>951</v>
      </c>
      <c r="Y213" s="2" t="s">
        <v>952</v>
      </c>
      <c r="Z213" s="16">
        <v>0</v>
      </c>
      <c r="AA213" s="16">
        <v>1000000</v>
      </c>
      <c r="AB213" s="16">
        <v>101477.13</v>
      </c>
      <c r="AC213" s="16">
        <v>68870.950000000012</v>
      </c>
      <c r="AD213" s="36">
        <f t="shared" si="23"/>
        <v>931129.05</v>
      </c>
      <c r="AE213" s="16">
        <v>0</v>
      </c>
      <c r="AF213" s="16">
        <v>0</v>
      </c>
      <c r="AG213" s="16">
        <f t="shared" si="24"/>
        <v>0</v>
      </c>
      <c r="AH213" s="16">
        <v>0</v>
      </c>
      <c r="AI213" s="16">
        <v>0</v>
      </c>
      <c r="AJ213" s="16">
        <f t="shared" si="25"/>
        <v>0</v>
      </c>
      <c r="AK213" s="16">
        <v>0</v>
      </c>
      <c r="AL213" s="16">
        <v>0</v>
      </c>
      <c r="AM213" s="16">
        <f t="shared" si="26"/>
        <v>0</v>
      </c>
      <c r="AN213" s="16">
        <v>0</v>
      </c>
      <c r="AO213" s="16">
        <v>0</v>
      </c>
      <c r="AP213" s="16">
        <f t="shared" si="27"/>
        <v>0</v>
      </c>
      <c r="AQ213" s="16">
        <v>0</v>
      </c>
      <c r="AR213" s="16">
        <f t="shared" si="28"/>
        <v>931129.05</v>
      </c>
      <c r="AS213" s="16">
        <v>0</v>
      </c>
      <c r="AT213" s="16">
        <v>0</v>
      </c>
      <c r="AU213" s="16" t="s">
        <v>274</v>
      </c>
      <c r="AV213" s="16">
        <v>0</v>
      </c>
      <c r="AW213" s="36">
        <v>0</v>
      </c>
      <c r="AX213" s="36">
        <v>0</v>
      </c>
      <c r="AY213" s="36">
        <v>0</v>
      </c>
      <c r="AZ213" s="36">
        <v>0</v>
      </c>
      <c r="BA213" s="36">
        <v>0</v>
      </c>
      <c r="BB213" s="36"/>
    </row>
    <row r="214" spans="1:54" hidden="1" x14ac:dyDescent="0.25">
      <c r="A214" s="2" t="str">
        <f t="shared" si="22"/>
        <v>F</v>
      </c>
      <c r="B214" s="2" t="s">
        <v>145</v>
      </c>
      <c r="C214" s="2" t="s">
        <v>943</v>
      </c>
      <c r="D214" s="35" t="s">
        <v>944</v>
      </c>
      <c r="E214" s="2" t="s">
        <v>1235</v>
      </c>
      <c r="F214" s="2" t="s">
        <v>904</v>
      </c>
      <c r="G214" s="2" t="s">
        <v>1236</v>
      </c>
      <c r="H214" s="2" t="s">
        <v>1237</v>
      </c>
      <c r="I214" s="2" t="s">
        <v>1238</v>
      </c>
      <c r="J214" s="2" t="s">
        <v>1237</v>
      </c>
      <c r="K214" s="2" t="s">
        <v>262</v>
      </c>
      <c r="L214" s="2">
        <v>1213</v>
      </c>
      <c r="M214" s="2" t="s">
        <v>670</v>
      </c>
      <c r="N214" s="2" t="s">
        <v>264</v>
      </c>
      <c r="O214" s="2" t="s">
        <v>620</v>
      </c>
      <c r="P214" s="2" t="s">
        <v>266</v>
      </c>
      <c r="Q214" s="2" t="s">
        <v>118</v>
      </c>
      <c r="R214" s="2" t="s">
        <v>621</v>
      </c>
      <c r="S214" s="2" t="s">
        <v>145</v>
      </c>
      <c r="T214" s="2" t="s">
        <v>716</v>
      </c>
      <c r="U214" s="2" t="s">
        <v>150</v>
      </c>
      <c r="V214" s="2" t="s">
        <v>717</v>
      </c>
      <c r="W214" s="2" t="s">
        <v>718</v>
      </c>
      <c r="X214" s="2" t="s">
        <v>951</v>
      </c>
      <c r="Y214" s="2" t="s">
        <v>952</v>
      </c>
      <c r="Z214" s="16">
        <v>0</v>
      </c>
      <c r="AA214" s="16">
        <v>0</v>
      </c>
      <c r="AB214" s="16">
        <v>0</v>
      </c>
      <c r="AC214" s="16">
        <v>0</v>
      </c>
      <c r="AD214" s="36">
        <f t="shared" si="23"/>
        <v>0</v>
      </c>
      <c r="AE214" s="16">
        <v>0</v>
      </c>
      <c r="AF214" s="16">
        <v>0</v>
      </c>
      <c r="AG214" s="16">
        <f t="shared" si="24"/>
        <v>0</v>
      </c>
      <c r="AH214" s="16">
        <v>0</v>
      </c>
      <c r="AI214" s="16">
        <v>0</v>
      </c>
      <c r="AJ214" s="16">
        <f t="shared" si="25"/>
        <v>0</v>
      </c>
      <c r="AK214" s="16">
        <v>0</v>
      </c>
      <c r="AL214" s="16">
        <v>0</v>
      </c>
      <c r="AM214" s="16">
        <f t="shared" si="26"/>
        <v>0</v>
      </c>
      <c r="AN214" s="16">
        <v>0</v>
      </c>
      <c r="AO214" s="16">
        <v>0</v>
      </c>
      <c r="AP214" s="16">
        <f t="shared" si="27"/>
        <v>0</v>
      </c>
      <c r="AQ214" s="16">
        <v>0</v>
      </c>
      <c r="AR214" s="16">
        <f t="shared" si="28"/>
        <v>0</v>
      </c>
      <c r="AS214" s="16">
        <v>0</v>
      </c>
      <c r="AT214" s="16">
        <v>0</v>
      </c>
      <c r="AU214" s="16" t="s">
        <v>274</v>
      </c>
      <c r="AV214" s="16">
        <v>0</v>
      </c>
      <c r="AW214" s="36">
        <v>0</v>
      </c>
      <c r="AX214" s="36">
        <v>0</v>
      </c>
      <c r="AY214" s="36">
        <v>0</v>
      </c>
      <c r="AZ214" s="36">
        <v>0</v>
      </c>
      <c r="BA214" s="36">
        <v>0</v>
      </c>
      <c r="BB214" s="36"/>
    </row>
    <row r="215" spans="1:54" hidden="1" x14ac:dyDescent="0.25">
      <c r="A215" s="2" t="str">
        <f t="shared" si="22"/>
        <v>F</v>
      </c>
      <c r="B215" s="2" t="s">
        <v>145</v>
      </c>
      <c r="C215" s="2" t="s">
        <v>1239</v>
      </c>
      <c r="D215" s="35" t="s">
        <v>1240</v>
      </c>
      <c r="E215" s="2" t="s">
        <v>1241</v>
      </c>
      <c r="F215" s="2" t="s">
        <v>1242</v>
      </c>
      <c r="G215" s="2" t="s">
        <v>1243</v>
      </c>
      <c r="H215" s="2" t="s">
        <v>1244</v>
      </c>
      <c r="I215" s="2" t="s">
        <v>1245</v>
      </c>
      <c r="J215" s="2" t="s">
        <v>1246</v>
      </c>
      <c r="K215" s="2" t="s">
        <v>262</v>
      </c>
      <c r="L215" s="2">
        <v>1223</v>
      </c>
      <c r="M215" s="2" t="s">
        <v>1247</v>
      </c>
      <c r="N215" s="2" t="s">
        <v>264</v>
      </c>
      <c r="O215" s="2" t="s">
        <v>358</v>
      </c>
      <c r="P215" s="2" t="s">
        <v>266</v>
      </c>
      <c r="Q215" s="2" t="s">
        <v>118</v>
      </c>
      <c r="R215" s="2" t="s">
        <v>621</v>
      </c>
      <c r="S215" s="2" t="s">
        <v>145</v>
      </c>
      <c r="T215" s="2" t="s">
        <v>716</v>
      </c>
      <c r="U215" s="2" t="s">
        <v>150</v>
      </c>
      <c r="V215" s="2" t="s">
        <v>717</v>
      </c>
      <c r="W215" s="2" t="s">
        <v>718</v>
      </c>
      <c r="X215" s="2" t="s">
        <v>951</v>
      </c>
      <c r="Y215" s="2" t="s">
        <v>952</v>
      </c>
      <c r="Z215" s="16">
        <v>0</v>
      </c>
      <c r="AA215" s="16">
        <v>0</v>
      </c>
      <c r="AB215" s="16">
        <v>0</v>
      </c>
      <c r="AC215" s="16">
        <v>12181.21</v>
      </c>
      <c r="AD215" s="36">
        <f t="shared" si="23"/>
        <v>-12181.21</v>
      </c>
      <c r="AE215" s="16">
        <v>0</v>
      </c>
      <c r="AF215" s="16">
        <v>0</v>
      </c>
      <c r="AG215" s="16">
        <f t="shared" si="24"/>
        <v>0</v>
      </c>
      <c r="AH215" s="16">
        <v>0</v>
      </c>
      <c r="AI215" s="16">
        <v>0</v>
      </c>
      <c r="AJ215" s="16">
        <f t="shared" si="25"/>
        <v>0</v>
      </c>
      <c r="AK215" s="16">
        <v>0</v>
      </c>
      <c r="AL215" s="16">
        <v>0</v>
      </c>
      <c r="AM215" s="16">
        <f t="shared" si="26"/>
        <v>0</v>
      </c>
      <c r="AN215" s="16">
        <v>0</v>
      </c>
      <c r="AO215" s="16">
        <v>0</v>
      </c>
      <c r="AP215" s="16">
        <f t="shared" si="27"/>
        <v>0</v>
      </c>
      <c r="AQ215" s="16">
        <v>0</v>
      </c>
      <c r="AR215" s="16">
        <f t="shared" si="28"/>
        <v>-12181.21</v>
      </c>
      <c r="AS215" s="16">
        <v>0</v>
      </c>
      <c r="AT215" s="16">
        <v>0</v>
      </c>
      <c r="AU215" s="16" t="s">
        <v>274</v>
      </c>
      <c r="AV215" s="16">
        <v>0</v>
      </c>
      <c r="AW215" s="36">
        <v>0</v>
      </c>
      <c r="AX215" s="36">
        <v>0</v>
      </c>
      <c r="AY215" s="36">
        <v>0</v>
      </c>
      <c r="AZ215" s="36">
        <v>0</v>
      </c>
      <c r="BA215" s="36">
        <v>0</v>
      </c>
      <c r="BB215" s="36"/>
    </row>
    <row r="216" spans="1:54" hidden="1" x14ac:dyDescent="0.25">
      <c r="A216" s="2" t="str">
        <f t="shared" si="22"/>
        <v>F</v>
      </c>
      <c r="B216" s="2" t="s">
        <v>145</v>
      </c>
      <c r="C216" s="2" t="s">
        <v>1239</v>
      </c>
      <c r="D216" s="35" t="s">
        <v>1240</v>
      </c>
      <c r="E216" s="2" t="s">
        <v>1241</v>
      </c>
      <c r="F216" s="2" t="s">
        <v>1242</v>
      </c>
      <c r="G216" s="2" t="s">
        <v>1243</v>
      </c>
      <c r="H216" s="2" t="s">
        <v>1244</v>
      </c>
      <c r="I216" s="2" t="s">
        <v>1248</v>
      </c>
      <c r="J216" s="2" t="s">
        <v>1244</v>
      </c>
      <c r="K216" s="2" t="s">
        <v>262</v>
      </c>
      <c r="L216" s="2">
        <v>1223</v>
      </c>
      <c r="M216" s="2" t="s">
        <v>1247</v>
      </c>
      <c r="N216" s="2" t="s">
        <v>264</v>
      </c>
      <c r="O216" s="2" t="s">
        <v>265</v>
      </c>
      <c r="P216" s="2" t="s">
        <v>266</v>
      </c>
      <c r="Q216" s="2" t="s">
        <v>118</v>
      </c>
      <c r="R216" s="2" t="s">
        <v>621</v>
      </c>
      <c r="S216" s="2" t="s">
        <v>145</v>
      </c>
      <c r="T216" s="2" t="s">
        <v>716</v>
      </c>
      <c r="U216" s="2" t="s">
        <v>150</v>
      </c>
      <c r="V216" s="2" t="s">
        <v>717</v>
      </c>
      <c r="W216" s="2" t="s">
        <v>718</v>
      </c>
      <c r="X216" s="2" t="s">
        <v>951</v>
      </c>
      <c r="Y216" s="2" t="s">
        <v>952</v>
      </c>
      <c r="Z216" s="16">
        <v>0</v>
      </c>
      <c r="AA216" s="16">
        <v>500000</v>
      </c>
      <c r="AB216" s="16">
        <v>11687.66</v>
      </c>
      <c r="AC216" s="16">
        <v>318.25</v>
      </c>
      <c r="AD216" s="36">
        <f t="shared" si="23"/>
        <v>499681.75</v>
      </c>
      <c r="AE216" s="16">
        <v>0</v>
      </c>
      <c r="AF216" s="16">
        <v>0</v>
      </c>
      <c r="AG216" s="16">
        <f t="shared" si="24"/>
        <v>0</v>
      </c>
      <c r="AH216" s="16">
        <v>0</v>
      </c>
      <c r="AI216" s="16">
        <v>0</v>
      </c>
      <c r="AJ216" s="16">
        <f t="shared" si="25"/>
        <v>0</v>
      </c>
      <c r="AK216" s="16">
        <v>0</v>
      </c>
      <c r="AL216" s="16">
        <v>0</v>
      </c>
      <c r="AM216" s="16">
        <f t="shared" si="26"/>
        <v>0</v>
      </c>
      <c r="AN216" s="16">
        <v>0</v>
      </c>
      <c r="AO216" s="16">
        <v>0</v>
      </c>
      <c r="AP216" s="16">
        <f t="shared" si="27"/>
        <v>0</v>
      </c>
      <c r="AQ216" s="16">
        <v>0</v>
      </c>
      <c r="AR216" s="16">
        <f t="shared" si="28"/>
        <v>499681.75</v>
      </c>
      <c r="AS216" s="16">
        <v>0</v>
      </c>
      <c r="AT216" s="16">
        <v>0</v>
      </c>
      <c r="AU216" s="16" t="s">
        <v>274</v>
      </c>
      <c r="AV216" s="16">
        <v>0</v>
      </c>
      <c r="AW216" s="36">
        <v>0</v>
      </c>
      <c r="AX216" s="36">
        <v>0</v>
      </c>
      <c r="AY216" s="36">
        <v>0</v>
      </c>
      <c r="AZ216" s="36">
        <v>0</v>
      </c>
      <c r="BA216" s="36">
        <v>0</v>
      </c>
      <c r="BB216" s="36"/>
    </row>
    <row r="217" spans="1:54" hidden="1" x14ac:dyDescent="0.25">
      <c r="A217" s="2" t="str">
        <f t="shared" si="22"/>
        <v>F</v>
      </c>
      <c r="B217" s="2" t="s">
        <v>145</v>
      </c>
      <c r="C217" s="2" t="s">
        <v>1239</v>
      </c>
      <c r="D217" s="35" t="s">
        <v>1240</v>
      </c>
      <c r="E217" s="2" t="s">
        <v>1249</v>
      </c>
      <c r="F217" s="2" t="s">
        <v>1250</v>
      </c>
      <c r="G217" s="2" t="s">
        <v>1251</v>
      </c>
      <c r="H217" s="2" t="s">
        <v>1252</v>
      </c>
      <c r="I217" s="2" t="s">
        <v>1253</v>
      </c>
      <c r="J217" s="2" t="s">
        <v>1252</v>
      </c>
      <c r="K217" s="2" t="s">
        <v>262</v>
      </c>
      <c r="L217" s="2">
        <v>1208</v>
      </c>
      <c r="M217" s="2" t="s">
        <v>1254</v>
      </c>
      <c r="N217" s="2" t="s">
        <v>264</v>
      </c>
      <c r="O217" s="2" t="s">
        <v>620</v>
      </c>
      <c r="P217" s="2" t="s">
        <v>266</v>
      </c>
      <c r="Q217" s="2" t="s">
        <v>118</v>
      </c>
      <c r="R217" s="2" t="s">
        <v>621</v>
      </c>
      <c r="S217" s="2" t="s">
        <v>145</v>
      </c>
      <c r="T217" s="2" t="s">
        <v>716</v>
      </c>
      <c r="U217" s="2" t="s">
        <v>150</v>
      </c>
      <c r="V217" s="2" t="s">
        <v>717</v>
      </c>
      <c r="W217" s="2" t="s">
        <v>718</v>
      </c>
      <c r="X217" s="2" t="s">
        <v>951</v>
      </c>
      <c r="Y217" s="2" t="s">
        <v>952</v>
      </c>
      <c r="Z217" s="16">
        <v>0</v>
      </c>
      <c r="AA217" s="16">
        <v>0</v>
      </c>
      <c r="AB217" s="16">
        <v>-1617.45</v>
      </c>
      <c r="AC217" s="16">
        <v>-1617.45</v>
      </c>
      <c r="AD217" s="36">
        <f t="shared" si="23"/>
        <v>1617.45</v>
      </c>
      <c r="AE217" s="16">
        <v>0</v>
      </c>
      <c r="AF217" s="16">
        <v>0</v>
      </c>
      <c r="AG217" s="16">
        <f t="shared" si="24"/>
        <v>0</v>
      </c>
      <c r="AH217" s="16">
        <v>0</v>
      </c>
      <c r="AI217" s="16">
        <v>0</v>
      </c>
      <c r="AJ217" s="16">
        <f t="shared" si="25"/>
        <v>0</v>
      </c>
      <c r="AK217" s="16">
        <v>0</v>
      </c>
      <c r="AL217" s="16">
        <v>0</v>
      </c>
      <c r="AM217" s="16">
        <f t="shared" si="26"/>
        <v>0</v>
      </c>
      <c r="AN217" s="16">
        <v>0</v>
      </c>
      <c r="AO217" s="16">
        <v>0</v>
      </c>
      <c r="AP217" s="16">
        <f t="shared" si="27"/>
        <v>0</v>
      </c>
      <c r="AQ217" s="16">
        <v>0</v>
      </c>
      <c r="AR217" s="16">
        <f t="shared" si="28"/>
        <v>1617.45</v>
      </c>
      <c r="AS217" s="16">
        <v>0</v>
      </c>
      <c r="AT217" s="16">
        <v>0</v>
      </c>
      <c r="AU217" s="16" t="s">
        <v>274</v>
      </c>
      <c r="AV217" s="16">
        <v>0</v>
      </c>
      <c r="AW217" s="36">
        <v>0</v>
      </c>
      <c r="AX217" s="36">
        <v>0</v>
      </c>
      <c r="AY217" s="36">
        <v>0</v>
      </c>
      <c r="AZ217" s="36">
        <v>0</v>
      </c>
      <c r="BA217" s="36">
        <v>0</v>
      </c>
      <c r="BB217" s="36"/>
    </row>
    <row r="218" spans="1:54" hidden="1" x14ac:dyDescent="0.25">
      <c r="A218" s="2" t="str">
        <f t="shared" si="22"/>
        <v>F</v>
      </c>
      <c r="B218" s="2" t="s">
        <v>145</v>
      </c>
      <c r="C218" s="2" t="s">
        <v>1239</v>
      </c>
      <c r="D218" s="35" t="s">
        <v>1240</v>
      </c>
      <c r="E218" s="2" t="s">
        <v>1249</v>
      </c>
      <c r="F218" s="2" t="s">
        <v>1250</v>
      </c>
      <c r="G218" s="2" t="s">
        <v>1255</v>
      </c>
      <c r="H218" s="2" t="s">
        <v>1256</v>
      </c>
      <c r="I218" s="2" t="s">
        <v>1257</v>
      </c>
      <c r="J218" s="2" t="s">
        <v>1256</v>
      </c>
      <c r="K218" s="2" t="s">
        <v>262</v>
      </c>
      <c r="L218" s="2">
        <v>1208</v>
      </c>
      <c r="M218" s="2" t="s">
        <v>1254</v>
      </c>
      <c r="N218" s="2" t="s">
        <v>264</v>
      </c>
      <c r="O218" s="2" t="s">
        <v>620</v>
      </c>
      <c r="P218" s="2" t="s">
        <v>266</v>
      </c>
      <c r="Q218" s="2" t="s">
        <v>118</v>
      </c>
      <c r="R218" s="2" t="s">
        <v>621</v>
      </c>
      <c r="S218" s="2" t="s">
        <v>145</v>
      </c>
      <c r="T218" s="2" t="s">
        <v>716</v>
      </c>
      <c r="U218" s="2" t="s">
        <v>150</v>
      </c>
      <c r="V218" s="2" t="s">
        <v>717</v>
      </c>
      <c r="W218" s="2" t="s">
        <v>718</v>
      </c>
      <c r="X218" s="2" t="s">
        <v>951</v>
      </c>
      <c r="Y218" s="2" t="s">
        <v>952</v>
      </c>
      <c r="Z218" s="16">
        <v>0</v>
      </c>
      <c r="AA218" s="16">
        <v>0</v>
      </c>
      <c r="AB218" s="16">
        <v>0</v>
      </c>
      <c r="AC218" s="16">
        <v>0</v>
      </c>
      <c r="AD218" s="36">
        <f t="shared" si="23"/>
        <v>0</v>
      </c>
      <c r="AE218" s="16">
        <v>0</v>
      </c>
      <c r="AF218" s="16">
        <v>0</v>
      </c>
      <c r="AG218" s="16">
        <f t="shared" si="24"/>
        <v>0</v>
      </c>
      <c r="AH218" s="16">
        <v>0</v>
      </c>
      <c r="AI218" s="16">
        <v>0</v>
      </c>
      <c r="AJ218" s="16">
        <f t="shared" si="25"/>
        <v>0</v>
      </c>
      <c r="AK218" s="16">
        <v>0</v>
      </c>
      <c r="AL218" s="16">
        <v>0</v>
      </c>
      <c r="AM218" s="16">
        <f t="shared" si="26"/>
        <v>0</v>
      </c>
      <c r="AN218" s="16">
        <v>0</v>
      </c>
      <c r="AO218" s="16">
        <v>0</v>
      </c>
      <c r="AP218" s="16">
        <f t="shared" si="27"/>
        <v>0</v>
      </c>
      <c r="AQ218" s="16">
        <v>0</v>
      </c>
      <c r="AR218" s="16">
        <f t="shared" si="28"/>
        <v>0</v>
      </c>
      <c r="AS218" s="16">
        <v>0</v>
      </c>
      <c r="AT218" s="16">
        <v>0</v>
      </c>
      <c r="AU218" s="16" t="s">
        <v>274</v>
      </c>
      <c r="AV218" s="16">
        <v>0</v>
      </c>
      <c r="AW218" s="36">
        <v>0</v>
      </c>
      <c r="AX218" s="36">
        <v>0</v>
      </c>
      <c r="AY218" s="36">
        <v>0</v>
      </c>
      <c r="AZ218" s="36">
        <v>0</v>
      </c>
      <c r="BA218" s="36">
        <v>0</v>
      </c>
      <c r="BB218" s="36"/>
    </row>
    <row r="219" spans="1:54" hidden="1" x14ac:dyDescent="0.25">
      <c r="A219" s="2" t="str">
        <f t="shared" si="22"/>
        <v>F</v>
      </c>
      <c r="B219" s="2" t="s">
        <v>145</v>
      </c>
      <c r="C219" s="2" t="s">
        <v>1239</v>
      </c>
      <c r="D219" s="35" t="s">
        <v>1240</v>
      </c>
      <c r="E219" s="2" t="s">
        <v>1249</v>
      </c>
      <c r="F219" s="2" t="s">
        <v>1250</v>
      </c>
      <c r="G219" s="2" t="s">
        <v>1258</v>
      </c>
      <c r="H219" s="2" t="s">
        <v>1259</v>
      </c>
      <c r="I219" s="2" t="s">
        <v>1260</v>
      </c>
      <c r="J219" s="2" t="s">
        <v>1261</v>
      </c>
      <c r="K219" s="2" t="s">
        <v>262</v>
      </c>
      <c r="L219" s="2">
        <v>1208</v>
      </c>
      <c r="M219" s="2" t="s">
        <v>1254</v>
      </c>
      <c r="N219" s="2" t="s">
        <v>264</v>
      </c>
      <c r="O219" s="2" t="s">
        <v>620</v>
      </c>
      <c r="P219" s="2" t="s">
        <v>266</v>
      </c>
      <c r="Q219" s="2" t="s">
        <v>118</v>
      </c>
      <c r="R219" s="2" t="s">
        <v>621</v>
      </c>
      <c r="S219" s="2" t="s">
        <v>145</v>
      </c>
      <c r="T219" s="2" t="s">
        <v>716</v>
      </c>
      <c r="U219" s="2" t="s">
        <v>150</v>
      </c>
      <c r="V219" s="2" t="s">
        <v>717</v>
      </c>
      <c r="W219" s="2" t="s">
        <v>718</v>
      </c>
      <c r="X219" s="2" t="s">
        <v>951</v>
      </c>
      <c r="Y219" s="2" t="s">
        <v>952</v>
      </c>
      <c r="Z219" s="16">
        <v>0</v>
      </c>
      <c r="AA219" s="16">
        <v>0</v>
      </c>
      <c r="AB219" s="16">
        <v>818.49</v>
      </c>
      <c r="AC219" s="16">
        <v>818.49</v>
      </c>
      <c r="AD219" s="36">
        <f t="shared" si="23"/>
        <v>-818.49</v>
      </c>
      <c r="AE219" s="16">
        <v>0</v>
      </c>
      <c r="AF219" s="16">
        <v>0</v>
      </c>
      <c r="AG219" s="16">
        <f t="shared" si="24"/>
        <v>0</v>
      </c>
      <c r="AH219" s="16">
        <v>0</v>
      </c>
      <c r="AI219" s="16">
        <v>0</v>
      </c>
      <c r="AJ219" s="16">
        <f t="shared" si="25"/>
        <v>0</v>
      </c>
      <c r="AK219" s="16">
        <v>0</v>
      </c>
      <c r="AL219" s="16">
        <v>0</v>
      </c>
      <c r="AM219" s="16">
        <f t="shared" si="26"/>
        <v>0</v>
      </c>
      <c r="AN219" s="16">
        <v>0</v>
      </c>
      <c r="AO219" s="16">
        <v>0</v>
      </c>
      <c r="AP219" s="16">
        <f t="shared" si="27"/>
        <v>0</v>
      </c>
      <c r="AQ219" s="16">
        <v>0</v>
      </c>
      <c r="AR219" s="16">
        <f t="shared" si="28"/>
        <v>-818.49</v>
      </c>
      <c r="AS219" s="16">
        <v>0</v>
      </c>
      <c r="AT219" s="16">
        <v>0</v>
      </c>
      <c r="AU219" s="16" t="s">
        <v>274</v>
      </c>
      <c r="AV219" s="16">
        <v>0</v>
      </c>
      <c r="AW219" s="36">
        <v>0</v>
      </c>
      <c r="AX219" s="36">
        <v>0</v>
      </c>
      <c r="AY219" s="36">
        <v>0</v>
      </c>
      <c r="AZ219" s="36">
        <v>0</v>
      </c>
      <c r="BA219" s="36">
        <v>0</v>
      </c>
      <c r="BB219" s="36"/>
    </row>
    <row r="220" spans="1:54" hidden="1" x14ac:dyDescent="0.25">
      <c r="A220" s="2" t="str">
        <f t="shared" si="22"/>
        <v>F</v>
      </c>
      <c r="B220" s="2" t="s">
        <v>145</v>
      </c>
      <c r="C220" s="2" t="s">
        <v>1239</v>
      </c>
      <c r="D220" s="35" t="s">
        <v>1240</v>
      </c>
      <c r="E220" s="2" t="s">
        <v>1249</v>
      </c>
      <c r="F220" s="2" t="s">
        <v>1250</v>
      </c>
      <c r="G220" s="2" t="s">
        <v>1262</v>
      </c>
      <c r="H220" s="2" t="s">
        <v>1263</v>
      </c>
      <c r="I220" s="2" t="s">
        <v>1264</v>
      </c>
      <c r="J220" s="2" t="s">
        <v>1265</v>
      </c>
      <c r="K220" s="2" t="s">
        <v>262</v>
      </c>
      <c r="L220" s="2">
        <v>1208</v>
      </c>
      <c r="M220" s="2" t="s">
        <v>1254</v>
      </c>
      <c r="N220" s="2" t="s">
        <v>264</v>
      </c>
      <c r="O220" s="2" t="s">
        <v>620</v>
      </c>
      <c r="P220" s="2" t="s">
        <v>266</v>
      </c>
      <c r="Q220" s="2" t="s">
        <v>118</v>
      </c>
      <c r="R220" s="2" t="s">
        <v>621</v>
      </c>
      <c r="S220" s="2" t="s">
        <v>145</v>
      </c>
      <c r="T220" s="2" t="s">
        <v>716</v>
      </c>
      <c r="U220" s="2" t="s">
        <v>150</v>
      </c>
      <c r="V220" s="2" t="s">
        <v>717</v>
      </c>
      <c r="W220" s="2" t="s">
        <v>718</v>
      </c>
      <c r="X220" s="2" t="s">
        <v>951</v>
      </c>
      <c r="Y220" s="2" t="s">
        <v>952</v>
      </c>
      <c r="Z220" s="16">
        <v>0</v>
      </c>
      <c r="AA220" s="16">
        <v>0</v>
      </c>
      <c r="AB220" s="16">
        <v>0</v>
      </c>
      <c r="AC220" s="16">
        <v>0</v>
      </c>
      <c r="AD220" s="36">
        <f t="shared" si="23"/>
        <v>0</v>
      </c>
      <c r="AE220" s="16">
        <v>0</v>
      </c>
      <c r="AF220" s="16">
        <v>0</v>
      </c>
      <c r="AG220" s="16">
        <f t="shared" si="24"/>
        <v>0</v>
      </c>
      <c r="AH220" s="16">
        <v>0</v>
      </c>
      <c r="AI220" s="16">
        <v>0</v>
      </c>
      <c r="AJ220" s="16">
        <f t="shared" si="25"/>
        <v>0</v>
      </c>
      <c r="AK220" s="16">
        <v>0</v>
      </c>
      <c r="AL220" s="16">
        <v>0</v>
      </c>
      <c r="AM220" s="16">
        <f t="shared" si="26"/>
        <v>0</v>
      </c>
      <c r="AN220" s="16">
        <v>0</v>
      </c>
      <c r="AO220" s="16">
        <v>0</v>
      </c>
      <c r="AP220" s="16">
        <f t="shared" si="27"/>
        <v>0</v>
      </c>
      <c r="AQ220" s="16">
        <v>0</v>
      </c>
      <c r="AR220" s="16">
        <f t="shared" si="28"/>
        <v>0</v>
      </c>
      <c r="AS220" s="16">
        <v>0</v>
      </c>
      <c r="AT220" s="16">
        <v>0</v>
      </c>
      <c r="AU220" s="16" t="s">
        <v>274</v>
      </c>
      <c r="AV220" s="16">
        <v>0</v>
      </c>
      <c r="AW220" s="36">
        <v>0</v>
      </c>
      <c r="AX220" s="36">
        <v>0</v>
      </c>
      <c r="AY220" s="36">
        <v>0</v>
      </c>
      <c r="AZ220" s="36">
        <v>0</v>
      </c>
      <c r="BA220" s="36">
        <v>0</v>
      </c>
      <c r="BB220" s="36"/>
    </row>
    <row r="221" spans="1:54" hidden="1" x14ac:dyDescent="0.25">
      <c r="A221" s="2" t="str">
        <f t="shared" si="22"/>
        <v>F</v>
      </c>
      <c r="B221" s="2" t="s">
        <v>145</v>
      </c>
      <c r="C221" s="2" t="s">
        <v>1239</v>
      </c>
      <c r="D221" s="35" t="s">
        <v>1240</v>
      </c>
      <c r="E221" s="2" t="s">
        <v>1249</v>
      </c>
      <c r="F221" s="2" t="s">
        <v>1250</v>
      </c>
      <c r="G221" s="2" t="s">
        <v>1266</v>
      </c>
      <c r="H221" s="2" t="s">
        <v>1267</v>
      </c>
      <c r="I221" s="2" t="s">
        <v>1268</v>
      </c>
      <c r="J221" s="2" t="s">
        <v>1267</v>
      </c>
      <c r="K221" s="2" t="s">
        <v>262</v>
      </c>
      <c r="L221" s="2">
        <v>1208</v>
      </c>
      <c r="M221" s="2" t="s">
        <v>1254</v>
      </c>
      <c r="N221" s="2" t="s">
        <v>264</v>
      </c>
      <c r="O221" s="2" t="s">
        <v>300</v>
      </c>
      <c r="P221" s="2" t="s">
        <v>266</v>
      </c>
      <c r="Q221" s="2" t="s">
        <v>118</v>
      </c>
      <c r="R221" s="2" t="s">
        <v>621</v>
      </c>
      <c r="S221" s="2" t="s">
        <v>145</v>
      </c>
      <c r="T221" s="2" t="s">
        <v>716</v>
      </c>
      <c r="U221" s="2" t="s">
        <v>150</v>
      </c>
      <c r="V221" s="2" t="s">
        <v>717</v>
      </c>
      <c r="W221" s="2" t="s">
        <v>718</v>
      </c>
      <c r="X221" s="2" t="s">
        <v>951</v>
      </c>
      <c r="Y221" s="2" t="s">
        <v>952</v>
      </c>
      <c r="Z221" s="16">
        <v>0</v>
      </c>
      <c r="AA221" s="16">
        <v>0</v>
      </c>
      <c r="AB221" s="16">
        <v>29021.32</v>
      </c>
      <c r="AC221" s="16">
        <v>29021.32</v>
      </c>
      <c r="AD221" s="36">
        <f t="shared" si="23"/>
        <v>-29021.32</v>
      </c>
      <c r="AE221" s="16">
        <v>0</v>
      </c>
      <c r="AF221" s="16">
        <v>0</v>
      </c>
      <c r="AG221" s="16">
        <f t="shared" si="24"/>
        <v>0</v>
      </c>
      <c r="AH221" s="16">
        <v>0</v>
      </c>
      <c r="AI221" s="16">
        <v>0</v>
      </c>
      <c r="AJ221" s="16">
        <f t="shared" si="25"/>
        <v>0</v>
      </c>
      <c r="AK221" s="16">
        <v>0</v>
      </c>
      <c r="AL221" s="16">
        <v>0</v>
      </c>
      <c r="AM221" s="16">
        <f t="shared" si="26"/>
        <v>0</v>
      </c>
      <c r="AN221" s="16">
        <v>0</v>
      </c>
      <c r="AO221" s="16">
        <v>0</v>
      </c>
      <c r="AP221" s="16">
        <f t="shared" si="27"/>
        <v>0</v>
      </c>
      <c r="AQ221" s="16">
        <v>0</v>
      </c>
      <c r="AR221" s="16">
        <f t="shared" si="28"/>
        <v>-29021.32</v>
      </c>
      <c r="AS221" s="16">
        <v>0</v>
      </c>
      <c r="AT221" s="16">
        <v>0</v>
      </c>
      <c r="AU221" s="16" t="s">
        <v>274</v>
      </c>
      <c r="AV221" s="16">
        <v>0</v>
      </c>
      <c r="AW221" s="36">
        <v>0</v>
      </c>
      <c r="AX221" s="36">
        <v>0</v>
      </c>
      <c r="AY221" s="36">
        <v>0</v>
      </c>
      <c r="AZ221" s="36">
        <v>0</v>
      </c>
      <c r="BA221" s="36">
        <v>0</v>
      </c>
      <c r="BB221" s="36"/>
    </row>
    <row r="222" spans="1:54" hidden="1" x14ac:dyDescent="0.25">
      <c r="A222" s="2" t="str">
        <f t="shared" si="22"/>
        <v>F</v>
      </c>
      <c r="B222" s="2" t="s">
        <v>145</v>
      </c>
      <c r="C222" s="2" t="s">
        <v>1239</v>
      </c>
      <c r="D222" s="35" t="s">
        <v>1240</v>
      </c>
      <c r="E222" s="2" t="s">
        <v>1249</v>
      </c>
      <c r="F222" s="2" t="s">
        <v>1250</v>
      </c>
      <c r="G222" s="2" t="s">
        <v>1269</v>
      </c>
      <c r="H222" s="2" t="s">
        <v>1270</v>
      </c>
      <c r="I222" s="2" t="s">
        <v>1271</v>
      </c>
      <c r="J222" s="2" t="s">
        <v>1270</v>
      </c>
      <c r="K222" s="2" t="s">
        <v>262</v>
      </c>
      <c r="L222" s="2">
        <v>1208</v>
      </c>
      <c r="M222" s="2" t="s">
        <v>1254</v>
      </c>
      <c r="N222" s="2" t="s">
        <v>264</v>
      </c>
      <c r="O222" s="2" t="s">
        <v>300</v>
      </c>
      <c r="P222" s="2" t="s">
        <v>266</v>
      </c>
      <c r="Q222" s="2" t="s">
        <v>118</v>
      </c>
      <c r="R222" s="2" t="s">
        <v>621</v>
      </c>
      <c r="S222" s="2" t="s">
        <v>145</v>
      </c>
      <c r="T222" s="2" t="s">
        <v>716</v>
      </c>
      <c r="U222" s="2" t="s">
        <v>150</v>
      </c>
      <c r="V222" s="2" t="s">
        <v>717</v>
      </c>
      <c r="W222" s="2" t="s">
        <v>718</v>
      </c>
      <c r="X222" s="2" t="s">
        <v>951</v>
      </c>
      <c r="Y222" s="2" t="s">
        <v>952</v>
      </c>
      <c r="Z222" s="16">
        <v>0</v>
      </c>
      <c r="AA222" s="16">
        <v>0</v>
      </c>
      <c r="AB222" s="16">
        <v>6879.63</v>
      </c>
      <c r="AC222" s="16">
        <v>6879.63</v>
      </c>
      <c r="AD222" s="36">
        <f t="shared" si="23"/>
        <v>-6879.63</v>
      </c>
      <c r="AE222" s="16">
        <v>0</v>
      </c>
      <c r="AF222" s="16">
        <v>0</v>
      </c>
      <c r="AG222" s="16">
        <f t="shared" si="24"/>
        <v>0</v>
      </c>
      <c r="AH222" s="16">
        <v>0</v>
      </c>
      <c r="AI222" s="16">
        <v>0</v>
      </c>
      <c r="AJ222" s="16">
        <f t="shared" si="25"/>
        <v>0</v>
      </c>
      <c r="AK222" s="16">
        <v>0</v>
      </c>
      <c r="AL222" s="16">
        <v>0</v>
      </c>
      <c r="AM222" s="16">
        <f t="shared" si="26"/>
        <v>0</v>
      </c>
      <c r="AN222" s="16">
        <v>0</v>
      </c>
      <c r="AO222" s="16">
        <v>0</v>
      </c>
      <c r="AP222" s="16">
        <f t="shared" si="27"/>
        <v>0</v>
      </c>
      <c r="AQ222" s="16">
        <v>0</v>
      </c>
      <c r="AR222" s="16">
        <f t="shared" si="28"/>
        <v>-6879.63</v>
      </c>
      <c r="AS222" s="16">
        <v>0</v>
      </c>
      <c r="AT222" s="16">
        <v>0</v>
      </c>
      <c r="AU222" s="16" t="s">
        <v>274</v>
      </c>
      <c r="AV222" s="16">
        <v>0</v>
      </c>
      <c r="AW222" s="36">
        <v>0</v>
      </c>
      <c r="AX222" s="36">
        <v>0</v>
      </c>
      <c r="AY222" s="36">
        <v>0</v>
      </c>
      <c r="AZ222" s="36">
        <v>0</v>
      </c>
      <c r="BA222" s="36">
        <v>0</v>
      </c>
      <c r="BB222" s="36"/>
    </row>
    <row r="223" spans="1:54" hidden="1" x14ac:dyDescent="0.25">
      <c r="A223" s="2" t="str">
        <f t="shared" si="22"/>
        <v>F</v>
      </c>
      <c r="B223" s="2" t="s">
        <v>145</v>
      </c>
      <c r="C223" s="2" t="s">
        <v>1239</v>
      </c>
      <c r="D223" s="35" t="s">
        <v>1240</v>
      </c>
      <c r="E223" s="2" t="s">
        <v>1272</v>
      </c>
      <c r="F223" s="2" t="s">
        <v>1074</v>
      </c>
      <c r="G223" s="2" t="s">
        <v>1273</v>
      </c>
      <c r="H223" s="2" t="s">
        <v>1105</v>
      </c>
      <c r="I223" s="2" t="s">
        <v>1274</v>
      </c>
      <c r="J223" s="2" t="s">
        <v>1275</v>
      </c>
      <c r="K223" s="2" t="s">
        <v>262</v>
      </c>
      <c r="L223" s="2">
        <v>1208</v>
      </c>
      <c r="M223" s="2" t="s">
        <v>1254</v>
      </c>
      <c r="N223" s="2" t="s">
        <v>264</v>
      </c>
      <c r="O223" s="2" t="s">
        <v>620</v>
      </c>
      <c r="P223" s="2" t="s">
        <v>266</v>
      </c>
      <c r="Q223" s="2" t="s">
        <v>118</v>
      </c>
      <c r="R223" s="2" t="s">
        <v>621</v>
      </c>
      <c r="S223" s="2" t="s">
        <v>145</v>
      </c>
      <c r="T223" s="2" t="s">
        <v>716</v>
      </c>
      <c r="U223" s="2" t="s">
        <v>150</v>
      </c>
      <c r="V223" s="2" t="s">
        <v>717</v>
      </c>
      <c r="W223" s="2" t="s">
        <v>718</v>
      </c>
      <c r="X223" s="2" t="s">
        <v>951</v>
      </c>
      <c r="Y223" s="2" t="s">
        <v>952</v>
      </c>
      <c r="Z223" s="16">
        <v>0</v>
      </c>
      <c r="AA223" s="16">
        <v>0</v>
      </c>
      <c r="AB223" s="16">
        <v>0</v>
      </c>
      <c r="AC223" s="16">
        <v>0</v>
      </c>
      <c r="AD223" s="36">
        <f t="shared" si="23"/>
        <v>0</v>
      </c>
      <c r="AE223" s="16">
        <v>0</v>
      </c>
      <c r="AF223" s="16">
        <v>0</v>
      </c>
      <c r="AG223" s="16">
        <f t="shared" si="24"/>
        <v>0</v>
      </c>
      <c r="AH223" s="16">
        <v>0</v>
      </c>
      <c r="AI223" s="16">
        <v>0</v>
      </c>
      <c r="AJ223" s="16">
        <f t="shared" si="25"/>
        <v>0</v>
      </c>
      <c r="AK223" s="16">
        <v>0</v>
      </c>
      <c r="AL223" s="16">
        <v>0</v>
      </c>
      <c r="AM223" s="16">
        <f t="shared" si="26"/>
        <v>0</v>
      </c>
      <c r="AN223" s="16">
        <v>0</v>
      </c>
      <c r="AO223" s="16">
        <v>0</v>
      </c>
      <c r="AP223" s="16">
        <f t="shared" si="27"/>
        <v>0</v>
      </c>
      <c r="AQ223" s="16">
        <v>0</v>
      </c>
      <c r="AR223" s="16">
        <f t="shared" si="28"/>
        <v>0</v>
      </c>
      <c r="AS223" s="16">
        <v>0</v>
      </c>
      <c r="AT223" s="16">
        <v>0</v>
      </c>
      <c r="AU223" s="16" t="s">
        <v>274</v>
      </c>
      <c r="AV223" s="16">
        <v>0</v>
      </c>
      <c r="AW223" s="36">
        <v>0</v>
      </c>
      <c r="AX223" s="36">
        <v>0</v>
      </c>
      <c r="AY223" s="36">
        <v>0</v>
      </c>
      <c r="AZ223" s="36">
        <v>0</v>
      </c>
      <c r="BA223" s="36">
        <v>0</v>
      </c>
      <c r="BB223" s="36"/>
    </row>
    <row r="224" spans="1:54" hidden="1" x14ac:dyDescent="0.25">
      <c r="A224" s="2" t="str">
        <f t="shared" si="22"/>
        <v>F</v>
      </c>
      <c r="B224" s="2" t="s">
        <v>145</v>
      </c>
      <c r="C224" s="2" t="s">
        <v>1239</v>
      </c>
      <c r="D224" s="35" t="s">
        <v>1240</v>
      </c>
      <c r="E224" s="2" t="s">
        <v>1276</v>
      </c>
      <c r="F224" s="2" t="s">
        <v>904</v>
      </c>
      <c r="G224" s="2" t="s">
        <v>1277</v>
      </c>
      <c r="H224" s="2" t="s">
        <v>936</v>
      </c>
      <c r="I224" s="2" t="s">
        <v>1278</v>
      </c>
      <c r="J224" s="2" t="s">
        <v>938</v>
      </c>
      <c r="K224" s="2" t="s">
        <v>262</v>
      </c>
      <c r="L224" s="2">
        <v>1207</v>
      </c>
      <c r="M224" s="2" t="s">
        <v>631</v>
      </c>
      <c r="N224" s="2" t="s">
        <v>264</v>
      </c>
      <c r="O224" s="2" t="s">
        <v>300</v>
      </c>
      <c r="P224" s="2" t="s">
        <v>266</v>
      </c>
      <c r="Q224" s="2" t="s">
        <v>118</v>
      </c>
      <c r="R224" s="2" t="s">
        <v>621</v>
      </c>
      <c r="S224" s="2" t="s">
        <v>145</v>
      </c>
      <c r="T224" s="2" t="s">
        <v>716</v>
      </c>
      <c r="U224" s="2" t="s">
        <v>150</v>
      </c>
      <c r="V224" s="2" t="s">
        <v>717</v>
      </c>
      <c r="W224" s="2" t="s">
        <v>718</v>
      </c>
      <c r="X224" s="2" t="s">
        <v>951</v>
      </c>
      <c r="Y224" s="2" t="s">
        <v>952</v>
      </c>
      <c r="Z224" s="16">
        <v>0</v>
      </c>
      <c r="AA224" s="16">
        <v>0</v>
      </c>
      <c r="AB224" s="16">
        <v>0</v>
      </c>
      <c r="AC224" s="16">
        <v>0</v>
      </c>
      <c r="AD224" s="36">
        <f t="shared" si="23"/>
        <v>0</v>
      </c>
      <c r="AE224" s="16">
        <v>0</v>
      </c>
      <c r="AF224" s="16">
        <v>0</v>
      </c>
      <c r="AG224" s="16">
        <f t="shared" si="24"/>
        <v>0</v>
      </c>
      <c r="AH224" s="16">
        <v>0</v>
      </c>
      <c r="AI224" s="16">
        <v>0</v>
      </c>
      <c r="AJ224" s="16">
        <f t="shared" si="25"/>
        <v>0</v>
      </c>
      <c r="AK224" s="16">
        <v>0</v>
      </c>
      <c r="AL224" s="16">
        <v>0</v>
      </c>
      <c r="AM224" s="16">
        <f t="shared" si="26"/>
        <v>0</v>
      </c>
      <c r="AN224" s="16">
        <v>0</v>
      </c>
      <c r="AO224" s="16">
        <v>0</v>
      </c>
      <c r="AP224" s="16">
        <f t="shared" si="27"/>
        <v>0</v>
      </c>
      <c r="AQ224" s="16">
        <v>0</v>
      </c>
      <c r="AR224" s="16">
        <f t="shared" si="28"/>
        <v>0</v>
      </c>
      <c r="AS224" s="16">
        <v>0</v>
      </c>
      <c r="AT224" s="16">
        <v>0</v>
      </c>
      <c r="AU224" s="16" t="s">
        <v>274</v>
      </c>
      <c r="AV224" s="16">
        <v>0</v>
      </c>
      <c r="AW224" s="36">
        <v>0</v>
      </c>
      <c r="AX224" s="36">
        <v>0</v>
      </c>
      <c r="AY224" s="36">
        <v>0</v>
      </c>
      <c r="AZ224" s="36">
        <v>0</v>
      </c>
      <c r="BA224" s="36">
        <v>0</v>
      </c>
      <c r="BB224" s="36"/>
    </row>
    <row r="225" spans="1:54" hidden="1" x14ac:dyDescent="0.25">
      <c r="A225" s="2" t="str">
        <f t="shared" si="22"/>
        <v>F</v>
      </c>
      <c r="B225" s="2" t="s">
        <v>145</v>
      </c>
      <c r="C225" s="2" t="s">
        <v>1279</v>
      </c>
      <c r="D225" s="35" t="s">
        <v>1280</v>
      </c>
      <c r="E225" s="2" t="s">
        <v>1281</v>
      </c>
      <c r="F225" s="2" t="s">
        <v>427</v>
      </c>
      <c r="G225" s="2" t="s">
        <v>1282</v>
      </c>
      <c r="H225" s="2" t="s">
        <v>1283</v>
      </c>
      <c r="I225" s="2" t="s">
        <v>1284</v>
      </c>
      <c r="J225" s="2" t="s">
        <v>1283</v>
      </c>
      <c r="K225" s="2" t="s">
        <v>262</v>
      </c>
      <c r="L225" s="2">
        <v>1208</v>
      </c>
      <c r="M225" s="2" t="s">
        <v>1254</v>
      </c>
      <c r="N225" s="2" t="s">
        <v>264</v>
      </c>
      <c r="O225" s="2" t="s">
        <v>265</v>
      </c>
      <c r="P225" s="2" t="s">
        <v>266</v>
      </c>
      <c r="Q225" s="2" t="s">
        <v>118</v>
      </c>
      <c r="R225" s="2" t="s">
        <v>621</v>
      </c>
      <c r="S225" s="2" t="s">
        <v>145</v>
      </c>
      <c r="T225" s="2" t="s">
        <v>1285</v>
      </c>
      <c r="U225" s="2" t="s">
        <v>152</v>
      </c>
      <c r="V225" s="2" t="s">
        <v>717</v>
      </c>
      <c r="W225" s="2" t="s">
        <v>718</v>
      </c>
      <c r="X225" s="2" t="s">
        <v>951</v>
      </c>
      <c r="Y225" s="2" t="s">
        <v>952</v>
      </c>
      <c r="Z225" s="16">
        <v>2431476</v>
      </c>
      <c r="AA225" s="16">
        <v>2431476</v>
      </c>
      <c r="AB225" s="16">
        <v>2422708.46</v>
      </c>
      <c r="AC225" s="16">
        <v>2349741.9508799999</v>
      </c>
      <c r="AD225" s="36">
        <f t="shared" si="23"/>
        <v>81734.049120000098</v>
      </c>
      <c r="AE225" s="16">
        <v>0</v>
      </c>
      <c r="AF225" s="16">
        <v>0</v>
      </c>
      <c r="AG225" s="16">
        <f t="shared" si="24"/>
        <v>0</v>
      </c>
      <c r="AH225" s="16">
        <v>0</v>
      </c>
      <c r="AI225" s="16">
        <v>0</v>
      </c>
      <c r="AJ225" s="16">
        <f t="shared" si="25"/>
        <v>0</v>
      </c>
      <c r="AK225" s="16">
        <v>0</v>
      </c>
      <c r="AL225" s="16">
        <v>0</v>
      </c>
      <c r="AM225" s="16">
        <f t="shared" si="26"/>
        <v>0</v>
      </c>
      <c r="AN225" s="16">
        <v>0</v>
      </c>
      <c r="AO225" s="16">
        <v>0</v>
      </c>
      <c r="AP225" s="16">
        <f t="shared" si="27"/>
        <v>0</v>
      </c>
      <c r="AQ225" s="16">
        <v>0</v>
      </c>
      <c r="AR225" s="16">
        <f t="shared" si="28"/>
        <v>81734.049120000098</v>
      </c>
      <c r="AS225" s="16">
        <v>0</v>
      </c>
      <c r="AT225" s="16">
        <v>0</v>
      </c>
      <c r="AU225" s="16" t="s">
        <v>274</v>
      </c>
      <c r="AV225" s="16">
        <v>0</v>
      </c>
      <c r="AW225" s="36">
        <v>0</v>
      </c>
      <c r="AX225" s="36">
        <v>0</v>
      </c>
      <c r="AY225" s="36">
        <v>0</v>
      </c>
      <c r="AZ225" s="36">
        <v>0</v>
      </c>
      <c r="BA225" s="36">
        <v>0</v>
      </c>
      <c r="BB225" s="36"/>
    </row>
    <row r="226" spans="1:54" hidden="1" x14ac:dyDescent="0.25">
      <c r="A226" s="2" t="str">
        <f t="shared" si="22"/>
        <v>F</v>
      </c>
      <c r="B226" s="2" t="s">
        <v>145</v>
      </c>
      <c r="C226" s="2" t="s">
        <v>1286</v>
      </c>
      <c r="D226" s="35" t="s">
        <v>1287</v>
      </c>
      <c r="E226" s="2" t="s">
        <v>1288</v>
      </c>
      <c r="F226" s="2" t="s">
        <v>1250</v>
      </c>
      <c r="G226" s="2" t="s">
        <v>1289</v>
      </c>
      <c r="H226" s="2" t="s">
        <v>1290</v>
      </c>
      <c r="I226" s="2" t="s">
        <v>1291</v>
      </c>
      <c r="J226" s="2" t="s">
        <v>1290</v>
      </c>
      <c r="K226" s="2" t="s">
        <v>262</v>
      </c>
      <c r="L226" s="2">
        <v>1208</v>
      </c>
      <c r="M226" s="2" t="s">
        <v>1254</v>
      </c>
      <c r="N226" s="2" t="s">
        <v>264</v>
      </c>
      <c r="O226" s="2" t="s">
        <v>265</v>
      </c>
      <c r="P226" s="2" t="s">
        <v>266</v>
      </c>
      <c r="Q226" s="2" t="s">
        <v>118</v>
      </c>
      <c r="R226" s="2" t="s">
        <v>621</v>
      </c>
      <c r="S226" s="2" t="s">
        <v>145</v>
      </c>
      <c r="T226" s="2" t="s">
        <v>716</v>
      </c>
      <c r="U226" s="2" t="s">
        <v>150</v>
      </c>
      <c r="V226" s="2" t="s">
        <v>717</v>
      </c>
      <c r="W226" s="2" t="s">
        <v>718</v>
      </c>
      <c r="X226" s="2" t="s">
        <v>951</v>
      </c>
      <c r="Y226" s="2" t="s">
        <v>952</v>
      </c>
      <c r="Z226" s="16">
        <v>0</v>
      </c>
      <c r="AA226" s="16">
        <v>400000</v>
      </c>
      <c r="AB226" s="16">
        <v>23567.9</v>
      </c>
      <c r="AC226" s="16">
        <v>22646.769999999997</v>
      </c>
      <c r="AD226" s="36">
        <f t="shared" si="23"/>
        <v>377353.23</v>
      </c>
      <c r="AE226" s="16">
        <v>0</v>
      </c>
      <c r="AF226" s="16">
        <v>0</v>
      </c>
      <c r="AG226" s="16">
        <f t="shared" si="24"/>
        <v>0</v>
      </c>
      <c r="AH226" s="16">
        <v>0</v>
      </c>
      <c r="AI226" s="16">
        <v>0</v>
      </c>
      <c r="AJ226" s="16">
        <f t="shared" si="25"/>
        <v>0</v>
      </c>
      <c r="AK226" s="16">
        <v>0</v>
      </c>
      <c r="AL226" s="16">
        <v>0</v>
      </c>
      <c r="AM226" s="16">
        <f t="shared" si="26"/>
        <v>0</v>
      </c>
      <c r="AN226" s="16">
        <v>0</v>
      </c>
      <c r="AO226" s="16">
        <v>0</v>
      </c>
      <c r="AP226" s="16">
        <f t="shared" si="27"/>
        <v>0</v>
      </c>
      <c r="AQ226" s="16">
        <v>0</v>
      </c>
      <c r="AR226" s="16">
        <f t="shared" si="28"/>
        <v>377353.23</v>
      </c>
      <c r="AS226" s="16">
        <v>0</v>
      </c>
      <c r="AT226" s="16">
        <v>0</v>
      </c>
      <c r="AU226" s="16" t="s">
        <v>274</v>
      </c>
      <c r="AV226" s="16">
        <v>0</v>
      </c>
      <c r="AW226" s="36">
        <v>0</v>
      </c>
      <c r="AX226" s="36">
        <v>0</v>
      </c>
      <c r="AY226" s="36">
        <v>0</v>
      </c>
      <c r="AZ226" s="36">
        <v>0</v>
      </c>
      <c r="BA226" s="36">
        <v>0</v>
      </c>
      <c r="BB226" s="36"/>
    </row>
    <row r="227" spans="1:54" hidden="1" x14ac:dyDescent="0.25">
      <c r="A227" s="2" t="str">
        <f t="shared" si="22"/>
        <v>F</v>
      </c>
      <c r="B227" s="2" t="s">
        <v>145</v>
      </c>
      <c r="C227" s="2" t="s">
        <v>1286</v>
      </c>
      <c r="D227" s="35" t="s">
        <v>1287</v>
      </c>
      <c r="E227" s="2" t="s">
        <v>1288</v>
      </c>
      <c r="F227" s="2" t="s">
        <v>1250</v>
      </c>
      <c r="G227" s="2" t="s">
        <v>1292</v>
      </c>
      <c r="H227" s="2" t="s">
        <v>1293</v>
      </c>
      <c r="I227" s="2" t="s">
        <v>1294</v>
      </c>
      <c r="J227" s="2" t="s">
        <v>1293</v>
      </c>
      <c r="K227" s="2" t="s">
        <v>262</v>
      </c>
      <c r="L227" s="2">
        <v>1208</v>
      </c>
      <c r="M227" s="2" t="s">
        <v>1254</v>
      </c>
      <c r="N227" s="2" t="s">
        <v>264</v>
      </c>
      <c r="O227" s="2" t="s">
        <v>265</v>
      </c>
      <c r="P227" s="2" t="s">
        <v>266</v>
      </c>
      <c r="Q227" s="2" t="s">
        <v>118</v>
      </c>
      <c r="R227" s="2" t="s">
        <v>621</v>
      </c>
      <c r="S227" s="2" t="s">
        <v>145</v>
      </c>
      <c r="T227" s="2" t="s">
        <v>716</v>
      </c>
      <c r="U227" s="2" t="s">
        <v>150</v>
      </c>
      <c r="V227" s="2" t="s">
        <v>717</v>
      </c>
      <c r="W227" s="2" t="s">
        <v>718</v>
      </c>
      <c r="X227" s="2" t="s">
        <v>951</v>
      </c>
      <c r="Y227" s="2" t="s">
        <v>952</v>
      </c>
      <c r="Z227" s="16">
        <v>0</v>
      </c>
      <c r="AA227" s="16">
        <v>220000</v>
      </c>
      <c r="AB227" s="16">
        <v>220000</v>
      </c>
      <c r="AC227" s="16">
        <v>220000</v>
      </c>
      <c r="AD227" s="36">
        <f t="shared" si="23"/>
        <v>0</v>
      </c>
      <c r="AE227" s="16">
        <v>0</v>
      </c>
      <c r="AF227" s="16">
        <v>0</v>
      </c>
      <c r="AG227" s="16">
        <f t="shared" si="24"/>
        <v>0</v>
      </c>
      <c r="AH227" s="16">
        <v>0</v>
      </c>
      <c r="AI227" s="16">
        <v>0</v>
      </c>
      <c r="AJ227" s="16">
        <f t="shared" si="25"/>
        <v>0</v>
      </c>
      <c r="AK227" s="16">
        <v>0</v>
      </c>
      <c r="AL227" s="16">
        <v>0</v>
      </c>
      <c r="AM227" s="16">
        <f t="shared" si="26"/>
        <v>0</v>
      </c>
      <c r="AN227" s="16">
        <v>0</v>
      </c>
      <c r="AO227" s="16">
        <v>0</v>
      </c>
      <c r="AP227" s="16">
        <f t="shared" si="27"/>
        <v>0</v>
      </c>
      <c r="AQ227" s="16">
        <v>0</v>
      </c>
      <c r="AR227" s="16">
        <f t="shared" si="28"/>
        <v>0</v>
      </c>
      <c r="AS227" s="16">
        <v>0</v>
      </c>
      <c r="AT227" s="16">
        <v>0</v>
      </c>
      <c r="AU227" s="16" t="s">
        <v>274</v>
      </c>
      <c r="AV227" s="16">
        <v>0</v>
      </c>
      <c r="AW227" s="36">
        <v>0</v>
      </c>
      <c r="AX227" s="36">
        <v>0</v>
      </c>
      <c r="AY227" s="36">
        <v>0</v>
      </c>
      <c r="AZ227" s="36">
        <v>0</v>
      </c>
      <c r="BA227" s="36">
        <v>0</v>
      </c>
      <c r="BB227" s="36"/>
    </row>
    <row r="228" spans="1:54" hidden="1" x14ac:dyDescent="0.25">
      <c r="A228" s="2" t="str">
        <f t="shared" si="22"/>
        <v>K</v>
      </c>
      <c r="B228" s="2" t="s">
        <v>7</v>
      </c>
      <c r="C228" s="2" t="s">
        <v>1295</v>
      </c>
      <c r="D228" s="35" t="s">
        <v>1296</v>
      </c>
      <c r="E228" s="2" t="s">
        <v>1297</v>
      </c>
      <c r="F228" s="2" t="s">
        <v>1298</v>
      </c>
      <c r="G228" s="2" t="s">
        <v>1299</v>
      </c>
      <c r="H228" s="2" t="s">
        <v>1300</v>
      </c>
      <c r="I228" s="2" t="s">
        <v>1301</v>
      </c>
      <c r="J228" s="2" t="s">
        <v>1302</v>
      </c>
      <c r="K228" s="2" t="s">
        <v>262</v>
      </c>
      <c r="L228" s="2">
        <v>5150</v>
      </c>
      <c r="M228" s="2" t="s">
        <v>1303</v>
      </c>
      <c r="N228" s="2" t="s">
        <v>264</v>
      </c>
      <c r="O228" s="2" t="s">
        <v>300</v>
      </c>
      <c r="P228" s="2" t="s">
        <v>266</v>
      </c>
      <c r="Q228" s="2" t="s">
        <v>118</v>
      </c>
      <c r="R228" s="2" t="s">
        <v>537</v>
      </c>
      <c r="S228" s="2" t="s">
        <v>123</v>
      </c>
      <c r="T228" s="2" t="s">
        <v>1304</v>
      </c>
      <c r="U228" s="2" t="s">
        <v>125</v>
      </c>
      <c r="V228" s="2" t="s">
        <v>539</v>
      </c>
      <c r="W228" s="2" t="s">
        <v>540</v>
      </c>
      <c r="X228" s="2" t="s">
        <v>541</v>
      </c>
      <c r="Y228" s="2" t="s">
        <v>540</v>
      </c>
      <c r="Z228" s="16">
        <v>309754</v>
      </c>
      <c r="AA228" s="16">
        <v>353911</v>
      </c>
      <c r="AB228" s="16">
        <v>353118.15</v>
      </c>
      <c r="AC228" s="16">
        <v>266094.15000000002</v>
      </c>
      <c r="AD228" s="36">
        <f t="shared" si="23"/>
        <v>87816.849999999977</v>
      </c>
      <c r="AE228" s="16">
        <v>3853147.08</v>
      </c>
      <c r="AF228" s="16">
        <v>78820</v>
      </c>
      <c r="AG228" s="16">
        <f t="shared" si="24"/>
        <v>3774327.08</v>
      </c>
      <c r="AH228" s="16">
        <v>603680</v>
      </c>
      <c r="AI228" s="16">
        <v>18040</v>
      </c>
      <c r="AJ228" s="16">
        <f t="shared" si="25"/>
        <v>585640</v>
      </c>
      <c r="AK228" s="16">
        <v>146720</v>
      </c>
      <c r="AL228" s="16">
        <v>0</v>
      </c>
      <c r="AM228" s="16">
        <f t="shared" si="26"/>
        <v>146720</v>
      </c>
      <c r="AN228" s="16">
        <v>146720</v>
      </c>
      <c r="AO228" s="16">
        <v>0</v>
      </c>
      <c r="AP228" s="16">
        <f t="shared" si="27"/>
        <v>146720</v>
      </c>
      <c r="AQ228" s="16">
        <v>0</v>
      </c>
      <c r="AR228" s="16">
        <f t="shared" si="28"/>
        <v>4741223.93</v>
      </c>
      <c r="AS228" s="16">
        <v>0</v>
      </c>
      <c r="AT228" s="16" t="s">
        <v>1305</v>
      </c>
      <c r="AU228" s="16" t="s">
        <v>274</v>
      </c>
      <c r="AV228" s="16">
        <v>0</v>
      </c>
      <c r="AW228" s="36">
        <v>-61227</v>
      </c>
      <c r="AX228" s="36">
        <v>-125320</v>
      </c>
      <c r="AY228" s="36">
        <v>-146720</v>
      </c>
      <c r="AZ228" s="36">
        <v>-146720</v>
      </c>
      <c r="BA228" s="36">
        <v>0</v>
      </c>
      <c r="BB228" s="36"/>
    </row>
    <row r="229" spans="1:54" hidden="1" x14ac:dyDescent="0.25">
      <c r="A229" s="2" t="str">
        <f t="shared" si="22"/>
        <v>K</v>
      </c>
      <c r="B229" s="2" t="s">
        <v>7</v>
      </c>
      <c r="C229" s="2" t="s">
        <v>1295</v>
      </c>
      <c r="D229" s="35" t="s">
        <v>1296</v>
      </c>
      <c r="E229" s="2" t="s">
        <v>1297</v>
      </c>
      <c r="F229" s="2" t="s">
        <v>1298</v>
      </c>
      <c r="G229" s="2" t="s">
        <v>1299</v>
      </c>
      <c r="H229" s="2" t="s">
        <v>1300</v>
      </c>
      <c r="I229" s="2" t="s">
        <v>1306</v>
      </c>
      <c r="J229" s="2" t="s">
        <v>1307</v>
      </c>
      <c r="K229" s="2" t="s">
        <v>262</v>
      </c>
      <c r="L229" s="2">
        <v>5150</v>
      </c>
      <c r="M229" s="2" t="s">
        <v>1303</v>
      </c>
      <c r="N229" s="2" t="s">
        <v>264</v>
      </c>
      <c r="O229" s="2" t="s">
        <v>300</v>
      </c>
      <c r="P229" s="2" t="s">
        <v>266</v>
      </c>
      <c r="Q229" s="2" t="s">
        <v>118</v>
      </c>
      <c r="R229" s="2" t="s">
        <v>537</v>
      </c>
      <c r="S229" s="2" t="s">
        <v>123</v>
      </c>
      <c r="T229" s="2" t="s">
        <v>1304</v>
      </c>
      <c r="U229" s="2" t="s">
        <v>125</v>
      </c>
      <c r="V229" s="2" t="s">
        <v>539</v>
      </c>
      <c r="W229" s="2" t="s">
        <v>540</v>
      </c>
      <c r="X229" s="2" t="s">
        <v>541</v>
      </c>
      <c r="Y229" s="2" t="s">
        <v>540</v>
      </c>
      <c r="Z229" s="16">
        <v>0</v>
      </c>
      <c r="AA229" s="16">
        <v>0</v>
      </c>
      <c r="AB229" s="16">
        <v>0</v>
      </c>
      <c r="AC229" s="16">
        <v>66351.17</v>
      </c>
      <c r="AD229" s="36">
        <f t="shared" si="23"/>
        <v>-66351.17</v>
      </c>
      <c r="AE229" s="16">
        <v>0</v>
      </c>
      <c r="AF229" s="16">
        <v>0</v>
      </c>
      <c r="AG229" s="16">
        <f t="shared" si="24"/>
        <v>0</v>
      </c>
      <c r="AH229" s="16">
        <v>0</v>
      </c>
      <c r="AI229" s="16">
        <v>0</v>
      </c>
      <c r="AJ229" s="16">
        <f t="shared" si="25"/>
        <v>0</v>
      </c>
      <c r="AK229" s="16">
        <v>0</v>
      </c>
      <c r="AL229" s="16">
        <v>0</v>
      </c>
      <c r="AM229" s="16">
        <f t="shared" si="26"/>
        <v>0</v>
      </c>
      <c r="AN229" s="16">
        <v>0</v>
      </c>
      <c r="AO229" s="16">
        <v>0</v>
      </c>
      <c r="AP229" s="16">
        <f t="shared" si="27"/>
        <v>0</v>
      </c>
      <c r="AQ229" s="16">
        <v>0</v>
      </c>
      <c r="AR229" s="16">
        <f t="shared" si="28"/>
        <v>-66351.17</v>
      </c>
      <c r="AS229" s="16">
        <v>0</v>
      </c>
      <c r="AT229" s="16">
        <v>0</v>
      </c>
      <c r="AU229" s="16" t="s">
        <v>274</v>
      </c>
      <c r="AV229" s="16">
        <v>0</v>
      </c>
      <c r="AW229" s="36">
        <v>0</v>
      </c>
      <c r="AX229" s="36">
        <v>0</v>
      </c>
      <c r="AY229" s="36">
        <v>0</v>
      </c>
      <c r="AZ229" s="36">
        <v>0</v>
      </c>
      <c r="BA229" s="36">
        <v>0</v>
      </c>
      <c r="BB229" s="36"/>
    </row>
    <row r="230" spans="1:54" hidden="1" x14ac:dyDescent="0.25">
      <c r="A230" s="2" t="str">
        <f t="shared" si="22"/>
        <v>K</v>
      </c>
      <c r="B230" s="2" t="s">
        <v>7</v>
      </c>
      <c r="C230" s="2" t="s">
        <v>1295</v>
      </c>
      <c r="D230" s="35" t="s">
        <v>1296</v>
      </c>
      <c r="E230" s="2" t="s">
        <v>1297</v>
      </c>
      <c r="F230" s="2" t="s">
        <v>1298</v>
      </c>
      <c r="G230" s="2" t="s">
        <v>1308</v>
      </c>
      <c r="H230" s="2" t="s">
        <v>1309</v>
      </c>
      <c r="I230" s="2" t="s">
        <v>1310</v>
      </c>
      <c r="J230" s="2" t="s">
        <v>1311</v>
      </c>
      <c r="K230" s="2" t="s">
        <v>262</v>
      </c>
      <c r="L230" s="2">
        <v>5150</v>
      </c>
      <c r="M230" s="2" t="s">
        <v>1303</v>
      </c>
      <c r="N230" s="2" t="s">
        <v>264</v>
      </c>
      <c r="O230" s="2" t="s">
        <v>300</v>
      </c>
      <c r="P230" s="2" t="s">
        <v>266</v>
      </c>
      <c r="Q230" s="2" t="s">
        <v>118</v>
      </c>
      <c r="R230" s="2" t="s">
        <v>537</v>
      </c>
      <c r="S230" s="2" t="s">
        <v>123</v>
      </c>
      <c r="T230" s="2" t="s">
        <v>1312</v>
      </c>
      <c r="U230" s="2" t="s">
        <v>127</v>
      </c>
      <c r="V230" s="2" t="s">
        <v>539</v>
      </c>
      <c r="W230" s="2" t="s">
        <v>540</v>
      </c>
      <c r="X230" s="2" t="s">
        <v>541</v>
      </c>
      <c r="Y230" s="2" t="s">
        <v>540</v>
      </c>
      <c r="Z230" s="16">
        <v>0</v>
      </c>
      <c r="AA230" s="16">
        <v>0</v>
      </c>
      <c r="AB230" s="16">
        <v>0</v>
      </c>
      <c r="AC230" s="16">
        <v>0</v>
      </c>
      <c r="AD230" s="36">
        <f t="shared" si="23"/>
        <v>0</v>
      </c>
      <c r="AE230" s="16">
        <v>0</v>
      </c>
      <c r="AF230" s="16">
        <v>75000</v>
      </c>
      <c r="AG230" s="16">
        <f t="shared" si="24"/>
        <v>-75000</v>
      </c>
      <c r="AH230" s="16">
        <v>0</v>
      </c>
      <c r="AI230" s="16">
        <v>0</v>
      </c>
      <c r="AJ230" s="16">
        <f t="shared" si="25"/>
        <v>0</v>
      </c>
      <c r="AK230" s="16">
        <v>0</v>
      </c>
      <c r="AL230" s="16">
        <v>0</v>
      </c>
      <c r="AM230" s="16">
        <f t="shared" si="26"/>
        <v>0</v>
      </c>
      <c r="AN230" s="16">
        <v>0</v>
      </c>
      <c r="AO230" s="16">
        <v>0</v>
      </c>
      <c r="AP230" s="16">
        <f t="shared" si="27"/>
        <v>0</v>
      </c>
      <c r="AQ230" s="16">
        <v>0</v>
      </c>
      <c r="AR230" s="16">
        <f t="shared" si="28"/>
        <v>-75000</v>
      </c>
      <c r="AS230" s="16">
        <v>0</v>
      </c>
      <c r="AT230" s="16">
        <v>0</v>
      </c>
      <c r="AU230" s="16" t="s">
        <v>274</v>
      </c>
      <c r="AV230" s="16">
        <v>0</v>
      </c>
      <c r="AW230" s="36">
        <v>75000</v>
      </c>
      <c r="AX230" s="36">
        <v>0</v>
      </c>
      <c r="AY230" s="36">
        <v>0</v>
      </c>
      <c r="AZ230" s="36">
        <v>0</v>
      </c>
      <c r="BA230" s="36">
        <v>0</v>
      </c>
      <c r="BB230" s="36"/>
    </row>
    <row r="231" spans="1:54" hidden="1" x14ac:dyDescent="0.25">
      <c r="A231" s="2" t="str">
        <f t="shared" si="22"/>
        <v>K</v>
      </c>
      <c r="B231" s="2" t="s">
        <v>7</v>
      </c>
      <c r="C231" s="2" t="s">
        <v>1295</v>
      </c>
      <c r="D231" s="35" t="s">
        <v>1296</v>
      </c>
      <c r="E231" s="2" t="s">
        <v>1297</v>
      </c>
      <c r="F231" s="2" t="s">
        <v>1298</v>
      </c>
      <c r="G231" s="2" t="s">
        <v>1308</v>
      </c>
      <c r="H231" s="2" t="s">
        <v>1309</v>
      </c>
      <c r="I231" s="2" t="s">
        <v>1313</v>
      </c>
      <c r="J231" s="2" t="s">
        <v>1314</v>
      </c>
      <c r="K231" s="2" t="s">
        <v>262</v>
      </c>
      <c r="L231" s="2">
        <v>5150</v>
      </c>
      <c r="M231" s="2" t="s">
        <v>1303</v>
      </c>
      <c r="N231" s="2" t="s">
        <v>264</v>
      </c>
      <c r="O231" s="2" t="s">
        <v>300</v>
      </c>
      <c r="P231" s="2" t="s">
        <v>266</v>
      </c>
      <c r="Q231" s="2" t="s">
        <v>118</v>
      </c>
      <c r="R231" s="2" t="s">
        <v>537</v>
      </c>
      <c r="S231" s="2" t="s">
        <v>123</v>
      </c>
      <c r="T231" s="2" t="s">
        <v>1312</v>
      </c>
      <c r="U231" s="2" t="s">
        <v>127</v>
      </c>
      <c r="V231" s="2" t="s">
        <v>539</v>
      </c>
      <c r="W231" s="2" t="s">
        <v>540</v>
      </c>
      <c r="X231" s="2" t="s">
        <v>541</v>
      </c>
      <c r="Y231" s="2" t="s">
        <v>540</v>
      </c>
      <c r="Z231" s="16">
        <v>0</v>
      </c>
      <c r="AA231" s="16">
        <v>0</v>
      </c>
      <c r="AB231" s="16">
        <v>6192.39</v>
      </c>
      <c r="AC231" s="16">
        <v>39392.43</v>
      </c>
      <c r="AD231" s="36">
        <f t="shared" si="23"/>
        <v>-39392.43</v>
      </c>
      <c r="AE231" s="16">
        <v>0</v>
      </c>
      <c r="AF231" s="16">
        <v>0</v>
      </c>
      <c r="AG231" s="16">
        <f t="shared" si="24"/>
        <v>0</v>
      </c>
      <c r="AH231" s="16">
        <v>0</v>
      </c>
      <c r="AI231" s="16">
        <v>0</v>
      </c>
      <c r="AJ231" s="16">
        <f t="shared" si="25"/>
        <v>0</v>
      </c>
      <c r="AK231" s="16">
        <v>0</v>
      </c>
      <c r="AL231" s="16">
        <v>0</v>
      </c>
      <c r="AM231" s="16">
        <f t="shared" si="26"/>
        <v>0</v>
      </c>
      <c r="AN231" s="16">
        <v>0</v>
      </c>
      <c r="AO231" s="16">
        <v>0</v>
      </c>
      <c r="AP231" s="16">
        <f t="shared" si="27"/>
        <v>0</v>
      </c>
      <c r="AQ231" s="16">
        <v>0</v>
      </c>
      <c r="AR231" s="16">
        <f t="shared" si="28"/>
        <v>-39392.43</v>
      </c>
      <c r="AS231" s="16">
        <v>0</v>
      </c>
      <c r="AT231" s="16">
        <v>0</v>
      </c>
      <c r="AU231" s="16" t="s">
        <v>274</v>
      </c>
      <c r="AV231" s="16">
        <v>0</v>
      </c>
      <c r="AW231" s="36">
        <v>0</v>
      </c>
      <c r="AX231" s="36">
        <v>0</v>
      </c>
      <c r="AY231" s="36">
        <v>0</v>
      </c>
      <c r="AZ231" s="36">
        <v>0</v>
      </c>
      <c r="BA231" s="36">
        <v>0</v>
      </c>
      <c r="BB231" s="36"/>
    </row>
    <row r="232" spans="1:54" hidden="1" x14ac:dyDescent="0.25">
      <c r="A232" s="2" t="str">
        <f t="shared" si="22"/>
        <v>K</v>
      </c>
      <c r="B232" s="2" t="s">
        <v>7</v>
      </c>
      <c r="C232" s="2" t="s">
        <v>1315</v>
      </c>
      <c r="D232" s="35" t="s">
        <v>1316</v>
      </c>
      <c r="E232" s="2" t="s">
        <v>1317</v>
      </c>
      <c r="F232" s="2" t="s">
        <v>1318</v>
      </c>
      <c r="G232" s="2" t="s">
        <v>1319</v>
      </c>
      <c r="H232" s="2" t="s">
        <v>1300</v>
      </c>
      <c r="I232" s="2" t="s">
        <v>1320</v>
      </c>
      <c r="J232" s="2" t="s">
        <v>1321</v>
      </c>
      <c r="K232" s="2" t="s">
        <v>262</v>
      </c>
      <c r="L232" s="2">
        <v>5150</v>
      </c>
      <c r="M232" s="2" t="s">
        <v>1303</v>
      </c>
      <c r="N232" s="2" t="s">
        <v>264</v>
      </c>
      <c r="O232" s="2" t="s">
        <v>300</v>
      </c>
      <c r="P232" s="2" t="s">
        <v>460</v>
      </c>
      <c r="Q232" s="2" t="s">
        <v>51</v>
      </c>
      <c r="R232" s="2" t="s">
        <v>524</v>
      </c>
      <c r="S232" s="2" t="s">
        <v>104</v>
      </c>
      <c r="T232" s="2" t="s">
        <v>1322</v>
      </c>
      <c r="U232" s="2" t="s">
        <v>109</v>
      </c>
      <c r="V232" s="2" t="s">
        <v>509</v>
      </c>
      <c r="W232" s="2" t="s">
        <v>510</v>
      </c>
      <c r="X232" s="2" t="s">
        <v>1323</v>
      </c>
      <c r="Y232" s="2" t="s">
        <v>510</v>
      </c>
      <c r="Z232" s="16">
        <v>1304400</v>
      </c>
      <c r="AA232" s="16">
        <v>1304400</v>
      </c>
      <c r="AB232" s="16">
        <v>1327327.79</v>
      </c>
      <c r="AC232" s="16">
        <v>107396.65471999999</v>
      </c>
      <c r="AD232" s="36">
        <f t="shared" si="23"/>
        <v>1197003.34528</v>
      </c>
      <c r="AE232" s="16">
        <v>1221000</v>
      </c>
      <c r="AF232" s="16">
        <v>2021000</v>
      </c>
      <c r="AG232" s="16">
        <f t="shared" si="24"/>
        <v>-800000</v>
      </c>
      <c r="AH232" s="16">
        <v>1142200</v>
      </c>
      <c r="AI232" s="16">
        <v>1300000</v>
      </c>
      <c r="AJ232" s="16">
        <f t="shared" si="25"/>
        <v>-157800</v>
      </c>
      <c r="AK232" s="16">
        <v>0</v>
      </c>
      <c r="AL232" s="16">
        <v>0</v>
      </c>
      <c r="AM232" s="16">
        <f t="shared" si="26"/>
        <v>0</v>
      </c>
      <c r="AN232" s="16">
        <v>0</v>
      </c>
      <c r="AO232" s="16">
        <v>0</v>
      </c>
      <c r="AP232" s="16">
        <f t="shared" si="27"/>
        <v>0</v>
      </c>
      <c r="AQ232" s="16">
        <v>0</v>
      </c>
      <c r="AR232" s="16">
        <f t="shared" si="28"/>
        <v>239203.34528000001</v>
      </c>
      <c r="AS232" s="16">
        <v>0</v>
      </c>
      <c r="AT232" s="16">
        <v>0</v>
      </c>
      <c r="AU232" s="16" t="s">
        <v>306</v>
      </c>
      <c r="AV232" s="16">
        <v>0</v>
      </c>
      <c r="AW232" s="36">
        <v>0</v>
      </c>
      <c r="AX232" s="36">
        <v>157800</v>
      </c>
      <c r="AY232" s="36">
        <v>0</v>
      </c>
      <c r="AZ232" s="36">
        <v>0</v>
      </c>
      <c r="BA232" s="36">
        <v>0</v>
      </c>
      <c r="BB232" s="36"/>
    </row>
    <row r="233" spans="1:54" hidden="1" x14ac:dyDescent="0.25">
      <c r="A233" s="2" t="str">
        <f t="shared" si="22"/>
        <v>K</v>
      </c>
      <c r="B233" s="2" t="s">
        <v>7</v>
      </c>
      <c r="C233" s="2" t="s">
        <v>1315</v>
      </c>
      <c r="D233" s="35" t="s">
        <v>1316</v>
      </c>
      <c r="E233" s="2" t="s">
        <v>1317</v>
      </c>
      <c r="F233" s="2" t="s">
        <v>1318</v>
      </c>
      <c r="G233" s="2" t="s">
        <v>1319</v>
      </c>
      <c r="H233" s="2" t="s">
        <v>1300</v>
      </c>
      <c r="I233" s="2" t="s">
        <v>1324</v>
      </c>
      <c r="J233" s="2" t="s">
        <v>1325</v>
      </c>
      <c r="K233" s="2" t="s">
        <v>262</v>
      </c>
      <c r="L233" s="2">
        <v>5150</v>
      </c>
      <c r="M233" s="2" t="s">
        <v>1303</v>
      </c>
      <c r="N233" s="2" t="s">
        <v>264</v>
      </c>
      <c r="O233" s="2" t="s">
        <v>300</v>
      </c>
      <c r="P233" s="2" t="s">
        <v>266</v>
      </c>
      <c r="Q233" s="2" t="s">
        <v>118</v>
      </c>
      <c r="R233" s="2" t="s">
        <v>537</v>
      </c>
      <c r="S233" s="2" t="s">
        <v>123</v>
      </c>
      <c r="T233" s="2" t="s">
        <v>1304</v>
      </c>
      <c r="U233" s="2" t="s">
        <v>125</v>
      </c>
      <c r="V233" s="2" t="s">
        <v>424</v>
      </c>
      <c r="W233" s="2" t="s">
        <v>425</v>
      </c>
      <c r="X233" s="2" t="s">
        <v>1326</v>
      </c>
      <c r="Y233" s="2" t="s">
        <v>425</v>
      </c>
      <c r="Z233" s="16">
        <v>0</v>
      </c>
      <c r="AA233" s="16">
        <v>0</v>
      </c>
      <c r="AB233" s="16">
        <v>0</v>
      </c>
      <c r="AC233" s="16">
        <v>0</v>
      </c>
      <c r="AD233" s="36">
        <f t="shared" si="23"/>
        <v>0</v>
      </c>
      <c r="AE233" s="16">
        <v>0</v>
      </c>
      <c r="AF233" s="16">
        <v>0</v>
      </c>
      <c r="AG233" s="16">
        <f t="shared" si="24"/>
        <v>0</v>
      </c>
      <c r="AH233" s="16">
        <v>0</v>
      </c>
      <c r="AI233" s="16">
        <v>0</v>
      </c>
      <c r="AJ233" s="16">
        <f t="shared" si="25"/>
        <v>0</v>
      </c>
      <c r="AK233" s="16">
        <v>0</v>
      </c>
      <c r="AL233" s="16">
        <v>0</v>
      </c>
      <c r="AM233" s="16">
        <f t="shared" si="26"/>
        <v>0</v>
      </c>
      <c r="AN233" s="16">
        <v>0</v>
      </c>
      <c r="AO233" s="16">
        <v>0</v>
      </c>
      <c r="AP233" s="16">
        <f t="shared" si="27"/>
        <v>0</v>
      </c>
      <c r="AQ233" s="16">
        <v>0</v>
      </c>
      <c r="AR233" s="16">
        <f t="shared" si="28"/>
        <v>0</v>
      </c>
      <c r="AS233" s="16">
        <v>0</v>
      </c>
      <c r="AT233" s="16">
        <v>0</v>
      </c>
      <c r="AU233" s="16" t="s">
        <v>274</v>
      </c>
      <c r="AV233" s="16">
        <v>0</v>
      </c>
      <c r="AW233" s="36">
        <v>0</v>
      </c>
      <c r="AX233" s="36">
        <v>0</v>
      </c>
      <c r="AY233" s="36">
        <v>0</v>
      </c>
      <c r="AZ233" s="36">
        <v>0</v>
      </c>
      <c r="BA233" s="36">
        <v>0</v>
      </c>
      <c r="BB233" s="36"/>
    </row>
    <row r="234" spans="1:54" hidden="1" x14ac:dyDescent="0.25">
      <c r="A234" s="2" t="str">
        <f t="shared" si="22"/>
        <v>K</v>
      </c>
      <c r="B234" s="2" t="s">
        <v>7</v>
      </c>
      <c r="C234" s="2" t="s">
        <v>1315</v>
      </c>
      <c r="D234" s="35" t="s">
        <v>1316</v>
      </c>
      <c r="E234" s="2" t="s">
        <v>1317</v>
      </c>
      <c r="F234" s="2" t="s">
        <v>1318</v>
      </c>
      <c r="G234" s="2" t="s">
        <v>1319</v>
      </c>
      <c r="H234" s="2" t="s">
        <v>1300</v>
      </c>
      <c r="I234" s="2" t="s">
        <v>1327</v>
      </c>
      <c r="J234" s="2" t="s">
        <v>1328</v>
      </c>
      <c r="K234" s="2" t="s">
        <v>262</v>
      </c>
      <c r="L234" s="2">
        <v>5031</v>
      </c>
      <c r="M234" s="2" t="s">
        <v>1329</v>
      </c>
      <c r="N234" s="2" t="s">
        <v>264</v>
      </c>
      <c r="O234" s="2" t="s">
        <v>620</v>
      </c>
      <c r="P234" s="2" t="s">
        <v>266</v>
      </c>
      <c r="Q234" s="2" t="s">
        <v>118</v>
      </c>
      <c r="R234" s="2" t="s">
        <v>537</v>
      </c>
      <c r="S234" s="2" t="s">
        <v>123</v>
      </c>
      <c r="T234" s="2" t="s">
        <v>1304</v>
      </c>
      <c r="U234" s="2" t="s">
        <v>125</v>
      </c>
      <c r="V234" s="2" t="s">
        <v>424</v>
      </c>
      <c r="W234" s="2" t="s">
        <v>425</v>
      </c>
      <c r="X234" s="2" t="s">
        <v>1326</v>
      </c>
      <c r="Y234" s="2" t="s">
        <v>425</v>
      </c>
      <c r="Z234" s="16">
        <v>0</v>
      </c>
      <c r="AA234" s="16">
        <v>0</v>
      </c>
      <c r="AB234" s="16">
        <v>0</v>
      </c>
      <c r="AC234" s="16">
        <v>0</v>
      </c>
      <c r="AD234" s="36">
        <f t="shared" si="23"/>
        <v>0</v>
      </c>
      <c r="AE234" s="16">
        <v>0</v>
      </c>
      <c r="AF234" s="16">
        <v>0</v>
      </c>
      <c r="AG234" s="16">
        <f t="shared" si="24"/>
        <v>0</v>
      </c>
      <c r="AH234" s="16">
        <v>0</v>
      </c>
      <c r="AI234" s="16">
        <v>0</v>
      </c>
      <c r="AJ234" s="16">
        <f t="shared" si="25"/>
        <v>0</v>
      </c>
      <c r="AK234" s="16">
        <v>0</v>
      </c>
      <c r="AL234" s="16">
        <v>0</v>
      </c>
      <c r="AM234" s="16">
        <f t="shared" si="26"/>
        <v>0</v>
      </c>
      <c r="AN234" s="16">
        <v>0</v>
      </c>
      <c r="AO234" s="16">
        <v>0</v>
      </c>
      <c r="AP234" s="16">
        <f t="shared" si="27"/>
        <v>0</v>
      </c>
      <c r="AQ234" s="16">
        <v>0</v>
      </c>
      <c r="AR234" s="16">
        <f t="shared" si="28"/>
        <v>0</v>
      </c>
      <c r="AS234" s="16">
        <v>0</v>
      </c>
      <c r="AT234" s="16">
        <v>0</v>
      </c>
      <c r="AU234" s="16" t="s">
        <v>274</v>
      </c>
      <c r="AV234" s="16">
        <v>0</v>
      </c>
      <c r="AW234" s="36">
        <v>0</v>
      </c>
      <c r="AX234" s="36">
        <v>0</v>
      </c>
      <c r="AY234" s="36">
        <v>0</v>
      </c>
      <c r="AZ234" s="36">
        <v>0</v>
      </c>
      <c r="BA234" s="36">
        <v>0</v>
      </c>
      <c r="BB234" s="36"/>
    </row>
    <row r="235" spans="1:54" hidden="1" x14ac:dyDescent="0.25">
      <c r="A235" s="2" t="str">
        <f t="shared" si="22"/>
        <v>K</v>
      </c>
      <c r="B235" s="2" t="s">
        <v>7</v>
      </c>
      <c r="C235" s="2" t="s">
        <v>1315</v>
      </c>
      <c r="D235" s="35" t="s">
        <v>1316</v>
      </c>
      <c r="E235" s="2" t="s">
        <v>1317</v>
      </c>
      <c r="F235" s="2" t="s">
        <v>1318</v>
      </c>
      <c r="G235" s="2" t="s">
        <v>1319</v>
      </c>
      <c r="H235" s="2" t="s">
        <v>1300</v>
      </c>
      <c r="I235" s="2" t="s">
        <v>1330</v>
      </c>
      <c r="J235" s="2" t="s">
        <v>1331</v>
      </c>
      <c r="K235" s="2" t="s">
        <v>262</v>
      </c>
      <c r="L235" s="2">
        <v>5150</v>
      </c>
      <c r="M235" s="2" t="s">
        <v>1303</v>
      </c>
      <c r="N235" s="2" t="s">
        <v>264</v>
      </c>
      <c r="O235" s="2" t="s">
        <v>300</v>
      </c>
      <c r="P235" s="2" t="s">
        <v>266</v>
      </c>
      <c r="Q235" s="2" t="s">
        <v>118</v>
      </c>
      <c r="R235" s="2" t="s">
        <v>537</v>
      </c>
      <c r="S235" s="2" t="s">
        <v>123</v>
      </c>
      <c r="T235" s="2" t="s">
        <v>1304</v>
      </c>
      <c r="U235" s="2" t="s">
        <v>125</v>
      </c>
      <c r="V235" s="2" t="s">
        <v>539</v>
      </c>
      <c r="W235" s="2" t="s">
        <v>540</v>
      </c>
      <c r="X235" s="2" t="s">
        <v>541</v>
      </c>
      <c r="Y235" s="2" t="s">
        <v>540</v>
      </c>
      <c r="Z235" s="16">
        <v>1665332</v>
      </c>
      <c r="AA235" s="16">
        <v>1665332</v>
      </c>
      <c r="AB235" s="16">
        <v>1612274.64</v>
      </c>
      <c r="AC235" s="16">
        <v>1605215.5688699998</v>
      </c>
      <c r="AD235" s="36">
        <f t="shared" si="23"/>
        <v>60116.431130000157</v>
      </c>
      <c r="AE235" s="16">
        <v>0</v>
      </c>
      <c r="AF235" s="16">
        <v>0</v>
      </c>
      <c r="AG235" s="16">
        <f t="shared" si="24"/>
        <v>0</v>
      </c>
      <c r="AH235" s="16">
        <v>0</v>
      </c>
      <c r="AI235" s="16">
        <v>0</v>
      </c>
      <c r="AJ235" s="16">
        <f t="shared" si="25"/>
        <v>0</v>
      </c>
      <c r="AK235" s="16">
        <v>0</v>
      </c>
      <c r="AL235" s="16">
        <v>0</v>
      </c>
      <c r="AM235" s="16">
        <f t="shared" si="26"/>
        <v>0</v>
      </c>
      <c r="AN235" s="16">
        <v>0</v>
      </c>
      <c r="AO235" s="16">
        <v>0</v>
      </c>
      <c r="AP235" s="16">
        <f t="shared" si="27"/>
        <v>0</v>
      </c>
      <c r="AQ235" s="16">
        <v>0</v>
      </c>
      <c r="AR235" s="16">
        <f t="shared" si="28"/>
        <v>60116.431130000157</v>
      </c>
      <c r="AS235" s="16">
        <v>0</v>
      </c>
      <c r="AT235" s="16">
        <v>0</v>
      </c>
      <c r="AU235" s="16" t="s">
        <v>274</v>
      </c>
      <c r="AV235" s="16">
        <v>0</v>
      </c>
      <c r="AW235" s="36">
        <v>0</v>
      </c>
      <c r="AX235" s="36">
        <v>0</v>
      </c>
      <c r="AY235" s="36">
        <v>0</v>
      </c>
      <c r="AZ235" s="36">
        <v>0</v>
      </c>
      <c r="BA235" s="36">
        <v>0</v>
      </c>
      <c r="BB235" s="36"/>
    </row>
    <row r="236" spans="1:54" hidden="1" x14ac:dyDescent="0.25">
      <c r="A236" s="2" t="str">
        <f t="shared" si="22"/>
        <v>K</v>
      </c>
      <c r="B236" s="2" t="s">
        <v>7</v>
      </c>
      <c r="C236" s="2" t="s">
        <v>1315</v>
      </c>
      <c r="D236" s="35" t="s">
        <v>1316</v>
      </c>
      <c r="E236" s="2" t="s">
        <v>1317</v>
      </c>
      <c r="F236" s="2" t="s">
        <v>1318</v>
      </c>
      <c r="G236" s="2" t="s">
        <v>1319</v>
      </c>
      <c r="H236" s="2" t="s">
        <v>1300</v>
      </c>
      <c r="I236" s="2" t="s">
        <v>1332</v>
      </c>
      <c r="J236" s="2" t="s">
        <v>1333</v>
      </c>
      <c r="K236" s="2" t="s">
        <v>262</v>
      </c>
      <c r="L236" s="2">
        <v>5031</v>
      </c>
      <c r="M236" s="2" t="s">
        <v>1329</v>
      </c>
      <c r="N236" s="2" t="s">
        <v>264</v>
      </c>
      <c r="O236" s="2" t="s">
        <v>285</v>
      </c>
      <c r="P236" s="2" t="s">
        <v>266</v>
      </c>
      <c r="Q236" s="2" t="s">
        <v>118</v>
      </c>
      <c r="R236" s="2" t="s">
        <v>537</v>
      </c>
      <c r="S236" s="2" t="s">
        <v>123</v>
      </c>
      <c r="T236" s="2" t="s">
        <v>1304</v>
      </c>
      <c r="U236" s="2" t="s">
        <v>125</v>
      </c>
      <c r="V236" s="2" t="s">
        <v>539</v>
      </c>
      <c r="W236" s="2" t="s">
        <v>540</v>
      </c>
      <c r="X236" s="2" t="s">
        <v>541</v>
      </c>
      <c r="Y236" s="2" t="s">
        <v>540</v>
      </c>
      <c r="Z236" s="16">
        <v>0</v>
      </c>
      <c r="AA236" s="16">
        <v>0</v>
      </c>
      <c r="AB236" s="16">
        <v>0</v>
      </c>
      <c r="AC236" s="16">
        <v>0</v>
      </c>
      <c r="AD236" s="36">
        <f t="shared" si="23"/>
        <v>0</v>
      </c>
      <c r="AE236" s="16">
        <v>0</v>
      </c>
      <c r="AF236" s="16">
        <v>0</v>
      </c>
      <c r="AG236" s="16">
        <f t="shared" si="24"/>
        <v>0</v>
      </c>
      <c r="AH236" s="16">
        <v>0</v>
      </c>
      <c r="AI236" s="16">
        <v>0</v>
      </c>
      <c r="AJ236" s="16">
        <f t="shared" si="25"/>
        <v>0</v>
      </c>
      <c r="AK236" s="16">
        <v>0</v>
      </c>
      <c r="AL236" s="16">
        <v>0</v>
      </c>
      <c r="AM236" s="16">
        <f t="shared" si="26"/>
        <v>0</v>
      </c>
      <c r="AN236" s="16">
        <v>0</v>
      </c>
      <c r="AO236" s="16">
        <v>0</v>
      </c>
      <c r="AP236" s="16">
        <f t="shared" si="27"/>
        <v>0</v>
      </c>
      <c r="AQ236" s="16">
        <v>0</v>
      </c>
      <c r="AR236" s="16">
        <f t="shared" si="28"/>
        <v>0</v>
      </c>
      <c r="AS236" s="16">
        <v>0</v>
      </c>
      <c r="AT236" s="16">
        <v>0</v>
      </c>
      <c r="AU236" s="16" t="s">
        <v>274</v>
      </c>
      <c r="AV236" s="16">
        <v>0</v>
      </c>
      <c r="AW236" s="36">
        <v>0</v>
      </c>
      <c r="AX236" s="36">
        <v>0</v>
      </c>
      <c r="AY236" s="36">
        <v>0</v>
      </c>
      <c r="AZ236" s="36">
        <v>0</v>
      </c>
      <c r="BA236" s="36">
        <v>0</v>
      </c>
      <c r="BB236" s="36"/>
    </row>
    <row r="237" spans="1:54" hidden="1" x14ac:dyDescent="0.25">
      <c r="A237" s="2" t="str">
        <f t="shared" si="22"/>
        <v>K</v>
      </c>
      <c r="B237" s="2" t="s">
        <v>7</v>
      </c>
      <c r="C237" s="2" t="s">
        <v>1315</v>
      </c>
      <c r="D237" s="35" t="s">
        <v>1316</v>
      </c>
      <c r="E237" s="2" t="s">
        <v>1317</v>
      </c>
      <c r="F237" s="2" t="s">
        <v>1318</v>
      </c>
      <c r="G237" s="2" t="s">
        <v>1334</v>
      </c>
      <c r="H237" s="2" t="s">
        <v>1309</v>
      </c>
      <c r="I237" s="2" t="s">
        <v>1335</v>
      </c>
      <c r="J237" s="2" t="s">
        <v>1336</v>
      </c>
      <c r="K237" s="2" t="s">
        <v>262</v>
      </c>
      <c r="L237" s="2">
        <v>5150</v>
      </c>
      <c r="M237" s="2" t="s">
        <v>1303</v>
      </c>
      <c r="N237" s="2" t="s">
        <v>264</v>
      </c>
      <c r="O237" s="2" t="s">
        <v>620</v>
      </c>
      <c r="P237" s="2" t="s">
        <v>266</v>
      </c>
      <c r="Q237" s="2" t="s">
        <v>118</v>
      </c>
      <c r="R237" s="2" t="s">
        <v>537</v>
      </c>
      <c r="S237" s="2" t="s">
        <v>123</v>
      </c>
      <c r="T237" s="2" t="s">
        <v>1312</v>
      </c>
      <c r="U237" s="2" t="s">
        <v>127</v>
      </c>
      <c r="V237" s="2" t="s">
        <v>539</v>
      </c>
      <c r="W237" s="2" t="s">
        <v>540</v>
      </c>
      <c r="X237" s="2" t="s">
        <v>541</v>
      </c>
      <c r="Y237" s="2" t="s">
        <v>540</v>
      </c>
      <c r="Z237" s="16">
        <v>0</v>
      </c>
      <c r="AA237" s="16">
        <v>0</v>
      </c>
      <c r="AB237" s="16">
        <v>0</v>
      </c>
      <c r="AC237" s="16">
        <v>0</v>
      </c>
      <c r="AD237" s="36">
        <f t="shared" si="23"/>
        <v>0</v>
      </c>
      <c r="AE237" s="16">
        <v>0</v>
      </c>
      <c r="AF237" s="16">
        <v>0</v>
      </c>
      <c r="AG237" s="16">
        <f t="shared" si="24"/>
        <v>0</v>
      </c>
      <c r="AH237" s="16">
        <v>0</v>
      </c>
      <c r="AI237" s="16">
        <v>0</v>
      </c>
      <c r="AJ237" s="16">
        <f t="shared" si="25"/>
        <v>0</v>
      </c>
      <c r="AK237" s="16">
        <v>0</v>
      </c>
      <c r="AL237" s="16">
        <v>0</v>
      </c>
      <c r="AM237" s="16">
        <f t="shared" si="26"/>
        <v>0</v>
      </c>
      <c r="AN237" s="16">
        <v>0</v>
      </c>
      <c r="AO237" s="16">
        <v>0</v>
      </c>
      <c r="AP237" s="16">
        <f t="shared" si="27"/>
        <v>0</v>
      </c>
      <c r="AQ237" s="16">
        <v>0</v>
      </c>
      <c r="AR237" s="16">
        <f t="shared" si="28"/>
        <v>0</v>
      </c>
      <c r="AS237" s="16">
        <v>0</v>
      </c>
      <c r="AT237" s="16">
        <v>0</v>
      </c>
      <c r="AU237" s="16" t="s">
        <v>274</v>
      </c>
      <c r="AV237" s="16">
        <v>0</v>
      </c>
      <c r="AW237" s="36">
        <v>0</v>
      </c>
      <c r="AX237" s="36">
        <v>0</v>
      </c>
      <c r="AY237" s="36">
        <v>0</v>
      </c>
      <c r="AZ237" s="36">
        <v>0</v>
      </c>
      <c r="BA237" s="36">
        <v>0</v>
      </c>
      <c r="BB237" s="36"/>
    </row>
    <row r="238" spans="1:54" hidden="1" x14ac:dyDescent="0.25">
      <c r="A238" s="2" t="str">
        <f t="shared" si="22"/>
        <v>K</v>
      </c>
      <c r="B238" s="2" t="s">
        <v>7</v>
      </c>
      <c r="C238" s="2" t="s">
        <v>1315</v>
      </c>
      <c r="D238" s="35" t="s">
        <v>1316</v>
      </c>
      <c r="E238" s="2" t="s">
        <v>1317</v>
      </c>
      <c r="F238" s="2" t="s">
        <v>1318</v>
      </c>
      <c r="G238" s="2" t="s">
        <v>1334</v>
      </c>
      <c r="H238" s="2" t="s">
        <v>1309</v>
      </c>
      <c r="I238" s="2" t="s">
        <v>1337</v>
      </c>
      <c r="J238" s="2" t="s">
        <v>1338</v>
      </c>
      <c r="K238" s="2" t="s">
        <v>262</v>
      </c>
      <c r="L238" s="2">
        <v>5150</v>
      </c>
      <c r="M238" s="2" t="s">
        <v>1303</v>
      </c>
      <c r="N238" s="2" t="s">
        <v>264</v>
      </c>
      <c r="O238" s="2" t="s">
        <v>300</v>
      </c>
      <c r="P238" s="2" t="s">
        <v>266</v>
      </c>
      <c r="Q238" s="2" t="s">
        <v>118</v>
      </c>
      <c r="R238" s="2" t="s">
        <v>537</v>
      </c>
      <c r="S238" s="2" t="s">
        <v>123</v>
      </c>
      <c r="T238" s="2" t="s">
        <v>1312</v>
      </c>
      <c r="U238" s="2" t="s">
        <v>127</v>
      </c>
      <c r="V238" s="2" t="s">
        <v>539</v>
      </c>
      <c r="W238" s="2" t="s">
        <v>540</v>
      </c>
      <c r="X238" s="2" t="s">
        <v>541</v>
      </c>
      <c r="Y238" s="2" t="s">
        <v>540</v>
      </c>
      <c r="Z238" s="16">
        <v>0</v>
      </c>
      <c r="AA238" s="16">
        <v>0</v>
      </c>
      <c r="AB238" s="16">
        <v>0</v>
      </c>
      <c r="AC238" s="16">
        <v>0</v>
      </c>
      <c r="AD238" s="36">
        <f t="shared" si="23"/>
        <v>0</v>
      </c>
      <c r="AE238" s="16">
        <v>0</v>
      </c>
      <c r="AF238" s="16">
        <v>0</v>
      </c>
      <c r="AG238" s="16">
        <f t="shared" si="24"/>
        <v>0</v>
      </c>
      <c r="AH238" s="16">
        <v>0</v>
      </c>
      <c r="AI238" s="16">
        <v>0</v>
      </c>
      <c r="AJ238" s="16">
        <f t="shared" si="25"/>
        <v>0</v>
      </c>
      <c r="AK238" s="16">
        <v>0</v>
      </c>
      <c r="AL238" s="16">
        <v>0</v>
      </c>
      <c r="AM238" s="16">
        <f t="shared" si="26"/>
        <v>0</v>
      </c>
      <c r="AN238" s="16">
        <v>0</v>
      </c>
      <c r="AO238" s="16">
        <v>0</v>
      </c>
      <c r="AP238" s="16">
        <f t="shared" si="27"/>
        <v>0</v>
      </c>
      <c r="AQ238" s="16">
        <v>0</v>
      </c>
      <c r="AR238" s="16">
        <f t="shared" si="28"/>
        <v>0</v>
      </c>
      <c r="AS238" s="16">
        <v>0</v>
      </c>
      <c r="AT238" s="16">
        <v>0</v>
      </c>
      <c r="AU238" s="16" t="s">
        <v>274</v>
      </c>
      <c r="AV238" s="16">
        <v>0</v>
      </c>
      <c r="AW238" s="36">
        <v>0</v>
      </c>
      <c r="AX238" s="36">
        <v>0</v>
      </c>
      <c r="AY238" s="36">
        <v>0</v>
      </c>
      <c r="AZ238" s="36">
        <v>0</v>
      </c>
      <c r="BA238" s="36">
        <v>0</v>
      </c>
      <c r="BB238" s="36"/>
    </row>
    <row r="239" spans="1:54" hidden="1" x14ac:dyDescent="0.25">
      <c r="A239" s="2" t="str">
        <f t="shared" si="22"/>
        <v>K</v>
      </c>
      <c r="B239" s="2" t="s">
        <v>7</v>
      </c>
      <c r="C239" s="2" t="s">
        <v>1315</v>
      </c>
      <c r="D239" s="35" t="s">
        <v>1316</v>
      </c>
      <c r="E239" s="2" t="s">
        <v>1317</v>
      </c>
      <c r="F239" s="2" t="s">
        <v>1318</v>
      </c>
      <c r="G239" s="2" t="s">
        <v>1334</v>
      </c>
      <c r="H239" s="2" t="s">
        <v>1309</v>
      </c>
      <c r="I239" s="2" t="s">
        <v>1339</v>
      </c>
      <c r="J239" s="2" t="s">
        <v>1340</v>
      </c>
      <c r="K239" s="2" t="s">
        <v>262</v>
      </c>
      <c r="L239" s="2">
        <v>5150</v>
      </c>
      <c r="M239" s="2" t="s">
        <v>1303</v>
      </c>
      <c r="N239" s="2" t="s">
        <v>264</v>
      </c>
      <c r="O239" s="2" t="s">
        <v>620</v>
      </c>
      <c r="P239" s="2" t="s">
        <v>266</v>
      </c>
      <c r="Q239" s="2" t="s">
        <v>118</v>
      </c>
      <c r="R239" s="2" t="s">
        <v>537</v>
      </c>
      <c r="S239" s="2" t="s">
        <v>123</v>
      </c>
      <c r="T239" s="2" t="s">
        <v>1312</v>
      </c>
      <c r="U239" s="2" t="s">
        <v>127</v>
      </c>
      <c r="V239" s="2" t="s">
        <v>424</v>
      </c>
      <c r="W239" s="2" t="s">
        <v>425</v>
      </c>
      <c r="X239" s="2" t="s">
        <v>1326</v>
      </c>
      <c r="Y239" s="2" t="s">
        <v>425</v>
      </c>
      <c r="Z239" s="16">
        <v>80000</v>
      </c>
      <c r="AA239" s="16">
        <v>0</v>
      </c>
      <c r="AB239" s="16">
        <v>4516.87</v>
      </c>
      <c r="AC239" s="16">
        <v>84402.82</v>
      </c>
      <c r="AD239" s="36">
        <f t="shared" si="23"/>
        <v>-84402.82</v>
      </c>
      <c r="AE239" s="16">
        <v>0</v>
      </c>
      <c r="AF239" s="16">
        <v>37000</v>
      </c>
      <c r="AG239" s="16">
        <f t="shared" si="24"/>
        <v>-37000</v>
      </c>
      <c r="AH239" s="16">
        <v>0</v>
      </c>
      <c r="AI239" s="16">
        <v>0</v>
      </c>
      <c r="AJ239" s="16">
        <f t="shared" si="25"/>
        <v>0</v>
      </c>
      <c r="AK239" s="16">
        <v>4450000</v>
      </c>
      <c r="AL239" s="16">
        <v>0</v>
      </c>
      <c r="AM239" s="16">
        <f t="shared" si="26"/>
        <v>4450000</v>
      </c>
      <c r="AN239" s="16">
        <v>0</v>
      </c>
      <c r="AO239" s="16">
        <v>0</v>
      </c>
      <c r="AP239" s="16">
        <f t="shared" si="27"/>
        <v>0</v>
      </c>
      <c r="AQ239" s="16">
        <v>0</v>
      </c>
      <c r="AR239" s="16">
        <f t="shared" si="28"/>
        <v>4328597.18</v>
      </c>
      <c r="AS239" s="16">
        <v>0</v>
      </c>
      <c r="AT239" s="16">
        <v>0</v>
      </c>
      <c r="AU239" s="16" t="s">
        <v>274</v>
      </c>
      <c r="AV239" s="16">
        <v>0</v>
      </c>
      <c r="AW239" s="36">
        <v>37000</v>
      </c>
      <c r="AX239" s="36">
        <v>0</v>
      </c>
      <c r="AY239" s="36">
        <v>0</v>
      </c>
      <c r="AZ239" s="36">
        <v>0</v>
      </c>
      <c r="BA239" s="36">
        <v>0</v>
      </c>
      <c r="BB239" s="36"/>
    </row>
    <row r="240" spans="1:54" hidden="1" x14ac:dyDescent="0.25">
      <c r="A240" s="2" t="str">
        <f t="shared" si="22"/>
        <v>K</v>
      </c>
      <c r="B240" s="2" t="s">
        <v>7</v>
      </c>
      <c r="C240" s="2" t="s">
        <v>1315</v>
      </c>
      <c r="D240" s="35" t="s">
        <v>1316</v>
      </c>
      <c r="E240" s="2" t="s">
        <v>1317</v>
      </c>
      <c r="F240" s="2" t="s">
        <v>1318</v>
      </c>
      <c r="G240" s="2" t="s">
        <v>1334</v>
      </c>
      <c r="H240" s="2" t="s">
        <v>1309</v>
      </c>
      <c r="I240" s="2" t="s">
        <v>1341</v>
      </c>
      <c r="J240" s="2" t="s">
        <v>1342</v>
      </c>
      <c r="K240" s="2" t="s">
        <v>262</v>
      </c>
      <c r="L240" s="2">
        <v>5150</v>
      </c>
      <c r="M240" s="2" t="s">
        <v>1303</v>
      </c>
      <c r="N240" s="2" t="s">
        <v>264</v>
      </c>
      <c r="O240" s="2" t="s">
        <v>300</v>
      </c>
      <c r="P240" s="2" t="s">
        <v>266</v>
      </c>
      <c r="Q240" s="2" t="s">
        <v>118</v>
      </c>
      <c r="R240" s="2" t="s">
        <v>537</v>
      </c>
      <c r="S240" s="2" t="s">
        <v>123</v>
      </c>
      <c r="T240" s="2" t="s">
        <v>1312</v>
      </c>
      <c r="U240" s="2" t="s">
        <v>127</v>
      </c>
      <c r="V240" s="2" t="s">
        <v>539</v>
      </c>
      <c r="W240" s="2" t="s">
        <v>540</v>
      </c>
      <c r="X240" s="2" t="s">
        <v>541</v>
      </c>
      <c r="Y240" s="2" t="s">
        <v>540</v>
      </c>
      <c r="Z240" s="16">
        <v>0</v>
      </c>
      <c r="AA240" s="16">
        <v>0</v>
      </c>
      <c r="AB240" s="16">
        <v>2315.61</v>
      </c>
      <c r="AC240" s="16">
        <v>0</v>
      </c>
      <c r="AD240" s="36">
        <f t="shared" si="23"/>
        <v>0</v>
      </c>
      <c r="AE240" s="16">
        <v>0</v>
      </c>
      <c r="AF240" s="16">
        <v>0</v>
      </c>
      <c r="AG240" s="16">
        <f t="shared" si="24"/>
        <v>0</v>
      </c>
      <c r="AH240" s="16">
        <v>0</v>
      </c>
      <c r="AI240" s="16">
        <v>0</v>
      </c>
      <c r="AJ240" s="16">
        <f t="shared" si="25"/>
        <v>0</v>
      </c>
      <c r="AK240" s="16">
        <v>0</v>
      </c>
      <c r="AL240" s="16">
        <v>0</v>
      </c>
      <c r="AM240" s="16">
        <f t="shared" si="26"/>
        <v>0</v>
      </c>
      <c r="AN240" s="16">
        <v>0</v>
      </c>
      <c r="AO240" s="16">
        <v>0</v>
      </c>
      <c r="AP240" s="16">
        <f t="shared" si="27"/>
        <v>0</v>
      </c>
      <c r="AQ240" s="16">
        <v>0</v>
      </c>
      <c r="AR240" s="16">
        <f t="shared" si="28"/>
        <v>0</v>
      </c>
      <c r="AS240" s="16">
        <v>0</v>
      </c>
      <c r="AT240" s="16">
        <v>0</v>
      </c>
      <c r="AU240" s="16" t="s">
        <v>274</v>
      </c>
      <c r="AV240" s="16">
        <v>0</v>
      </c>
      <c r="AW240" s="36">
        <v>0</v>
      </c>
      <c r="AX240" s="36">
        <v>0</v>
      </c>
      <c r="AY240" s="36">
        <v>0</v>
      </c>
      <c r="AZ240" s="36">
        <v>0</v>
      </c>
      <c r="BA240" s="36">
        <v>0</v>
      </c>
      <c r="BB240" s="36"/>
    </row>
    <row r="241" spans="1:54" hidden="1" x14ac:dyDescent="0.25">
      <c r="A241" s="2" t="str">
        <f t="shared" si="22"/>
        <v>K</v>
      </c>
      <c r="B241" s="2" t="s">
        <v>7</v>
      </c>
      <c r="C241" s="2" t="s">
        <v>1315</v>
      </c>
      <c r="D241" s="35" t="s">
        <v>1316</v>
      </c>
      <c r="E241" s="2" t="s">
        <v>1317</v>
      </c>
      <c r="F241" s="2" t="s">
        <v>1318</v>
      </c>
      <c r="G241" s="2" t="s">
        <v>1334</v>
      </c>
      <c r="H241" s="2" t="s">
        <v>1309</v>
      </c>
      <c r="I241" s="2" t="s">
        <v>1343</v>
      </c>
      <c r="J241" s="2" t="s">
        <v>1344</v>
      </c>
      <c r="K241" s="2" t="s">
        <v>262</v>
      </c>
      <c r="L241" s="2">
        <v>5150</v>
      </c>
      <c r="M241" s="2" t="s">
        <v>1303</v>
      </c>
      <c r="N241" s="2" t="s">
        <v>264</v>
      </c>
      <c r="O241" s="2" t="s">
        <v>265</v>
      </c>
      <c r="P241" s="2" t="s">
        <v>266</v>
      </c>
      <c r="Q241" s="2" t="s">
        <v>118</v>
      </c>
      <c r="R241" s="2" t="s">
        <v>537</v>
      </c>
      <c r="S241" s="2" t="s">
        <v>123</v>
      </c>
      <c r="T241" s="2" t="s">
        <v>1312</v>
      </c>
      <c r="U241" s="2" t="s">
        <v>127</v>
      </c>
      <c r="V241" s="2" t="s">
        <v>539</v>
      </c>
      <c r="W241" s="2" t="s">
        <v>540</v>
      </c>
      <c r="X241" s="2" t="s">
        <v>541</v>
      </c>
      <c r="Y241" s="2" t="s">
        <v>540</v>
      </c>
      <c r="Z241" s="16">
        <v>0</v>
      </c>
      <c r="AA241" s="16">
        <v>0</v>
      </c>
      <c r="AB241" s="16">
        <v>79810.5</v>
      </c>
      <c r="AC241" s="16">
        <v>79810.5</v>
      </c>
      <c r="AD241" s="36">
        <f t="shared" si="23"/>
        <v>-79810.5</v>
      </c>
      <c r="AE241" s="16">
        <v>0</v>
      </c>
      <c r="AF241" s="16">
        <v>0</v>
      </c>
      <c r="AG241" s="16">
        <f t="shared" si="24"/>
        <v>0</v>
      </c>
      <c r="AH241" s="16">
        <v>0</v>
      </c>
      <c r="AI241" s="16">
        <v>100000</v>
      </c>
      <c r="AJ241" s="16">
        <f t="shared" si="25"/>
        <v>-100000</v>
      </c>
      <c r="AK241" s="16">
        <v>0</v>
      </c>
      <c r="AL241" s="16">
        <v>0</v>
      </c>
      <c r="AM241" s="16">
        <f t="shared" si="26"/>
        <v>0</v>
      </c>
      <c r="AN241" s="16">
        <v>0</v>
      </c>
      <c r="AO241" s="16">
        <v>100000</v>
      </c>
      <c r="AP241" s="16">
        <f t="shared" si="27"/>
        <v>-100000</v>
      </c>
      <c r="AQ241" s="16">
        <v>100000</v>
      </c>
      <c r="AR241" s="16">
        <f t="shared" si="28"/>
        <v>-279810.5</v>
      </c>
      <c r="AS241" s="16">
        <v>0</v>
      </c>
      <c r="AT241" s="16">
        <v>0</v>
      </c>
      <c r="AU241" s="16" t="s">
        <v>274</v>
      </c>
      <c r="AV241" s="16">
        <v>-100000</v>
      </c>
      <c r="AW241" s="36">
        <v>0</v>
      </c>
      <c r="AX241" s="36">
        <v>100000</v>
      </c>
      <c r="AY241" s="36">
        <v>0</v>
      </c>
      <c r="AZ241" s="36">
        <v>100000</v>
      </c>
      <c r="BA241" s="36">
        <v>100000</v>
      </c>
      <c r="BB241" s="36"/>
    </row>
    <row r="242" spans="1:54" hidden="1" x14ac:dyDescent="0.25">
      <c r="A242" s="2" t="str">
        <f t="shared" si="22"/>
        <v>K</v>
      </c>
      <c r="B242" s="2" t="s">
        <v>7</v>
      </c>
      <c r="C242" s="2" t="s">
        <v>1345</v>
      </c>
      <c r="D242" s="35" t="s">
        <v>1346</v>
      </c>
      <c r="E242" s="2" t="s">
        <v>1347</v>
      </c>
      <c r="F242" s="2" t="s">
        <v>1348</v>
      </c>
      <c r="G242" s="2" t="s">
        <v>1349</v>
      </c>
      <c r="H242" s="2" t="s">
        <v>1300</v>
      </c>
      <c r="I242" s="2" t="s">
        <v>1350</v>
      </c>
      <c r="J242" s="2" t="s">
        <v>1351</v>
      </c>
      <c r="K242" s="2" t="s">
        <v>262</v>
      </c>
      <c r="L242" s="2">
        <v>5031</v>
      </c>
      <c r="M242" s="2" t="s">
        <v>1329</v>
      </c>
      <c r="N242" s="2" t="s">
        <v>264</v>
      </c>
      <c r="O242" s="2" t="s">
        <v>300</v>
      </c>
      <c r="P242" s="2" t="s">
        <v>266</v>
      </c>
      <c r="Q242" s="2" t="s">
        <v>118</v>
      </c>
      <c r="R242" s="2" t="s">
        <v>537</v>
      </c>
      <c r="S242" s="2" t="s">
        <v>123</v>
      </c>
      <c r="T242" s="2" t="s">
        <v>1352</v>
      </c>
      <c r="U242" s="2" t="s">
        <v>126</v>
      </c>
      <c r="V242" s="2" t="s">
        <v>424</v>
      </c>
      <c r="W242" s="2" t="s">
        <v>425</v>
      </c>
      <c r="X242" s="2" t="s">
        <v>1326</v>
      </c>
      <c r="Y242" s="2" t="s">
        <v>425</v>
      </c>
      <c r="Z242" s="16">
        <v>2030972</v>
      </c>
      <c r="AA242" s="16">
        <v>2030973</v>
      </c>
      <c r="AB242" s="16">
        <v>1655526.33</v>
      </c>
      <c r="AC242" s="16">
        <v>1699782.1945018999</v>
      </c>
      <c r="AD242" s="36">
        <f t="shared" si="23"/>
        <v>331190.80549810012</v>
      </c>
      <c r="AE242" s="16">
        <v>2652118</v>
      </c>
      <c r="AF242" s="16">
        <v>1318409</v>
      </c>
      <c r="AG242" s="16">
        <f t="shared" si="24"/>
        <v>1333709</v>
      </c>
      <c r="AH242" s="16">
        <v>17345801</v>
      </c>
      <c r="AI242" s="16">
        <v>19267000</v>
      </c>
      <c r="AJ242" s="16">
        <f t="shared" si="25"/>
        <v>-1921199</v>
      </c>
      <c r="AK242" s="16">
        <v>17866175</v>
      </c>
      <c r="AL242" s="16">
        <v>0</v>
      </c>
      <c r="AM242" s="16">
        <f t="shared" si="26"/>
        <v>17866175</v>
      </c>
      <c r="AN242" s="16">
        <v>18402160</v>
      </c>
      <c r="AO242" s="16">
        <v>0</v>
      </c>
      <c r="AP242" s="16">
        <f t="shared" si="27"/>
        <v>18402160</v>
      </c>
      <c r="AQ242" s="16">
        <v>0</v>
      </c>
      <c r="AR242" s="16">
        <f t="shared" si="28"/>
        <v>36012035.805498101</v>
      </c>
      <c r="AS242" s="16">
        <v>0</v>
      </c>
      <c r="AT242" s="16">
        <v>0</v>
      </c>
      <c r="AU242" s="16" t="s">
        <v>274</v>
      </c>
      <c r="AV242" s="16">
        <v>0</v>
      </c>
      <c r="AW242" s="36">
        <v>0</v>
      </c>
      <c r="AX242" s="36">
        <v>1921199</v>
      </c>
      <c r="AY242" s="36">
        <v>-17866175</v>
      </c>
      <c r="AZ242" s="36">
        <v>-18402160</v>
      </c>
      <c r="BA242" s="36">
        <v>0</v>
      </c>
      <c r="BB242" s="36"/>
    </row>
    <row r="243" spans="1:54" hidden="1" x14ac:dyDescent="0.25">
      <c r="A243" s="2" t="str">
        <f t="shared" si="22"/>
        <v>K</v>
      </c>
      <c r="B243" s="2" t="s">
        <v>7</v>
      </c>
      <c r="C243" s="2" t="s">
        <v>1345</v>
      </c>
      <c r="D243" s="35" t="s">
        <v>1346</v>
      </c>
      <c r="E243" s="2" t="s">
        <v>1347</v>
      </c>
      <c r="F243" s="2" t="s">
        <v>1348</v>
      </c>
      <c r="G243" s="2" t="s">
        <v>1349</v>
      </c>
      <c r="H243" s="2" t="s">
        <v>1300</v>
      </c>
      <c r="I243" s="2" t="s">
        <v>1353</v>
      </c>
      <c r="J243" s="2" t="s">
        <v>1354</v>
      </c>
      <c r="K243" s="2" t="s">
        <v>262</v>
      </c>
      <c r="L243" s="2">
        <v>5031</v>
      </c>
      <c r="M243" s="2" t="s">
        <v>1329</v>
      </c>
      <c r="N243" s="2" t="s">
        <v>264</v>
      </c>
      <c r="O243" s="2" t="s">
        <v>300</v>
      </c>
      <c r="P243" s="2" t="s">
        <v>460</v>
      </c>
      <c r="Q243" s="2" t="s">
        <v>51</v>
      </c>
      <c r="R243" s="2" t="s">
        <v>524</v>
      </c>
      <c r="S243" s="2" t="s">
        <v>104</v>
      </c>
      <c r="T243" s="2" t="s">
        <v>1355</v>
      </c>
      <c r="U243" s="2" t="s">
        <v>110</v>
      </c>
      <c r="V243" s="2" t="s">
        <v>424</v>
      </c>
      <c r="W243" s="2" t="s">
        <v>425</v>
      </c>
      <c r="X243" s="2" t="s">
        <v>1326</v>
      </c>
      <c r="Y243" s="2" t="s">
        <v>425</v>
      </c>
      <c r="Z243" s="16">
        <v>2352000</v>
      </c>
      <c r="AA243" s="16">
        <v>2352000</v>
      </c>
      <c r="AB243" s="16">
        <v>2694222.49</v>
      </c>
      <c r="AC243" s="16">
        <v>2041461.5264476</v>
      </c>
      <c r="AD243" s="36">
        <f t="shared" si="23"/>
        <v>310538.47355240001</v>
      </c>
      <c r="AE243" s="16">
        <v>35250000</v>
      </c>
      <c r="AF243" s="16">
        <v>21571000</v>
      </c>
      <c r="AG243" s="16">
        <f t="shared" si="24"/>
        <v>13679000</v>
      </c>
      <c r="AH243" s="16">
        <v>619000</v>
      </c>
      <c r="AI243" s="16">
        <v>14428000</v>
      </c>
      <c r="AJ243" s="16">
        <f t="shared" si="25"/>
        <v>-13809000</v>
      </c>
      <c r="AK243" s="16">
        <v>0</v>
      </c>
      <c r="AL243" s="16">
        <v>116000</v>
      </c>
      <c r="AM243" s="16">
        <f t="shared" si="26"/>
        <v>-116000</v>
      </c>
      <c r="AN243" s="16">
        <v>0</v>
      </c>
      <c r="AO243" s="16">
        <v>0</v>
      </c>
      <c r="AP243" s="16">
        <f t="shared" si="27"/>
        <v>0</v>
      </c>
      <c r="AQ243" s="16">
        <v>0</v>
      </c>
      <c r="AR243" s="16">
        <f t="shared" si="28"/>
        <v>64538.473552400013</v>
      </c>
      <c r="AS243" s="16">
        <v>0</v>
      </c>
      <c r="AT243" s="16" t="s">
        <v>1356</v>
      </c>
      <c r="AU243" s="16" t="s">
        <v>306</v>
      </c>
      <c r="AV243" s="16">
        <v>0</v>
      </c>
      <c r="AW243" s="36">
        <v>0</v>
      </c>
      <c r="AX243" s="36">
        <v>0</v>
      </c>
      <c r="AY243" s="36">
        <v>0</v>
      </c>
      <c r="AZ243" s="36">
        <v>0</v>
      </c>
      <c r="BA243" s="36">
        <v>0</v>
      </c>
      <c r="BB243" s="36"/>
    </row>
    <row r="244" spans="1:54" hidden="1" x14ac:dyDescent="0.25">
      <c r="A244" s="2" t="str">
        <f t="shared" si="22"/>
        <v>K</v>
      </c>
      <c r="B244" s="2" t="s">
        <v>7</v>
      </c>
      <c r="C244" s="2" t="s">
        <v>1345</v>
      </c>
      <c r="D244" s="35" t="s">
        <v>1346</v>
      </c>
      <c r="E244" s="2" t="s">
        <v>1347</v>
      </c>
      <c r="F244" s="2" t="s">
        <v>1348</v>
      </c>
      <c r="G244" s="2" t="s">
        <v>1349</v>
      </c>
      <c r="H244" s="2" t="s">
        <v>1300</v>
      </c>
      <c r="I244" s="2" t="s">
        <v>1357</v>
      </c>
      <c r="J244" s="2" t="s">
        <v>1358</v>
      </c>
      <c r="K244" s="2" t="s">
        <v>262</v>
      </c>
      <c r="L244" s="2">
        <v>5150</v>
      </c>
      <c r="M244" s="2" t="s">
        <v>1303</v>
      </c>
      <c r="N244" s="2" t="s">
        <v>264</v>
      </c>
      <c r="O244" s="2" t="s">
        <v>300</v>
      </c>
      <c r="P244" s="2" t="s">
        <v>266</v>
      </c>
      <c r="Q244" s="2" t="s">
        <v>118</v>
      </c>
      <c r="R244" s="2" t="s">
        <v>537</v>
      </c>
      <c r="S244" s="2" t="s">
        <v>123</v>
      </c>
      <c r="T244" s="2" t="s">
        <v>1352</v>
      </c>
      <c r="U244" s="2" t="s">
        <v>126</v>
      </c>
      <c r="V244" s="2" t="s">
        <v>509</v>
      </c>
      <c r="W244" s="2" t="s">
        <v>510</v>
      </c>
      <c r="X244" s="2" t="s">
        <v>1323</v>
      </c>
      <c r="Y244" s="2" t="s">
        <v>510</v>
      </c>
      <c r="Z244" s="16">
        <v>0</v>
      </c>
      <c r="AA244" s="16">
        <v>0</v>
      </c>
      <c r="AB244" s="16">
        <v>-86208.68</v>
      </c>
      <c r="AC244" s="16">
        <v>-86060.36</v>
      </c>
      <c r="AD244" s="36">
        <f t="shared" si="23"/>
        <v>86060.36</v>
      </c>
      <c r="AE244" s="16">
        <v>0</v>
      </c>
      <c r="AF244" s="16">
        <v>0</v>
      </c>
      <c r="AG244" s="16">
        <f t="shared" si="24"/>
        <v>0</v>
      </c>
      <c r="AH244" s="16">
        <v>0</v>
      </c>
      <c r="AI244" s="16">
        <v>0</v>
      </c>
      <c r="AJ244" s="16">
        <f t="shared" si="25"/>
        <v>0</v>
      </c>
      <c r="AK244" s="16">
        <v>0</v>
      </c>
      <c r="AL244" s="16">
        <v>0</v>
      </c>
      <c r="AM244" s="16">
        <f t="shared" si="26"/>
        <v>0</v>
      </c>
      <c r="AN244" s="16">
        <v>0</v>
      </c>
      <c r="AO244" s="16">
        <v>0</v>
      </c>
      <c r="AP244" s="16">
        <f t="shared" si="27"/>
        <v>0</v>
      </c>
      <c r="AQ244" s="16">
        <v>0</v>
      </c>
      <c r="AR244" s="16">
        <f t="shared" si="28"/>
        <v>86060.36</v>
      </c>
      <c r="AS244" s="16">
        <v>0</v>
      </c>
      <c r="AT244" s="16">
        <v>0</v>
      </c>
      <c r="AU244" s="16" t="s">
        <v>274</v>
      </c>
      <c r="AV244" s="16">
        <v>0</v>
      </c>
      <c r="AW244" s="36">
        <v>0</v>
      </c>
      <c r="AX244" s="36">
        <v>0</v>
      </c>
      <c r="AY244" s="36">
        <v>0</v>
      </c>
      <c r="AZ244" s="36">
        <v>0</v>
      </c>
      <c r="BA244" s="36">
        <v>0</v>
      </c>
      <c r="BB244" s="36"/>
    </row>
    <row r="245" spans="1:54" hidden="1" x14ac:dyDescent="0.25">
      <c r="A245" s="2" t="str">
        <f t="shared" si="22"/>
        <v>K</v>
      </c>
      <c r="B245" s="2" t="s">
        <v>7</v>
      </c>
      <c r="C245" s="2" t="s">
        <v>1345</v>
      </c>
      <c r="D245" s="35" t="s">
        <v>1346</v>
      </c>
      <c r="E245" s="2" t="s">
        <v>1359</v>
      </c>
      <c r="F245" s="2" t="s">
        <v>1360</v>
      </c>
      <c r="G245" s="2" t="s">
        <v>1361</v>
      </c>
      <c r="H245" s="2" t="s">
        <v>1309</v>
      </c>
      <c r="I245" s="2" t="s">
        <v>1362</v>
      </c>
      <c r="J245" s="2" t="s">
        <v>1363</v>
      </c>
      <c r="K245" s="2" t="s">
        <v>262</v>
      </c>
      <c r="L245" s="2">
        <v>5031</v>
      </c>
      <c r="M245" s="2" t="s">
        <v>1329</v>
      </c>
      <c r="N245" s="2" t="s">
        <v>264</v>
      </c>
      <c r="O245" s="2" t="s">
        <v>300</v>
      </c>
      <c r="P245" s="2" t="s">
        <v>266</v>
      </c>
      <c r="Q245" s="2" t="s">
        <v>118</v>
      </c>
      <c r="R245" s="2" t="s">
        <v>537</v>
      </c>
      <c r="S245" s="2" t="s">
        <v>123</v>
      </c>
      <c r="T245" s="2" t="s">
        <v>1312</v>
      </c>
      <c r="U245" s="2" t="s">
        <v>127</v>
      </c>
      <c r="V245" s="2" t="s">
        <v>509</v>
      </c>
      <c r="W245" s="2" t="s">
        <v>510</v>
      </c>
      <c r="X245" s="2" t="s">
        <v>1323</v>
      </c>
      <c r="Y245" s="2" t="s">
        <v>510</v>
      </c>
      <c r="Z245" s="16">
        <v>1134000</v>
      </c>
      <c r="AA245" s="16">
        <v>1134001</v>
      </c>
      <c r="AB245" s="16">
        <v>986471.58</v>
      </c>
      <c r="AC245" s="16">
        <v>887705.35545999999</v>
      </c>
      <c r="AD245" s="36">
        <f t="shared" si="23"/>
        <v>246295.64454000001</v>
      </c>
      <c r="AE245" s="16">
        <v>115000</v>
      </c>
      <c r="AF245" s="16">
        <v>945000</v>
      </c>
      <c r="AG245" s="16">
        <f t="shared" si="24"/>
        <v>-830000</v>
      </c>
      <c r="AH245" s="16">
        <v>0</v>
      </c>
      <c r="AI245" s="16">
        <v>0</v>
      </c>
      <c r="AJ245" s="16">
        <f t="shared" si="25"/>
        <v>0</v>
      </c>
      <c r="AK245" s="16">
        <v>0</v>
      </c>
      <c r="AL245" s="16">
        <v>0</v>
      </c>
      <c r="AM245" s="16">
        <f t="shared" si="26"/>
        <v>0</v>
      </c>
      <c r="AN245" s="16">
        <v>0</v>
      </c>
      <c r="AO245" s="16">
        <v>0</v>
      </c>
      <c r="AP245" s="16">
        <f t="shared" si="27"/>
        <v>0</v>
      </c>
      <c r="AQ245" s="16">
        <v>0</v>
      </c>
      <c r="AR245" s="16">
        <f t="shared" si="28"/>
        <v>-583704.35545999999</v>
      </c>
      <c r="AS245" s="16">
        <v>0</v>
      </c>
      <c r="AT245" s="16" t="s">
        <v>1364</v>
      </c>
      <c r="AU245" s="16" t="s">
        <v>274</v>
      </c>
      <c r="AV245" s="16">
        <v>0</v>
      </c>
      <c r="AW245" s="36">
        <v>-13000</v>
      </c>
      <c r="AX245" s="36">
        <v>-7180000</v>
      </c>
      <c r="AY245" s="36">
        <v>-95000</v>
      </c>
      <c r="AZ245" s="36">
        <v>0</v>
      </c>
      <c r="BA245" s="36">
        <v>0</v>
      </c>
      <c r="BB245" s="36"/>
    </row>
    <row r="246" spans="1:54" hidden="1" x14ac:dyDescent="0.25">
      <c r="A246" s="2" t="str">
        <f t="shared" si="22"/>
        <v>K</v>
      </c>
      <c r="B246" s="2" t="s">
        <v>7</v>
      </c>
      <c r="C246" s="2" t="s">
        <v>1345</v>
      </c>
      <c r="D246" s="35" t="s">
        <v>1346</v>
      </c>
      <c r="E246" s="2" t="s">
        <v>1359</v>
      </c>
      <c r="F246" s="2" t="s">
        <v>1360</v>
      </c>
      <c r="G246" s="2" t="s">
        <v>1361</v>
      </c>
      <c r="H246" s="2" t="s">
        <v>1309</v>
      </c>
      <c r="I246" s="2" t="s">
        <v>1365</v>
      </c>
      <c r="J246" s="2" t="s">
        <v>1366</v>
      </c>
      <c r="K246" s="2" t="s">
        <v>262</v>
      </c>
      <c r="L246" s="2">
        <v>5031</v>
      </c>
      <c r="M246" s="2" t="s">
        <v>1329</v>
      </c>
      <c r="N246" s="2" t="s">
        <v>264</v>
      </c>
      <c r="O246" s="2" t="s">
        <v>300</v>
      </c>
      <c r="P246" s="2" t="s">
        <v>266</v>
      </c>
      <c r="Q246" s="2" t="s">
        <v>118</v>
      </c>
      <c r="R246" s="2" t="s">
        <v>537</v>
      </c>
      <c r="S246" s="2" t="s">
        <v>123</v>
      </c>
      <c r="T246" s="2" t="s">
        <v>1312</v>
      </c>
      <c r="U246" s="2" t="s">
        <v>127</v>
      </c>
      <c r="V246" s="2" t="s">
        <v>424</v>
      </c>
      <c r="W246" s="2" t="s">
        <v>425</v>
      </c>
      <c r="X246" s="2" t="s">
        <v>1326</v>
      </c>
      <c r="Y246" s="2" t="s">
        <v>425</v>
      </c>
      <c r="Z246" s="16">
        <v>0</v>
      </c>
      <c r="AA246" s="16">
        <v>0</v>
      </c>
      <c r="AB246" s="16">
        <v>328025.32</v>
      </c>
      <c r="AC246" s="16">
        <v>1239972.57439</v>
      </c>
      <c r="AD246" s="36">
        <f t="shared" si="23"/>
        <v>-1239972.57439</v>
      </c>
      <c r="AE246" s="16">
        <v>0</v>
      </c>
      <c r="AF246" s="16">
        <v>0</v>
      </c>
      <c r="AG246" s="16">
        <f t="shared" si="24"/>
        <v>0</v>
      </c>
      <c r="AH246" s="16">
        <v>0</v>
      </c>
      <c r="AI246" s="16">
        <v>0</v>
      </c>
      <c r="AJ246" s="16">
        <f t="shared" si="25"/>
        <v>0</v>
      </c>
      <c r="AK246" s="16">
        <v>0</v>
      </c>
      <c r="AL246" s="16">
        <v>0</v>
      </c>
      <c r="AM246" s="16">
        <f t="shared" si="26"/>
        <v>0</v>
      </c>
      <c r="AN246" s="16">
        <v>0</v>
      </c>
      <c r="AO246" s="16">
        <v>0</v>
      </c>
      <c r="AP246" s="16">
        <f t="shared" si="27"/>
        <v>0</v>
      </c>
      <c r="AQ246" s="16">
        <v>0</v>
      </c>
      <c r="AR246" s="16">
        <f t="shared" si="28"/>
        <v>-1239972.57439</v>
      </c>
      <c r="AS246" s="16">
        <v>0</v>
      </c>
      <c r="AT246" s="16">
        <v>0</v>
      </c>
      <c r="AU246" s="16" t="s">
        <v>274</v>
      </c>
      <c r="AV246" s="16">
        <v>0</v>
      </c>
      <c r="AW246" s="36">
        <v>0</v>
      </c>
      <c r="AX246" s="36">
        <v>0</v>
      </c>
      <c r="AY246" s="36">
        <v>0</v>
      </c>
      <c r="AZ246" s="36">
        <v>0</v>
      </c>
      <c r="BA246" s="36">
        <v>0</v>
      </c>
      <c r="BB246" s="36"/>
    </row>
    <row r="247" spans="1:54" hidden="1" x14ac:dyDescent="0.25">
      <c r="A247" s="2" t="str">
        <f t="shared" si="22"/>
        <v>K</v>
      </c>
      <c r="B247" s="2" t="s">
        <v>7</v>
      </c>
      <c r="C247" s="2" t="s">
        <v>1367</v>
      </c>
      <c r="D247" s="35" t="s">
        <v>1368</v>
      </c>
      <c r="E247" s="2" t="s">
        <v>1369</v>
      </c>
      <c r="F247" s="2" t="s">
        <v>1370</v>
      </c>
      <c r="G247" s="2" t="s">
        <v>1371</v>
      </c>
      <c r="H247" s="2" t="s">
        <v>1370</v>
      </c>
      <c r="I247" s="2" t="s">
        <v>1372</v>
      </c>
      <c r="J247" s="2" t="s">
        <v>1373</v>
      </c>
      <c r="K247" s="2" t="s">
        <v>262</v>
      </c>
      <c r="L247" s="2">
        <v>4310</v>
      </c>
      <c r="M247" s="2" t="s">
        <v>1374</v>
      </c>
      <c r="N247" s="2" t="s">
        <v>264</v>
      </c>
      <c r="O247" s="2" t="s">
        <v>450</v>
      </c>
      <c r="P247" s="2" t="s">
        <v>266</v>
      </c>
      <c r="Q247" s="2" t="s">
        <v>118</v>
      </c>
      <c r="R247" s="2" t="s">
        <v>537</v>
      </c>
      <c r="S247" s="2" t="s">
        <v>123</v>
      </c>
      <c r="T247" s="2" t="s">
        <v>1375</v>
      </c>
      <c r="U247" s="2" t="s">
        <v>128</v>
      </c>
      <c r="V247" s="2" t="s">
        <v>539</v>
      </c>
      <c r="W247" s="2" t="s">
        <v>540</v>
      </c>
      <c r="X247" s="2" t="s">
        <v>541</v>
      </c>
      <c r="Y247" s="2" t="s">
        <v>540</v>
      </c>
      <c r="Z247" s="16">
        <v>1929800</v>
      </c>
      <c r="AA247" s="16">
        <v>1929801</v>
      </c>
      <c r="AB247" s="16">
        <v>1135092.8899999999</v>
      </c>
      <c r="AC247" s="16">
        <v>638924.67800000007</v>
      </c>
      <c r="AD247" s="36">
        <f t="shared" si="23"/>
        <v>1290876.3219999999</v>
      </c>
      <c r="AE247" s="16">
        <v>1947186</v>
      </c>
      <c r="AF247" s="16">
        <v>1947186</v>
      </c>
      <c r="AG247" s="16">
        <f t="shared" si="24"/>
        <v>0</v>
      </c>
      <c r="AH247" s="16">
        <v>1947186</v>
      </c>
      <c r="AI247" s="16">
        <v>1947186</v>
      </c>
      <c r="AJ247" s="16">
        <f t="shared" si="25"/>
        <v>0</v>
      </c>
      <c r="AK247" s="16">
        <v>1947186</v>
      </c>
      <c r="AL247" s="16">
        <v>1947186</v>
      </c>
      <c r="AM247" s="16">
        <f t="shared" si="26"/>
        <v>0</v>
      </c>
      <c r="AN247" s="16">
        <v>1947186</v>
      </c>
      <c r="AO247" s="16">
        <v>1947186</v>
      </c>
      <c r="AP247" s="16">
        <f t="shared" si="27"/>
        <v>0</v>
      </c>
      <c r="AQ247" s="16">
        <v>1947186</v>
      </c>
      <c r="AR247" s="16">
        <f t="shared" si="28"/>
        <v>1290876.3219999999</v>
      </c>
      <c r="AS247" s="16">
        <v>0</v>
      </c>
      <c r="AT247" s="16">
        <v>0</v>
      </c>
      <c r="AU247" s="16" t="s">
        <v>274</v>
      </c>
      <c r="AV247" s="16">
        <v>-1947186</v>
      </c>
      <c r="AW247" s="36">
        <v>0</v>
      </c>
      <c r="AX247" s="36">
        <v>0</v>
      </c>
      <c r="AY247" s="36">
        <v>0</v>
      </c>
      <c r="AZ247" s="36">
        <v>0</v>
      </c>
      <c r="BA247" s="36">
        <v>1947186</v>
      </c>
      <c r="BB247" s="36"/>
    </row>
    <row r="248" spans="1:54" hidden="1" x14ac:dyDescent="0.25">
      <c r="A248" s="51" t="str">
        <f t="shared" si="22"/>
        <v>K</v>
      </c>
      <c r="B248" s="51" t="s">
        <v>7</v>
      </c>
      <c r="C248" s="2" t="s">
        <v>1376</v>
      </c>
      <c r="D248" s="35" t="s">
        <v>1377</v>
      </c>
      <c r="E248" s="2" t="s">
        <v>1378</v>
      </c>
      <c r="F248" s="2" t="s">
        <v>1379</v>
      </c>
      <c r="G248" s="2" t="s">
        <v>1380</v>
      </c>
      <c r="H248" s="2" t="s">
        <v>1381</v>
      </c>
      <c r="I248" s="51" t="s">
        <v>1382</v>
      </c>
      <c r="J248" s="51" t="s">
        <v>1383</v>
      </c>
      <c r="K248" s="51" t="s">
        <v>262</v>
      </c>
      <c r="L248" s="2">
        <v>5012</v>
      </c>
      <c r="M248" s="2" t="s">
        <v>1384</v>
      </c>
      <c r="N248" s="51" t="s">
        <v>264</v>
      </c>
      <c r="O248" s="2" t="s">
        <v>300</v>
      </c>
      <c r="P248" s="2" t="s">
        <v>266</v>
      </c>
      <c r="Q248" s="51" t="s">
        <v>118</v>
      </c>
      <c r="R248" s="2" t="s">
        <v>537</v>
      </c>
      <c r="S248" s="51" t="s">
        <v>123</v>
      </c>
      <c r="T248" s="2" t="s">
        <v>1385</v>
      </c>
      <c r="U248" s="51" t="s">
        <v>129</v>
      </c>
      <c r="V248" s="2" t="s">
        <v>539</v>
      </c>
      <c r="W248" s="2" t="s">
        <v>540</v>
      </c>
      <c r="X248" s="2" t="s">
        <v>541</v>
      </c>
      <c r="Y248" s="2" t="s">
        <v>540</v>
      </c>
      <c r="Z248" s="52">
        <v>0</v>
      </c>
      <c r="AA248" s="52">
        <v>8808066</v>
      </c>
      <c r="AB248" s="16">
        <v>6019418.6100000003</v>
      </c>
      <c r="AC248" s="52">
        <v>8037255.560433099</v>
      </c>
      <c r="AD248" s="53">
        <f t="shared" si="23"/>
        <v>770810.43956690095</v>
      </c>
      <c r="AE248" s="52">
        <v>0</v>
      </c>
      <c r="AF248" s="54">
        <f>20478460-13988410</f>
        <v>6490050</v>
      </c>
      <c r="AG248" s="52">
        <f t="shared" si="24"/>
        <v>-6490050</v>
      </c>
      <c r="AH248" s="52">
        <v>0</v>
      </c>
      <c r="AI248" s="54">
        <f>19476270-16250145</f>
        <v>3226125</v>
      </c>
      <c r="AJ248" s="52">
        <f t="shared" si="25"/>
        <v>-3226125</v>
      </c>
      <c r="AK248" s="52">
        <v>0</v>
      </c>
      <c r="AL248" s="54">
        <f>11444330-1429955</f>
        <v>10014375</v>
      </c>
      <c r="AM248" s="52">
        <f t="shared" si="26"/>
        <v>-10014375</v>
      </c>
      <c r="AN248" s="52">
        <v>0</v>
      </c>
      <c r="AO248" s="54">
        <v>8635200</v>
      </c>
      <c r="AP248" s="52">
        <f t="shared" si="27"/>
        <v>-8635200</v>
      </c>
      <c r="AQ248" s="54">
        <v>12900300</v>
      </c>
      <c r="AR248" s="52">
        <f t="shared" si="28"/>
        <v>-27594939.560433097</v>
      </c>
      <c r="AS248" s="16">
        <v>0</v>
      </c>
      <c r="AT248" s="52">
        <v>0</v>
      </c>
      <c r="AU248" s="52" t="s">
        <v>274</v>
      </c>
      <c r="AV248" s="52">
        <v>-12900300</v>
      </c>
      <c r="AW248" s="36">
        <v>6490050</v>
      </c>
      <c r="AX248" s="36">
        <v>3226125</v>
      </c>
      <c r="AY248" s="36">
        <v>10014375</v>
      </c>
      <c r="AZ248" s="36">
        <v>8635200</v>
      </c>
      <c r="BA248" s="36">
        <v>12900300</v>
      </c>
      <c r="BB248" s="36"/>
    </row>
    <row r="249" spans="1:54" hidden="1" x14ac:dyDescent="0.25">
      <c r="A249" s="2" t="str">
        <f t="shared" si="22"/>
        <v>K</v>
      </c>
      <c r="B249" s="2" t="s">
        <v>7</v>
      </c>
      <c r="C249" s="2" t="s">
        <v>1376</v>
      </c>
      <c r="D249" s="35" t="s">
        <v>1377</v>
      </c>
      <c r="E249" s="2" t="s">
        <v>1378</v>
      </c>
      <c r="F249" s="2" t="s">
        <v>1379</v>
      </c>
      <c r="G249" s="2" t="s">
        <v>1380</v>
      </c>
      <c r="H249" s="2" t="s">
        <v>1381</v>
      </c>
      <c r="I249" s="2" t="s">
        <v>1386</v>
      </c>
      <c r="J249" s="2" t="s">
        <v>1387</v>
      </c>
      <c r="K249" s="2" t="s">
        <v>262</v>
      </c>
      <c r="L249" s="2">
        <v>5012</v>
      </c>
      <c r="M249" s="2" t="s">
        <v>1384</v>
      </c>
      <c r="N249" s="2" t="s">
        <v>264</v>
      </c>
      <c r="O249" s="2" t="s">
        <v>300</v>
      </c>
      <c r="P249" s="2" t="s">
        <v>266</v>
      </c>
      <c r="Q249" s="2" t="s">
        <v>118</v>
      </c>
      <c r="R249" s="2" t="s">
        <v>537</v>
      </c>
      <c r="S249" s="2" t="s">
        <v>123</v>
      </c>
      <c r="T249" s="2" t="s">
        <v>1385</v>
      </c>
      <c r="U249" s="2" t="s">
        <v>129</v>
      </c>
      <c r="V249" s="2" t="s">
        <v>539</v>
      </c>
      <c r="W249" s="2" t="s">
        <v>540</v>
      </c>
      <c r="X249" s="2" t="s">
        <v>541</v>
      </c>
      <c r="Y249" s="2" t="s">
        <v>540</v>
      </c>
      <c r="Z249" s="16">
        <v>0</v>
      </c>
      <c r="AA249" s="16">
        <v>0</v>
      </c>
      <c r="AB249" s="16">
        <v>0</v>
      </c>
      <c r="AC249" s="16">
        <v>0</v>
      </c>
      <c r="AD249" s="36">
        <f t="shared" si="23"/>
        <v>0</v>
      </c>
      <c r="AE249" s="16">
        <v>0</v>
      </c>
      <c r="AF249" s="16">
        <v>0</v>
      </c>
      <c r="AG249" s="16">
        <f t="shared" si="24"/>
        <v>0</v>
      </c>
      <c r="AH249" s="16">
        <v>0</v>
      </c>
      <c r="AI249" s="16">
        <v>0</v>
      </c>
      <c r="AJ249" s="16">
        <f t="shared" si="25"/>
        <v>0</v>
      </c>
      <c r="AK249" s="16">
        <v>0</v>
      </c>
      <c r="AL249" s="16">
        <v>0</v>
      </c>
      <c r="AM249" s="16">
        <f t="shared" si="26"/>
        <v>0</v>
      </c>
      <c r="AN249" s="16">
        <v>0</v>
      </c>
      <c r="AO249" s="16">
        <v>0</v>
      </c>
      <c r="AP249" s="16">
        <f t="shared" si="27"/>
        <v>0</v>
      </c>
      <c r="AQ249" s="16">
        <v>0</v>
      </c>
      <c r="AR249" s="16">
        <f t="shared" si="28"/>
        <v>0</v>
      </c>
      <c r="AS249" s="16">
        <v>0</v>
      </c>
      <c r="AT249" s="16">
        <v>0</v>
      </c>
      <c r="AU249" s="16" t="s">
        <v>274</v>
      </c>
      <c r="AV249" s="16">
        <v>0</v>
      </c>
      <c r="AW249" s="36">
        <v>0</v>
      </c>
      <c r="AX249" s="36">
        <v>0</v>
      </c>
      <c r="AY249" s="36">
        <v>0</v>
      </c>
      <c r="AZ249" s="36">
        <v>0</v>
      </c>
      <c r="BA249" s="36">
        <v>0</v>
      </c>
      <c r="BB249" s="36"/>
    </row>
    <row r="250" spans="1:54" hidden="1" x14ac:dyDescent="0.25">
      <c r="A250" s="2" t="str">
        <f t="shared" si="22"/>
        <v>K</v>
      </c>
      <c r="B250" s="2" t="s">
        <v>7</v>
      </c>
      <c r="C250" s="2" t="s">
        <v>1376</v>
      </c>
      <c r="D250" s="35" t="s">
        <v>1377</v>
      </c>
      <c r="E250" s="2" t="s">
        <v>1378</v>
      </c>
      <c r="F250" s="2" t="s">
        <v>1379</v>
      </c>
      <c r="G250" s="2" t="s">
        <v>1380</v>
      </c>
      <c r="H250" s="2" t="s">
        <v>1381</v>
      </c>
      <c r="I250" s="2" t="s">
        <v>1388</v>
      </c>
      <c r="J250" s="2" t="s">
        <v>1389</v>
      </c>
      <c r="K250" s="2" t="s">
        <v>262</v>
      </c>
      <c r="L250" s="2">
        <v>5012</v>
      </c>
      <c r="M250" s="2" t="s">
        <v>1384</v>
      </c>
      <c r="N250" s="2" t="s">
        <v>264</v>
      </c>
      <c r="O250" s="2" t="s">
        <v>265</v>
      </c>
      <c r="P250" s="2" t="s">
        <v>266</v>
      </c>
      <c r="Q250" s="2" t="s">
        <v>118</v>
      </c>
      <c r="R250" s="2" t="s">
        <v>537</v>
      </c>
      <c r="S250" s="2" t="s">
        <v>123</v>
      </c>
      <c r="T250" s="2" t="s">
        <v>1385</v>
      </c>
      <c r="U250" s="2" t="s">
        <v>129</v>
      </c>
      <c r="V250" s="2" t="s">
        <v>539</v>
      </c>
      <c r="W250" s="2" t="s">
        <v>540</v>
      </c>
      <c r="X250" s="2" t="s">
        <v>541</v>
      </c>
      <c r="Y250" s="2" t="s">
        <v>540</v>
      </c>
      <c r="Z250" s="16">
        <v>0</v>
      </c>
      <c r="AA250" s="16">
        <v>0</v>
      </c>
      <c r="AB250" s="16">
        <v>0</v>
      </c>
      <c r="AC250" s="16">
        <v>0</v>
      </c>
      <c r="AD250" s="36">
        <f t="shared" si="23"/>
        <v>0</v>
      </c>
      <c r="AE250" s="16">
        <v>0</v>
      </c>
      <c r="AF250" s="16">
        <v>0</v>
      </c>
      <c r="AG250" s="16">
        <f t="shared" si="24"/>
        <v>0</v>
      </c>
      <c r="AH250" s="16">
        <v>0</v>
      </c>
      <c r="AI250" s="16">
        <v>0</v>
      </c>
      <c r="AJ250" s="16">
        <f t="shared" si="25"/>
        <v>0</v>
      </c>
      <c r="AK250" s="16">
        <v>0</v>
      </c>
      <c r="AL250" s="16">
        <v>0</v>
      </c>
      <c r="AM250" s="16">
        <f t="shared" si="26"/>
        <v>0</v>
      </c>
      <c r="AN250" s="16">
        <v>0</v>
      </c>
      <c r="AO250" s="16">
        <v>0</v>
      </c>
      <c r="AP250" s="16">
        <f t="shared" si="27"/>
        <v>0</v>
      </c>
      <c r="AQ250" s="16">
        <v>0</v>
      </c>
      <c r="AR250" s="16">
        <f t="shared" si="28"/>
        <v>0</v>
      </c>
      <c r="AS250" s="16">
        <v>0</v>
      </c>
      <c r="AT250" s="16">
        <v>0</v>
      </c>
      <c r="AU250" s="16" t="s">
        <v>274</v>
      </c>
      <c r="AV250" s="16">
        <v>0</v>
      </c>
      <c r="AW250" s="36">
        <v>0</v>
      </c>
      <c r="AX250" s="36">
        <v>0</v>
      </c>
      <c r="AY250" s="36">
        <v>0</v>
      </c>
      <c r="AZ250" s="36">
        <v>0</v>
      </c>
      <c r="BA250" s="36">
        <v>0</v>
      </c>
      <c r="BB250" s="36"/>
    </row>
    <row r="251" spans="1:54" hidden="1" x14ac:dyDescent="0.25">
      <c r="A251" s="51" t="str">
        <f t="shared" si="22"/>
        <v>K</v>
      </c>
      <c r="B251" s="51" t="s">
        <v>7</v>
      </c>
      <c r="C251" s="2" t="s">
        <v>1376</v>
      </c>
      <c r="D251" s="35" t="s">
        <v>1377</v>
      </c>
      <c r="E251" s="2" t="s">
        <v>1378</v>
      </c>
      <c r="F251" s="2" t="s">
        <v>1379</v>
      </c>
      <c r="G251" s="2" t="s">
        <v>1390</v>
      </c>
      <c r="H251" s="2" t="s">
        <v>1391</v>
      </c>
      <c r="I251" s="51" t="s">
        <v>1392</v>
      </c>
      <c r="J251" s="51" t="s">
        <v>1393</v>
      </c>
      <c r="K251" s="51" t="s">
        <v>262</v>
      </c>
      <c r="L251" s="2">
        <v>5012</v>
      </c>
      <c r="M251" s="2" t="s">
        <v>1384</v>
      </c>
      <c r="N251" s="51" t="s">
        <v>264</v>
      </c>
      <c r="O251" s="2" t="s">
        <v>300</v>
      </c>
      <c r="P251" s="2" t="s">
        <v>266</v>
      </c>
      <c r="Q251" s="51" t="s">
        <v>118</v>
      </c>
      <c r="R251" s="2" t="s">
        <v>537</v>
      </c>
      <c r="S251" s="51" t="s">
        <v>123</v>
      </c>
      <c r="T251" s="2" t="s">
        <v>1385</v>
      </c>
      <c r="U251" s="51" t="s">
        <v>129</v>
      </c>
      <c r="V251" s="2" t="s">
        <v>539</v>
      </c>
      <c r="W251" s="2" t="s">
        <v>540</v>
      </c>
      <c r="X251" s="2" t="s">
        <v>541</v>
      </c>
      <c r="Y251" s="2" t="s">
        <v>540</v>
      </c>
      <c r="Z251" s="52">
        <v>27525205</v>
      </c>
      <c r="AA251" s="52">
        <v>18717140</v>
      </c>
      <c r="AB251" s="16">
        <v>20827934.5</v>
      </c>
      <c r="AC251" s="52">
        <v>17912800.5739762</v>
      </c>
      <c r="AD251" s="53">
        <f t="shared" si="23"/>
        <v>804339.42602379993</v>
      </c>
      <c r="AE251" s="52">
        <v>21399538</v>
      </c>
      <c r="AF251" s="54">
        <f>8643760+1214690</f>
        <v>9858450</v>
      </c>
      <c r="AG251" s="52">
        <f t="shared" si="24"/>
        <v>11541088</v>
      </c>
      <c r="AH251" s="52">
        <v>25371733</v>
      </c>
      <c r="AI251" s="54">
        <f>20493653-5247128</f>
        <v>15246525</v>
      </c>
      <c r="AJ251" s="52">
        <f t="shared" si="25"/>
        <v>10125208</v>
      </c>
      <c r="AK251" s="52">
        <v>27155693</v>
      </c>
      <c r="AL251" s="54">
        <f>16188760-4640598</f>
        <v>11548162</v>
      </c>
      <c r="AM251" s="52">
        <f t="shared" si="26"/>
        <v>15607531</v>
      </c>
      <c r="AN251" s="52">
        <v>17518498</v>
      </c>
      <c r="AO251" s="54">
        <f>16998198-10778786</f>
        <v>6219412</v>
      </c>
      <c r="AP251" s="52">
        <f t="shared" si="27"/>
        <v>11299086</v>
      </c>
      <c r="AQ251" s="54">
        <f>17848108-3249433</f>
        <v>14598675</v>
      </c>
      <c r="AR251" s="52">
        <f t="shared" si="28"/>
        <v>49377252.426023796</v>
      </c>
      <c r="AS251" s="16">
        <v>0</v>
      </c>
      <c r="AT251" s="52">
        <v>0</v>
      </c>
      <c r="AU251" s="52" t="s">
        <v>274</v>
      </c>
      <c r="AV251" s="52">
        <v>-14598675</v>
      </c>
      <c r="AW251" s="36">
        <v>-11541088</v>
      </c>
      <c r="AX251" s="36">
        <v>-10125208</v>
      </c>
      <c r="AY251" s="36">
        <v>-15607531</v>
      </c>
      <c r="AZ251" s="36">
        <v>-11299086</v>
      </c>
      <c r="BA251" s="36">
        <v>14598675</v>
      </c>
      <c r="BB251" s="36"/>
    </row>
    <row r="252" spans="1:54" hidden="1" x14ac:dyDescent="0.25">
      <c r="A252" s="2" t="str">
        <f t="shared" si="22"/>
        <v>K</v>
      </c>
      <c r="B252" s="2" t="s">
        <v>7</v>
      </c>
      <c r="C252" s="2" t="s">
        <v>1376</v>
      </c>
      <c r="D252" s="35" t="s">
        <v>1377</v>
      </c>
      <c r="E252" s="2" t="s">
        <v>1378</v>
      </c>
      <c r="F252" s="2" t="s">
        <v>1379</v>
      </c>
      <c r="G252" s="2" t="s">
        <v>1390</v>
      </c>
      <c r="H252" s="2" t="s">
        <v>1391</v>
      </c>
      <c r="I252" s="2" t="s">
        <v>1394</v>
      </c>
      <c r="J252" s="2" t="s">
        <v>1395</v>
      </c>
      <c r="K252" s="2" t="s">
        <v>262</v>
      </c>
      <c r="L252" s="2">
        <v>5012</v>
      </c>
      <c r="M252" s="2" t="s">
        <v>1384</v>
      </c>
      <c r="N252" s="2" t="s">
        <v>264</v>
      </c>
      <c r="O252" s="2" t="s">
        <v>300</v>
      </c>
      <c r="P252" s="2" t="s">
        <v>266</v>
      </c>
      <c r="Q252" s="2" t="s">
        <v>118</v>
      </c>
      <c r="R252" s="2" t="s">
        <v>537</v>
      </c>
      <c r="S252" s="2" t="s">
        <v>123</v>
      </c>
      <c r="T252" s="2" t="s">
        <v>1385</v>
      </c>
      <c r="U252" s="2" t="s">
        <v>129</v>
      </c>
      <c r="V252" s="2" t="s">
        <v>539</v>
      </c>
      <c r="W252" s="2" t="s">
        <v>540</v>
      </c>
      <c r="X252" s="2" t="s">
        <v>541</v>
      </c>
      <c r="Y252" s="2" t="s">
        <v>540</v>
      </c>
      <c r="Z252" s="16">
        <v>0</v>
      </c>
      <c r="AA252" s="16">
        <v>0</v>
      </c>
      <c r="AB252" s="16">
        <v>-5584.08</v>
      </c>
      <c r="AC252" s="16">
        <v>-5584.08</v>
      </c>
      <c r="AD252" s="36">
        <f t="shared" si="23"/>
        <v>5584.08</v>
      </c>
      <c r="AE252" s="16">
        <v>0</v>
      </c>
      <c r="AF252" s="16">
        <v>0</v>
      </c>
      <c r="AG252" s="16">
        <f t="shared" si="24"/>
        <v>0</v>
      </c>
      <c r="AH252" s="16">
        <v>0</v>
      </c>
      <c r="AI252" s="16">
        <v>0</v>
      </c>
      <c r="AJ252" s="16">
        <f t="shared" si="25"/>
        <v>0</v>
      </c>
      <c r="AK252" s="16">
        <v>0</v>
      </c>
      <c r="AL252" s="16">
        <v>0</v>
      </c>
      <c r="AM252" s="16">
        <f t="shared" si="26"/>
        <v>0</v>
      </c>
      <c r="AN252" s="16">
        <v>0</v>
      </c>
      <c r="AO252" s="16">
        <v>0</v>
      </c>
      <c r="AP252" s="16">
        <f t="shared" si="27"/>
        <v>0</v>
      </c>
      <c r="AQ252" s="16">
        <v>0</v>
      </c>
      <c r="AR252" s="16">
        <f t="shared" si="28"/>
        <v>5584.08</v>
      </c>
      <c r="AS252" s="16">
        <v>0</v>
      </c>
      <c r="AT252" s="16">
        <v>0</v>
      </c>
      <c r="AU252" s="16" t="s">
        <v>274</v>
      </c>
      <c r="AV252" s="16">
        <v>0</v>
      </c>
      <c r="AW252" s="36">
        <v>0</v>
      </c>
      <c r="AX252" s="36">
        <v>0</v>
      </c>
      <c r="AY252" s="36">
        <v>0</v>
      </c>
      <c r="AZ252" s="36">
        <v>0</v>
      </c>
      <c r="BA252" s="36">
        <v>0</v>
      </c>
      <c r="BB252" s="36"/>
    </row>
    <row r="253" spans="1:54" hidden="1" x14ac:dyDescent="0.25">
      <c r="A253" s="2" t="str">
        <f t="shared" si="22"/>
        <v>K</v>
      </c>
      <c r="B253" s="2" t="s">
        <v>7</v>
      </c>
      <c r="C253" s="2" t="s">
        <v>1376</v>
      </c>
      <c r="D253" s="35" t="s">
        <v>1377</v>
      </c>
      <c r="E253" s="2" t="s">
        <v>1378</v>
      </c>
      <c r="F253" s="2" t="s">
        <v>1379</v>
      </c>
      <c r="G253" s="2" t="s">
        <v>1390</v>
      </c>
      <c r="H253" s="2" t="s">
        <v>1391</v>
      </c>
      <c r="I253" s="2" t="s">
        <v>1396</v>
      </c>
      <c r="J253" s="2" t="s">
        <v>1397</v>
      </c>
      <c r="K253" s="2" t="s">
        <v>262</v>
      </c>
      <c r="L253" s="2">
        <v>5012</v>
      </c>
      <c r="M253" s="2" t="s">
        <v>1384</v>
      </c>
      <c r="N253" s="2" t="s">
        <v>264</v>
      </c>
      <c r="O253" s="2" t="s">
        <v>300</v>
      </c>
      <c r="P253" s="2" t="s">
        <v>266</v>
      </c>
      <c r="Q253" s="2" t="s">
        <v>118</v>
      </c>
      <c r="R253" s="2" t="s">
        <v>537</v>
      </c>
      <c r="S253" s="2" t="s">
        <v>123</v>
      </c>
      <c r="T253" s="2" t="s">
        <v>1385</v>
      </c>
      <c r="U253" s="2" t="s">
        <v>129</v>
      </c>
      <c r="V253" s="2" t="s">
        <v>539</v>
      </c>
      <c r="W253" s="2" t="s">
        <v>540</v>
      </c>
      <c r="X253" s="2" t="s">
        <v>541</v>
      </c>
      <c r="Y253" s="2" t="s">
        <v>540</v>
      </c>
      <c r="Z253" s="16">
        <v>0</v>
      </c>
      <c r="AA253" s="16">
        <v>0</v>
      </c>
      <c r="AB253" s="16">
        <v>0</v>
      </c>
      <c r="AC253" s="16">
        <v>0</v>
      </c>
      <c r="AD253" s="36">
        <f t="shared" si="23"/>
        <v>0</v>
      </c>
      <c r="AE253" s="16">
        <v>0</v>
      </c>
      <c r="AF253" s="16">
        <v>0</v>
      </c>
      <c r="AG253" s="16">
        <f t="shared" si="24"/>
        <v>0</v>
      </c>
      <c r="AH253" s="16">
        <v>0</v>
      </c>
      <c r="AI253" s="16">
        <v>0</v>
      </c>
      <c r="AJ253" s="16">
        <f t="shared" si="25"/>
        <v>0</v>
      </c>
      <c r="AK253" s="16">
        <v>0</v>
      </c>
      <c r="AL253" s="16">
        <v>0</v>
      </c>
      <c r="AM253" s="16">
        <f t="shared" si="26"/>
        <v>0</v>
      </c>
      <c r="AN253" s="16">
        <v>0</v>
      </c>
      <c r="AO253" s="16">
        <v>0</v>
      </c>
      <c r="AP253" s="16">
        <f t="shared" si="27"/>
        <v>0</v>
      </c>
      <c r="AQ253" s="16">
        <v>0</v>
      </c>
      <c r="AR253" s="16">
        <f t="shared" si="28"/>
        <v>0</v>
      </c>
      <c r="AS253" s="16">
        <v>0</v>
      </c>
      <c r="AT253" s="16">
        <v>0</v>
      </c>
      <c r="AU253" s="16" t="s">
        <v>274</v>
      </c>
      <c r="AV253" s="16">
        <v>0</v>
      </c>
      <c r="AW253" s="36">
        <v>0</v>
      </c>
      <c r="AX253" s="36">
        <v>0</v>
      </c>
      <c r="AY253" s="36">
        <v>0</v>
      </c>
      <c r="AZ253" s="36">
        <v>0</v>
      </c>
      <c r="BA253" s="36">
        <v>0</v>
      </c>
      <c r="BB253" s="36"/>
    </row>
    <row r="254" spans="1:54" hidden="1" x14ac:dyDescent="0.25">
      <c r="A254" s="2" t="str">
        <f t="shared" si="22"/>
        <v>K</v>
      </c>
      <c r="B254" s="2" t="s">
        <v>7</v>
      </c>
      <c r="C254" s="2" t="s">
        <v>1398</v>
      </c>
      <c r="D254" s="35" t="s">
        <v>1399</v>
      </c>
      <c r="E254" s="2" t="s">
        <v>1400</v>
      </c>
      <c r="F254" s="2" t="s">
        <v>1401</v>
      </c>
      <c r="G254" s="2" t="s">
        <v>1402</v>
      </c>
      <c r="H254" s="2" t="s">
        <v>1403</v>
      </c>
      <c r="I254" s="2" t="s">
        <v>1404</v>
      </c>
      <c r="J254" s="2" t="s">
        <v>1405</v>
      </c>
      <c r="K254" s="2" t="s">
        <v>262</v>
      </c>
      <c r="L254" s="2">
        <v>5017</v>
      </c>
      <c r="M254" s="2" t="s">
        <v>1406</v>
      </c>
      <c r="N254" s="2" t="s">
        <v>264</v>
      </c>
      <c r="O254" s="2" t="s">
        <v>300</v>
      </c>
      <c r="P254" s="2" t="s">
        <v>266</v>
      </c>
      <c r="Q254" s="2" t="s">
        <v>118</v>
      </c>
      <c r="R254" s="2" t="s">
        <v>537</v>
      </c>
      <c r="S254" s="2" t="s">
        <v>123</v>
      </c>
      <c r="T254" s="2" t="s">
        <v>1407</v>
      </c>
      <c r="U254" s="2" t="s">
        <v>130</v>
      </c>
      <c r="V254" s="2" t="s">
        <v>539</v>
      </c>
      <c r="W254" s="2" t="s">
        <v>540</v>
      </c>
      <c r="X254" s="2" t="s">
        <v>541</v>
      </c>
      <c r="Y254" s="2" t="s">
        <v>540</v>
      </c>
      <c r="Z254" s="16">
        <v>0</v>
      </c>
      <c r="AA254" s="16">
        <v>39915</v>
      </c>
      <c r="AB254" s="16">
        <v>40120.910000000003</v>
      </c>
      <c r="AC254" s="16">
        <v>38230.910000000003</v>
      </c>
      <c r="AD254" s="36">
        <f t="shared" si="23"/>
        <v>1684.0899999999965</v>
      </c>
      <c r="AE254" s="16">
        <v>0</v>
      </c>
      <c r="AF254" s="16">
        <v>40000</v>
      </c>
      <c r="AG254" s="16">
        <f t="shared" si="24"/>
        <v>-40000</v>
      </c>
      <c r="AH254" s="16">
        <v>0</v>
      </c>
      <c r="AI254" s="16">
        <v>41000</v>
      </c>
      <c r="AJ254" s="16">
        <f t="shared" si="25"/>
        <v>-41000</v>
      </c>
      <c r="AK254" s="16">
        <v>0</v>
      </c>
      <c r="AL254" s="16">
        <v>41000</v>
      </c>
      <c r="AM254" s="16">
        <f t="shared" si="26"/>
        <v>-41000</v>
      </c>
      <c r="AN254" s="16">
        <v>0</v>
      </c>
      <c r="AO254" s="16">
        <v>41000</v>
      </c>
      <c r="AP254" s="16">
        <f t="shared" si="27"/>
        <v>-41000</v>
      </c>
      <c r="AQ254" s="16">
        <v>41000</v>
      </c>
      <c r="AR254" s="16">
        <f t="shared" si="28"/>
        <v>-161315.91</v>
      </c>
      <c r="AS254" s="16">
        <v>0</v>
      </c>
      <c r="AT254" s="16">
        <v>0</v>
      </c>
      <c r="AU254" s="16" t="s">
        <v>274</v>
      </c>
      <c r="AV254" s="16">
        <v>-41000</v>
      </c>
      <c r="AW254" s="36">
        <v>40000</v>
      </c>
      <c r="AX254" s="36">
        <v>41000</v>
      </c>
      <c r="AY254" s="36">
        <v>41000</v>
      </c>
      <c r="AZ254" s="36">
        <v>41000</v>
      </c>
      <c r="BA254" s="36">
        <v>41000</v>
      </c>
      <c r="BB254" s="36"/>
    </row>
    <row r="255" spans="1:54" hidden="1" x14ac:dyDescent="0.25">
      <c r="A255" s="2" t="str">
        <f t="shared" si="22"/>
        <v>K</v>
      </c>
      <c r="B255" s="2" t="s">
        <v>7</v>
      </c>
      <c r="C255" s="2" t="s">
        <v>1398</v>
      </c>
      <c r="D255" s="35" t="s">
        <v>1399</v>
      </c>
      <c r="E255" s="2" t="s">
        <v>1400</v>
      </c>
      <c r="F255" s="2" t="s">
        <v>1401</v>
      </c>
      <c r="G255" s="2" t="s">
        <v>1402</v>
      </c>
      <c r="H255" s="2" t="s">
        <v>1403</v>
      </c>
      <c r="I255" s="2" t="s">
        <v>1408</v>
      </c>
      <c r="J255" s="2" t="s">
        <v>1409</v>
      </c>
      <c r="K255" s="2" t="s">
        <v>262</v>
      </c>
      <c r="L255" s="2">
        <v>5017</v>
      </c>
      <c r="M255" s="2" t="s">
        <v>1406</v>
      </c>
      <c r="N255" s="2" t="s">
        <v>264</v>
      </c>
      <c r="O255" s="2" t="s">
        <v>300</v>
      </c>
      <c r="P255" s="2" t="s">
        <v>266</v>
      </c>
      <c r="Q255" s="2" t="s">
        <v>118</v>
      </c>
      <c r="R255" s="2" t="s">
        <v>537</v>
      </c>
      <c r="S255" s="2" t="s">
        <v>123</v>
      </c>
      <c r="T255" s="2" t="s">
        <v>1407</v>
      </c>
      <c r="U255" s="2" t="s">
        <v>130</v>
      </c>
      <c r="V255" s="2" t="s">
        <v>539</v>
      </c>
      <c r="W255" s="2" t="s">
        <v>540</v>
      </c>
      <c r="X255" s="2" t="s">
        <v>541</v>
      </c>
      <c r="Y255" s="2" t="s">
        <v>540</v>
      </c>
      <c r="Z255" s="16">
        <v>683506</v>
      </c>
      <c r="AA255" s="16">
        <v>234150</v>
      </c>
      <c r="AB255" s="16">
        <v>234150</v>
      </c>
      <c r="AC255" s="16">
        <v>237091.66</v>
      </c>
      <c r="AD255" s="36">
        <f t="shared" si="23"/>
        <v>-2941.6600000000035</v>
      </c>
      <c r="AE255" s="16">
        <v>4841379</v>
      </c>
      <c r="AF255" s="16">
        <v>0</v>
      </c>
      <c r="AG255" s="16">
        <f t="shared" si="24"/>
        <v>4841379</v>
      </c>
      <c r="AH255" s="16">
        <v>490414</v>
      </c>
      <c r="AI255" s="16">
        <v>0</v>
      </c>
      <c r="AJ255" s="16">
        <f t="shared" si="25"/>
        <v>490414</v>
      </c>
      <c r="AK255" s="16">
        <v>168913</v>
      </c>
      <c r="AL255" s="16">
        <v>0</v>
      </c>
      <c r="AM255" s="16">
        <f t="shared" si="26"/>
        <v>168913</v>
      </c>
      <c r="AN255" s="16">
        <v>442291</v>
      </c>
      <c r="AO255" s="16">
        <v>0</v>
      </c>
      <c r="AP255" s="16">
        <f t="shared" si="27"/>
        <v>442291</v>
      </c>
      <c r="AQ255" s="16">
        <v>0</v>
      </c>
      <c r="AR255" s="16">
        <f t="shared" si="28"/>
        <v>5940055.3399999999</v>
      </c>
      <c r="AS255" s="16">
        <v>0</v>
      </c>
      <c r="AT255" s="16">
        <v>0</v>
      </c>
      <c r="AU255" s="16" t="s">
        <v>274</v>
      </c>
      <c r="AV255" s="16">
        <v>0</v>
      </c>
      <c r="AW255" s="36">
        <v>-9800000</v>
      </c>
      <c r="AX255" s="36">
        <v>-5425000</v>
      </c>
      <c r="AY255" s="36">
        <v>0</v>
      </c>
      <c r="AZ255" s="36">
        <v>-170000</v>
      </c>
      <c r="BA255" s="36">
        <v>0</v>
      </c>
      <c r="BB255" s="36"/>
    </row>
    <row r="256" spans="1:54" hidden="1" x14ac:dyDescent="0.25">
      <c r="A256" s="2" t="str">
        <f t="shared" si="22"/>
        <v>K</v>
      </c>
      <c r="B256" s="2" t="s">
        <v>7</v>
      </c>
      <c r="C256" s="2" t="s">
        <v>1410</v>
      </c>
      <c r="D256" s="35" t="s">
        <v>1411</v>
      </c>
      <c r="E256" s="2" t="s">
        <v>1412</v>
      </c>
      <c r="F256" s="2" t="s">
        <v>1413</v>
      </c>
      <c r="G256" s="2" t="s">
        <v>1414</v>
      </c>
      <c r="H256" s="2" t="s">
        <v>1415</v>
      </c>
      <c r="I256" s="2" t="s">
        <v>1416</v>
      </c>
      <c r="J256" s="2" t="s">
        <v>1417</v>
      </c>
      <c r="K256" s="2" t="s">
        <v>262</v>
      </c>
      <c r="L256" s="2">
        <v>5012</v>
      </c>
      <c r="M256" s="2" t="s">
        <v>1384</v>
      </c>
      <c r="N256" s="2" t="s">
        <v>264</v>
      </c>
      <c r="O256" s="2" t="s">
        <v>450</v>
      </c>
      <c r="P256" s="2" t="s">
        <v>266</v>
      </c>
      <c r="Q256" s="2" t="s">
        <v>118</v>
      </c>
      <c r="R256" s="2" t="s">
        <v>537</v>
      </c>
      <c r="S256" s="2" t="s">
        <v>123</v>
      </c>
      <c r="T256" s="2" t="s">
        <v>1418</v>
      </c>
      <c r="U256" s="2" t="s">
        <v>131</v>
      </c>
      <c r="V256" s="2" t="s">
        <v>539</v>
      </c>
      <c r="W256" s="2" t="s">
        <v>540</v>
      </c>
      <c r="X256" s="2" t="s">
        <v>541</v>
      </c>
      <c r="Y256" s="2" t="s">
        <v>540</v>
      </c>
      <c r="Z256" s="16">
        <v>0</v>
      </c>
      <c r="AA256" s="16">
        <v>1607</v>
      </c>
      <c r="AB256" s="16">
        <v>1575</v>
      </c>
      <c r="AC256" s="16">
        <v>525</v>
      </c>
      <c r="AD256" s="36">
        <f t="shared" si="23"/>
        <v>1082</v>
      </c>
      <c r="AE256" s="16">
        <v>0</v>
      </c>
      <c r="AF256" s="16">
        <v>0</v>
      </c>
      <c r="AG256" s="16">
        <f t="shared" si="24"/>
        <v>0</v>
      </c>
      <c r="AH256" s="16">
        <v>0</v>
      </c>
      <c r="AI256" s="16">
        <v>0</v>
      </c>
      <c r="AJ256" s="16">
        <f t="shared" si="25"/>
        <v>0</v>
      </c>
      <c r="AK256" s="16">
        <v>0</v>
      </c>
      <c r="AL256" s="16">
        <v>0</v>
      </c>
      <c r="AM256" s="16">
        <f t="shared" si="26"/>
        <v>0</v>
      </c>
      <c r="AN256" s="16">
        <v>0</v>
      </c>
      <c r="AO256" s="16">
        <v>0</v>
      </c>
      <c r="AP256" s="16">
        <f t="shared" si="27"/>
        <v>0</v>
      </c>
      <c r="AQ256" s="16">
        <v>0</v>
      </c>
      <c r="AR256" s="16">
        <f t="shared" si="28"/>
        <v>1082</v>
      </c>
      <c r="AS256" s="16">
        <v>0</v>
      </c>
      <c r="AT256" s="16">
        <v>0</v>
      </c>
      <c r="AU256" s="16" t="s">
        <v>274</v>
      </c>
      <c r="AV256" s="16">
        <v>0</v>
      </c>
      <c r="AW256" s="36">
        <v>0</v>
      </c>
      <c r="AX256" s="36">
        <v>0</v>
      </c>
      <c r="AY256" s="36">
        <v>0</v>
      </c>
      <c r="AZ256" s="36">
        <v>0</v>
      </c>
      <c r="BA256" s="36">
        <v>0</v>
      </c>
      <c r="BB256" s="36"/>
    </row>
    <row r="257" spans="1:54" hidden="1" x14ac:dyDescent="0.25">
      <c r="A257" s="2" t="str">
        <f t="shared" si="22"/>
        <v>K</v>
      </c>
      <c r="B257" s="2" t="s">
        <v>7</v>
      </c>
      <c r="C257" s="2" t="s">
        <v>1410</v>
      </c>
      <c r="D257" s="35" t="s">
        <v>1411</v>
      </c>
      <c r="E257" s="2" t="s">
        <v>1412</v>
      </c>
      <c r="F257" s="2" t="s">
        <v>1413</v>
      </c>
      <c r="G257" s="2" t="s">
        <v>1414</v>
      </c>
      <c r="H257" s="2" t="s">
        <v>1415</v>
      </c>
      <c r="I257" s="2" t="s">
        <v>1419</v>
      </c>
      <c r="J257" s="2" t="s">
        <v>1420</v>
      </c>
      <c r="K257" s="2" t="s">
        <v>262</v>
      </c>
      <c r="L257" s="2">
        <v>5012</v>
      </c>
      <c r="M257" s="2" t="s">
        <v>1384</v>
      </c>
      <c r="N257" s="2" t="s">
        <v>264</v>
      </c>
      <c r="O257" s="2" t="s">
        <v>450</v>
      </c>
      <c r="P257" s="2" t="s">
        <v>266</v>
      </c>
      <c r="Q257" s="2" t="s">
        <v>118</v>
      </c>
      <c r="R257" s="2" t="s">
        <v>537</v>
      </c>
      <c r="S257" s="2" t="s">
        <v>123</v>
      </c>
      <c r="T257" s="2" t="s">
        <v>1418</v>
      </c>
      <c r="U257" s="2" t="s">
        <v>131</v>
      </c>
      <c r="V257" s="2" t="s">
        <v>539</v>
      </c>
      <c r="W257" s="2" t="s">
        <v>540</v>
      </c>
      <c r="X257" s="2" t="s">
        <v>541</v>
      </c>
      <c r="Y257" s="2" t="s">
        <v>540</v>
      </c>
      <c r="Z257" s="16">
        <v>7966725</v>
      </c>
      <c r="AA257" s="16">
        <v>7966725</v>
      </c>
      <c r="AB257" s="16">
        <v>7989284.8399999999</v>
      </c>
      <c r="AC257" s="16">
        <v>8275472.8799999999</v>
      </c>
      <c r="AD257" s="36">
        <f t="shared" si="23"/>
        <v>-308747.87999999989</v>
      </c>
      <c r="AE257" s="16">
        <v>0</v>
      </c>
      <c r="AF257" s="16">
        <v>0</v>
      </c>
      <c r="AG257" s="16">
        <f t="shared" si="24"/>
        <v>0</v>
      </c>
      <c r="AH257" s="16">
        <v>420000</v>
      </c>
      <c r="AI257" s="16">
        <v>374283</v>
      </c>
      <c r="AJ257" s="16">
        <f t="shared" si="25"/>
        <v>45717</v>
      </c>
      <c r="AK257" s="16">
        <v>0</v>
      </c>
      <c r="AL257" s="16">
        <v>0</v>
      </c>
      <c r="AM257" s="16">
        <f t="shared" si="26"/>
        <v>0</v>
      </c>
      <c r="AN257" s="16">
        <v>0</v>
      </c>
      <c r="AO257" s="16">
        <v>0</v>
      </c>
      <c r="AP257" s="16">
        <f t="shared" si="27"/>
        <v>0</v>
      </c>
      <c r="AQ257" s="16">
        <v>0</v>
      </c>
      <c r="AR257" s="16">
        <f t="shared" si="28"/>
        <v>-263030.87999999989</v>
      </c>
      <c r="AS257" s="16">
        <v>0</v>
      </c>
      <c r="AT257" s="16">
        <v>0</v>
      </c>
      <c r="AU257" s="16" t="s">
        <v>274</v>
      </c>
      <c r="AV257" s="16">
        <v>0</v>
      </c>
      <c r="AW257" s="36">
        <v>0</v>
      </c>
      <c r="AX257" s="36">
        <v>374283</v>
      </c>
      <c r="AY257" s="36">
        <v>0</v>
      </c>
      <c r="AZ257" s="36">
        <v>0</v>
      </c>
      <c r="BA257" s="36">
        <v>0</v>
      </c>
      <c r="BB257" s="36"/>
    </row>
    <row r="258" spans="1:54" hidden="1" x14ac:dyDescent="0.25">
      <c r="A258" s="2" t="str">
        <f t="shared" si="22"/>
        <v>K</v>
      </c>
      <c r="B258" s="2" t="s">
        <v>7</v>
      </c>
      <c r="C258" s="2" t="s">
        <v>1421</v>
      </c>
      <c r="D258" s="35" t="s">
        <v>1422</v>
      </c>
      <c r="E258" s="2" t="s">
        <v>1423</v>
      </c>
      <c r="F258" s="2" t="s">
        <v>1424</v>
      </c>
      <c r="G258" s="2" t="s">
        <v>1425</v>
      </c>
      <c r="H258" s="2" t="s">
        <v>1426</v>
      </c>
      <c r="I258" s="2" t="s">
        <v>1427</v>
      </c>
      <c r="J258" s="2" t="s">
        <v>1428</v>
      </c>
      <c r="K258" s="2" t="s">
        <v>262</v>
      </c>
      <c r="L258" s="2">
        <v>5012</v>
      </c>
      <c r="M258" s="2" t="s">
        <v>1384</v>
      </c>
      <c r="N258" s="2" t="s">
        <v>264</v>
      </c>
      <c r="O258" s="2" t="s">
        <v>300</v>
      </c>
      <c r="P258" s="2" t="s">
        <v>266</v>
      </c>
      <c r="Q258" s="2" t="s">
        <v>118</v>
      </c>
      <c r="R258" s="2" t="s">
        <v>537</v>
      </c>
      <c r="S258" s="2" t="s">
        <v>123</v>
      </c>
      <c r="T258" s="2" t="s">
        <v>1429</v>
      </c>
      <c r="U258" s="2" t="s">
        <v>132</v>
      </c>
      <c r="V258" s="2" t="s">
        <v>539</v>
      </c>
      <c r="W258" s="2" t="s">
        <v>540</v>
      </c>
      <c r="X258" s="2" t="s">
        <v>541</v>
      </c>
      <c r="Y258" s="2" t="s">
        <v>540</v>
      </c>
      <c r="Z258" s="16">
        <v>0</v>
      </c>
      <c r="AA258" s="16">
        <v>0</v>
      </c>
      <c r="AB258" s="16">
        <v>0</v>
      </c>
      <c r="AC258" s="16">
        <v>0</v>
      </c>
      <c r="AD258" s="36">
        <f t="shared" si="23"/>
        <v>0</v>
      </c>
      <c r="AE258" s="16">
        <v>0</v>
      </c>
      <c r="AF258" s="16">
        <v>0</v>
      </c>
      <c r="AG258" s="16">
        <f t="shared" si="24"/>
        <v>0</v>
      </c>
      <c r="AH258" s="16">
        <v>0</v>
      </c>
      <c r="AI258" s="16">
        <v>0</v>
      </c>
      <c r="AJ258" s="16">
        <f t="shared" si="25"/>
        <v>0</v>
      </c>
      <c r="AK258" s="16">
        <v>0</v>
      </c>
      <c r="AL258" s="16">
        <v>0</v>
      </c>
      <c r="AM258" s="16">
        <f t="shared" si="26"/>
        <v>0</v>
      </c>
      <c r="AN258" s="16">
        <v>0</v>
      </c>
      <c r="AO258" s="16">
        <v>0</v>
      </c>
      <c r="AP258" s="16">
        <f t="shared" si="27"/>
        <v>0</v>
      </c>
      <c r="AQ258" s="16">
        <v>0</v>
      </c>
      <c r="AR258" s="16">
        <f t="shared" si="28"/>
        <v>0</v>
      </c>
      <c r="AS258" s="16">
        <v>0</v>
      </c>
      <c r="AT258" s="16">
        <v>0</v>
      </c>
      <c r="AU258" s="16" t="s">
        <v>274</v>
      </c>
      <c r="AV258" s="16">
        <v>0</v>
      </c>
      <c r="AW258" s="36">
        <v>0</v>
      </c>
      <c r="AX258" s="36">
        <v>0</v>
      </c>
      <c r="AY258" s="36">
        <v>0</v>
      </c>
      <c r="AZ258" s="36">
        <v>0</v>
      </c>
      <c r="BA258" s="36">
        <v>0</v>
      </c>
      <c r="BB258" s="36"/>
    </row>
    <row r="259" spans="1:54" hidden="1" x14ac:dyDescent="0.25">
      <c r="A259" s="2" t="str">
        <f t="shared" si="22"/>
        <v>K</v>
      </c>
      <c r="B259" s="2" t="s">
        <v>7</v>
      </c>
      <c r="C259" s="2" t="s">
        <v>1421</v>
      </c>
      <c r="D259" s="35" t="s">
        <v>1422</v>
      </c>
      <c r="E259" s="2" t="s">
        <v>1423</v>
      </c>
      <c r="F259" s="2" t="s">
        <v>1424</v>
      </c>
      <c r="G259" s="2" t="s">
        <v>1425</v>
      </c>
      <c r="H259" s="2" t="s">
        <v>1426</v>
      </c>
      <c r="I259" s="2" t="s">
        <v>1430</v>
      </c>
      <c r="J259" s="2" t="s">
        <v>1431</v>
      </c>
      <c r="K259" s="2" t="s">
        <v>262</v>
      </c>
      <c r="L259" s="2">
        <v>5012</v>
      </c>
      <c r="M259" s="2" t="s">
        <v>1384</v>
      </c>
      <c r="N259" s="2" t="s">
        <v>264</v>
      </c>
      <c r="O259" s="2" t="s">
        <v>300</v>
      </c>
      <c r="P259" s="2" t="s">
        <v>266</v>
      </c>
      <c r="Q259" s="2" t="s">
        <v>118</v>
      </c>
      <c r="R259" s="2" t="s">
        <v>537</v>
      </c>
      <c r="S259" s="2" t="s">
        <v>123</v>
      </c>
      <c r="T259" s="2" t="s">
        <v>1429</v>
      </c>
      <c r="U259" s="2" t="s">
        <v>132</v>
      </c>
      <c r="V259" s="2" t="s">
        <v>539</v>
      </c>
      <c r="W259" s="2" t="s">
        <v>540</v>
      </c>
      <c r="X259" s="2" t="s">
        <v>541</v>
      </c>
      <c r="Y259" s="2" t="s">
        <v>540</v>
      </c>
      <c r="Z259" s="16">
        <v>2331000</v>
      </c>
      <c r="AA259" s="16">
        <v>0</v>
      </c>
      <c r="AB259" s="16">
        <v>0</v>
      </c>
      <c r="AC259" s="16">
        <v>0</v>
      </c>
      <c r="AD259" s="36">
        <f t="shared" si="23"/>
        <v>0</v>
      </c>
      <c r="AE259" s="16">
        <v>0</v>
      </c>
      <c r="AF259" s="16">
        <v>0</v>
      </c>
      <c r="AG259" s="16">
        <f t="shared" si="24"/>
        <v>0</v>
      </c>
      <c r="AH259" s="16">
        <v>0</v>
      </c>
      <c r="AI259" s="16">
        <v>0</v>
      </c>
      <c r="AJ259" s="16">
        <f t="shared" si="25"/>
        <v>0</v>
      </c>
      <c r="AK259" s="16">
        <v>0</v>
      </c>
      <c r="AL259" s="16">
        <v>0</v>
      </c>
      <c r="AM259" s="16">
        <f t="shared" si="26"/>
        <v>0</v>
      </c>
      <c r="AN259" s="16">
        <v>0</v>
      </c>
      <c r="AO259" s="16">
        <v>0</v>
      </c>
      <c r="AP259" s="16">
        <f t="shared" si="27"/>
        <v>0</v>
      </c>
      <c r="AQ259" s="16">
        <v>0</v>
      </c>
      <c r="AR259" s="16">
        <f t="shared" si="28"/>
        <v>0</v>
      </c>
      <c r="AS259" s="16">
        <v>0</v>
      </c>
      <c r="AT259" s="16">
        <v>0</v>
      </c>
      <c r="AU259" s="16" t="s">
        <v>274</v>
      </c>
      <c r="AV259" s="16">
        <v>0</v>
      </c>
      <c r="AW259" s="36">
        <v>0</v>
      </c>
      <c r="AX259" s="36">
        <v>0</v>
      </c>
      <c r="AY259" s="36">
        <v>0</v>
      </c>
      <c r="AZ259" s="36">
        <v>0</v>
      </c>
      <c r="BA259" s="36">
        <v>0</v>
      </c>
      <c r="BB259" s="36"/>
    </row>
    <row r="260" spans="1:54" hidden="1" x14ac:dyDescent="0.25">
      <c r="A260" s="2" t="str">
        <f t="shared" si="22"/>
        <v>K</v>
      </c>
      <c r="B260" s="2" t="s">
        <v>7</v>
      </c>
      <c r="C260" s="2" t="s">
        <v>1421</v>
      </c>
      <c r="D260" s="35" t="s">
        <v>1422</v>
      </c>
      <c r="E260" s="2" t="s">
        <v>1423</v>
      </c>
      <c r="F260" s="2" t="s">
        <v>1424</v>
      </c>
      <c r="G260" s="2" t="s">
        <v>1425</v>
      </c>
      <c r="H260" s="2" t="s">
        <v>1426</v>
      </c>
      <c r="I260" s="2" t="s">
        <v>1432</v>
      </c>
      <c r="J260" s="2" t="s">
        <v>1433</v>
      </c>
      <c r="K260" s="2" t="s">
        <v>262</v>
      </c>
      <c r="L260" s="2">
        <v>5012</v>
      </c>
      <c r="M260" s="2" t="s">
        <v>1384</v>
      </c>
      <c r="N260" s="2" t="s">
        <v>264</v>
      </c>
      <c r="O260" s="2" t="s">
        <v>300</v>
      </c>
      <c r="P260" s="2" t="s">
        <v>266</v>
      </c>
      <c r="Q260" s="2" t="s">
        <v>118</v>
      </c>
      <c r="R260" s="2" t="s">
        <v>537</v>
      </c>
      <c r="S260" s="2" t="s">
        <v>123</v>
      </c>
      <c r="T260" s="2" t="s">
        <v>1429</v>
      </c>
      <c r="U260" s="2" t="s">
        <v>132</v>
      </c>
      <c r="V260" s="2" t="s">
        <v>539</v>
      </c>
      <c r="W260" s="2" t="s">
        <v>540</v>
      </c>
      <c r="X260" s="2" t="s">
        <v>541</v>
      </c>
      <c r="Y260" s="2" t="s">
        <v>540</v>
      </c>
      <c r="Z260" s="16">
        <v>5727650</v>
      </c>
      <c r="AA260" s="16">
        <v>8058650</v>
      </c>
      <c r="AB260" s="16">
        <v>8141430.9000000004</v>
      </c>
      <c r="AC260" s="16">
        <v>7741567.7100000009</v>
      </c>
      <c r="AD260" s="36">
        <f t="shared" si="23"/>
        <v>317082.28999999911</v>
      </c>
      <c r="AE260" s="16">
        <v>0</v>
      </c>
      <c r="AF260" s="16">
        <v>0</v>
      </c>
      <c r="AG260" s="16">
        <f t="shared" si="24"/>
        <v>0</v>
      </c>
      <c r="AH260" s="16">
        <v>0</v>
      </c>
      <c r="AI260" s="16">
        <v>0</v>
      </c>
      <c r="AJ260" s="16">
        <f t="shared" si="25"/>
        <v>0</v>
      </c>
      <c r="AK260" s="16">
        <v>0</v>
      </c>
      <c r="AL260" s="16">
        <v>0</v>
      </c>
      <c r="AM260" s="16">
        <f t="shared" si="26"/>
        <v>0</v>
      </c>
      <c r="AN260" s="16">
        <v>0</v>
      </c>
      <c r="AO260" s="16">
        <v>0</v>
      </c>
      <c r="AP260" s="16">
        <f t="shared" si="27"/>
        <v>0</v>
      </c>
      <c r="AQ260" s="16">
        <v>0</v>
      </c>
      <c r="AR260" s="16">
        <f t="shared" si="28"/>
        <v>317082.28999999911</v>
      </c>
      <c r="AS260" s="16">
        <v>0</v>
      </c>
      <c r="AT260" s="16">
        <v>0</v>
      </c>
      <c r="AU260" s="16" t="s">
        <v>274</v>
      </c>
      <c r="AV260" s="16">
        <v>0</v>
      </c>
      <c r="AW260" s="36">
        <v>0</v>
      </c>
      <c r="AX260" s="36">
        <v>0</v>
      </c>
      <c r="AY260" s="36">
        <v>0</v>
      </c>
      <c r="AZ260" s="36">
        <v>0</v>
      </c>
      <c r="BA260" s="36">
        <v>0</v>
      </c>
      <c r="BB260" s="36"/>
    </row>
    <row r="261" spans="1:54" hidden="1" x14ac:dyDescent="0.25">
      <c r="A261" s="2" t="str">
        <f t="shared" si="22"/>
        <v>K</v>
      </c>
      <c r="B261" s="2" t="s">
        <v>7</v>
      </c>
      <c r="C261" s="2" t="s">
        <v>1434</v>
      </c>
      <c r="D261" s="35" t="s">
        <v>1435</v>
      </c>
      <c r="E261" s="2" t="s">
        <v>1436</v>
      </c>
      <c r="F261" s="2" t="s">
        <v>1437</v>
      </c>
      <c r="G261" s="2" t="s">
        <v>1438</v>
      </c>
      <c r="H261" s="2" t="s">
        <v>1439</v>
      </c>
      <c r="I261" s="2" t="s">
        <v>1440</v>
      </c>
      <c r="J261" s="2" t="s">
        <v>1441</v>
      </c>
      <c r="K261" s="2" t="s">
        <v>262</v>
      </c>
      <c r="L261" s="2">
        <v>5017</v>
      </c>
      <c r="M261" s="2" t="s">
        <v>1406</v>
      </c>
      <c r="N261" s="2" t="s">
        <v>264</v>
      </c>
      <c r="O261" s="2" t="s">
        <v>450</v>
      </c>
      <c r="P261" s="2" t="s">
        <v>266</v>
      </c>
      <c r="Q261" s="2" t="s">
        <v>118</v>
      </c>
      <c r="R261" s="2" t="s">
        <v>537</v>
      </c>
      <c r="S261" s="2" t="s">
        <v>123</v>
      </c>
      <c r="T261" s="2" t="s">
        <v>538</v>
      </c>
      <c r="U261" s="2" t="s">
        <v>133</v>
      </c>
      <c r="V261" s="2" t="s">
        <v>539</v>
      </c>
      <c r="W261" s="2" t="s">
        <v>540</v>
      </c>
      <c r="X261" s="2" t="s">
        <v>541</v>
      </c>
      <c r="Y261" s="2" t="s">
        <v>540</v>
      </c>
      <c r="Z261" s="16">
        <v>31635</v>
      </c>
      <c r="AA261" s="16">
        <v>31560</v>
      </c>
      <c r="AB261" s="16">
        <v>32248.69</v>
      </c>
      <c r="AC261" s="16">
        <v>1357.96</v>
      </c>
      <c r="AD261" s="36">
        <f t="shared" si="23"/>
        <v>30202.04</v>
      </c>
      <c r="AE261" s="16">
        <v>3846769</v>
      </c>
      <c r="AF261" s="16">
        <v>0</v>
      </c>
      <c r="AG261" s="16">
        <f t="shared" si="24"/>
        <v>3846769</v>
      </c>
      <c r="AH261" s="16">
        <v>31920</v>
      </c>
      <c r="AI261" s="16">
        <v>0</v>
      </c>
      <c r="AJ261" s="16">
        <f t="shared" si="25"/>
        <v>31920</v>
      </c>
      <c r="AK261" s="16">
        <v>32399</v>
      </c>
      <c r="AL261" s="16">
        <v>0</v>
      </c>
      <c r="AM261" s="16">
        <f t="shared" si="26"/>
        <v>32399</v>
      </c>
      <c r="AN261" s="16">
        <v>32400</v>
      </c>
      <c r="AO261" s="16">
        <v>0</v>
      </c>
      <c r="AP261" s="16">
        <f t="shared" si="27"/>
        <v>32400</v>
      </c>
      <c r="AQ261" s="16">
        <v>0</v>
      </c>
      <c r="AR261" s="16">
        <f t="shared" si="28"/>
        <v>3973690.04</v>
      </c>
      <c r="AS261" s="16">
        <v>0</v>
      </c>
      <c r="AT261" s="16">
        <v>0</v>
      </c>
      <c r="AU261" s="16" t="s">
        <v>274</v>
      </c>
      <c r="AV261" s="16">
        <v>0</v>
      </c>
      <c r="AW261" s="36">
        <v>-2022000</v>
      </c>
      <c r="AX261" s="36">
        <v>-2392849</v>
      </c>
      <c r="AY261" s="36">
        <v>0</v>
      </c>
      <c r="AZ261" s="36">
        <v>0</v>
      </c>
      <c r="BA261" s="36">
        <v>0</v>
      </c>
      <c r="BB261" s="36"/>
    </row>
    <row r="262" spans="1:54" hidden="1" x14ac:dyDescent="0.25">
      <c r="A262" s="2" t="str">
        <f t="shared" si="22"/>
        <v>K</v>
      </c>
      <c r="B262" s="2" t="s">
        <v>7</v>
      </c>
      <c r="C262" s="2" t="s">
        <v>1434</v>
      </c>
      <c r="D262" s="35" t="s">
        <v>1435</v>
      </c>
      <c r="E262" s="2" t="s">
        <v>1436</v>
      </c>
      <c r="F262" s="2" t="s">
        <v>1437</v>
      </c>
      <c r="G262" s="2" t="s">
        <v>1438</v>
      </c>
      <c r="H262" s="2" t="s">
        <v>1439</v>
      </c>
      <c r="I262" s="2" t="s">
        <v>1442</v>
      </c>
      <c r="J262" s="2" t="s">
        <v>1443</v>
      </c>
      <c r="K262" s="2" t="s">
        <v>262</v>
      </c>
      <c r="L262" s="2">
        <v>5017</v>
      </c>
      <c r="M262" s="2" t="s">
        <v>1406</v>
      </c>
      <c r="N262" s="2" t="s">
        <v>264</v>
      </c>
      <c r="O262" s="2" t="s">
        <v>450</v>
      </c>
      <c r="P262" s="2" t="s">
        <v>266</v>
      </c>
      <c r="Q262" s="2" t="s">
        <v>118</v>
      </c>
      <c r="R262" s="2" t="s">
        <v>537</v>
      </c>
      <c r="S262" s="2" t="s">
        <v>123</v>
      </c>
      <c r="T262" s="2" t="s">
        <v>538</v>
      </c>
      <c r="U262" s="2" t="s">
        <v>133</v>
      </c>
      <c r="V262" s="2" t="s">
        <v>539</v>
      </c>
      <c r="W262" s="2" t="s">
        <v>540</v>
      </c>
      <c r="X262" s="2" t="s">
        <v>541</v>
      </c>
      <c r="Y262" s="2" t="s">
        <v>540</v>
      </c>
      <c r="Z262" s="16">
        <v>0</v>
      </c>
      <c r="AA262" s="16">
        <v>0</v>
      </c>
      <c r="AB262" s="16">
        <v>0</v>
      </c>
      <c r="AC262" s="16">
        <v>0</v>
      </c>
      <c r="AD262" s="36">
        <f t="shared" si="23"/>
        <v>0</v>
      </c>
      <c r="AE262" s="16">
        <v>0</v>
      </c>
      <c r="AF262" s="16">
        <v>22000</v>
      </c>
      <c r="AG262" s="16">
        <f t="shared" si="24"/>
        <v>-22000</v>
      </c>
      <c r="AH262" s="16">
        <v>0</v>
      </c>
      <c r="AI262" s="16">
        <v>0</v>
      </c>
      <c r="AJ262" s="16">
        <f t="shared" si="25"/>
        <v>0</v>
      </c>
      <c r="AK262" s="16">
        <v>0</v>
      </c>
      <c r="AL262" s="16">
        <v>0</v>
      </c>
      <c r="AM262" s="16">
        <f t="shared" si="26"/>
        <v>0</v>
      </c>
      <c r="AN262" s="16">
        <v>0</v>
      </c>
      <c r="AO262" s="16">
        <v>0</v>
      </c>
      <c r="AP262" s="16">
        <f t="shared" si="27"/>
        <v>0</v>
      </c>
      <c r="AQ262" s="16">
        <v>0</v>
      </c>
      <c r="AR262" s="16">
        <f t="shared" si="28"/>
        <v>-22000</v>
      </c>
      <c r="AS262" s="16">
        <v>0</v>
      </c>
      <c r="AT262" s="16">
        <v>0</v>
      </c>
      <c r="AU262" s="16" t="s">
        <v>274</v>
      </c>
      <c r="AV262" s="16">
        <v>0</v>
      </c>
      <c r="AW262" s="36">
        <v>22000</v>
      </c>
      <c r="AX262" s="36">
        <v>0</v>
      </c>
      <c r="AY262" s="36">
        <v>0</v>
      </c>
      <c r="AZ262" s="36">
        <v>0</v>
      </c>
      <c r="BA262" s="36">
        <v>0</v>
      </c>
      <c r="BB262" s="36"/>
    </row>
    <row r="263" spans="1:54" hidden="1" x14ac:dyDescent="0.25">
      <c r="A263" s="2" t="str">
        <f t="shared" si="22"/>
        <v>K</v>
      </c>
      <c r="B263" s="2" t="s">
        <v>7</v>
      </c>
      <c r="C263" s="2" t="s">
        <v>1444</v>
      </c>
      <c r="D263" s="35" t="s">
        <v>1445</v>
      </c>
      <c r="E263" s="2" t="s">
        <v>1446</v>
      </c>
      <c r="F263" s="2" t="s">
        <v>1447</v>
      </c>
      <c r="G263" s="2" t="s">
        <v>1448</v>
      </c>
      <c r="H263" s="2" t="s">
        <v>1449</v>
      </c>
      <c r="I263" s="2" t="s">
        <v>1450</v>
      </c>
      <c r="J263" s="2" t="s">
        <v>1451</v>
      </c>
      <c r="K263" s="2" t="s">
        <v>262</v>
      </c>
      <c r="L263" s="2">
        <v>5025</v>
      </c>
      <c r="M263" s="2" t="s">
        <v>1452</v>
      </c>
      <c r="N263" s="2" t="s">
        <v>264</v>
      </c>
      <c r="O263" s="2" t="s">
        <v>450</v>
      </c>
      <c r="P263" s="2" t="s">
        <v>266</v>
      </c>
      <c r="Q263" s="2" t="s">
        <v>118</v>
      </c>
      <c r="R263" s="2" t="s">
        <v>537</v>
      </c>
      <c r="S263" s="2" t="s">
        <v>123</v>
      </c>
      <c r="T263" s="2" t="s">
        <v>1453</v>
      </c>
      <c r="U263" s="2" t="s">
        <v>134</v>
      </c>
      <c r="V263" s="2" t="s">
        <v>539</v>
      </c>
      <c r="W263" s="2" t="s">
        <v>540</v>
      </c>
      <c r="X263" s="2" t="s">
        <v>541</v>
      </c>
      <c r="Y263" s="2" t="s">
        <v>540</v>
      </c>
      <c r="Z263" s="16">
        <v>0</v>
      </c>
      <c r="AA263" s="16">
        <v>28080</v>
      </c>
      <c r="AB263" s="16">
        <v>28080.15</v>
      </c>
      <c r="AC263" s="16">
        <v>0</v>
      </c>
      <c r="AD263" s="36">
        <f t="shared" si="23"/>
        <v>28080</v>
      </c>
      <c r="AE263" s="16">
        <v>0</v>
      </c>
      <c r="AF263" s="16">
        <v>0</v>
      </c>
      <c r="AG263" s="16">
        <f t="shared" si="24"/>
        <v>0</v>
      </c>
      <c r="AH263" s="16">
        <v>0</v>
      </c>
      <c r="AI263" s="16">
        <v>0</v>
      </c>
      <c r="AJ263" s="16">
        <f t="shared" si="25"/>
        <v>0</v>
      </c>
      <c r="AK263" s="16">
        <v>0</v>
      </c>
      <c r="AL263" s="16">
        <v>0</v>
      </c>
      <c r="AM263" s="16">
        <f t="shared" si="26"/>
        <v>0</v>
      </c>
      <c r="AN263" s="16">
        <v>0</v>
      </c>
      <c r="AO263" s="16">
        <v>0</v>
      </c>
      <c r="AP263" s="16">
        <f t="shared" si="27"/>
        <v>0</v>
      </c>
      <c r="AQ263" s="16">
        <v>0</v>
      </c>
      <c r="AR263" s="16">
        <f t="shared" si="28"/>
        <v>28080</v>
      </c>
      <c r="AS263" s="16">
        <v>0</v>
      </c>
      <c r="AT263" s="16">
        <v>0</v>
      </c>
      <c r="AU263" s="16" t="s">
        <v>274</v>
      </c>
      <c r="AV263" s="16">
        <v>0</v>
      </c>
      <c r="AW263" s="36">
        <v>0</v>
      </c>
      <c r="AX263" s="36">
        <v>0</v>
      </c>
      <c r="AY263" s="36">
        <v>0</v>
      </c>
      <c r="AZ263" s="36">
        <v>0</v>
      </c>
      <c r="BA263" s="36">
        <v>0</v>
      </c>
      <c r="BB263" s="36"/>
    </row>
    <row r="264" spans="1:54" hidden="1" x14ac:dyDescent="0.25">
      <c r="A264" s="2" t="str">
        <f t="shared" si="22"/>
        <v>K</v>
      </c>
      <c r="B264" s="2" t="s">
        <v>7</v>
      </c>
      <c r="C264" s="2" t="s">
        <v>1444</v>
      </c>
      <c r="D264" s="35" t="s">
        <v>1445</v>
      </c>
      <c r="E264" s="2" t="s">
        <v>1446</v>
      </c>
      <c r="F264" s="2" t="s">
        <v>1447</v>
      </c>
      <c r="G264" s="2" t="s">
        <v>1448</v>
      </c>
      <c r="H264" s="2" t="s">
        <v>1449</v>
      </c>
      <c r="I264" s="2" t="s">
        <v>1454</v>
      </c>
      <c r="J264" s="2" t="s">
        <v>1455</v>
      </c>
      <c r="K264" s="2" t="s">
        <v>262</v>
      </c>
      <c r="L264" s="2">
        <v>5025</v>
      </c>
      <c r="M264" s="2" t="s">
        <v>1452</v>
      </c>
      <c r="N264" s="2" t="s">
        <v>264</v>
      </c>
      <c r="O264" s="2" t="s">
        <v>450</v>
      </c>
      <c r="P264" s="2" t="s">
        <v>266</v>
      </c>
      <c r="Q264" s="2" t="s">
        <v>118</v>
      </c>
      <c r="R264" s="2" t="s">
        <v>537</v>
      </c>
      <c r="S264" s="2" t="s">
        <v>123</v>
      </c>
      <c r="T264" s="2" t="s">
        <v>1453</v>
      </c>
      <c r="U264" s="2" t="s">
        <v>134</v>
      </c>
      <c r="V264" s="2" t="s">
        <v>539</v>
      </c>
      <c r="W264" s="2" t="s">
        <v>540</v>
      </c>
      <c r="X264" s="2" t="s">
        <v>541</v>
      </c>
      <c r="Y264" s="2" t="s">
        <v>540</v>
      </c>
      <c r="Z264" s="16">
        <v>919967</v>
      </c>
      <c r="AA264" s="16">
        <v>907496</v>
      </c>
      <c r="AB264" s="16">
        <v>116737.02</v>
      </c>
      <c r="AC264" s="16">
        <v>-5472.6028800000358</v>
      </c>
      <c r="AD264" s="36">
        <f t="shared" si="23"/>
        <v>912968.60288000002</v>
      </c>
      <c r="AE264" s="16">
        <v>156720</v>
      </c>
      <c r="AF264" s="16">
        <v>150000</v>
      </c>
      <c r="AG264" s="16">
        <f t="shared" si="24"/>
        <v>6720</v>
      </c>
      <c r="AH264" s="16">
        <v>8400</v>
      </c>
      <c r="AI264" s="16">
        <v>0</v>
      </c>
      <c r="AJ264" s="16">
        <f t="shared" si="25"/>
        <v>8400</v>
      </c>
      <c r="AK264" s="16">
        <v>11200</v>
      </c>
      <c r="AL264" s="16">
        <v>0</v>
      </c>
      <c r="AM264" s="16">
        <f t="shared" si="26"/>
        <v>11200</v>
      </c>
      <c r="AN264" s="16">
        <v>11200</v>
      </c>
      <c r="AO264" s="16">
        <v>0</v>
      </c>
      <c r="AP264" s="16">
        <f t="shared" si="27"/>
        <v>11200</v>
      </c>
      <c r="AQ264" s="16">
        <v>0</v>
      </c>
      <c r="AR264" s="16">
        <f t="shared" si="28"/>
        <v>950488.60288000002</v>
      </c>
      <c r="AS264" s="16">
        <v>0</v>
      </c>
      <c r="AT264" s="16">
        <v>0</v>
      </c>
      <c r="AU264" s="16" t="s">
        <v>274</v>
      </c>
      <c r="AV264" s="16">
        <v>0</v>
      </c>
      <c r="AW264" s="36">
        <v>150000</v>
      </c>
      <c r="AX264" s="36">
        <v>0</v>
      </c>
      <c r="AY264" s="36">
        <v>0</v>
      </c>
      <c r="AZ264" s="36">
        <v>0</v>
      </c>
      <c r="BA264" s="36">
        <v>0</v>
      </c>
      <c r="BB264" s="36"/>
    </row>
    <row r="265" spans="1:54" hidden="1" x14ac:dyDescent="0.25">
      <c r="A265" s="2" t="str">
        <f t="shared" ref="A265:A328" si="29">LEFT(C265,1)</f>
        <v>K</v>
      </c>
      <c r="B265" s="2" t="s">
        <v>7</v>
      </c>
      <c r="C265" s="2" t="s">
        <v>1456</v>
      </c>
      <c r="D265" s="35" t="s">
        <v>1457</v>
      </c>
      <c r="E265" s="2" t="s">
        <v>1458</v>
      </c>
      <c r="F265" s="2" t="s">
        <v>1459</v>
      </c>
      <c r="G265" s="2" t="s">
        <v>1460</v>
      </c>
      <c r="H265" s="2" t="s">
        <v>1449</v>
      </c>
      <c r="I265" s="2" t="s">
        <v>1461</v>
      </c>
      <c r="J265" s="2" t="s">
        <v>1462</v>
      </c>
      <c r="K265" s="2" t="s">
        <v>262</v>
      </c>
      <c r="L265" s="2">
        <v>5025</v>
      </c>
      <c r="M265" s="2" t="s">
        <v>1452</v>
      </c>
      <c r="N265" s="2" t="s">
        <v>264</v>
      </c>
      <c r="O265" s="2" t="s">
        <v>300</v>
      </c>
      <c r="P265" s="2" t="s">
        <v>266</v>
      </c>
      <c r="Q265" s="2" t="s">
        <v>118</v>
      </c>
      <c r="R265" s="2" t="s">
        <v>537</v>
      </c>
      <c r="S265" s="2" t="s">
        <v>123</v>
      </c>
      <c r="T265" s="2" t="s">
        <v>1453</v>
      </c>
      <c r="U265" s="2" t="s">
        <v>134</v>
      </c>
      <c r="V265" s="2" t="s">
        <v>539</v>
      </c>
      <c r="W265" s="2" t="s">
        <v>540</v>
      </c>
      <c r="X265" s="2" t="s">
        <v>541</v>
      </c>
      <c r="Y265" s="2" t="s">
        <v>540</v>
      </c>
      <c r="Z265" s="16">
        <v>0</v>
      </c>
      <c r="AA265" s="16">
        <v>0</v>
      </c>
      <c r="AB265" s="16">
        <v>0</v>
      </c>
      <c r="AC265" s="16">
        <v>0</v>
      </c>
      <c r="AD265" s="36">
        <f t="shared" ref="AD265:AD328" si="30">AA265-AC265</f>
        <v>0</v>
      </c>
      <c r="AE265" s="16">
        <v>0</v>
      </c>
      <c r="AF265" s="16">
        <v>0</v>
      </c>
      <c r="AG265" s="16">
        <f t="shared" ref="AG265:AG328" si="31">AE265-AF265</f>
        <v>0</v>
      </c>
      <c r="AH265" s="16">
        <v>0</v>
      </c>
      <c r="AI265" s="16">
        <v>0</v>
      </c>
      <c r="AJ265" s="16">
        <f t="shared" ref="AJ265:AJ328" si="32">AH265-AI265</f>
        <v>0</v>
      </c>
      <c r="AK265" s="16">
        <v>0</v>
      </c>
      <c r="AL265" s="16">
        <v>0</v>
      </c>
      <c r="AM265" s="16">
        <f t="shared" ref="AM265:AM328" si="33">AK265-AL265</f>
        <v>0</v>
      </c>
      <c r="AN265" s="16">
        <v>0</v>
      </c>
      <c r="AO265" s="16">
        <v>0</v>
      </c>
      <c r="AP265" s="16">
        <f t="shared" ref="AP265:AP328" si="34">AN265-AO265</f>
        <v>0</v>
      </c>
      <c r="AQ265" s="16">
        <v>0</v>
      </c>
      <c r="AR265" s="16">
        <f t="shared" ref="AR265:AR328" si="35">AP265+AM265+AJ265+AG265+AD265</f>
        <v>0</v>
      </c>
      <c r="AS265" s="16">
        <v>0</v>
      </c>
      <c r="AT265" s="16">
        <v>0</v>
      </c>
      <c r="AU265" s="16" t="s">
        <v>274</v>
      </c>
      <c r="AV265" s="16">
        <v>0</v>
      </c>
      <c r="AW265" s="36">
        <v>0</v>
      </c>
      <c r="AX265" s="36">
        <v>0</v>
      </c>
      <c r="AY265" s="36">
        <v>0</v>
      </c>
      <c r="AZ265" s="36">
        <v>0</v>
      </c>
      <c r="BA265" s="36">
        <v>0</v>
      </c>
      <c r="BB265" s="36"/>
    </row>
    <row r="266" spans="1:54" hidden="1" x14ac:dyDescent="0.25">
      <c r="A266" s="2" t="str">
        <f t="shared" si="29"/>
        <v>K</v>
      </c>
      <c r="B266" s="2" t="s">
        <v>7</v>
      </c>
      <c r="C266" s="2" t="s">
        <v>1456</v>
      </c>
      <c r="D266" s="35" t="s">
        <v>1457</v>
      </c>
      <c r="E266" s="2" t="s">
        <v>1458</v>
      </c>
      <c r="F266" s="2" t="s">
        <v>1459</v>
      </c>
      <c r="G266" s="2" t="s">
        <v>1460</v>
      </c>
      <c r="H266" s="2" t="s">
        <v>1449</v>
      </c>
      <c r="I266" s="2" t="s">
        <v>1463</v>
      </c>
      <c r="J266" s="2" t="s">
        <v>1464</v>
      </c>
      <c r="K266" s="2" t="s">
        <v>262</v>
      </c>
      <c r="L266" s="2">
        <v>5025</v>
      </c>
      <c r="M266" s="2" t="s">
        <v>1452</v>
      </c>
      <c r="N266" s="2" t="s">
        <v>264</v>
      </c>
      <c r="O266" s="2" t="s">
        <v>300</v>
      </c>
      <c r="P266" s="2" t="s">
        <v>266</v>
      </c>
      <c r="Q266" s="2" t="s">
        <v>118</v>
      </c>
      <c r="R266" s="2" t="s">
        <v>537</v>
      </c>
      <c r="S266" s="2" t="s">
        <v>123</v>
      </c>
      <c r="T266" s="2" t="s">
        <v>1453</v>
      </c>
      <c r="U266" s="2" t="s">
        <v>134</v>
      </c>
      <c r="V266" s="2" t="s">
        <v>539</v>
      </c>
      <c r="W266" s="2" t="s">
        <v>540</v>
      </c>
      <c r="X266" s="2" t="s">
        <v>541</v>
      </c>
      <c r="Y266" s="2" t="s">
        <v>540</v>
      </c>
      <c r="Z266" s="16">
        <v>0</v>
      </c>
      <c r="AA266" s="16">
        <v>0</v>
      </c>
      <c r="AB266" s="16">
        <v>0</v>
      </c>
      <c r="AC266" s="16">
        <v>0</v>
      </c>
      <c r="AD266" s="36">
        <f t="shared" si="30"/>
        <v>0</v>
      </c>
      <c r="AE266" s="16">
        <v>0</v>
      </c>
      <c r="AF266" s="16">
        <v>0</v>
      </c>
      <c r="AG266" s="16">
        <f t="shared" si="31"/>
        <v>0</v>
      </c>
      <c r="AH266" s="16">
        <v>0</v>
      </c>
      <c r="AI266" s="16">
        <v>0</v>
      </c>
      <c r="AJ266" s="16">
        <f t="shared" si="32"/>
        <v>0</v>
      </c>
      <c r="AK266" s="16">
        <v>0</v>
      </c>
      <c r="AL266" s="16">
        <v>0</v>
      </c>
      <c r="AM266" s="16">
        <f t="shared" si="33"/>
        <v>0</v>
      </c>
      <c r="AN266" s="16">
        <v>0</v>
      </c>
      <c r="AO266" s="16">
        <v>0</v>
      </c>
      <c r="AP266" s="16">
        <f t="shared" si="34"/>
        <v>0</v>
      </c>
      <c r="AQ266" s="16">
        <v>0</v>
      </c>
      <c r="AR266" s="16">
        <f t="shared" si="35"/>
        <v>0</v>
      </c>
      <c r="AS266" s="16">
        <v>0</v>
      </c>
      <c r="AT266" s="16">
        <v>0</v>
      </c>
      <c r="AU266" s="16" t="s">
        <v>274</v>
      </c>
      <c r="AV266" s="16">
        <v>0</v>
      </c>
      <c r="AW266" s="36">
        <v>0</v>
      </c>
      <c r="AX266" s="36">
        <v>0</v>
      </c>
      <c r="AY266" s="36">
        <v>0</v>
      </c>
      <c r="AZ266" s="36">
        <v>0</v>
      </c>
      <c r="BA266" s="36">
        <v>0</v>
      </c>
      <c r="BB266" s="36"/>
    </row>
    <row r="267" spans="1:54" hidden="1" x14ac:dyDescent="0.25">
      <c r="A267" s="2" t="str">
        <f t="shared" si="29"/>
        <v>K</v>
      </c>
      <c r="B267" s="2" t="s">
        <v>7</v>
      </c>
      <c r="C267" s="2" t="s">
        <v>1456</v>
      </c>
      <c r="D267" s="35" t="s">
        <v>1457</v>
      </c>
      <c r="E267" s="2" t="s">
        <v>1458</v>
      </c>
      <c r="F267" s="2" t="s">
        <v>1459</v>
      </c>
      <c r="G267" s="2" t="s">
        <v>1460</v>
      </c>
      <c r="H267" s="2" t="s">
        <v>1449</v>
      </c>
      <c r="I267" s="2" t="s">
        <v>1465</v>
      </c>
      <c r="J267" s="2" t="s">
        <v>1466</v>
      </c>
      <c r="K267" s="2" t="s">
        <v>262</v>
      </c>
      <c r="L267" s="2">
        <v>5025</v>
      </c>
      <c r="M267" s="2" t="s">
        <v>1452</v>
      </c>
      <c r="N267" s="2" t="s">
        <v>264</v>
      </c>
      <c r="O267" s="2" t="s">
        <v>300</v>
      </c>
      <c r="P267" s="2" t="s">
        <v>266</v>
      </c>
      <c r="Q267" s="2" t="s">
        <v>118</v>
      </c>
      <c r="R267" s="2" t="s">
        <v>537</v>
      </c>
      <c r="S267" s="2" t="s">
        <v>123</v>
      </c>
      <c r="T267" s="2" t="s">
        <v>1453</v>
      </c>
      <c r="U267" s="2" t="s">
        <v>134</v>
      </c>
      <c r="V267" s="2" t="s">
        <v>539</v>
      </c>
      <c r="W267" s="2" t="s">
        <v>540</v>
      </c>
      <c r="X267" s="2" t="s">
        <v>541</v>
      </c>
      <c r="Y267" s="2" t="s">
        <v>540</v>
      </c>
      <c r="Z267" s="16">
        <v>0</v>
      </c>
      <c r="AA267" s="16">
        <v>0</v>
      </c>
      <c r="AB267" s="16">
        <v>0</v>
      </c>
      <c r="AC267" s="16">
        <v>0</v>
      </c>
      <c r="AD267" s="36">
        <f t="shared" si="30"/>
        <v>0</v>
      </c>
      <c r="AE267" s="16">
        <v>0</v>
      </c>
      <c r="AF267" s="16">
        <v>0</v>
      </c>
      <c r="AG267" s="16">
        <f t="shared" si="31"/>
        <v>0</v>
      </c>
      <c r="AH267" s="16">
        <v>0</v>
      </c>
      <c r="AI267" s="16">
        <v>0</v>
      </c>
      <c r="AJ267" s="16">
        <f t="shared" si="32"/>
        <v>0</v>
      </c>
      <c r="AK267" s="16">
        <v>0</v>
      </c>
      <c r="AL267" s="16">
        <v>0</v>
      </c>
      <c r="AM267" s="16">
        <f t="shared" si="33"/>
        <v>0</v>
      </c>
      <c r="AN267" s="16">
        <v>0</v>
      </c>
      <c r="AO267" s="16">
        <v>0</v>
      </c>
      <c r="AP267" s="16">
        <f t="shared" si="34"/>
        <v>0</v>
      </c>
      <c r="AQ267" s="16">
        <v>0</v>
      </c>
      <c r="AR267" s="16">
        <f t="shared" si="35"/>
        <v>0</v>
      </c>
      <c r="AS267" s="16">
        <v>0</v>
      </c>
      <c r="AT267" s="16">
        <v>0</v>
      </c>
      <c r="AU267" s="16" t="s">
        <v>274</v>
      </c>
      <c r="AV267" s="16">
        <v>0</v>
      </c>
      <c r="AW267" s="36">
        <v>0</v>
      </c>
      <c r="AX267" s="36">
        <v>0</v>
      </c>
      <c r="AY267" s="36">
        <v>0</v>
      </c>
      <c r="AZ267" s="36">
        <v>0</v>
      </c>
      <c r="BA267" s="36">
        <v>0</v>
      </c>
      <c r="BB267" s="36"/>
    </row>
    <row r="268" spans="1:54" hidden="1" x14ac:dyDescent="0.25">
      <c r="A268" s="2" t="str">
        <f t="shared" si="29"/>
        <v>K</v>
      </c>
      <c r="B268" s="2" t="s">
        <v>7</v>
      </c>
      <c r="C268" s="2" t="s">
        <v>1456</v>
      </c>
      <c r="D268" s="35" t="s">
        <v>1457</v>
      </c>
      <c r="E268" s="2" t="s">
        <v>1458</v>
      </c>
      <c r="F268" s="2" t="s">
        <v>1459</v>
      </c>
      <c r="G268" s="2" t="s">
        <v>1460</v>
      </c>
      <c r="H268" s="2" t="s">
        <v>1449</v>
      </c>
      <c r="I268" s="2" t="s">
        <v>1467</v>
      </c>
      <c r="J268" s="2" t="s">
        <v>1468</v>
      </c>
      <c r="K268" s="2" t="s">
        <v>262</v>
      </c>
      <c r="L268" s="2">
        <v>5025</v>
      </c>
      <c r="M268" s="2" t="s">
        <v>1452</v>
      </c>
      <c r="N268" s="2" t="s">
        <v>264</v>
      </c>
      <c r="O268" s="2" t="s">
        <v>265</v>
      </c>
      <c r="P268" s="2" t="s">
        <v>266</v>
      </c>
      <c r="Q268" s="2" t="s">
        <v>118</v>
      </c>
      <c r="R268" s="2" t="s">
        <v>537</v>
      </c>
      <c r="S268" s="2" t="s">
        <v>123</v>
      </c>
      <c r="T268" s="2" t="s">
        <v>1453</v>
      </c>
      <c r="U268" s="2" t="s">
        <v>134</v>
      </c>
      <c r="V268" s="2" t="s">
        <v>539</v>
      </c>
      <c r="W268" s="2" t="s">
        <v>540</v>
      </c>
      <c r="X268" s="2" t="s">
        <v>541</v>
      </c>
      <c r="Y268" s="2" t="s">
        <v>540</v>
      </c>
      <c r="Z268" s="16">
        <v>0</v>
      </c>
      <c r="AA268" s="16">
        <v>50879</v>
      </c>
      <c r="AB268" s="16">
        <v>52698.27</v>
      </c>
      <c r="AC268" s="16">
        <v>-17.109999999999673</v>
      </c>
      <c r="AD268" s="36">
        <f t="shared" si="30"/>
        <v>50896.11</v>
      </c>
      <c r="AE268" s="16">
        <v>0</v>
      </c>
      <c r="AF268" s="16">
        <v>0</v>
      </c>
      <c r="AG268" s="16">
        <f t="shared" si="31"/>
        <v>0</v>
      </c>
      <c r="AH268" s="16">
        <v>0</v>
      </c>
      <c r="AI268" s="16">
        <v>0</v>
      </c>
      <c r="AJ268" s="16">
        <f t="shared" si="32"/>
        <v>0</v>
      </c>
      <c r="AK268" s="16">
        <v>0</v>
      </c>
      <c r="AL268" s="16">
        <v>0</v>
      </c>
      <c r="AM268" s="16">
        <f t="shared" si="33"/>
        <v>0</v>
      </c>
      <c r="AN268" s="16">
        <v>0</v>
      </c>
      <c r="AO268" s="16">
        <v>0</v>
      </c>
      <c r="AP268" s="16">
        <f t="shared" si="34"/>
        <v>0</v>
      </c>
      <c r="AQ268" s="16">
        <v>0</v>
      </c>
      <c r="AR268" s="16">
        <f t="shared" si="35"/>
        <v>50896.11</v>
      </c>
      <c r="AS268" s="16">
        <v>0</v>
      </c>
      <c r="AT268" s="16">
        <v>0</v>
      </c>
      <c r="AU268" s="16" t="s">
        <v>274</v>
      </c>
      <c r="AV268" s="16">
        <v>0</v>
      </c>
      <c r="AW268" s="36">
        <v>0</v>
      </c>
      <c r="AX268" s="36">
        <v>0</v>
      </c>
      <c r="AY268" s="36">
        <v>0</v>
      </c>
      <c r="AZ268" s="36">
        <v>0</v>
      </c>
      <c r="BA268" s="36">
        <v>0</v>
      </c>
      <c r="BB268" s="36"/>
    </row>
    <row r="269" spans="1:54" hidden="1" x14ac:dyDescent="0.25">
      <c r="A269" s="2" t="str">
        <f t="shared" si="29"/>
        <v>K</v>
      </c>
      <c r="B269" s="2" t="s">
        <v>7</v>
      </c>
      <c r="C269" s="2" t="s">
        <v>1456</v>
      </c>
      <c r="D269" s="35" t="s">
        <v>1457</v>
      </c>
      <c r="E269" s="2" t="s">
        <v>1458</v>
      </c>
      <c r="F269" s="2" t="s">
        <v>1459</v>
      </c>
      <c r="G269" s="2" t="s">
        <v>1460</v>
      </c>
      <c r="H269" s="2" t="s">
        <v>1449</v>
      </c>
      <c r="I269" s="2" t="s">
        <v>1469</v>
      </c>
      <c r="J269" s="2" t="s">
        <v>1470</v>
      </c>
      <c r="K269" s="2" t="s">
        <v>262</v>
      </c>
      <c r="L269" s="2">
        <v>5025</v>
      </c>
      <c r="M269" s="2" t="s">
        <v>1452</v>
      </c>
      <c r="N269" s="2" t="s">
        <v>264</v>
      </c>
      <c r="O269" s="2" t="s">
        <v>265</v>
      </c>
      <c r="P269" s="2" t="s">
        <v>266</v>
      </c>
      <c r="Q269" s="2" t="s">
        <v>118</v>
      </c>
      <c r="R269" s="2" t="s">
        <v>537</v>
      </c>
      <c r="S269" s="2" t="s">
        <v>123</v>
      </c>
      <c r="T269" s="2" t="s">
        <v>1453</v>
      </c>
      <c r="U269" s="2" t="s">
        <v>134</v>
      </c>
      <c r="V269" s="2" t="s">
        <v>539</v>
      </c>
      <c r="W269" s="2" t="s">
        <v>540</v>
      </c>
      <c r="X269" s="2" t="s">
        <v>541</v>
      </c>
      <c r="Y269" s="2" t="s">
        <v>540</v>
      </c>
      <c r="Z269" s="16">
        <v>0</v>
      </c>
      <c r="AA269" s="16">
        <v>151493</v>
      </c>
      <c r="AB269" s="16">
        <v>151493.34</v>
      </c>
      <c r="AC269" s="16">
        <v>32182.209695999998</v>
      </c>
      <c r="AD269" s="36">
        <f t="shared" si="30"/>
        <v>119310.79030399999</v>
      </c>
      <c r="AE269" s="16">
        <v>0</v>
      </c>
      <c r="AF269" s="16">
        <v>0</v>
      </c>
      <c r="AG269" s="16">
        <f t="shared" si="31"/>
        <v>0</v>
      </c>
      <c r="AH269" s="16">
        <v>0</v>
      </c>
      <c r="AI269" s="16">
        <v>0</v>
      </c>
      <c r="AJ269" s="16">
        <f t="shared" si="32"/>
        <v>0</v>
      </c>
      <c r="AK269" s="16">
        <v>0</v>
      </c>
      <c r="AL269" s="16">
        <v>0</v>
      </c>
      <c r="AM269" s="16">
        <f t="shared" si="33"/>
        <v>0</v>
      </c>
      <c r="AN269" s="16">
        <v>0</v>
      </c>
      <c r="AO269" s="16">
        <v>0</v>
      </c>
      <c r="AP269" s="16">
        <f t="shared" si="34"/>
        <v>0</v>
      </c>
      <c r="AQ269" s="16">
        <v>0</v>
      </c>
      <c r="AR269" s="16">
        <f t="shared" si="35"/>
        <v>119310.79030399999</v>
      </c>
      <c r="AS269" s="16">
        <v>0</v>
      </c>
      <c r="AT269" s="16">
        <v>0</v>
      </c>
      <c r="AU269" s="16" t="s">
        <v>274</v>
      </c>
      <c r="AV269" s="16">
        <v>0</v>
      </c>
      <c r="AW269" s="36">
        <v>0</v>
      </c>
      <c r="AX269" s="36">
        <v>0</v>
      </c>
      <c r="AY269" s="36">
        <v>0</v>
      </c>
      <c r="AZ269" s="36">
        <v>0</v>
      </c>
      <c r="BA269" s="36">
        <v>0</v>
      </c>
      <c r="BB269" s="36"/>
    </row>
    <row r="270" spans="1:54" hidden="1" x14ac:dyDescent="0.25">
      <c r="A270" s="2" t="str">
        <f t="shared" si="29"/>
        <v>K</v>
      </c>
      <c r="B270" s="2" t="s">
        <v>7</v>
      </c>
      <c r="C270" s="2" t="s">
        <v>1456</v>
      </c>
      <c r="D270" s="35" t="s">
        <v>1457</v>
      </c>
      <c r="E270" s="2" t="s">
        <v>1458</v>
      </c>
      <c r="F270" s="2" t="s">
        <v>1459</v>
      </c>
      <c r="G270" s="2" t="s">
        <v>1460</v>
      </c>
      <c r="H270" s="2" t="s">
        <v>1449</v>
      </c>
      <c r="I270" s="2" t="s">
        <v>1471</v>
      </c>
      <c r="J270" s="2" t="s">
        <v>1472</v>
      </c>
      <c r="K270" s="2" t="s">
        <v>262</v>
      </c>
      <c r="L270" s="2">
        <v>5025</v>
      </c>
      <c r="M270" s="2" t="s">
        <v>1452</v>
      </c>
      <c r="N270" s="2" t="s">
        <v>264</v>
      </c>
      <c r="O270" s="2" t="s">
        <v>265</v>
      </c>
      <c r="P270" s="2" t="s">
        <v>266</v>
      </c>
      <c r="Q270" s="2" t="s">
        <v>118</v>
      </c>
      <c r="R270" s="2" t="s">
        <v>537</v>
      </c>
      <c r="S270" s="2" t="s">
        <v>123</v>
      </c>
      <c r="T270" s="2" t="s">
        <v>1453</v>
      </c>
      <c r="U270" s="2" t="s">
        <v>134</v>
      </c>
      <c r="V270" s="2" t="s">
        <v>539</v>
      </c>
      <c r="W270" s="2" t="s">
        <v>540</v>
      </c>
      <c r="X270" s="2" t="s">
        <v>541</v>
      </c>
      <c r="Y270" s="2" t="s">
        <v>540</v>
      </c>
      <c r="Z270" s="16">
        <v>0</v>
      </c>
      <c r="AA270" s="16">
        <v>0</v>
      </c>
      <c r="AB270" s="16">
        <v>0</v>
      </c>
      <c r="AC270" s="16">
        <v>0</v>
      </c>
      <c r="AD270" s="36">
        <f t="shared" si="30"/>
        <v>0</v>
      </c>
      <c r="AE270" s="16">
        <v>0</v>
      </c>
      <c r="AF270" s="16">
        <v>0</v>
      </c>
      <c r="AG270" s="16">
        <f t="shared" si="31"/>
        <v>0</v>
      </c>
      <c r="AH270" s="16">
        <v>0</v>
      </c>
      <c r="AI270" s="16">
        <v>0</v>
      </c>
      <c r="AJ270" s="16">
        <f t="shared" si="32"/>
        <v>0</v>
      </c>
      <c r="AK270" s="16">
        <v>0</v>
      </c>
      <c r="AL270" s="16">
        <v>0</v>
      </c>
      <c r="AM270" s="16">
        <f t="shared" si="33"/>
        <v>0</v>
      </c>
      <c r="AN270" s="16">
        <v>0</v>
      </c>
      <c r="AO270" s="16">
        <v>0</v>
      </c>
      <c r="AP270" s="16">
        <f t="shared" si="34"/>
        <v>0</v>
      </c>
      <c r="AQ270" s="16">
        <v>0</v>
      </c>
      <c r="AR270" s="16">
        <f t="shared" si="35"/>
        <v>0</v>
      </c>
      <c r="AS270" s="16">
        <v>0</v>
      </c>
      <c r="AT270" s="16">
        <v>0</v>
      </c>
      <c r="AU270" s="16" t="s">
        <v>274</v>
      </c>
      <c r="AV270" s="16">
        <v>0</v>
      </c>
      <c r="AW270" s="36">
        <v>0</v>
      </c>
      <c r="AX270" s="36">
        <v>0</v>
      </c>
      <c r="AY270" s="36">
        <v>0</v>
      </c>
      <c r="AZ270" s="36">
        <v>0</v>
      </c>
      <c r="BA270" s="36">
        <v>0</v>
      </c>
      <c r="BB270" s="36"/>
    </row>
    <row r="271" spans="1:54" hidden="1" x14ac:dyDescent="0.25">
      <c r="A271" s="2" t="str">
        <f t="shared" si="29"/>
        <v>K</v>
      </c>
      <c r="B271" s="2" t="s">
        <v>7</v>
      </c>
      <c r="C271" s="2" t="s">
        <v>1456</v>
      </c>
      <c r="D271" s="35" t="s">
        <v>1457</v>
      </c>
      <c r="E271" s="2" t="s">
        <v>1458</v>
      </c>
      <c r="F271" s="2" t="s">
        <v>1459</v>
      </c>
      <c r="G271" s="2" t="s">
        <v>1460</v>
      </c>
      <c r="H271" s="2" t="s">
        <v>1449</v>
      </c>
      <c r="I271" s="2" t="s">
        <v>1473</v>
      </c>
      <c r="J271" s="2" t="s">
        <v>1474</v>
      </c>
      <c r="K271" s="2" t="s">
        <v>262</v>
      </c>
      <c r="L271" s="2">
        <v>5025</v>
      </c>
      <c r="M271" s="2" t="s">
        <v>1452</v>
      </c>
      <c r="N271" s="2" t="s">
        <v>264</v>
      </c>
      <c r="O271" s="2" t="s">
        <v>265</v>
      </c>
      <c r="P271" s="2" t="s">
        <v>266</v>
      </c>
      <c r="Q271" s="2" t="s">
        <v>118</v>
      </c>
      <c r="R271" s="2" t="s">
        <v>537</v>
      </c>
      <c r="S271" s="2" t="s">
        <v>123</v>
      </c>
      <c r="T271" s="2" t="s">
        <v>1453</v>
      </c>
      <c r="U271" s="2" t="s">
        <v>134</v>
      </c>
      <c r="V271" s="2" t="s">
        <v>539</v>
      </c>
      <c r="W271" s="2" t="s">
        <v>540</v>
      </c>
      <c r="X271" s="2" t="s">
        <v>541</v>
      </c>
      <c r="Y271" s="2" t="s">
        <v>540</v>
      </c>
      <c r="Z271" s="16">
        <v>0</v>
      </c>
      <c r="AA271" s="16">
        <v>0</v>
      </c>
      <c r="AB271" s="16">
        <v>0</v>
      </c>
      <c r="AC271" s="16">
        <v>0</v>
      </c>
      <c r="AD271" s="36">
        <f t="shared" si="30"/>
        <v>0</v>
      </c>
      <c r="AE271" s="16">
        <v>0</v>
      </c>
      <c r="AF271" s="16">
        <v>0</v>
      </c>
      <c r="AG271" s="16">
        <f t="shared" si="31"/>
        <v>0</v>
      </c>
      <c r="AH271" s="16">
        <v>0</v>
      </c>
      <c r="AI271" s="16">
        <v>0</v>
      </c>
      <c r="AJ271" s="16">
        <f t="shared" si="32"/>
        <v>0</v>
      </c>
      <c r="AK271" s="16">
        <v>0</v>
      </c>
      <c r="AL271" s="16">
        <v>0</v>
      </c>
      <c r="AM271" s="16">
        <f t="shared" si="33"/>
        <v>0</v>
      </c>
      <c r="AN271" s="16">
        <v>0</v>
      </c>
      <c r="AO271" s="16">
        <v>0</v>
      </c>
      <c r="AP271" s="16">
        <f t="shared" si="34"/>
        <v>0</v>
      </c>
      <c r="AQ271" s="16">
        <v>0</v>
      </c>
      <c r="AR271" s="16">
        <f t="shared" si="35"/>
        <v>0</v>
      </c>
      <c r="AS271" s="16">
        <v>0</v>
      </c>
      <c r="AT271" s="16">
        <v>0</v>
      </c>
      <c r="AU271" s="16" t="s">
        <v>274</v>
      </c>
      <c r="AV271" s="16">
        <v>0</v>
      </c>
      <c r="AW271" s="36">
        <v>0</v>
      </c>
      <c r="AX271" s="36">
        <v>0</v>
      </c>
      <c r="AY271" s="36">
        <v>0</v>
      </c>
      <c r="AZ271" s="36">
        <v>0</v>
      </c>
      <c r="BA271" s="36">
        <v>0</v>
      </c>
      <c r="BB271" s="36"/>
    </row>
    <row r="272" spans="1:54" hidden="1" x14ac:dyDescent="0.25">
      <c r="A272" s="2" t="str">
        <f t="shared" si="29"/>
        <v>K</v>
      </c>
      <c r="B272" s="2" t="s">
        <v>7</v>
      </c>
      <c r="C272" s="2" t="s">
        <v>1475</v>
      </c>
      <c r="D272" s="35" t="s">
        <v>1476</v>
      </c>
      <c r="E272" s="2" t="s">
        <v>1477</v>
      </c>
      <c r="F272" s="2" t="s">
        <v>1478</v>
      </c>
      <c r="G272" s="2" t="s">
        <v>1479</v>
      </c>
      <c r="H272" s="2" t="s">
        <v>1480</v>
      </c>
      <c r="I272" s="2" t="s">
        <v>1481</v>
      </c>
      <c r="J272" s="2" t="s">
        <v>1482</v>
      </c>
      <c r="K272" s="2" t="s">
        <v>262</v>
      </c>
      <c r="L272" s="2">
        <v>5362</v>
      </c>
      <c r="M272" s="2" t="s">
        <v>1483</v>
      </c>
      <c r="N272" s="2" t="s">
        <v>264</v>
      </c>
      <c r="O272" s="2" t="s">
        <v>300</v>
      </c>
      <c r="P272" s="2" t="s">
        <v>460</v>
      </c>
      <c r="Q272" s="2" t="s">
        <v>51</v>
      </c>
      <c r="R272" s="2" t="s">
        <v>1484</v>
      </c>
      <c r="S272" s="2" t="s">
        <v>53</v>
      </c>
      <c r="T272" s="33" t="s">
        <v>1485</v>
      </c>
      <c r="U272" s="33" t="s">
        <v>54</v>
      </c>
      <c r="V272" s="2" t="s">
        <v>323</v>
      </c>
      <c r="W272" s="2" t="s">
        <v>324</v>
      </c>
      <c r="X272" s="2" t="s">
        <v>325</v>
      </c>
      <c r="Y272" s="2" t="s">
        <v>324</v>
      </c>
      <c r="Z272" s="16">
        <v>0</v>
      </c>
      <c r="AA272" s="16">
        <v>0</v>
      </c>
      <c r="AB272" s="16">
        <v>0</v>
      </c>
      <c r="AC272" s="16">
        <v>0</v>
      </c>
      <c r="AD272" s="36">
        <f t="shared" si="30"/>
        <v>0</v>
      </c>
      <c r="AE272" s="16">
        <v>0</v>
      </c>
      <c r="AF272" s="16">
        <v>0</v>
      </c>
      <c r="AG272" s="16">
        <f t="shared" si="31"/>
        <v>0</v>
      </c>
      <c r="AH272" s="16">
        <v>0</v>
      </c>
      <c r="AI272" s="16">
        <v>0</v>
      </c>
      <c r="AJ272" s="16">
        <f t="shared" si="32"/>
        <v>0</v>
      </c>
      <c r="AK272" s="16">
        <v>0</v>
      </c>
      <c r="AL272" s="16">
        <v>0</v>
      </c>
      <c r="AM272" s="16">
        <f t="shared" si="33"/>
        <v>0</v>
      </c>
      <c r="AN272" s="16">
        <v>0</v>
      </c>
      <c r="AO272" s="16">
        <v>0</v>
      </c>
      <c r="AP272" s="16">
        <f t="shared" si="34"/>
        <v>0</v>
      </c>
      <c r="AQ272" s="16">
        <v>0</v>
      </c>
      <c r="AR272" s="16">
        <f t="shared" si="35"/>
        <v>0</v>
      </c>
      <c r="AS272" s="16">
        <v>0</v>
      </c>
      <c r="AT272" s="16">
        <v>0</v>
      </c>
      <c r="AU272" s="16" t="s">
        <v>306</v>
      </c>
      <c r="AV272" s="16">
        <v>0</v>
      </c>
      <c r="AW272" s="36">
        <v>0</v>
      </c>
      <c r="AX272" s="36">
        <v>0</v>
      </c>
      <c r="AY272" s="36">
        <v>0</v>
      </c>
      <c r="AZ272" s="36">
        <v>0</v>
      </c>
      <c r="BA272" s="36">
        <v>0</v>
      </c>
      <c r="BB272" s="36"/>
    </row>
    <row r="273" spans="1:54" hidden="1" x14ac:dyDescent="0.25">
      <c r="A273" s="2" t="str">
        <f t="shared" si="29"/>
        <v>K</v>
      </c>
      <c r="B273" s="2" t="s">
        <v>7</v>
      </c>
      <c r="C273" s="2" t="s">
        <v>1475</v>
      </c>
      <c r="D273" s="35" t="s">
        <v>1476</v>
      </c>
      <c r="E273" s="2" t="s">
        <v>1477</v>
      </c>
      <c r="F273" s="2" t="s">
        <v>1478</v>
      </c>
      <c r="G273" s="2" t="s">
        <v>1479</v>
      </c>
      <c r="H273" s="2" t="s">
        <v>1480</v>
      </c>
      <c r="I273" s="2" t="s">
        <v>1486</v>
      </c>
      <c r="J273" s="2" t="s">
        <v>1487</v>
      </c>
      <c r="K273" s="2" t="s">
        <v>262</v>
      </c>
      <c r="L273" s="2">
        <v>5362</v>
      </c>
      <c r="M273" s="2" t="s">
        <v>1483</v>
      </c>
      <c r="N273" s="2" t="s">
        <v>264</v>
      </c>
      <c r="O273" s="2" t="s">
        <v>300</v>
      </c>
      <c r="P273" s="2" t="s">
        <v>460</v>
      </c>
      <c r="Q273" s="2" t="s">
        <v>51</v>
      </c>
      <c r="R273" s="2" t="s">
        <v>1484</v>
      </c>
      <c r="S273" s="2" t="s">
        <v>53</v>
      </c>
      <c r="T273" s="33" t="s">
        <v>1485</v>
      </c>
      <c r="U273" s="33" t="s">
        <v>54</v>
      </c>
      <c r="V273" s="2" t="s">
        <v>323</v>
      </c>
      <c r="W273" s="2" t="s">
        <v>324</v>
      </c>
      <c r="X273" s="2" t="s">
        <v>325</v>
      </c>
      <c r="Y273" s="2" t="s">
        <v>324</v>
      </c>
      <c r="Z273" s="16">
        <v>0</v>
      </c>
      <c r="AA273" s="16">
        <v>753207</v>
      </c>
      <c r="AB273" s="16">
        <v>740214.91</v>
      </c>
      <c r="AC273" s="16">
        <v>764326.91712</v>
      </c>
      <c r="AD273" s="36">
        <f t="shared" si="30"/>
        <v>-11119.917119999998</v>
      </c>
      <c r="AE273" s="16">
        <v>0</v>
      </c>
      <c r="AF273" s="16">
        <v>0</v>
      </c>
      <c r="AG273" s="16">
        <f t="shared" si="31"/>
        <v>0</v>
      </c>
      <c r="AH273" s="16">
        <v>0</v>
      </c>
      <c r="AI273" s="16">
        <v>0</v>
      </c>
      <c r="AJ273" s="16">
        <f t="shared" si="32"/>
        <v>0</v>
      </c>
      <c r="AK273" s="16">
        <v>0</v>
      </c>
      <c r="AL273" s="16">
        <v>0</v>
      </c>
      <c r="AM273" s="16">
        <f t="shared" si="33"/>
        <v>0</v>
      </c>
      <c r="AN273" s="16">
        <v>0</v>
      </c>
      <c r="AO273" s="16">
        <v>0</v>
      </c>
      <c r="AP273" s="16">
        <f t="shared" si="34"/>
        <v>0</v>
      </c>
      <c r="AQ273" s="16">
        <v>0</v>
      </c>
      <c r="AR273" s="16">
        <f t="shared" si="35"/>
        <v>-11119.917119999998</v>
      </c>
      <c r="AS273" s="16">
        <v>0</v>
      </c>
      <c r="AT273" s="16">
        <v>0</v>
      </c>
      <c r="AU273" s="16" t="s">
        <v>306</v>
      </c>
      <c r="AV273" s="16">
        <v>0</v>
      </c>
      <c r="AW273" s="36">
        <v>0</v>
      </c>
      <c r="AX273" s="36">
        <v>0</v>
      </c>
      <c r="AY273" s="36">
        <v>0</v>
      </c>
      <c r="AZ273" s="36">
        <v>0</v>
      </c>
      <c r="BA273" s="36">
        <v>0</v>
      </c>
      <c r="BB273" s="36"/>
    </row>
    <row r="274" spans="1:54" hidden="1" x14ac:dyDescent="0.25">
      <c r="A274" s="2" t="str">
        <f t="shared" si="29"/>
        <v>K</v>
      </c>
      <c r="B274" s="2" t="s">
        <v>7</v>
      </c>
      <c r="C274" s="2" t="s">
        <v>1475</v>
      </c>
      <c r="D274" s="35" t="s">
        <v>1476</v>
      </c>
      <c r="E274" s="2" t="s">
        <v>1477</v>
      </c>
      <c r="F274" s="2" t="s">
        <v>1478</v>
      </c>
      <c r="G274" s="2" t="s">
        <v>1479</v>
      </c>
      <c r="H274" s="2" t="s">
        <v>1480</v>
      </c>
      <c r="I274" s="2" t="s">
        <v>1488</v>
      </c>
      <c r="J274" s="2" t="s">
        <v>1489</v>
      </c>
      <c r="K274" s="2" t="s">
        <v>262</v>
      </c>
      <c r="L274" s="2">
        <v>5362</v>
      </c>
      <c r="M274" s="2" t="s">
        <v>1483</v>
      </c>
      <c r="N274" s="2" t="s">
        <v>264</v>
      </c>
      <c r="O274" s="2" t="s">
        <v>300</v>
      </c>
      <c r="P274" s="2" t="s">
        <v>460</v>
      </c>
      <c r="Q274" s="2" t="s">
        <v>51</v>
      </c>
      <c r="R274" s="2" t="s">
        <v>1484</v>
      </c>
      <c r="S274" s="2" t="s">
        <v>53</v>
      </c>
      <c r="T274" s="33" t="s">
        <v>1485</v>
      </c>
      <c r="U274" s="33" t="s">
        <v>54</v>
      </c>
      <c r="V274" s="2" t="s">
        <v>323</v>
      </c>
      <c r="W274" s="2" t="s">
        <v>324</v>
      </c>
      <c r="X274" s="2" t="s">
        <v>325</v>
      </c>
      <c r="Y274" s="2" t="s">
        <v>324</v>
      </c>
      <c r="Z274" s="16">
        <v>13835958.512252426</v>
      </c>
      <c r="AA274" s="16">
        <v>0</v>
      </c>
      <c r="AB274" s="16">
        <v>-18574.32</v>
      </c>
      <c r="AC274" s="16">
        <v>39175.68</v>
      </c>
      <c r="AD274" s="36">
        <f t="shared" si="30"/>
        <v>-39175.68</v>
      </c>
      <c r="AE274" s="16">
        <v>7248230.3985991869</v>
      </c>
      <c r="AF274" s="16">
        <v>7248230.3985991869</v>
      </c>
      <c r="AG274" s="16">
        <f t="shared" si="31"/>
        <v>0</v>
      </c>
      <c r="AH274" s="16">
        <v>4402790.6053184448</v>
      </c>
      <c r="AI274" s="16">
        <v>4402790.6053184448</v>
      </c>
      <c r="AJ274" s="16">
        <f t="shared" si="32"/>
        <v>0</v>
      </c>
      <c r="AK274" s="16">
        <v>4504814.9168929541</v>
      </c>
      <c r="AL274" s="16">
        <v>4504814.9168929541</v>
      </c>
      <c r="AM274" s="16">
        <f t="shared" si="33"/>
        <v>0</v>
      </c>
      <c r="AN274" s="16">
        <v>728700.38786616304</v>
      </c>
      <c r="AO274" s="16">
        <v>728700.38786616304</v>
      </c>
      <c r="AP274" s="16">
        <f t="shared" si="34"/>
        <v>0</v>
      </c>
      <c r="AQ274" s="16">
        <v>0</v>
      </c>
      <c r="AR274" s="16">
        <f t="shared" si="35"/>
        <v>-39175.68</v>
      </c>
      <c r="AS274" s="16">
        <v>0</v>
      </c>
      <c r="AT274" s="16">
        <v>0</v>
      </c>
      <c r="AU274" s="16" t="s">
        <v>306</v>
      </c>
      <c r="AV274" s="16">
        <v>0</v>
      </c>
      <c r="AW274" s="36">
        <v>0</v>
      </c>
      <c r="AX274" s="36">
        <v>0</v>
      </c>
      <c r="AY274" s="36">
        <v>0</v>
      </c>
      <c r="AZ274" s="36">
        <v>0</v>
      </c>
      <c r="BA274" s="36">
        <v>0</v>
      </c>
      <c r="BB274" s="36"/>
    </row>
    <row r="275" spans="1:54" hidden="1" x14ac:dyDescent="0.25">
      <c r="A275" s="2" t="str">
        <f t="shared" si="29"/>
        <v>K</v>
      </c>
      <c r="B275" s="2" t="s">
        <v>7</v>
      </c>
      <c r="C275" s="2" t="s">
        <v>1475</v>
      </c>
      <c r="D275" s="35" t="s">
        <v>1476</v>
      </c>
      <c r="E275" s="2" t="s">
        <v>1477</v>
      </c>
      <c r="F275" s="2" t="s">
        <v>1478</v>
      </c>
      <c r="G275" s="2" t="s">
        <v>1479</v>
      </c>
      <c r="H275" s="2" t="s">
        <v>1480</v>
      </c>
      <c r="I275" s="2" t="s">
        <v>1490</v>
      </c>
      <c r="J275" s="2" t="s">
        <v>1491</v>
      </c>
      <c r="K275" s="2" t="s">
        <v>262</v>
      </c>
      <c r="L275" s="2">
        <v>5362</v>
      </c>
      <c r="M275" s="2" t="s">
        <v>1483</v>
      </c>
      <c r="N275" s="2" t="s">
        <v>264</v>
      </c>
      <c r="O275" s="2" t="s">
        <v>671</v>
      </c>
      <c r="P275" s="2" t="s">
        <v>460</v>
      </c>
      <c r="Q275" s="2" t="s">
        <v>51</v>
      </c>
      <c r="R275" s="2" t="s">
        <v>1484</v>
      </c>
      <c r="S275" s="2" t="s">
        <v>53</v>
      </c>
      <c r="T275" s="33" t="s">
        <v>1485</v>
      </c>
      <c r="U275" s="33" t="s">
        <v>54</v>
      </c>
      <c r="V275" s="2" t="s">
        <v>323</v>
      </c>
      <c r="W275" s="2" t="s">
        <v>324</v>
      </c>
      <c r="X275" s="2" t="s">
        <v>325</v>
      </c>
      <c r="Y275" s="2" t="s">
        <v>324</v>
      </c>
      <c r="Z275" s="16">
        <v>0</v>
      </c>
      <c r="AA275" s="16">
        <v>0</v>
      </c>
      <c r="AB275" s="16">
        <v>1446000.07</v>
      </c>
      <c r="AC275" s="16">
        <v>1424791.2672847002</v>
      </c>
      <c r="AD275" s="36">
        <f t="shared" si="30"/>
        <v>-1424791.2672847002</v>
      </c>
      <c r="AE275" s="16">
        <v>0</v>
      </c>
      <c r="AF275" s="16">
        <v>0</v>
      </c>
      <c r="AG275" s="16">
        <f t="shared" si="31"/>
        <v>0</v>
      </c>
      <c r="AH275" s="16">
        <v>0</v>
      </c>
      <c r="AI275" s="16">
        <v>0</v>
      </c>
      <c r="AJ275" s="16">
        <f t="shared" si="32"/>
        <v>0</v>
      </c>
      <c r="AK275" s="16">
        <v>0</v>
      </c>
      <c r="AL275" s="16">
        <v>0</v>
      </c>
      <c r="AM275" s="16">
        <f t="shared" si="33"/>
        <v>0</v>
      </c>
      <c r="AN275" s="16">
        <v>0</v>
      </c>
      <c r="AO275" s="16">
        <v>0</v>
      </c>
      <c r="AP275" s="16">
        <f t="shared" si="34"/>
        <v>0</v>
      </c>
      <c r="AQ275" s="16">
        <v>0</v>
      </c>
      <c r="AR275" s="16">
        <f t="shared" si="35"/>
        <v>-1424791.2672847002</v>
      </c>
      <c r="AS275" s="16">
        <v>0</v>
      </c>
      <c r="AT275" s="16">
        <v>0</v>
      </c>
      <c r="AU275" s="16" t="s">
        <v>306</v>
      </c>
      <c r="AV275" s="16">
        <v>0</v>
      </c>
      <c r="AW275" s="36">
        <v>0</v>
      </c>
      <c r="AX275" s="36">
        <v>0</v>
      </c>
      <c r="AY275" s="36">
        <v>0</v>
      </c>
      <c r="AZ275" s="36">
        <v>0</v>
      </c>
      <c r="BA275" s="36">
        <v>0</v>
      </c>
      <c r="BB275" s="36"/>
    </row>
    <row r="276" spans="1:54" hidden="1" x14ac:dyDescent="0.25">
      <c r="A276" s="2" t="str">
        <f t="shared" si="29"/>
        <v>K</v>
      </c>
      <c r="B276" s="2" t="s">
        <v>7</v>
      </c>
      <c r="C276" s="2" t="s">
        <v>1475</v>
      </c>
      <c r="D276" s="35" t="s">
        <v>1476</v>
      </c>
      <c r="E276" s="2" t="s">
        <v>1477</v>
      </c>
      <c r="F276" s="2" t="s">
        <v>1478</v>
      </c>
      <c r="G276" s="2" t="s">
        <v>1479</v>
      </c>
      <c r="H276" s="2" t="s">
        <v>1480</v>
      </c>
      <c r="I276" s="2" t="s">
        <v>1492</v>
      </c>
      <c r="J276" s="2" t="s">
        <v>1493</v>
      </c>
      <c r="K276" s="2" t="s">
        <v>262</v>
      </c>
      <c r="L276" s="2">
        <v>5362</v>
      </c>
      <c r="M276" s="2" t="s">
        <v>1483</v>
      </c>
      <c r="N276" s="2" t="s">
        <v>264</v>
      </c>
      <c r="O276" s="2" t="s">
        <v>300</v>
      </c>
      <c r="P276" s="2" t="s">
        <v>460</v>
      </c>
      <c r="Q276" s="2" t="s">
        <v>51</v>
      </c>
      <c r="R276" s="2" t="s">
        <v>1484</v>
      </c>
      <c r="S276" s="2" t="s">
        <v>53</v>
      </c>
      <c r="T276" s="33" t="s">
        <v>1485</v>
      </c>
      <c r="U276" s="33" t="s">
        <v>54</v>
      </c>
      <c r="V276" s="2" t="s">
        <v>323</v>
      </c>
      <c r="W276" s="2" t="s">
        <v>324</v>
      </c>
      <c r="X276" s="2" t="s">
        <v>325</v>
      </c>
      <c r="Y276" s="2" t="s">
        <v>324</v>
      </c>
      <c r="Z276" s="16">
        <v>0</v>
      </c>
      <c r="AA276" s="16">
        <v>0</v>
      </c>
      <c r="AB276" s="16">
        <v>1594558.84</v>
      </c>
      <c r="AC276" s="16">
        <v>2688948.956824</v>
      </c>
      <c r="AD276" s="36">
        <f t="shared" si="30"/>
        <v>-2688948.956824</v>
      </c>
      <c r="AE276" s="16">
        <v>0</v>
      </c>
      <c r="AF276" s="16">
        <v>0</v>
      </c>
      <c r="AG276" s="16">
        <f t="shared" si="31"/>
        <v>0</v>
      </c>
      <c r="AH276" s="16">
        <v>0</v>
      </c>
      <c r="AI276" s="16">
        <v>0</v>
      </c>
      <c r="AJ276" s="16">
        <f t="shared" si="32"/>
        <v>0</v>
      </c>
      <c r="AK276" s="16">
        <v>0</v>
      </c>
      <c r="AL276" s="16">
        <v>0</v>
      </c>
      <c r="AM276" s="16">
        <f t="shared" si="33"/>
        <v>0</v>
      </c>
      <c r="AN276" s="16">
        <v>0</v>
      </c>
      <c r="AO276" s="16">
        <v>0</v>
      </c>
      <c r="AP276" s="16">
        <f t="shared" si="34"/>
        <v>0</v>
      </c>
      <c r="AQ276" s="16">
        <v>0</v>
      </c>
      <c r="AR276" s="16">
        <f t="shared" si="35"/>
        <v>-2688948.956824</v>
      </c>
      <c r="AS276" s="16">
        <v>0</v>
      </c>
      <c r="AT276" s="16">
        <v>0</v>
      </c>
      <c r="AU276" s="16" t="s">
        <v>306</v>
      </c>
      <c r="AV276" s="16">
        <v>0</v>
      </c>
      <c r="AW276" s="36">
        <v>0</v>
      </c>
      <c r="AX276" s="36">
        <v>0</v>
      </c>
      <c r="AY276" s="36">
        <v>0</v>
      </c>
      <c r="AZ276" s="36">
        <v>0</v>
      </c>
      <c r="BA276" s="36">
        <v>0</v>
      </c>
      <c r="BB276" s="36"/>
    </row>
    <row r="277" spans="1:54" hidden="1" x14ac:dyDescent="0.25">
      <c r="A277" s="2" t="str">
        <f t="shared" si="29"/>
        <v>K</v>
      </c>
      <c r="B277" s="2" t="s">
        <v>7</v>
      </c>
      <c r="C277" s="2" t="s">
        <v>1475</v>
      </c>
      <c r="D277" s="35" t="s">
        <v>1476</v>
      </c>
      <c r="E277" s="2" t="s">
        <v>1477</v>
      </c>
      <c r="F277" s="2" t="s">
        <v>1478</v>
      </c>
      <c r="G277" s="2" t="s">
        <v>1479</v>
      </c>
      <c r="H277" s="2" t="s">
        <v>1480</v>
      </c>
      <c r="I277" s="2" t="s">
        <v>1494</v>
      </c>
      <c r="J277" s="2" t="s">
        <v>1495</v>
      </c>
      <c r="K277" s="2" t="s">
        <v>262</v>
      </c>
      <c r="L277" s="2">
        <v>5362</v>
      </c>
      <c r="M277" s="2" t="s">
        <v>1483</v>
      </c>
      <c r="N277" s="2" t="s">
        <v>264</v>
      </c>
      <c r="O277" s="2" t="s">
        <v>671</v>
      </c>
      <c r="P277" s="2" t="s">
        <v>460</v>
      </c>
      <c r="Q277" s="2" t="s">
        <v>51</v>
      </c>
      <c r="R277" s="2" t="s">
        <v>1484</v>
      </c>
      <c r="S277" s="2" t="s">
        <v>53</v>
      </c>
      <c r="T277" s="33" t="s">
        <v>1485</v>
      </c>
      <c r="U277" s="33" t="s">
        <v>54</v>
      </c>
      <c r="V277" s="2" t="s">
        <v>323</v>
      </c>
      <c r="W277" s="2" t="s">
        <v>324</v>
      </c>
      <c r="X277" s="2" t="s">
        <v>325</v>
      </c>
      <c r="Y277" s="2" t="s">
        <v>324</v>
      </c>
      <c r="Z277" s="16">
        <v>0</v>
      </c>
      <c r="AA277" s="16">
        <v>0</v>
      </c>
      <c r="AB277" s="16">
        <v>857182.65</v>
      </c>
      <c r="AC277" s="16">
        <v>1915249.1394199999</v>
      </c>
      <c r="AD277" s="36">
        <f t="shared" si="30"/>
        <v>-1915249.1394199999</v>
      </c>
      <c r="AE277" s="16">
        <v>0</v>
      </c>
      <c r="AF277" s="16">
        <v>0</v>
      </c>
      <c r="AG277" s="16">
        <f t="shared" si="31"/>
        <v>0</v>
      </c>
      <c r="AH277" s="16">
        <v>0</v>
      </c>
      <c r="AI277" s="16">
        <v>0</v>
      </c>
      <c r="AJ277" s="16">
        <f t="shared" si="32"/>
        <v>0</v>
      </c>
      <c r="AK277" s="16">
        <v>0</v>
      </c>
      <c r="AL277" s="16">
        <v>0</v>
      </c>
      <c r="AM277" s="16">
        <f t="shared" si="33"/>
        <v>0</v>
      </c>
      <c r="AN277" s="16">
        <v>0</v>
      </c>
      <c r="AO277" s="16">
        <v>0</v>
      </c>
      <c r="AP277" s="16">
        <f t="shared" si="34"/>
        <v>0</v>
      </c>
      <c r="AQ277" s="16">
        <v>0</v>
      </c>
      <c r="AR277" s="16">
        <f t="shared" si="35"/>
        <v>-1915249.1394199999</v>
      </c>
      <c r="AS277" s="16">
        <v>0</v>
      </c>
      <c r="AT277" s="16">
        <v>0</v>
      </c>
      <c r="AU277" s="16" t="s">
        <v>306</v>
      </c>
      <c r="AV277" s="16">
        <v>0</v>
      </c>
      <c r="AW277" s="36">
        <v>0</v>
      </c>
      <c r="AX277" s="36">
        <v>0</v>
      </c>
      <c r="AY277" s="36">
        <v>0</v>
      </c>
      <c r="AZ277" s="36">
        <v>0</v>
      </c>
      <c r="BA277" s="36">
        <v>0</v>
      </c>
      <c r="BB277" s="36"/>
    </row>
    <row r="278" spans="1:54" hidden="1" x14ac:dyDescent="0.25">
      <c r="A278" s="2" t="str">
        <f t="shared" si="29"/>
        <v>K</v>
      </c>
      <c r="B278" s="2" t="s">
        <v>7</v>
      </c>
      <c r="C278" s="2" t="s">
        <v>1475</v>
      </c>
      <c r="D278" s="35" t="s">
        <v>1476</v>
      </c>
      <c r="E278" s="2" t="s">
        <v>1477</v>
      </c>
      <c r="F278" s="2" t="s">
        <v>1478</v>
      </c>
      <c r="G278" s="2" t="s">
        <v>1479</v>
      </c>
      <c r="H278" s="2" t="s">
        <v>1480</v>
      </c>
      <c r="I278" s="2" t="s">
        <v>1496</v>
      </c>
      <c r="J278" s="2" t="s">
        <v>1497</v>
      </c>
      <c r="K278" s="2" t="s">
        <v>262</v>
      </c>
      <c r="L278" s="2">
        <v>5362</v>
      </c>
      <c r="M278" s="2" t="s">
        <v>1483</v>
      </c>
      <c r="N278" s="2" t="s">
        <v>264</v>
      </c>
      <c r="O278" s="2" t="s">
        <v>300</v>
      </c>
      <c r="P278" s="2" t="s">
        <v>460</v>
      </c>
      <c r="Q278" s="2" t="s">
        <v>51</v>
      </c>
      <c r="R278" s="2" t="s">
        <v>1484</v>
      </c>
      <c r="S278" s="2" t="s">
        <v>53</v>
      </c>
      <c r="T278" s="33" t="s">
        <v>1485</v>
      </c>
      <c r="U278" s="33" t="s">
        <v>54</v>
      </c>
      <c r="V278" s="2" t="s">
        <v>323</v>
      </c>
      <c r="W278" s="2" t="s">
        <v>324</v>
      </c>
      <c r="X278" s="2" t="s">
        <v>325</v>
      </c>
      <c r="Y278" s="2" t="s">
        <v>324</v>
      </c>
      <c r="Z278" s="16">
        <v>0</v>
      </c>
      <c r="AA278" s="16">
        <v>0</v>
      </c>
      <c r="AB278" s="16">
        <v>4411.32</v>
      </c>
      <c r="AC278" s="16">
        <v>8753.7100000000009</v>
      </c>
      <c r="AD278" s="36">
        <f t="shared" si="30"/>
        <v>-8753.7100000000009</v>
      </c>
      <c r="AE278" s="16">
        <v>0</v>
      </c>
      <c r="AF278" s="16">
        <v>0</v>
      </c>
      <c r="AG278" s="16">
        <f t="shared" si="31"/>
        <v>0</v>
      </c>
      <c r="AH278" s="16">
        <v>0</v>
      </c>
      <c r="AI278" s="16">
        <v>0</v>
      </c>
      <c r="AJ278" s="16">
        <f t="shared" si="32"/>
        <v>0</v>
      </c>
      <c r="AK278" s="16">
        <v>0</v>
      </c>
      <c r="AL278" s="16">
        <v>0</v>
      </c>
      <c r="AM278" s="16">
        <f t="shared" si="33"/>
        <v>0</v>
      </c>
      <c r="AN278" s="16">
        <v>0</v>
      </c>
      <c r="AO278" s="16">
        <v>0</v>
      </c>
      <c r="AP278" s="16">
        <f t="shared" si="34"/>
        <v>0</v>
      </c>
      <c r="AQ278" s="16">
        <v>0</v>
      </c>
      <c r="AR278" s="16">
        <f t="shared" si="35"/>
        <v>-8753.7100000000009</v>
      </c>
      <c r="AS278" s="16">
        <v>0</v>
      </c>
      <c r="AT278" s="16">
        <v>0</v>
      </c>
      <c r="AU278" s="16" t="s">
        <v>306</v>
      </c>
      <c r="AV278" s="16">
        <v>0</v>
      </c>
      <c r="AW278" s="36">
        <v>0</v>
      </c>
      <c r="AX278" s="36">
        <v>0</v>
      </c>
      <c r="AY278" s="36">
        <v>0</v>
      </c>
      <c r="AZ278" s="36">
        <v>0</v>
      </c>
      <c r="BA278" s="36">
        <v>0</v>
      </c>
      <c r="BB278" s="36"/>
    </row>
    <row r="279" spans="1:54" hidden="1" x14ac:dyDescent="0.25">
      <c r="A279" s="2" t="str">
        <f t="shared" si="29"/>
        <v>K</v>
      </c>
      <c r="B279" s="2" t="s">
        <v>7</v>
      </c>
      <c r="C279" s="2" t="s">
        <v>1475</v>
      </c>
      <c r="D279" s="35" t="s">
        <v>1476</v>
      </c>
      <c r="E279" s="2" t="s">
        <v>1477</v>
      </c>
      <c r="F279" s="2" t="s">
        <v>1478</v>
      </c>
      <c r="G279" s="2" t="s">
        <v>1479</v>
      </c>
      <c r="H279" s="2" t="s">
        <v>1480</v>
      </c>
      <c r="I279" s="2" t="s">
        <v>1498</v>
      </c>
      <c r="J279" s="2" t="s">
        <v>1499</v>
      </c>
      <c r="K279" s="2" t="s">
        <v>262</v>
      </c>
      <c r="L279" s="2">
        <v>5362</v>
      </c>
      <c r="M279" s="2" t="s">
        <v>1483</v>
      </c>
      <c r="N279" s="2" t="s">
        <v>264</v>
      </c>
      <c r="O279" s="2" t="s">
        <v>671</v>
      </c>
      <c r="P279" s="2" t="s">
        <v>460</v>
      </c>
      <c r="Q279" s="2" t="s">
        <v>51</v>
      </c>
      <c r="R279" s="2" t="s">
        <v>1484</v>
      </c>
      <c r="S279" s="2" t="s">
        <v>53</v>
      </c>
      <c r="T279" s="33" t="s">
        <v>1485</v>
      </c>
      <c r="U279" s="33" t="s">
        <v>54</v>
      </c>
      <c r="V279" s="2" t="s">
        <v>323</v>
      </c>
      <c r="W279" s="2" t="s">
        <v>324</v>
      </c>
      <c r="X279" s="2" t="s">
        <v>325</v>
      </c>
      <c r="Y279" s="2" t="s">
        <v>324</v>
      </c>
      <c r="Z279" s="16">
        <v>0</v>
      </c>
      <c r="AA279" s="16">
        <v>0</v>
      </c>
      <c r="AB279" s="16">
        <v>1212802.78</v>
      </c>
      <c r="AC279" s="16">
        <v>1.6879999999999999</v>
      </c>
      <c r="AD279" s="36">
        <f t="shared" si="30"/>
        <v>-1.6879999999999999</v>
      </c>
      <c r="AE279" s="16">
        <v>0</v>
      </c>
      <c r="AF279" s="16">
        <v>0</v>
      </c>
      <c r="AG279" s="16">
        <f t="shared" si="31"/>
        <v>0</v>
      </c>
      <c r="AH279" s="16">
        <v>0</v>
      </c>
      <c r="AI279" s="16">
        <v>0</v>
      </c>
      <c r="AJ279" s="16">
        <f t="shared" si="32"/>
        <v>0</v>
      </c>
      <c r="AK279" s="16">
        <v>0</v>
      </c>
      <c r="AL279" s="16">
        <v>0</v>
      </c>
      <c r="AM279" s="16">
        <f t="shared" si="33"/>
        <v>0</v>
      </c>
      <c r="AN279" s="16">
        <v>0</v>
      </c>
      <c r="AO279" s="16">
        <v>0</v>
      </c>
      <c r="AP279" s="16">
        <f t="shared" si="34"/>
        <v>0</v>
      </c>
      <c r="AQ279" s="16">
        <v>0</v>
      </c>
      <c r="AR279" s="16">
        <f t="shared" si="35"/>
        <v>-1.6879999999999999</v>
      </c>
      <c r="AS279" s="16">
        <v>0</v>
      </c>
      <c r="AT279" s="16">
        <v>0</v>
      </c>
      <c r="AU279" s="16" t="s">
        <v>306</v>
      </c>
      <c r="AV279" s="16">
        <v>0</v>
      </c>
      <c r="AW279" s="36">
        <v>0</v>
      </c>
      <c r="AX279" s="36">
        <v>0</v>
      </c>
      <c r="AY279" s="36">
        <v>0</v>
      </c>
      <c r="AZ279" s="36">
        <v>0</v>
      </c>
      <c r="BA279" s="36">
        <v>0</v>
      </c>
      <c r="BB279" s="36"/>
    </row>
    <row r="280" spans="1:54" hidden="1" x14ac:dyDescent="0.25">
      <c r="A280" s="2" t="str">
        <f t="shared" si="29"/>
        <v>K</v>
      </c>
      <c r="B280" s="2" t="s">
        <v>7</v>
      </c>
      <c r="C280" s="2" t="s">
        <v>1475</v>
      </c>
      <c r="D280" s="35" t="s">
        <v>1476</v>
      </c>
      <c r="E280" s="2" t="s">
        <v>1477</v>
      </c>
      <c r="F280" s="2" t="s">
        <v>1478</v>
      </c>
      <c r="G280" s="2" t="s">
        <v>1479</v>
      </c>
      <c r="H280" s="2" t="s">
        <v>1480</v>
      </c>
      <c r="I280" s="2" t="s">
        <v>1500</v>
      </c>
      <c r="J280" s="2" t="s">
        <v>1501</v>
      </c>
      <c r="K280" s="2" t="s">
        <v>262</v>
      </c>
      <c r="L280" s="2">
        <v>5362</v>
      </c>
      <c r="M280" s="2" t="s">
        <v>1483</v>
      </c>
      <c r="N280" s="2" t="s">
        <v>264</v>
      </c>
      <c r="O280" s="2" t="s">
        <v>671</v>
      </c>
      <c r="P280" s="2" t="s">
        <v>460</v>
      </c>
      <c r="Q280" s="2" t="s">
        <v>51</v>
      </c>
      <c r="R280" s="2" t="s">
        <v>1484</v>
      </c>
      <c r="S280" s="2" t="s">
        <v>53</v>
      </c>
      <c r="T280" s="33" t="s">
        <v>1485</v>
      </c>
      <c r="U280" s="33" t="s">
        <v>54</v>
      </c>
      <c r="V280" s="2" t="s">
        <v>323</v>
      </c>
      <c r="W280" s="2" t="s">
        <v>324</v>
      </c>
      <c r="X280" s="2" t="s">
        <v>325</v>
      </c>
      <c r="Y280" s="2" t="s">
        <v>324</v>
      </c>
      <c r="Z280" s="16">
        <v>0</v>
      </c>
      <c r="AA280" s="16">
        <v>0</v>
      </c>
      <c r="AB280" s="16">
        <v>1701835.19</v>
      </c>
      <c r="AC280" s="16">
        <v>1458251.2115835999</v>
      </c>
      <c r="AD280" s="36">
        <f t="shared" si="30"/>
        <v>-1458251.2115835999</v>
      </c>
      <c r="AE280" s="16">
        <v>0</v>
      </c>
      <c r="AF280" s="16">
        <v>0</v>
      </c>
      <c r="AG280" s="16">
        <f t="shared" si="31"/>
        <v>0</v>
      </c>
      <c r="AH280" s="16">
        <v>0</v>
      </c>
      <c r="AI280" s="16">
        <v>0</v>
      </c>
      <c r="AJ280" s="16">
        <f t="shared" si="32"/>
        <v>0</v>
      </c>
      <c r="AK280" s="16">
        <v>0</v>
      </c>
      <c r="AL280" s="16">
        <v>0</v>
      </c>
      <c r="AM280" s="16">
        <f t="shared" si="33"/>
        <v>0</v>
      </c>
      <c r="AN280" s="16">
        <v>0</v>
      </c>
      <c r="AO280" s="16">
        <v>0</v>
      </c>
      <c r="AP280" s="16">
        <f t="shared" si="34"/>
        <v>0</v>
      </c>
      <c r="AQ280" s="16">
        <v>0</v>
      </c>
      <c r="AR280" s="16">
        <f t="shared" si="35"/>
        <v>-1458251.2115835999</v>
      </c>
      <c r="AS280" s="16">
        <v>0</v>
      </c>
      <c r="AT280" s="16">
        <v>0</v>
      </c>
      <c r="AU280" s="16" t="s">
        <v>306</v>
      </c>
      <c r="AV280" s="16">
        <v>0</v>
      </c>
      <c r="AW280" s="36">
        <v>0</v>
      </c>
      <c r="AX280" s="36">
        <v>0</v>
      </c>
      <c r="AY280" s="36">
        <v>0</v>
      </c>
      <c r="AZ280" s="36">
        <v>0</v>
      </c>
      <c r="BA280" s="36">
        <v>0</v>
      </c>
      <c r="BB280" s="36"/>
    </row>
    <row r="281" spans="1:54" hidden="1" x14ac:dyDescent="0.25">
      <c r="A281" s="2" t="str">
        <f t="shared" si="29"/>
        <v>K</v>
      </c>
      <c r="B281" s="2" t="s">
        <v>7</v>
      </c>
      <c r="C281" s="2" t="s">
        <v>1475</v>
      </c>
      <c r="D281" s="35" t="s">
        <v>1476</v>
      </c>
      <c r="E281" s="2" t="s">
        <v>1477</v>
      </c>
      <c r="F281" s="2" t="s">
        <v>1478</v>
      </c>
      <c r="G281" s="2" t="s">
        <v>1479</v>
      </c>
      <c r="H281" s="2" t="s">
        <v>1480</v>
      </c>
      <c r="I281" s="2" t="s">
        <v>1502</v>
      </c>
      <c r="J281" s="2" t="s">
        <v>1503</v>
      </c>
      <c r="K281" s="2" t="s">
        <v>262</v>
      </c>
      <c r="L281" s="2">
        <v>5362</v>
      </c>
      <c r="M281" s="2" t="s">
        <v>1483</v>
      </c>
      <c r="N281" s="2" t="s">
        <v>264</v>
      </c>
      <c r="O281" s="2" t="s">
        <v>671</v>
      </c>
      <c r="P281" s="2" t="s">
        <v>460</v>
      </c>
      <c r="Q281" s="2" t="s">
        <v>51</v>
      </c>
      <c r="R281" s="2" t="s">
        <v>1484</v>
      </c>
      <c r="S281" s="2" t="s">
        <v>53</v>
      </c>
      <c r="T281" s="33" t="s">
        <v>1485</v>
      </c>
      <c r="U281" s="33" t="s">
        <v>54</v>
      </c>
      <c r="V281" s="2" t="s">
        <v>323</v>
      </c>
      <c r="W281" s="2" t="s">
        <v>324</v>
      </c>
      <c r="X281" s="2" t="s">
        <v>325</v>
      </c>
      <c r="Y281" s="2" t="s">
        <v>324</v>
      </c>
      <c r="Z281" s="16">
        <v>0</v>
      </c>
      <c r="AA281" s="16">
        <v>0</v>
      </c>
      <c r="AB281" s="16">
        <v>513482</v>
      </c>
      <c r="AC281" s="16">
        <v>0</v>
      </c>
      <c r="AD281" s="36">
        <f t="shared" si="30"/>
        <v>0</v>
      </c>
      <c r="AE281" s="16">
        <v>0</v>
      </c>
      <c r="AF281" s="16">
        <v>0</v>
      </c>
      <c r="AG281" s="16">
        <f t="shared" si="31"/>
        <v>0</v>
      </c>
      <c r="AH281" s="16">
        <v>0</v>
      </c>
      <c r="AI281" s="16">
        <v>0</v>
      </c>
      <c r="AJ281" s="16">
        <f t="shared" si="32"/>
        <v>0</v>
      </c>
      <c r="AK281" s="16">
        <v>0</v>
      </c>
      <c r="AL281" s="16">
        <v>0</v>
      </c>
      <c r="AM281" s="16">
        <f t="shared" si="33"/>
        <v>0</v>
      </c>
      <c r="AN281" s="16">
        <v>0</v>
      </c>
      <c r="AO281" s="16">
        <v>0</v>
      </c>
      <c r="AP281" s="16">
        <f t="shared" si="34"/>
        <v>0</v>
      </c>
      <c r="AQ281" s="16">
        <v>0</v>
      </c>
      <c r="AR281" s="16">
        <f t="shared" si="35"/>
        <v>0</v>
      </c>
      <c r="AS281" s="16">
        <v>0</v>
      </c>
      <c r="AT281" s="16">
        <v>0</v>
      </c>
      <c r="AU281" s="16" t="s">
        <v>306</v>
      </c>
      <c r="AV281" s="16">
        <v>0</v>
      </c>
      <c r="AW281" s="36">
        <v>0</v>
      </c>
      <c r="AX281" s="36">
        <v>0</v>
      </c>
      <c r="AY281" s="36">
        <v>0</v>
      </c>
      <c r="AZ281" s="36">
        <v>0</v>
      </c>
      <c r="BA281" s="36">
        <v>0</v>
      </c>
      <c r="BB281" s="36"/>
    </row>
    <row r="282" spans="1:54" hidden="1" x14ac:dyDescent="0.25">
      <c r="A282" s="2" t="str">
        <f t="shared" si="29"/>
        <v>K</v>
      </c>
      <c r="B282" s="2" t="s">
        <v>7</v>
      </c>
      <c r="C282" s="2" t="s">
        <v>1475</v>
      </c>
      <c r="D282" s="35" t="s">
        <v>1476</v>
      </c>
      <c r="E282" s="2" t="s">
        <v>1477</v>
      </c>
      <c r="F282" s="2" t="s">
        <v>1478</v>
      </c>
      <c r="G282" s="2" t="s">
        <v>1479</v>
      </c>
      <c r="H282" s="2" t="s">
        <v>1480</v>
      </c>
      <c r="I282" s="2" t="s">
        <v>1504</v>
      </c>
      <c r="J282" s="2" t="s">
        <v>1505</v>
      </c>
      <c r="K282" s="2" t="s">
        <v>262</v>
      </c>
      <c r="L282" s="2">
        <v>5362</v>
      </c>
      <c r="M282" s="2" t="s">
        <v>1483</v>
      </c>
      <c r="N282" s="2" t="s">
        <v>264</v>
      </c>
      <c r="O282" s="2" t="s">
        <v>300</v>
      </c>
      <c r="P282" s="2" t="s">
        <v>460</v>
      </c>
      <c r="Q282" s="2" t="s">
        <v>51</v>
      </c>
      <c r="R282" s="2" t="s">
        <v>1484</v>
      </c>
      <c r="S282" s="2" t="s">
        <v>53</v>
      </c>
      <c r="T282" s="33" t="s">
        <v>1485</v>
      </c>
      <c r="U282" s="33" t="s">
        <v>54</v>
      </c>
      <c r="V282" s="2" t="s">
        <v>323</v>
      </c>
      <c r="W282" s="2" t="s">
        <v>324</v>
      </c>
      <c r="X282" s="2" t="s">
        <v>325</v>
      </c>
      <c r="Y282" s="2" t="s">
        <v>324</v>
      </c>
      <c r="Z282" s="16">
        <v>0</v>
      </c>
      <c r="AA282" s="16">
        <v>0</v>
      </c>
      <c r="AB282" s="16">
        <v>-38190</v>
      </c>
      <c r="AC282" s="16">
        <v>-38190</v>
      </c>
      <c r="AD282" s="36">
        <f t="shared" si="30"/>
        <v>38190</v>
      </c>
      <c r="AE282" s="16">
        <v>0</v>
      </c>
      <c r="AF282" s="16">
        <v>0</v>
      </c>
      <c r="AG282" s="16">
        <f t="shared" si="31"/>
        <v>0</v>
      </c>
      <c r="AH282" s="16">
        <v>0</v>
      </c>
      <c r="AI282" s="16">
        <v>0</v>
      </c>
      <c r="AJ282" s="16">
        <f t="shared" si="32"/>
        <v>0</v>
      </c>
      <c r="AK282" s="16">
        <v>0</v>
      </c>
      <c r="AL282" s="16">
        <v>0</v>
      </c>
      <c r="AM282" s="16">
        <f t="shared" si="33"/>
        <v>0</v>
      </c>
      <c r="AN282" s="16">
        <v>0</v>
      </c>
      <c r="AO282" s="16">
        <v>0</v>
      </c>
      <c r="AP282" s="16">
        <f t="shared" si="34"/>
        <v>0</v>
      </c>
      <c r="AQ282" s="16">
        <v>0</v>
      </c>
      <c r="AR282" s="16">
        <f t="shared" si="35"/>
        <v>38190</v>
      </c>
      <c r="AS282" s="16">
        <v>0</v>
      </c>
      <c r="AT282" s="16">
        <v>0</v>
      </c>
      <c r="AU282" s="16" t="s">
        <v>306</v>
      </c>
      <c r="AV282" s="16">
        <v>0</v>
      </c>
      <c r="AW282" s="36">
        <v>0</v>
      </c>
      <c r="AX282" s="36">
        <v>0</v>
      </c>
      <c r="AY282" s="36">
        <v>0</v>
      </c>
      <c r="AZ282" s="36">
        <v>0</v>
      </c>
      <c r="BA282" s="36">
        <v>0</v>
      </c>
      <c r="BB282" s="36"/>
    </row>
    <row r="283" spans="1:54" hidden="1" x14ac:dyDescent="0.25">
      <c r="A283" s="2" t="str">
        <f t="shared" si="29"/>
        <v>K</v>
      </c>
      <c r="B283" s="2" t="s">
        <v>7</v>
      </c>
      <c r="C283" s="2" t="s">
        <v>1475</v>
      </c>
      <c r="D283" s="35" t="s">
        <v>1476</v>
      </c>
      <c r="E283" s="2" t="s">
        <v>1477</v>
      </c>
      <c r="F283" s="2" t="s">
        <v>1478</v>
      </c>
      <c r="G283" s="2" t="s">
        <v>1479</v>
      </c>
      <c r="H283" s="2" t="s">
        <v>1480</v>
      </c>
      <c r="I283" s="2" t="s">
        <v>1506</v>
      </c>
      <c r="J283" s="2" t="s">
        <v>1507</v>
      </c>
      <c r="K283" s="2" t="s">
        <v>262</v>
      </c>
      <c r="L283" s="2">
        <v>5362</v>
      </c>
      <c r="M283" s="2" t="s">
        <v>1483</v>
      </c>
      <c r="N283" s="2" t="s">
        <v>264</v>
      </c>
      <c r="O283" s="2" t="s">
        <v>671</v>
      </c>
      <c r="P283" s="2" t="s">
        <v>460</v>
      </c>
      <c r="Q283" s="2" t="s">
        <v>51</v>
      </c>
      <c r="R283" s="2" t="s">
        <v>1484</v>
      </c>
      <c r="S283" s="2" t="s">
        <v>53</v>
      </c>
      <c r="T283" s="33" t="s">
        <v>1485</v>
      </c>
      <c r="U283" s="33" t="s">
        <v>54</v>
      </c>
      <c r="V283" s="2" t="s">
        <v>323</v>
      </c>
      <c r="W283" s="2" t="s">
        <v>324</v>
      </c>
      <c r="X283" s="2" t="s">
        <v>325</v>
      </c>
      <c r="Y283" s="2" t="s">
        <v>324</v>
      </c>
      <c r="Z283" s="16">
        <v>0</v>
      </c>
      <c r="AA283" s="16">
        <v>0</v>
      </c>
      <c r="AB283" s="16">
        <v>867394.73</v>
      </c>
      <c r="AC283" s="16">
        <v>1583920.4242735999</v>
      </c>
      <c r="AD283" s="36">
        <f t="shared" si="30"/>
        <v>-1583920.4242735999</v>
      </c>
      <c r="AE283" s="16">
        <v>0</v>
      </c>
      <c r="AF283" s="16">
        <v>0</v>
      </c>
      <c r="AG283" s="16">
        <f t="shared" si="31"/>
        <v>0</v>
      </c>
      <c r="AH283" s="16">
        <v>0</v>
      </c>
      <c r="AI283" s="16">
        <v>0</v>
      </c>
      <c r="AJ283" s="16">
        <f t="shared" si="32"/>
        <v>0</v>
      </c>
      <c r="AK283" s="16">
        <v>0</v>
      </c>
      <c r="AL283" s="16">
        <v>0</v>
      </c>
      <c r="AM283" s="16">
        <f t="shared" si="33"/>
        <v>0</v>
      </c>
      <c r="AN283" s="16">
        <v>0</v>
      </c>
      <c r="AO283" s="16">
        <v>0</v>
      </c>
      <c r="AP283" s="16">
        <f t="shared" si="34"/>
        <v>0</v>
      </c>
      <c r="AQ283" s="16">
        <v>0</v>
      </c>
      <c r="AR283" s="16">
        <f t="shared" si="35"/>
        <v>-1583920.4242735999</v>
      </c>
      <c r="AS283" s="16">
        <v>0</v>
      </c>
      <c r="AT283" s="16">
        <v>0</v>
      </c>
      <c r="AU283" s="16" t="s">
        <v>306</v>
      </c>
      <c r="AV283" s="16">
        <v>0</v>
      </c>
      <c r="AW283" s="36">
        <v>0</v>
      </c>
      <c r="AX283" s="36">
        <v>0</v>
      </c>
      <c r="AY283" s="36">
        <v>0</v>
      </c>
      <c r="AZ283" s="36">
        <v>0</v>
      </c>
      <c r="BA283" s="36">
        <v>0</v>
      </c>
      <c r="BB283" s="36"/>
    </row>
    <row r="284" spans="1:54" hidden="1" x14ac:dyDescent="0.25">
      <c r="A284" s="2" t="str">
        <f t="shared" si="29"/>
        <v>K</v>
      </c>
      <c r="B284" s="2" t="s">
        <v>7</v>
      </c>
      <c r="C284" s="2" t="s">
        <v>1475</v>
      </c>
      <c r="D284" s="35" t="s">
        <v>1476</v>
      </c>
      <c r="E284" s="2" t="s">
        <v>1477</v>
      </c>
      <c r="F284" s="2" t="s">
        <v>1478</v>
      </c>
      <c r="G284" s="2" t="s">
        <v>1479</v>
      </c>
      <c r="H284" s="2" t="s">
        <v>1480</v>
      </c>
      <c r="I284" s="2" t="s">
        <v>1508</v>
      </c>
      <c r="J284" s="2" t="s">
        <v>1509</v>
      </c>
      <c r="K284" s="2" t="s">
        <v>262</v>
      </c>
      <c r="L284" s="2">
        <v>5362</v>
      </c>
      <c r="M284" s="2" t="s">
        <v>1483</v>
      </c>
      <c r="N284" s="2" t="s">
        <v>264</v>
      </c>
      <c r="O284" s="2" t="s">
        <v>671</v>
      </c>
      <c r="P284" s="2" t="s">
        <v>460</v>
      </c>
      <c r="Q284" s="2" t="s">
        <v>51</v>
      </c>
      <c r="R284" s="2" t="s">
        <v>1484</v>
      </c>
      <c r="S284" s="2" t="s">
        <v>53</v>
      </c>
      <c r="T284" s="33" t="s">
        <v>1485</v>
      </c>
      <c r="U284" s="33" t="s">
        <v>54</v>
      </c>
      <c r="V284" s="2" t="s">
        <v>323</v>
      </c>
      <c r="W284" s="2" t="s">
        <v>324</v>
      </c>
      <c r="X284" s="2" t="s">
        <v>325</v>
      </c>
      <c r="Y284" s="2" t="s">
        <v>324</v>
      </c>
      <c r="Z284" s="16">
        <v>0</v>
      </c>
      <c r="AA284" s="16">
        <v>0</v>
      </c>
      <c r="AB284" s="16">
        <v>2872823.02</v>
      </c>
      <c r="AC284" s="16">
        <v>680026.70146400004</v>
      </c>
      <c r="AD284" s="36">
        <f t="shared" si="30"/>
        <v>-680026.70146400004</v>
      </c>
      <c r="AE284" s="16">
        <v>0</v>
      </c>
      <c r="AF284" s="16">
        <v>0</v>
      </c>
      <c r="AG284" s="16">
        <f t="shared" si="31"/>
        <v>0</v>
      </c>
      <c r="AH284" s="16">
        <v>0</v>
      </c>
      <c r="AI284" s="16">
        <v>0</v>
      </c>
      <c r="AJ284" s="16">
        <f t="shared" si="32"/>
        <v>0</v>
      </c>
      <c r="AK284" s="16">
        <v>0</v>
      </c>
      <c r="AL284" s="16">
        <v>0</v>
      </c>
      <c r="AM284" s="16">
        <f t="shared" si="33"/>
        <v>0</v>
      </c>
      <c r="AN284" s="16">
        <v>0</v>
      </c>
      <c r="AO284" s="16">
        <v>0</v>
      </c>
      <c r="AP284" s="16">
        <f t="shared" si="34"/>
        <v>0</v>
      </c>
      <c r="AQ284" s="16">
        <v>0</v>
      </c>
      <c r="AR284" s="16">
        <f t="shared" si="35"/>
        <v>-680026.70146400004</v>
      </c>
      <c r="AS284" s="16">
        <v>0</v>
      </c>
      <c r="AT284" s="16">
        <v>0</v>
      </c>
      <c r="AU284" s="16" t="s">
        <v>306</v>
      </c>
      <c r="AV284" s="16">
        <v>0</v>
      </c>
      <c r="AW284" s="36">
        <v>0</v>
      </c>
      <c r="AX284" s="36">
        <v>0</v>
      </c>
      <c r="AY284" s="36">
        <v>0</v>
      </c>
      <c r="AZ284" s="36">
        <v>0</v>
      </c>
      <c r="BA284" s="36">
        <v>0</v>
      </c>
      <c r="BB284" s="36"/>
    </row>
    <row r="285" spans="1:54" hidden="1" x14ac:dyDescent="0.25">
      <c r="A285" s="2" t="str">
        <f t="shared" si="29"/>
        <v>K</v>
      </c>
      <c r="B285" s="2" t="s">
        <v>7</v>
      </c>
      <c r="C285" s="2" t="s">
        <v>1475</v>
      </c>
      <c r="D285" s="35" t="s">
        <v>1476</v>
      </c>
      <c r="E285" s="2" t="s">
        <v>1477</v>
      </c>
      <c r="F285" s="2" t="s">
        <v>1478</v>
      </c>
      <c r="G285" s="2" t="s">
        <v>1479</v>
      </c>
      <c r="H285" s="2" t="s">
        <v>1480</v>
      </c>
      <c r="I285" s="2" t="s">
        <v>1510</v>
      </c>
      <c r="J285" s="2" t="s">
        <v>1511</v>
      </c>
      <c r="K285" s="2" t="s">
        <v>262</v>
      </c>
      <c r="L285" s="2">
        <v>5362</v>
      </c>
      <c r="M285" s="2" t="s">
        <v>1483</v>
      </c>
      <c r="N285" s="2" t="s">
        <v>264</v>
      </c>
      <c r="O285" s="2" t="s">
        <v>300</v>
      </c>
      <c r="P285" s="2" t="s">
        <v>460</v>
      </c>
      <c r="Q285" s="2" t="s">
        <v>51</v>
      </c>
      <c r="R285" s="2" t="s">
        <v>1484</v>
      </c>
      <c r="S285" s="2" t="s">
        <v>53</v>
      </c>
      <c r="T285" s="33" t="s">
        <v>1485</v>
      </c>
      <c r="U285" s="33" t="s">
        <v>54</v>
      </c>
      <c r="V285" s="2" t="s">
        <v>323</v>
      </c>
      <c r="W285" s="2" t="s">
        <v>324</v>
      </c>
      <c r="X285" s="2" t="s">
        <v>325</v>
      </c>
      <c r="Y285" s="2" t="s">
        <v>324</v>
      </c>
      <c r="Z285" s="16">
        <v>0</v>
      </c>
      <c r="AA285" s="16">
        <v>0</v>
      </c>
      <c r="AB285" s="16">
        <v>1010799.72</v>
      </c>
      <c r="AC285" s="16">
        <v>0</v>
      </c>
      <c r="AD285" s="36">
        <f t="shared" si="30"/>
        <v>0</v>
      </c>
      <c r="AE285" s="16">
        <v>0</v>
      </c>
      <c r="AF285" s="16">
        <v>0</v>
      </c>
      <c r="AG285" s="16">
        <f t="shared" si="31"/>
        <v>0</v>
      </c>
      <c r="AH285" s="16">
        <v>0</v>
      </c>
      <c r="AI285" s="16">
        <v>0</v>
      </c>
      <c r="AJ285" s="16">
        <f t="shared" si="32"/>
        <v>0</v>
      </c>
      <c r="AK285" s="16">
        <v>0</v>
      </c>
      <c r="AL285" s="16">
        <v>0</v>
      </c>
      <c r="AM285" s="16">
        <f t="shared" si="33"/>
        <v>0</v>
      </c>
      <c r="AN285" s="16">
        <v>0</v>
      </c>
      <c r="AO285" s="16">
        <v>0</v>
      </c>
      <c r="AP285" s="16">
        <f t="shared" si="34"/>
        <v>0</v>
      </c>
      <c r="AQ285" s="16">
        <v>0</v>
      </c>
      <c r="AR285" s="16">
        <f t="shared" si="35"/>
        <v>0</v>
      </c>
      <c r="AS285" s="16">
        <v>0</v>
      </c>
      <c r="AT285" s="16">
        <v>0</v>
      </c>
      <c r="AU285" s="16" t="s">
        <v>306</v>
      </c>
      <c r="AV285" s="16">
        <v>0</v>
      </c>
      <c r="AW285" s="36">
        <v>0</v>
      </c>
      <c r="AX285" s="36">
        <v>0</v>
      </c>
      <c r="AY285" s="36">
        <v>0</v>
      </c>
      <c r="AZ285" s="36">
        <v>0</v>
      </c>
      <c r="BA285" s="36">
        <v>0</v>
      </c>
      <c r="BB285" s="36"/>
    </row>
    <row r="286" spans="1:54" hidden="1" x14ac:dyDescent="0.25">
      <c r="A286" s="2" t="str">
        <f t="shared" si="29"/>
        <v>K</v>
      </c>
      <c r="B286" s="2" t="s">
        <v>7</v>
      </c>
      <c r="C286" s="2" t="s">
        <v>1475</v>
      </c>
      <c r="D286" s="35" t="s">
        <v>1476</v>
      </c>
      <c r="E286" s="2" t="s">
        <v>1477</v>
      </c>
      <c r="F286" s="2" t="s">
        <v>1478</v>
      </c>
      <c r="G286" s="2" t="s">
        <v>1479</v>
      </c>
      <c r="H286" s="2" t="s">
        <v>1480</v>
      </c>
      <c r="I286" s="2" t="s">
        <v>1512</v>
      </c>
      <c r="J286" s="2" t="s">
        <v>1513</v>
      </c>
      <c r="K286" s="2" t="s">
        <v>262</v>
      </c>
      <c r="L286" s="2">
        <v>5362</v>
      </c>
      <c r="M286" s="2" t="s">
        <v>1483</v>
      </c>
      <c r="N286" s="2" t="s">
        <v>264</v>
      </c>
      <c r="O286" s="2" t="s">
        <v>265</v>
      </c>
      <c r="P286" s="2" t="s">
        <v>460</v>
      </c>
      <c r="Q286" s="2" t="s">
        <v>51</v>
      </c>
      <c r="R286" s="2" t="s">
        <v>1484</v>
      </c>
      <c r="S286" s="2" t="s">
        <v>53</v>
      </c>
      <c r="T286" s="33" t="s">
        <v>1485</v>
      </c>
      <c r="U286" s="33" t="s">
        <v>54</v>
      </c>
      <c r="V286" s="2" t="s">
        <v>323</v>
      </c>
      <c r="W286" s="2" t="s">
        <v>324</v>
      </c>
      <c r="X286" s="2" t="s">
        <v>325</v>
      </c>
      <c r="Y286" s="2" t="s">
        <v>324</v>
      </c>
      <c r="Z286" s="16">
        <v>0</v>
      </c>
      <c r="AA286" s="16">
        <v>0</v>
      </c>
      <c r="AB286" s="16">
        <v>487994.05</v>
      </c>
      <c r="AC286" s="16">
        <v>697175.94923999999</v>
      </c>
      <c r="AD286" s="36">
        <f t="shared" si="30"/>
        <v>-697175.94923999999</v>
      </c>
      <c r="AE286" s="16">
        <v>0</v>
      </c>
      <c r="AF286" s="16">
        <v>0</v>
      </c>
      <c r="AG286" s="16">
        <f t="shared" si="31"/>
        <v>0</v>
      </c>
      <c r="AH286" s="16">
        <v>0</v>
      </c>
      <c r="AI286" s="16">
        <v>0</v>
      </c>
      <c r="AJ286" s="16">
        <f t="shared" si="32"/>
        <v>0</v>
      </c>
      <c r="AK286" s="16">
        <v>0</v>
      </c>
      <c r="AL286" s="16">
        <v>0</v>
      </c>
      <c r="AM286" s="16">
        <f t="shared" si="33"/>
        <v>0</v>
      </c>
      <c r="AN286" s="16">
        <v>0</v>
      </c>
      <c r="AO286" s="16">
        <v>0</v>
      </c>
      <c r="AP286" s="16">
        <f t="shared" si="34"/>
        <v>0</v>
      </c>
      <c r="AQ286" s="16">
        <v>0</v>
      </c>
      <c r="AR286" s="16">
        <f t="shared" si="35"/>
        <v>-697175.94923999999</v>
      </c>
      <c r="AS286" s="16">
        <v>0</v>
      </c>
      <c r="AT286" s="16">
        <v>0</v>
      </c>
      <c r="AU286" s="16" t="s">
        <v>306</v>
      </c>
      <c r="AV286" s="16">
        <v>0</v>
      </c>
      <c r="AW286" s="36">
        <v>0</v>
      </c>
      <c r="AX286" s="36">
        <v>0</v>
      </c>
      <c r="AY286" s="36">
        <v>0</v>
      </c>
      <c r="AZ286" s="36">
        <v>0</v>
      </c>
      <c r="BA286" s="36">
        <v>0</v>
      </c>
      <c r="BB286" s="36"/>
    </row>
    <row r="287" spans="1:54" hidden="1" x14ac:dyDescent="0.25">
      <c r="A287" s="2" t="str">
        <f t="shared" si="29"/>
        <v>K</v>
      </c>
      <c r="B287" s="2" t="s">
        <v>7</v>
      </c>
      <c r="C287" s="2" t="s">
        <v>1475</v>
      </c>
      <c r="D287" s="35" t="s">
        <v>1476</v>
      </c>
      <c r="E287" s="2" t="s">
        <v>1477</v>
      </c>
      <c r="F287" s="2" t="s">
        <v>1478</v>
      </c>
      <c r="G287" s="2" t="s">
        <v>1479</v>
      </c>
      <c r="H287" s="2" t="s">
        <v>1480</v>
      </c>
      <c r="I287" s="2" t="s">
        <v>1514</v>
      </c>
      <c r="J287" s="2" t="s">
        <v>1515</v>
      </c>
      <c r="K287" s="2" t="s">
        <v>262</v>
      </c>
      <c r="L287" s="2">
        <v>5362</v>
      </c>
      <c r="M287" s="2" t="s">
        <v>1483</v>
      </c>
      <c r="N287" s="2" t="s">
        <v>264</v>
      </c>
      <c r="O287" s="2" t="s">
        <v>265</v>
      </c>
      <c r="P287" s="2" t="s">
        <v>460</v>
      </c>
      <c r="Q287" s="2" t="s">
        <v>51</v>
      </c>
      <c r="R287" s="2" t="s">
        <v>1484</v>
      </c>
      <c r="S287" s="2" t="s">
        <v>53</v>
      </c>
      <c r="T287" s="33" t="s">
        <v>1485</v>
      </c>
      <c r="U287" s="33" t="s">
        <v>54</v>
      </c>
      <c r="V287" s="2" t="s">
        <v>323</v>
      </c>
      <c r="W287" s="2" t="s">
        <v>324</v>
      </c>
      <c r="X287" s="2" t="s">
        <v>325</v>
      </c>
      <c r="Y287" s="2" t="s">
        <v>324</v>
      </c>
      <c r="Z287" s="16">
        <v>0</v>
      </c>
      <c r="AA287" s="16">
        <v>8070342</v>
      </c>
      <c r="AB287" s="16">
        <v>0</v>
      </c>
      <c r="AC287" s="16">
        <v>0</v>
      </c>
      <c r="AD287" s="36">
        <f t="shared" si="30"/>
        <v>8070342</v>
      </c>
      <c r="AE287" s="16">
        <v>0</v>
      </c>
      <c r="AF287" s="16">
        <v>0</v>
      </c>
      <c r="AG287" s="16">
        <f t="shared" si="31"/>
        <v>0</v>
      </c>
      <c r="AH287" s="16">
        <v>0</v>
      </c>
      <c r="AI287" s="16">
        <v>0</v>
      </c>
      <c r="AJ287" s="16">
        <f t="shared" si="32"/>
        <v>0</v>
      </c>
      <c r="AK287" s="16">
        <v>0</v>
      </c>
      <c r="AL287" s="16">
        <v>0</v>
      </c>
      <c r="AM287" s="16">
        <f t="shared" si="33"/>
        <v>0</v>
      </c>
      <c r="AN287" s="16">
        <v>0</v>
      </c>
      <c r="AO287" s="16">
        <v>0</v>
      </c>
      <c r="AP287" s="16">
        <f t="shared" si="34"/>
        <v>0</v>
      </c>
      <c r="AQ287" s="16">
        <v>0</v>
      </c>
      <c r="AR287" s="16">
        <f t="shared" si="35"/>
        <v>8070342</v>
      </c>
      <c r="AS287" s="16">
        <v>0</v>
      </c>
      <c r="AT287" s="16">
        <v>0</v>
      </c>
      <c r="AU287" s="16" t="s">
        <v>306</v>
      </c>
      <c r="AV287" s="16">
        <v>0</v>
      </c>
      <c r="AW287" s="36">
        <v>0</v>
      </c>
      <c r="AX287" s="36">
        <v>0</v>
      </c>
      <c r="AY287" s="36">
        <v>0</v>
      </c>
      <c r="AZ287" s="36">
        <v>0</v>
      </c>
      <c r="BA287" s="36">
        <v>0</v>
      </c>
      <c r="BB287" s="36"/>
    </row>
    <row r="288" spans="1:54" hidden="1" x14ac:dyDescent="0.25">
      <c r="A288" s="2" t="str">
        <f t="shared" si="29"/>
        <v>K</v>
      </c>
      <c r="B288" s="2" t="s">
        <v>7</v>
      </c>
      <c r="C288" s="2" t="s">
        <v>1475</v>
      </c>
      <c r="D288" s="35" t="s">
        <v>1476</v>
      </c>
      <c r="E288" s="2" t="s">
        <v>1477</v>
      </c>
      <c r="F288" s="2" t="s">
        <v>1478</v>
      </c>
      <c r="G288" s="2" t="s">
        <v>1516</v>
      </c>
      <c r="H288" s="2" t="s">
        <v>1517</v>
      </c>
      <c r="I288" s="2" t="s">
        <v>1518</v>
      </c>
      <c r="J288" s="2" t="s">
        <v>1519</v>
      </c>
      <c r="K288" s="2" t="s">
        <v>262</v>
      </c>
      <c r="L288" s="2">
        <v>5362</v>
      </c>
      <c r="M288" s="2" t="s">
        <v>1483</v>
      </c>
      <c r="N288" s="2" t="s">
        <v>264</v>
      </c>
      <c r="O288" s="2" t="s">
        <v>671</v>
      </c>
      <c r="P288" s="2" t="s">
        <v>460</v>
      </c>
      <c r="Q288" s="2" t="s">
        <v>51</v>
      </c>
      <c r="R288" s="2" t="s">
        <v>1484</v>
      </c>
      <c r="S288" s="2" t="s">
        <v>53</v>
      </c>
      <c r="T288" s="33" t="s">
        <v>1485</v>
      </c>
      <c r="U288" s="33" t="s">
        <v>55</v>
      </c>
      <c r="V288" s="2" t="s">
        <v>323</v>
      </c>
      <c r="W288" s="2" t="s">
        <v>324</v>
      </c>
      <c r="X288" s="2" t="s">
        <v>325</v>
      </c>
      <c r="Y288" s="2" t="s">
        <v>324</v>
      </c>
      <c r="Z288" s="16">
        <v>0</v>
      </c>
      <c r="AA288" s="16">
        <v>0</v>
      </c>
      <c r="AB288" s="16">
        <v>109914.29</v>
      </c>
      <c r="AC288" s="16">
        <v>24640</v>
      </c>
      <c r="AD288" s="36">
        <f t="shared" si="30"/>
        <v>-24640</v>
      </c>
      <c r="AE288" s="16">
        <v>0</v>
      </c>
      <c r="AF288" s="16">
        <v>0</v>
      </c>
      <c r="AG288" s="16">
        <f t="shared" si="31"/>
        <v>0</v>
      </c>
      <c r="AH288" s="16">
        <v>0</v>
      </c>
      <c r="AI288" s="16">
        <v>0</v>
      </c>
      <c r="AJ288" s="16">
        <f t="shared" si="32"/>
        <v>0</v>
      </c>
      <c r="AK288" s="16">
        <v>0</v>
      </c>
      <c r="AL288" s="16">
        <v>0</v>
      </c>
      <c r="AM288" s="16">
        <f t="shared" si="33"/>
        <v>0</v>
      </c>
      <c r="AN288" s="16">
        <v>0</v>
      </c>
      <c r="AO288" s="16">
        <v>0</v>
      </c>
      <c r="AP288" s="16">
        <f t="shared" si="34"/>
        <v>0</v>
      </c>
      <c r="AQ288" s="16">
        <v>0</v>
      </c>
      <c r="AR288" s="16">
        <f t="shared" si="35"/>
        <v>-24640</v>
      </c>
      <c r="AS288" s="16">
        <v>0</v>
      </c>
      <c r="AT288" s="16">
        <v>0</v>
      </c>
      <c r="AU288" s="16" t="s">
        <v>306</v>
      </c>
      <c r="AV288" s="16">
        <v>0</v>
      </c>
      <c r="AW288" s="36">
        <v>0</v>
      </c>
      <c r="AX288" s="36">
        <v>0</v>
      </c>
      <c r="AY288" s="36">
        <v>0</v>
      </c>
      <c r="AZ288" s="36">
        <v>0</v>
      </c>
      <c r="BA288" s="36">
        <v>0</v>
      </c>
      <c r="BB288" s="36"/>
    </row>
    <row r="289" spans="1:54" hidden="1" x14ac:dyDescent="0.25">
      <c r="A289" s="2" t="str">
        <f t="shared" si="29"/>
        <v>K</v>
      </c>
      <c r="B289" s="2" t="s">
        <v>7</v>
      </c>
      <c r="C289" s="2" t="s">
        <v>1475</v>
      </c>
      <c r="D289" s="35" t="s">
        <v>1476</v>
      </c>
      <c r="E289" s="2" t="s">
        <v>1477</v>
      </c>
      <c r="F289" s="2" t="s">
        <v>1478</v>
      </c>
      <c r="G289" s="2" t="s">
        <v>1516</v>
      </c>
      <c r="H289" s="2" t="s">
        <v>1517</v>
      </c>
      <c r="I289" s="2" t="s">
        <v>1520</v>
      </c>
      <c r="J289" s="2" t="s">
        <v>1521</v>
      </c>
      <c r="K289" s="2" t="s">
        <v>262</v>
      </c>
      <c r="L289" s="2">
        <v>5362</v>
      </c>
      <c r="M289" s="2" t="s">
        <v>1483</v>
      </c>
      <c r="N289" s="2" t="s">
        <v>264</v>
      </c>
      <c r="O289" s="2" t="s">
        <v>671</v>
      </c>
      <c r="P289" s="2" t="s">
        <v>460</v>
      </c>
      <c r="Q289" s="2" t="s">
        <v>51</v>
      </c>
      <c r="R289" s="2" t="s">
        <v>1484</v>
      </c>
      <c r="S289" s="2" t="s">
        <v>53</v>
      </c>
      <c r="T289" s="33" t="s">
        <v>1485</v>
      </c>
      <c r="U289" s="33" t="s">
        <v>55</v>
      </c>
      <c r="V289" s="2" t="s">
        <v>323</v>
      </c>
      <c r="W289" s="2" t="s">
        <v>324</v>
      </c>
      <c r="X289" s="2" t="s">
        <v>325</v>
      </c>
      <c r="Y289" s="2" t="s">
        <v>324</v>
      </c>
      <c r="Z289" s="16">
        <v>0</v>
      </c>
      <c r="AA289" s="16">
        <v>0</v>
      </c>
      <c r="AB289" s="16">
        <v>1591434.67</v>
      </c>
      <c r="AC289" s="16">
        <v>228773.64</v>
      </c>
      <c r="AD289" s="36">
        <f t="shared" si="30"/>
        <v>-228773.64</v>
      </c>
      <c r="AE289" s="16">
        <v>0</v>
      </c>
      <c r="AF289" s="16">
        <v>0</v>
      </c>
      <c r="AG289" s="16">
        <f t="shared" si="31"/>
        <v>0</v>
      </c>
      <c r="AH289" s="16">
        <v>0</v>
      </c>
      <c r="AI289" s="16">
        <v>0</v>
      </c>
      <c r="AJ289" s="16">
        <f t="shared" si="32"/>
        <v>0</v>
      </c>
      <c r="AK289" s="16">
        <v>0</v>
      </c>
      <c r="AL289" s="16">
        <v>0</v>
      </c>
      <c r="AM289" s="16">
        <f t="shared" si="33"/>
        <v>0</v>
      </c>
      <c r="AN289" s="16">
        <v>0</v>
      </c>
      <c r="AO289" s="16">
        <v>0</v>
      </c>
      <c r="AP289" s="16">
        <f t="shared" si="34"/>
        <v>0</v>
      </c>
      <c r="AQ289" s="16">
        <v>0</v>
      </c>
      <c r="AR289" s="16">
        <f t="shared" si="35"/>
        <v>-228773.64</v>
      </c>
      <c r="AS289" s="16">
        <v>0</v>
      </c>
      <c r="AT289" s="16">
        <v>0</v>
      </c>
      <c r="AU289" s="16" t="s">
        <v>306</v>
      </c>
      <c r="AV289" s="16">
        <v>0</v>
      </c>
      <c r="AW289" s="36">
        <v>0</v>
      </c>
      <c r="AX289" s="36">
        <v>0</v>
      </c>
      <c r="AY289" s="36">
        <v>0</v>
      </c>
      <c r="AZ289" s="36">
        <v>0</v>
      </c>
      <c r="BA289" s="36">
        <v>0</v>
      </c>
      <c r="BB289" s="36"/>
    </row>
    <row r="290" spans="1:54" hidden="1" x14ac:dyDescent="0.25">
      <c r="A290" s="2" t="str">
        <f t="shared" si="29"/>
        <v>K</v>
      </c>
      <c r="B290" s="2" t="s">
        <v>7</v>
      </c>
      <c r="C290" s="2" t="s">
        <v>1475</v>
      </c>
      <c r="D290" s="35" t="s">
        <v>1476</v>
      </c>
      <c r="E290" s="2" t="s">
        <v>1477</v>
      </c>
      <c r="F290" s="2" t="s">
        <v>1478</v>
      </c>
      <c r="G290" s="2" t="s">
        <v>1516</v>
      </c>
      <c r="H290" s="2" t="s">
        <v>1517</v>
      </c>
      <c r="I290" s="2" t="s">
        <v>1522</v>
      </c>
      <c r="J290" s="2" t="s">
        <v>1523</v>
      </c>
      <c r="K290" s="2" t="s">
        <v>262</v>
      </c>
      <c r="L290" s="2">
        <v>5362</v>
      </c>
      <c r="M290" s="2" t="s">
        <v>1483</v>
      </c>
      <c r="N290" s="2" t="s">
        <v>264</v>
      </c>
      <c r="O290" s="2" t="s">
        <v>300</v>
      </c>
      <c r="P290" s="2" t="s">
        <v>460</v>
      </c>
      <c r="Q290" s="2" t="s">
        <v>51</v>
      </c>
      <c r="R290" s="2" t="s">
        <v>1484</v>
      </c>
      <c r="S290" s="2" t="s">
        <v>53</v>
      </c>
      <c r="T290" s="33" t="s">
        <v>1485</v>
      </c>
      <c r="U290" s="33" t="s">
        <v>55</v>
      </c>
      <c r="V290" s="2" t="s">
        <v>323</v>
      </c>
      <c r="W290" s="2" t="s">
        <v>324</v>
      </c>
      <c r="X290" s="2" t="s">
        <v>325</v>
      </c>
      <c r="Y290" s="2" t="s">
        <v>324</v>
      </c>
      <c r="Z290" s="16">
        <v>0</v>
      </c>
      <c r="AA290" s="16">
        <v>0</v>
      </c>
      <c r="AB290" s="16">
        <v>31563.05</v>
      </c>
      <c r="AC290" s="16">
        <v>29857.03</v>
      </c>
      <c r="AD290" s="36">
        <f t="shared" si="30"/>
        <v>-29857.03</v>
      </c>
      <c r="AE290" s="16">
        <v>0</v>
      </c>
      <c r="AF290" s="16">
        <v>0</v>
      </c>
      <c r="AG290" s="16">
        <f t="shared" si="31"/>
        <v>0</v>
      </c>
      <c r="AH290" s="16">
        <v>0</v>
      </c>
      <c r="AI290" s="16">
        <v>0</v>
      </c>
      <c r="AJ290" s="16">
        <f t="shared" si="32"/>
        <v>0</v>
      </c>
      <c r="AK290" s="16">
        <v>0</v>
      </c>
      <c r="AL290" s="16">
        <v>0</v>
      </c>
      <c r="AM290" s="16">
        <f t="shared" si="33"/>
        <v>0</v>
      </c>
      <c r="AN290" s="16">
        <v>0</v>
      </c>
      <c r="AO290" s="16">
        <v>0</v>
      </c>
      <c r="AP290" s="16">
        <f t="shared" si="34"/>
        <v>0</v>
      </c>
      <c r="AQ290" s="16">
        <v>0</v>
      </c>
      <c r="AR290" s="16">
        <f t="shared" si="35"/>
        <v>-29857.03</v>
      </c>
      <c r="AS290" s="16">
        <v>0</v>
      </c>
      <c r="AT290" s="16">
        <v>0</v>
      </c>
      <c r="AU290" s="16" t="s">
        <v>306</v>
      </c>
      <c r="AV290" s="16">
        <v>0</v>
      </c>
      <c r="AW290" s="36">
        <v>0</v>
      </c>
      <c r="AX290" s="36">
        <v>0</v>
      </c>
      <c r="AY290" s="36">
        <v>0</v>
      </c>
      <c r="AZ290" s="36">
        <v>0</v>
      </c>
      <c r="BA290" s="36">
        <v>0</v>
      </c>
      <c r="BB290" s="36"/>
    </row>
    <row r="291" spans="1:54" hidden="1" x14ac:dyDescent="0.25">
      <c r="A291" s="2" t="str">
        <f t="shared" si="29"/>
        <v>K</v>
      </c>
      <c r="B291" s="2" t="s">
        <v>7</v>
      </c>
      <c r="C291" s="2" t="s">
        <v>1475</v>
      </c>
      <c r="D291" s="35" t="s">
        <v>1476</v>
      </c>
      <c r="E291" s="2" t="s">
        <v>1477</v>
      </c>
      <c r="F291" s="2" t="s">
        <v>1478</v>
      </c>
      <c r="G291" s="2" t="s">
        <v>1516</v>
      </c>
      <c r="H291" s="2" t="s">
        <v>1517</v>
      </c>
      <c r="I291" s="2" t="s">
        <v>1524</v>
      </c>
      <c r="J291" s="2" t="s">
        <v>1525</v>
      </c>
      <c r="K291" s="2" t="s">
        <v>262</v>
      </c>
      <c r="L291" s="2">
        <v>5362</v>
      </c>
      <c r="M291" s="2" t="s">
        <v>1483</v>
      </c>
      <c r="N291" s="2" t="s">
        <v>264</v>
      </c>
      <c r="O291" s="2" t="s">
        <v>671</v>
      </c>
      <c r="P291" s="2" t="s">
        <v>460</v>
      </c>
      <c r="Q291" s="2" t="s">
        <v>51</v>
      </c>
      <c r="R291" s="2" t="s">
        <v>1484</v>
      </c>
      <c r="S291" s="2" t="s">
        <v>53</v>
      </c>
      <c r="T291" s="33" t="s">
        <v>1485</v>
      </c>
      <c r="U291" s="33" t="s">
        <v>55</v>
      </c>
      <c r="V291" s="2" t="s">
        <v>323</v>
      </c>
      <c r="W291" s="2" t="s">
        <v>324</v>
      </c>
      <c r="X291" s="2" t="s">
        <v>325</v>
      </c>
      <c r="Y291" s="2" t="s">
        <v>324</v>
      </c>
      <c r="Z291" s="16">
        <v>0</v>
      </c>
      <c r="AA291" s="16">
        <v>0</v>
      </c>
      <c r="AB291" s="16">
        <v>749138.3</v>
      </c>
      <c r="AC291" s="16">
        <v>1202948.3516599999</v>
      </c>
      <c r="AD291" s="36">
        <f t="shared" si="30"/>
        <v>-1202948.3516599999</v>
      </c>
      <c r="AE291" s="16">
        <v>0</v>
      </c>
      <c r="AF291" s="16">
        <v>0</v>
      </c>
      <c r="AG291" s="16">
        <f t="shared" si="31"/>
        <v>0</v>
      </c>
      <c r="AH291" s="16">
        <v>0</v>
      </c>
      <c r="AI291" s="16">
        <v>0</v>
      </c>
      <c r="AJ291" s="16">
        <f t="shared" si="32"/>
        <v>0</v>
      </c>
      <c r="AK291" s="16">
        <v>0</v>
      </c>
      <c r="AL291" s="16">
        <v>0</v>
      </c>
      <c r="AM291" s="16">
        <f t="shared" si="33"/>
        <v>0</v>
      </c>
      <c r="AN291" s="16">
        <v>0</v>
      </c>
      <c r="AO291" s="16">
        <v>0</v>
      </c>
      <c r="AP291" s="16">
        <f t="shared" si="34"/>
        <v>0</v>
      </c>
      <c r="AQ291" s="16">
        <v>0</v>
      </c>
      <c r="AR291" s="16">
        <f t="shared" si="35"/>
        <v>-1202948.3516599999</v>
      </c>
      <c r="AS291" s="16">
        <v>0</v>
      </c>
      <c r="AT291" s="16">
        <v>0</v>
      </c>
      <c r="AU291" s="16" t="s">
        <v>306</v>
      </c>
      <c r="AV291" s="16">
        <v>0</v>
      </c>
      <c r="AW291" s="36">
        <v>0</v>
      </c>
      <c r="AX291" s="36">
        <v>0</v>
      </c>
      <c r="AY291" s="36">
        <v>0</v>
      </c>
      <c r="AZ291" s="36">
        <v>0</v>
      </c>
      <c r="BA291" s="36">
        <v>0</v>
      </c>
      <c r="BB291" s="36"/>
    </row>
    <row r="292" spans="1:54" hidden="1" x14ac:dyDescent="0.25">
      <c r="A292" s="2" t="str">
        <f t="shared" si="29"/>
        <v>K</v>
      </c>
      <c r="B292" s="2" t="s">
        <v>7</v>
      </c>
      <c r="C292" s="2" t="s">
        <v>1475</v>
      </c>
      <c r="D292" s="35" t="s">
        <v>1476</v>
      </c>
      <c r="E292" s="2" t="s">
        <v>1477</v>
      </c>
      <c r="F292" s="2" t="s">
        <v>1478</v>
      </c>
      <c r="G292" s="2" t="s">
        <v>1516</v>
      </c>
      <c r="H292" s="2" t="s">
        <v>1517</v>
      </c>
      <c r="I292" s="2" t="s">
        <v>1526</v>
      </c>
      <c r="J292" s="2" t="s">
        <v>1527</v>
      </c>
      <c r="K292" s="2" t="s">
        <v>262</v>
      </c>
      <c r="L292" s="2">
        <v>5362</v>
      </c>
      <c r="M292" s="2" t="s">
        <v>1483</v>
      </c>
      <c r="N292" s="2" t="s">
        <v>264</v>
      </c>
      <c r="O292" s="2" t="s">
        <v>671</v>
      </c>
      <c r="P292" s="2" t="s">
        <v>460</v>
      </c>
      <c r="Q292" s="2" t="s">
        <v>51</v>
      </c>
      <c r="R292" s="2" t="s">
        <v>1484</v>
      </c>
      <c r="S292" s="2" t="s">
        <v>53</v>
      </c>
      <c r="T292" s="33" t="s">
        <v>1485</v>
      </c>
      <c r="U292" s="33" t="s">
        <v>55</v>
      </c>
      <c r="V292" s="2" t="s">
        <v>323</v>
      </c>
      <c r="W292" s="2" t="s">
        <v>324</v>
      </c>
      <c r="X292" s="2" t="s">
        <v>325</v>
      </c>
      <c r="Y292" s="2" t="s">
        <v>324</v>
      </c>
      <c r="Z292" s="16">
        <v>0</v>
      </c>
      <c r="AA292" s="16">
        <v>0</v>
      </c>
      <c r="AB292" s="16">
        <v>824705.17</v>
      </c>
      <c r="AC292" s="16">
        <v>1114453.4939999999</v>
      </c>
      <c r="AD292" s="36">
        <f t="shared" si="30"/>
        <v>-1114453.4939999999</v>
      </c>
      <c r="AE292" s="16">
        <v>0</v>
      </c>
      <c r="AF292" s="16">
        <v>0</v>
      </c>
      <c r="AG292" s="16">
        <f t="shared" si="31"/>
        <v>0</v>
      </c>
      <c r="AH292" s="16">
        <v>0</v>
      </c>
      <c r="AI292" s="16">
        <v>0</v>
      </c>
      <c r="AJ292" s="16">
        <f t="shared" si="32"/>
        <v>0</v>
      </c>
      <c r="AK292" s="16">
        <v>0</v>
      </c>
      <c r="AL292" s="16">
        <v>0</v>
      </c>
      <c r="AM292" s="16">
        <f t="shared" si="33"/>
        <v>0</v>
      </c>
      <c r="AN292" s="16">
        <v>0</v>
      </c>
      <c r="AO292" s="16">
        <v>0</v>
      </c>
      <c r="AP292" s="16">
        <f t="shared" si="34"/>
        <v>0</v>
      </c>
      <c r="AQ292" s="16">
        <v>0</v>
      </c>
      <c r="AR292" s="16">
        <f t="shared" si="35"/>
        <v>-1114453.4939999999</v>
      </c>
      <c r="AS292" s="16">
        <v>0</v>
      </c>
      <c r="AT292" s="16">
        <v>0</v>
      </c>
      <c r="AU292" s="16" t="s">
        <v>306</v>
      </c>
      <c r="AV292" s="16">
        <v>0</v>
      </c>
      <c r="AW292" s="36">
        <v>0</v>
      </c>
      <c r="AX292" s="36">
        <v>0</v>
      </c>
      <c r="AY292" s="36">
        <v>0</v>
      </c>
      <c r="AZ292" s="36">
        <v>0</v>
      </c>
      <c r="BA292" s="36">
        <v>0</v>
      </c>
      <c r="BB292" s="36"/>
    </row>
    <row r="293" spans="1:54" hidden="1" x14ac:dyDescent="0.25">
      <c r="A293" s="2" t="str">
        <f t="shared" si="29"/>
        <v>K</v>
      </c>
      <c r="B293" s="2" t="s">
        <v>7</v>
      </c>
      <c r="C293" s="2" t="s">
        <v>1475</v>
      </c>
      <c r="D293" s="35" t="s">
        <v>1476</v>
      </c>
      <c r="E293" s="2" t="s">
        <v>1477</v>
      </c>
      <c r="F293" s="2" t="s">
        <v>1478</v>
      </c>
      <c r="G293" s="2" t="s">
        <v>1516</v>
      </c>
      <c r="H293" s="2" t="s">
        <v>1517</v>
      </c>
      <c r="I293" s="2" t="s">
        <v>1528</v>
      </c>
      <c r="J293" s="2" t="s">
        <v>1529</v>
      </c>
      <c r="K293" s="2" t="s">
        <v>262</v>
      </c>
      <c r="L293" s="2">
        <v>5362</v>
      </c>
      <c r="M293" s="2" t="s">
        <v>1483</v>
      </c>
      <c r="N293" s="2" t="s">
        <v>264</v>
      </c>
      <c r="O293" s="2" t="s">
        <v>671</v>
      </c>
      <c r="P293" s="2" t="s">
        <v>460</v>
      </c>
      <c r="Q293" s="2" t="s">
        <v>51</v>
      </c>
      <c r="R293" s="2" t="s">
        <v>1484</v>
      </c>
      <c r="S293" s="2" t="s">
        <v>53</v>
      </c>
      <c r="T293" s="33" t="s">
        <v>1485</v>
      </c>
      <c r="U293" s="33" t="s">
        <v>55</v>
      </c>
      <c r="V293" s="2" t="s">
        <v>323</v>
      </c>
      <c r="W293" s="2" t="s">
        <v>324</v>
      </c>
      <c r="X293" s="2" t="s">
        <v>325</v>
      </c>
      <c r="Y293" s="2" t="s">
        <v>324</v>
      </c>
      <c r="Z293" s="16">
        <v>0</v>
      </c>
      <c r="AA293" s="16">
        <v>4863573</v>
      </c>
      <c r="AB293" s="16">
        <v>4289560.6900000004</v>
      </c>
      <c r="AC293" s="16">
        <v>4531856.7522240002</v>
      </c>
      <c r="AD293" s="36">
        <f t="shared" si="30"/>
        <v>331716.24777599983</v>
      </c>
      <c r="AE293" s="16">
        <v>0</v>
      </c>
      <c r="AF293" s="16">
        <v>0</v>
      </c>
      <c r="AG293" s="16">
        <f t="shared" si="31"/>
        <v>0</v>
      </c>
      <c r="AH293" s="16">
        <v>0</v>
      </c>
      <c r="AI293" s="16">
        <v>0</v>
      </c>
      <c r="AJ293" s="16">
        <f t="shared" si="32"/>
        <v>0</v>
      </c>
      <c r="AK293" s="16">
        <v>0</v>
      </c>
      <c r="AL293" s="16">
        <v>0</v>
      </c>
      <c r="AM293" s="16">
        <f t="shared" si="33"/>
        <v>0</v>
      </c>
      <c r="AN293" s="16">
        <v>0</v>
      </c>
      <c r="AO293" s="16">
        <v>0</v>
      </c>
      <c r="AP293" s="16">
        <f t="shared" si="34"/>
        <v>0</v>
      </c>
      <c r="AQ293" s="16">
        <v>0</v>
      </c>
      <c r="AR293" s="16">
        <f t="shared" si="35"/>
        <v>331716.24777599983</v>
      </c>
      <c r="AS293" s="16">
        <v>0</v>
      </c>
      <c r="AT293" s="16">
        <v>0</v>
      </c>
      <c r="AU293" s="16" t="s">
        <v>306</v>
      </c>
      <c r="AV293" s="16">
        <v>0</v>
      </c>
      <c r="AW293" s="36">
        <v>0</v>
      </c>
      <c r="AX293" s="36">
        <v>0</v>
      </c>
      <c r="AY293" s="36">
        <v>0</v>
      </c>
      <c r="AZ293" s="36">
        <v>0</v>
      </c>
      <c r="BA293" s="36">
        <v>0</v>
      </c>
      <c r="BB293" s="36"/>
    </row>
    <row r="294" spans="1:54" hidden="1" x14ac:dyDescent="0.25">
      <c r="A294" s="2" t="str">
        <f t="shared" si="29"/>
        <v>K</v>
      </c>
      <c r="B294" s="2" t="s">
        <v>7</v>
      </c>
      <c r="C294" s="2" t="s">
        <v>1475</v>
      </c>
      <c r="D294" s="35" t="s">
        <v>1476</v>
      </c>
      <c r="E294" s="2" t="s">
        <v>1477</v>
      </c>
      <c r="F294" s="2" t="s">
        <v>1478</v>
      </c>
      <c r="G294" s="2" t="s">
        <v>1516</v>
      </c>
      <c r="H294" s="2" t="s">
        <v>1517</v>
      </c>
      <c r="I294" s="2" t="s">
        <v>1530</v>
      </c>
      <c r="J294" s="2" t="s">
        <v>1531</v>
      </c>
      <c r="K294" s="2" t="s">
        <v>262</v>
      </c>
      <c r="L294" s="2">
        <v>5362</v>
      </c>
      <c r="M294" s="2" t="s">
        <v>1483</v>
      </c>
      <c r="N294" s="2" t="s">
        <v>264</v>
      </c>
      <c r="O294" s="2" t="s">
        <v>300</v>
      </c>
      <c r="P294" s="2" t="s">
        <v>460</v>
      </c>
      <c r="Q294" s="2" t="s">
        <v>51</v>
      </c>
      <c r="R294" s="2" t="s">
        <v>1484</v>
      </c>
      <c r="S294" s="2" t="s">
        <v>53</v>
      </c>
      <c r="T294" s="33" t="s">
        <v>1485</v>
      </c>
      <c r="U294" s="33" t="s">
        <v>55</v>
      </c>
      <c r="V294" s="2" t="s">
        <v>323</v>
      </c>
      <c r="W294" s="2" t="s">
        <v>324</v>
      </c>
      <c r="X294" s="2" t="s">
        <v>325</v>
      </c>
      <c r="Y294" s="2" t="s">
        <v>324</v>
      </c>
      <c r="Z294" s="16">
        <v>0</v>
      </c>
      <c r="AA294" s="16">
        <v>0</v>
      </c>
      <c r="AB294" s="16">
        <v>210444.53</v>
      </c>
      <c r="AC294" s="16">
        <v>-109853.43000000001</v>
      </c>
      <c r="AD294" s="36">
        <f t="shared" si="30"/>
        <v>109853.43000000001</v>
      </c>
      <c r="AE294" s="16">
        <v>0</v>
      </c>
      <c r="AF294" s="16">
        <v>0</v>
      </c>
      <c r="AG294" s="16">
        <f t="shared" si="31"/>
        <v>0</v>
      </c>
      <c r="AH294" s="16">
        <v>0</v>
      </c>
      <c r="AI294" s="16">
        <v>0</v>
      </c>
      <c r="AJ294" s="16">
        <f t="shared" si="32"/>
        <v>0</v>
      </c>
      <c r="AK294" s="16">
        <v>0</v>
      </c>
      <c r="AL294" s="16">
        <v>0</v>
      </c>
      <c r="AM294" s="16">
        <f t="shared" si="33"/>
        <v>0</v>
      </c>
      <c r="AN294" s="16">
        <v>0</v>
      </c>
      <c r="AO294" s="16">
        <v>0</v>
      </c>
      <c r="AP294" s="16">
        <f t="shared" si="34"/>
        <v>0</v>
      </c>
      <c r="AQ294" s="16">
        <v>0</v>
      </c>
      <c r="AR294" s="16">
        <f t="shared" si="35"/>
        <v>109853.43000000001</v>
      </c>
      <c r="AS294" s="16">
        <v>0</v>
      </c>
      <c r="AT294" s="16">
        <v>0</v>
      </c>
      <c r="AU294" s="16" t="s">
        <v>306</v>
      </c>
      <c r="AV294" s="16">
        <v>0</v>
      </c>
      <c r="AW294" s="36">
        <v>0</v>
      </c>
      <c r="AX294" s="36">
        <v>0</v>
      </c>
      <c r="AY294" s="36">
        <v>0</v>
      </c>
      <c r="AZ294" s="36">
        <v>0</v>
      </c>
      <c r="BA294" s="36">
        <v>0</v>
      </c>
      <c r="BB294" s="36"/>
    </row>
    <row r="295" spans="1:54" hidden="1" x14ac:dyDescent="0.25">
      <c r="A295" s="2" t="str">
        <f t="shared" si="29"/>
        <v>K</v>
      </c>
      <c r="B295" s="2" t="s">
        <v>7</v>
      </c>
      <c r="C295" s="2" t="s">
        <v>1475</v>
      </c>
      <c r="D295" s="35" t="s">
        <v>1476</v>
      </c>
      <c r="E295" s="2" t="s">
        <v>1477</v>
      </c>
      <c r="F295" s="2" t="s">
        <v>1478</v>
      </c>
      <c r="G295" s="2" t="s">
        <v>1516</v>
      </c>
      <c r="H295" s="2" t="s">
        <v>1517</v>
      </c>
      <c r="I295" s="2" t="s">
        <v>1532</v>
      </c>
      <c r="J295" s="2" t="s">
        <v>1533</v>
      </c>
      <c r="K295" s="2" t="s">
        <v>262</v>
      </c>
      <c r="L295" s="2">
        <v>5362</v>
      </c>
      <c r="M295" s="2" t="s">
        <v>1483</v>
      </c>
      <c r="N295" s="2" t="s">
        <v>264</v>
      </c>
      <c r="O295" s="2" t="s">
        <v>671</v>
      </c>
      <c r="P295" s="2" t="s">
        <v>460</v>
      </c>
      <c r="Q295" s="2" t="s">
        <v>51</v>
      </c>
      <c r="R295" s="2" t="s">
        <v>1484</v>
      </c>
      <c r="S295" s="2" t="s">
        <v>53</v>
      </c>
      <c r="T295" s="33" t="s">
        <v>1485</v>
      </c>
      <c r="U295" s="33" t="s">
        <v>55</v>
      </c>
      <c r="V295" s="2" t="s">
        <v>323</v>
      </c>
      <c r="W295" s="2" t="s">
        <v>324</v>
      </c>
      <c r="X295" s="2" t="s">
        <v>325</v>
      </c>
      <c r="Y295" s="2" t="s">
        <v>324</v>
      </c>
      <c r="Z295" s="16">
        <v>0</v>
      </c>
      <c r="AA295" s="16">
        <v>0</v>
      </c>
      <c r="AB295" s="16">
        <v>439030.26</v>
      </c>
      <c r="AC295" s="16">
        <v>119777.5</v>
      </c>
      <c r="AD295" s="36">
        <f t="shared" si="30"/>
        <v>-119777.5</v>
      </c>
      <c r="AE295" s="16">
        <v>0</v>
      </c>
      <c r="AF295" s="16">
        <v>0</v>
      </c>
      <c r="AG295" s="16">
        <f t="shared" si="31"/>
        <v>0</v>
      </c>
      <c r="AH295" s="16">
        <v>0</v>
      </c>
      <c r="AI295" s="16">
        <v>0</v>
      </c>
      <c r="AJ295" s="16">
        <f t="shared" si="32"/>
        <v>0</v>
      </c>
      <c r="AK295" s="16">
        <v>0</v>
      </c>
      <c r="AL295" s="16">
        <v>0</v>
      </c>
      <c r="AM295" s="16">
        <f t="shared" si="33"/>
        <v>0</v>
      </c>
      <c r="AN295" s="16">
        <v>0</v>
      </c>
      <c r="AO295" s="16">
        <v>0</v>
      </c>
      <c r="AP295" s="16">
        <f t="shared" si="34"/>
        <v>0</v>
      </c>
      <c r="AQ295" s="16">
        <v>0</v>
      </c>
      <c r="AR295" s="16">
        <f t="shared" si="35"/>
        <v>-119777.5</v>
      </c>
      <c r="AS295" s="16">
        <v>0</v>
      </c>
      <c r="AT295" s="16">
        <v>0</v>
      </c>
      <c r="AU295" s="16" t="s">
        <v>306</v>
      </c>
      <c r="AV295" s="16">
        <v>0</v>
      </c>
      <c r="AW295" s="36">
        <v>0</v>
      </c>
      <c r="AX295" s="36">
        <v>0</v>
      </c>
      <c r="AY295" s="36">
        <v>0</v>
      </c>
      <c r="AZ295" s="36">
        <v>0</v>
      </c>
      <c r="BA295" s="36">
        <v>0</v>
      </c>
      <c r="BB295" s="36"/>
    </row>
    <row r="296" spans="1:54" hidden="1" x14ac:dyDescent="0.25">
      <c r="A296" s="2" t="str">
        <f t="shared" si="29"/>
        <v>K</v>
      </c>
      <c r="B296" s="2" t="s">
        <v>7</v>
      </c>
      <c r="C296" s="2" t="s">
        <v>1475</v>
      </c>
      <c r="D296" s="35" t="s">
        <v>1476</v>
      </c>
      <c r="E296" s="2" t="s">
        <v>1477</v>
      </c>
      <c r="F296" s="2" t="s">
        <v>1478</v>
      </c>
      <c r="G296" s="2" t="s">
        <v>1516</v>
      </c>
      <c r="H296" s="2" t="s">
        <v>1517</v>
      </c>
      <c r="I296" s="2" t="s">
        <v>1534</v>
      </c>
      <c r="J296" s="2" t="s">
        <v>1535</v>
      </c>
      <c r="K296" s="2" t="s">
        <v>262</v>
      </c>
      <c r="L296" s="2">
        <v>5362</v>
      </c>
      <c r="M296" s="2" t="s">
        <v>1483</v>
      </c>
      <c r="N296" s="2" t="s">
        <v>264</v>
      </c>
      <c r="O296" s="2" t="s">
        <v>671</v>
      </c>
      <c r="P296" s="2" t="s">
        <v>460</v>
      </c>
      <c r="Q296" s="2" t="s">
        <v>51</v>
      </c>
      <c r="R296" s="2" t="s">
        <v>1484</v>
      </c>
      <c r="S296" s="2" t="s">
        <v>53</v>
      </c>
      <c r="T296" s="33" t="s">
        <v>1485</v>
      </c>
      <c r="U296" s="33" t="s">
        <v>55</v>
      </c>
      <c r="V296" s="2" t="s">
        <v>323</v>
      </c>
      <c r="W296" s="2" t="s">
        <v>324</v>
      </c>
      <c r="X296" s="2" t="s">
        <v>325</v>
      </c>
      <c r="Y296" s="2" t="s">
        <v>324</v>
      </c>
      <c r="Z296" s="16">
        <v>0</v>
      </c>
      <c r="AA296" s="16">
        <v>4717487</v>
      </c>
      <c r="AB296" s="16">
        <v>5324371.25</v>
      </c>
      <c r="AC296" s="16">
        <v>5071342.7597984998</v>
      </c>
      <c r="AD296" s="36">
        <f t="shared" si="30"/>
        <v>-353855.75979849976</v>
      </c>
      <c r="AE296" s="16">
        <v>0</v>
      </c>
      <c r="AF296" s="16">
        <v>0</v>
      </c>
      <c r="AG296" s="16">
        <f t="shared" si="31"/>
        <v>0</v>
      </c>
      <c r="AH296" s="16">
        <v>0</v>
      </c>
      <c r="AI296" s="16">
        <v>0</v>
      </c>
      <c r="AJ296" s="16">
        <f t="shared" si="32"/>
        <v>0</v>
      </c>
      <c r="AK296" s="16">
        <v>0</v>
      </c>
      <c r="AL296" s="16">
        <v>0</v>
      </c>
      <c r="AM296" s="16">
        <f t="shared" si="33"/>
        <v>0</v>
      </c>
      <c r="AN296" s="16">
        <v>0</v>
      </c>
      <c r="AO296" s="16">
        <v>0</v>
      </c>
      <c r="AP296" s="16">
        <f t="shared" si="34"/>
        <v>0</v>
      </c>
      <c r="AQ296" s="16">
        <v>0</v>
      </c>
      <c r="AR296" s="16">
        <f t="shared" si="35"/>
        <v>-353855.75979849976</v>
      </c>
      <c r="AS296" s="16">
        <v>0</v>
      </c>
      <c r="AT296" s="16">
        <v>0</v>
      </c>
      <c r="AU296" s="16" t="s">
        <v>306</v>
      </c>
      <c r="AV296" s="16">
        <v>0</v>
      </c>
      <c r="AW296" s="36">
        <v>0</v>
      </c>
      <c r="AX296" s="36">
        <v>0</v>
      </c>
      <c r="AY296" s="36">
        <v>0</v>
      </c>
      <c r="AZ296" s="36">
        <v>0</v>
      </c>
      <c r="BA296" s="36">
        <v>0</v>
      </c>
      <c r="BB296" s="36"/>
    </row>
    <row r="297" spans="1:54" hidden="1" x14ac:dyDescent="0.25">
      <c r="A297" s="2" t="str">
        <f t="shared" si="29"/>
        <v>K</v>
      </c>
      <c r="B297" s="2" t="s">
        <v>7</v>
      </c>
      <c r="C297" s="2" t="s">
        <v>1475</v>
      </c>
      <c r="D297" s="35" t="s">
        <v>1476</v>
      </c>
      <c r="E297" s="2" t="s">
        <v>1477</v>
      </c>
      <c r="F297" s="2" t="s">
        <v>1478</v>
      </c>
      <c r="G297" s="2" t="s">
        <v>1516</v>
      </c>
      <c r="H297" s="2" t="s">
        <v>1517</v>
      </c>
      <c r="I297" s="2" t="s">
        <v>1536</v>
      </c>
      <c r="J297" s="2" t="s">
        <v>1537</v>
      </c>
      <c r="K297" s="2" t="s">
        <v>262</v>
      </c>
      <c r="L297" s="2">
        <v>5362</v>
      </c>
      <c r="M297" s="2" t="s">
        <v>1483</v>
      </c>
      <c r="N297" s="2" t="s">
        <v>264</v>
      </c>
      <c r="O297" s="2" t="s">
        <v>300</v>
      </c>
      <c r="P297" s="2" t="s">
        <v>460</v>
      </c>
      <c r="Q297" s="2" t="s">
        <v>51</v>
      </c>
      <c r="R297" s="2" t="s">
        <v>1484</v>
      </c>
      <c r="S297" s="2" t="s">
        <v>53</v>
      </c>
      <c r="T297" s="33" t="s">
        <v>1485</v>
      </c>
      <c r="U297" s="33" t="s">
        <v>55</v>
      </c>
      <c r="V297" s="2" t="s">
        <v>323</v>
      </c>
      <c r="W297" s="2" t="s">
        <v>324</v>
      </c>
      <c r="X297" s="2" t="s">
        <v>325</v>
      </c>
      <c r="Y297" s="2" t="s">
        <v>324</v>
      </c>
      <c r="Z297" s="16">
        <v>31585861.980661459</v>
      </c>
      <c r="AA297" s="16">
        <v>0</v>
      </c>
      <c r="AB297" s="16">
        <v>760709.07</v>
      </c>
      <c r="AC297" s="16">
        <v>202135.58</v>
      </c>
      <c r="AD297" s="36">
        <f t="shared" si="30"/>
        <v>-202135.58</v>
      </c>
      <c r="AE297" s="16">
        <v>28520851.842317898</v>
      </c>
      <c r="AF297" s="16">
        <v>28520851.842317898</v>
      </c>
      <c r="AG297" s="16">
        <f t="shared" si="31"/>
        <v>0</v>
      </c>
      <c r="AH297" s="16">
        <v>7701923.874146305</v>
      </c>
      <c r="AI297" s="16">
        <v>7701923.874146305</v>
      </c>
      <c r="AJ297" s="16">
        <f t="shared" si="32"/>
        <v>0</v>
      </c>
      <c r="AK297" s="16">
        <v>8021545.2401904743</v>
      </c>
      <c r="AL297" s="16">
        <v>8021545.2401904743</v>
      </c>
      <c r="AM297" s="16">
        <f t="shared" si="33"/>
        <v>0</v>
      </c>
      <c r="AN297" s="16">
        <v>2867342.0485898228</v>
      </c>
      <c r="AO297" s="16">
        <v>2867342.0485898228</v>
      </c>
      <c r="AP297" s="16">
        <f t="shared" si="34"/>
        <v>0</v>
      </c>
      <c r="AQ297" s="16">
        <v>0</v>
      </c>
      <c r="AR297" s="16">
        <f t="shared" si="35"/>
        <v>-202135.58</v>
      </c>
      <c r="AS297" s="16">
        <v>0</v>
      </c>
      <c r="AT297" s="16">
        <v>0</v>
      </c>
      <c r="AU297" s="16" t="s">
        <v>306</v>
      </c>
      <c r="AV297" s="16">
        <v>0</v>
      </c>
      <c r="AW297" s="36">
        <v>0</v>
      </c>
      <c r="AX297" s="36">
        <v>0</v>
      </c>
      <c r="AY297" s="36">
        <v>0</v>
      </c>
      <c r="AZ297" s="36">
        <v>0</v>
      </c>
      <c r="BA297" s="36">
        <v>0</v>
      </c>
      <c r="BB297" s="36"/>
    </row>
    <row r="298" spans="1:54" hidden="1" x14ac:dyDescent="0.25">
      <c r="A298" s="2" t="str">
        <f t="shared" si="29"/>
        <v>K</v>
      </c>
      <c r="B298" s="2" t="s">
        <v>7</v>
      </c>
      <c r="C298" s="2" t="s">
        <v>1475</v>
      </c>
      <c r="D298" s="35" t="s">
        <v>1476</v>
      </c>
      <c r="E298" s="2" t="s">
        <v>1477</v>
      </c>
      <c r="F298" s="2" t="s">
        <v>1478</v>
      </c>
      <c r="G298" s="2" t="s">
        <v>1516</v>
      </c>
      <c r="H298" s="2" t="s">
        <v>1517</v>
      </c>
      <c r="I298" s="2" t="s">
        <v>1538</v>
      </c>
      <c r="J298" s="2" t="s">
        <v>1539</v>
      </c>
      <c r="K298" s="2" t="s">
        <v>262</v>
      </c>
      <c r="L298" s="2">
        <v>5362</v>
      </c>
      <c r="M298" s="2" t="s">
        <v>1483</v>
      </c>
      <c r="N298" s="2" t="s">
        <v>264</v>
      </c>
      <c r="O298" s="2" t="s">
        <v>671</v>
      </c>
      <c r="P298" s="2" t="s">
        <v>460</v>
      </c>
      <c r="Q298" s="2" t="s">
        <v>51</v>
      </c>
      <c r="R298" s="2" t="s">
        <v>1484</v>
      </c>
      <c r="S298" s="2" t="s">
        <v>53</v>
      </c>
      <c r="T298" s="33" t="s">
        <v>1485</v>
      </c>
      <c r="U298" s="33" t="s">
        <v>55</v>
      </c>
      <c r="V298" s="2" t="s">
        <v>323</v>
      </c>
      <c r="W298" s="2" t="s">
        <v>324</v>
      </c>
      <c r="X298" s="2" t="s">
        <v>325</v>
      </c>
      <c r="Y298" s="2" t="s">
        <v>324</v>
      </c>
      <c r="Z298" s="16">
        <v>0</v>
      </c>
      <c r="AA298" s="16">
        <v>8594189</v>
      </c>
      <c r="AB298" s="16">
        <v>7802467.5</v>
      </c>
      <c r="AC298" s="16">
        <v>13797929.551152099</v>
      </c>
      <c r="AD298" s="36">
        <f t="shared" si="30"/>
        <v>-5203740.5511520989</v>
      </c>
      <c r="AE298" s="16">
        <v>0</v>
      </c>
      <c r="AF298" s="16">
        <v>0</v>
      </c>
      <c r="AG298" s="16">
        <f t="shared" si="31"/>
        <v>0</v>
      </c>
      <c r="AH298" s="16">
        <v>0</v>
      </c>
      <c r="AI298" s="16">
        <v>0</v>
      </c>
      <c r="AJ298" s="16">
        <f t="shared" si="32"/>
        <v>0</v>
      </c>
      <c r="AK298" s="16">
        <v>0</v>
      </c>
      <c r="AL298" s="16">
        <v>0</v>
      </c>
      <c r="AM298" s="16">
        <f t="shared" si="33"/>
        <v>0</v>
      </c>
      <c r="AN298" s="16">
        <v>0</v>
      </c>
      <c r="AO298" s="16">
        <v>0</v>
      </c>
      <c r="AP298" s="16">
        <f t="shared" si="34"/>
        <v>0</v>
      </c>
      <c r="AQ298" s="16">
        <v>0</v>
      </c>
      <c r="AR298" s="16">
        <f t="shared" si="35"/>
        <v>-5203740.5511520989</v>
      </c>
      <c r="AS298" s="16">
        <v>0</v>
      </c>
      <c r="AT298" s="16">
        <v>0</v>
      </c>
      <c r="AU298" s="16" t="s">
        <v>306</v>
      </c>
      <c r="AV298" s="16">
        <v>0</v>
      </c>
      <c r="AW298" s="36">
        <v>0</v>
      </c>
      <c r="AX298" s="36">
        <v>0</v>
      </c>
      <c r="AY298" s="36">
        <v>0</v>
      </c>
      <c r="AZ298" s="36">
        <v>0</v>
      </c>
      <c r="BA298" s="36">
        <v>0</v>
      </c>
      <c r="BB298" s="36"/>
    </row>
    <row r="299" spans="1:54" hidden="1" x14ac:dyDescent="0.25">
      <c r="A299" s="2" t="str">
        <f t="shared" si="29"/>
        <v>K</v>
      </c>
      <c r="B299" s="2" t="s">
        <v>7</v>
      </c>
      <c r="C299" s="2" t="s">
        <v>1475</v>
      </c>
      <c r="D299" s="35" t="s">
        <v>1476</v>
      </c>
      <c r="E299" s="2" t="s">
        <v>1477</v>
      </c>
      <c r="F299" s="2" t="s">
        <v>1478</v>
      </c>
      <c r="G299" s="2" t="s">
        <v>1516</v>
      </c>
      <c r="H299" s="2" t="s">
        <v>1517</v>
      </c>
      <c r="I299" s="2" t="s">
        <v>1540</v>
      </c>
      <c r="J299" s="2" t="s">
        <v>1541</v>
      </c>
      <c r="K299" s="2" t="s">
        <v>262</v>
      </c>
      <c r="L299" s="2">
        <v>5362</v>
      </c>
      <c r="M299" s="2" t="s">
        <v>1483</v>
      </c>
      <c r="N299" s="2" t="s">
        <v>264</v>
      </c>
      <c r="O299" s="2" t="s">
        <v>265</v>
      </c>
      <c r="P299" s="2" t="s">
        <v>460</v>
      </c>
      <c r="Q299" s="2" t="s">
        <v>51</v>
      </c>
      <c r="R299" s="2" t="s">
        <v>1484</v>
      </c>
      <c r="S299" s="2" t="s">
        <v>53</v>
      </c>
      <c r="T299" s="33" t="s">
        <v>1485</v>
      </c>
      <c r="U299" s="33" t="s">
        <v>55</v>
      </c>
      <c r="V299" s="2" t="s">
        <v>323</v>
      </c>
      <c r="W299" s="2" t="s">
        <v>324</v>
      </c>
      <c r="X299" s="2" t="s">
        <v>325</v>
      </c>
      <c r="Y299" s="2" t="s">
        <v>324</v>
      </c>
      <c r="Z299" s="16">
        <v>0</v>
      </c>
      <c r="AA299" s="16">
        <v>0</v>
      </c>
      <c r="AB299" s="16">
        <v>2143116.5099999998</v>
      </c>
      <c r="AC299" s="16">
        <v>1047882.5870399999</v>
      </c>
      <c r="AD299" s="36">
        <f t="shared" si="30"/>
        <v>-1047882.5870399999</v>
      </c>
      <c r="AE299" s="16">
        <v>0</v>
      </c>
      <c r="AF299" s="16">
        <v>0</v>
      </c>
      <c r="AG299" s="16">
        <f t="shared" si="31"/>
        <v>0</v>
      </c>
      <c r="AH299" s="16">
        <v>0</v>
      </c>
      <c r="AI299" s="16">
        <v>0</v>
      </c>
      <c r="AJ299" s="16">
        <f t="shared" si="32"/>
        <v>0</v>
      </c>
      <c r="AK299" s="16">
        <v>0</v>
      </c>
      <c r="AL299" s="16">
        <v>0</v>
      </c>
      <c r="AM299" s="16">
        <f t="shared" si="33"/>
        <v>0</v>
      </c>
      <c r="AN299" s="16">
        <v>0</v>
      </c>
      <c r="AO299" s="16">
        <v>0</v>
      </c>
      <c r="AP299" s="16">
        <f t="shared" si="34"/>
        <v>0</v>
      </c>
      <c r="AQ299" s="16">
        <v>0</v>
      </c>
      <c r="AR299" s="16">
        <f t="shared" si="35"/>
        <v>-1047882.5870399999</v>
      </c>
      <c r="AS299" s="16">
        <v>0</v>
      </c>
      <c r="AT299" s="16">
        <v>0</v>
      </c>
      <c r="AU299" s="16" t="s">
        <v>306</v>
      </c>
      <c r="AV299" s="16">
        <v>0</v>
      </c>
      <c r="AW299" s="36">
        <v>0</v>
      </c>
      <c r="AX299" s="36">
        <v>0</v>
      </c>
      <c r="AY299" s="36">
        <v>0</v>
      </c>
      <c r="AZ299" s="36">
        <v>0</v>
      </c>
      <c r="BA299" s="36">
        <v>0</v>
      </c>
      <c r="BB299" s="36"/>
    </row>
    <row r="300" spans="1:54" hidden="1" x14ac:dyDescent="0.25">
      <c r="A300" s="2" t="str">
        <f t="shared" si="29"/>
        <v>K</v>
      </c>
      <c r="B300" s="2" t="s">
        <v>7</v>
      </c>
      <c r="C300" s="2" t="s">
        <v>1475</v>
      </c>
      <c r="D300" s="35" t="s">
        <v>1476</v>
      </c>
      <c r="E300" s="2" t="s">
        <v>1477</v>
      </c>
      <c r="F300" s="2" t="s">
        <v>1478</v>
      </c>
      <c r="G300" s="2" t="s">
        <v>1516</v>
      </c>
      <c r="H300" s="2" t="s">
        <v>1517</v>
      </c>
      <c r="I300" s="2" t="s">
        <v>1542</v>
      </c>
      <c r="J300" s="2" t="s">
        <v>1543</v>
      </c>
      <c r="K300" s="2" t="s">
        <v>262</v>
      </c>
      <c r="L300" s="2">
        <v>5362</v>
      </c>
      <c r="M300" s="2" t="s">
        <v>1483</v>
      </c>
      <c r="N300" s="2" t="s">
        <v>264</v>
      </c>
      <c r="O300" s="2" t="s">
        <v>265</v>
      </c>
      <c r="P300" s="2" t="s">
        <v>460</v>
      </c>
      <c r="Q300" s="2" t="s">
        <v>51</v>
      </c>
      <c r="R300" s="2" t="s">
        <v>1484</v>
      </c>
      <c r="S300" s="2" t="s">
        <v>53</v>
      </c>
      <c r="T300" s="33" t="s">
        <v>1485</v>
      </c>
      <c r="U300" s="33" t="s">
        <v>55</v>
      </c>
      <c r="V300" s="2" t="s">
        <v>323</v>
      </c>
      <c r="W300" s="2" t="s">
        <v>324</v>
      </c>
      <c r="X300" s="2" t="s">
        <v>325</v>
      </c>
      <c r="Y300" s="2" t="s">
        <v>324</v>
      </c>
      <c r="Z300" s="16">
        <v>0</v>
      </c>
      <c r="AA300" s="16">
        <v>0</v>
      </c>
      <c r="AB300" s="16">
        <v>0</v>
      </c>
      <c r="AC300" s="16">
        <v>0</v>
      </c>
      <c r="AD300" s="36">
        <f t="shared" si="30"/>
        <v>0</v>
      </c>
      <c r="AE300" s="16">
        <v>0</v>
      </c>
      <c r="AF300" s="16">
        <v>0</v>
      </c>
      <c r="AG300" s="16">
        <f t="shared" si="31"/>
        <v>0</v>
      </c>
      <c r="AH300" s="16">
        <v>0</v>
      </c>
      <c r="AI300" s="16">
        <v>0</v>
      </c>
      <c r="AJ300" s="16">
        <f t="shared" si="32"/>
        <v>0</v>
      </c>
      <c r="AK300" s="16">
        <v>0</v>
      </c>
      <c r="AL300" s="16">
        <v>0</v>
      </c>
      <c r="AM300" s="16">
        <f t="shared" si="33"/>
        <v>0</v>
      </c>
      <c r="AN300" s="16">
        <v>0</v>
      </c>
      <c r="AO300" s="16">
        <v>0</v>
      </c>
      <c r="AP300" s="16">
        <f t="shared" si="34"/>
        <v>0</v>
      </c>
      <c r="AQ300" s="16">
        <v>0</v>
      </c>
      <c r="AR300" s="16">
        <f t="shared" si="35"/>
        <v>0</v>
      </c>
      <c r="AS300" s="16">
        <v>0</v>
      </c>
      <c r="AT300" s="16">
        <v>0</v>
      </c>
      <c r="AU300" s="16" t="s">
        <v>306</v>
      </c>
      <c r="AV300" s="16">
        <v>0</v>
      </c>
      <c r="AW300" s="36">
        <v>0</v>
      </c>
      <c r="AX300" s="36">
        <v>0</v>
      </c>
      <c r="AY300" s="36">
        <v>0</v>
      </c>
      <c r="AZ300" s="36">
        <v>0</v>
      </c>
      <c r="BA300" s="36">
        <v>0</v>
      </c>
      <c r="BB300" s="36"/>
    </row>
    <row r="301" spans="1:54" hidden="1" x14ac:dyDescent="0.25">
      <c r="A301" s="2" t="str">
        <f t="shared" si="29"/>
        <v>K</v>
      </c>
      <c r="B301" s="2" t="s">
        <v>7</v>
      </c>
      <c r="C301" s="2" t="s">
        <v>1475</v>
      </c>
      <c r="D301" s="35" t="s">
        <v>1476</v>
      </c>
      <c r="E301" s="2" t="s">
        <v>1477</v>
      </c>
      <c r="F301" s="2" t="s">
        <v>1478</v>
      </c>
      <c r="G301" s="2" t="s">
        <v>1516</v>
      </c>
      <c r="H301" s="2" t="s">
        <v>1517</v>
      </c>
      <c r="I301" s="2" t="s">
        <v>1544</v>
      </c>
      <c r="J301" s="2" t="s">
        <v>1545</v>
      </c>
      <c r="K301" s="2" t="s">
        <v>262</v>
      </c>
      <c r="L301" s="2">
        <v>5362</v>
      </c>
      <c r="M301" s="2" t="s">
        <v>1483</v>
      </c>
      <c r="N301" s="2" t="s">
        <v>264</v>
      </c>
      <c r="O301" s="2" t="s">
        <v>265</v>
      </c>
      <c r="P301" s="2" t="s">
        <v>460</v>
      </c>
      <c r="Q301" s="2" t="s">
        <v>51</v>
      </c>
      <c r="R301" s="2" t="s">
        <v>1484</v>
      </c>
      <c r="S301" s="2" t="s">
        <v>53</v>
      </c>
      <c r="T301" s="33" t="s">
        <v>1485</v>
      </c>
      <c r="U301" s="33" t="s">
        <v>55</v>
      </c>
      <c r="V301" s="2" t="s">
        <v>323</v>
      </c>
      <c r="W301" s="2" t="s">
        <v>324</v>
      </c>
      <c r="X301" s="2" t="s">
        <v>325</v>
      </c>
      <c r="Y301" s="2" t="s">
        <v>324</v>
      </c>
      <c r="Z301" s="16">
        <v>0</v>
      </c>
      <c r="AA301" s="16">
        <v>24458354</v>
      </c>
      <c r="AB301" s="16">
        <v>0</v>
      </c>
      <c r="AC301" s="16">
        <v>0</v>
      </c>
      <c r="AD301" s="36">
        <f t="shared" si="30"/>
        <v>24458354</v>
      </c>
      <c r="AE301" s="16">
        <v>0</v>
      </c>
      <c r="AF301" s="16">
        <v>0</v>
      </c>
      <c r="AG301" s="16">
        <f t="shared" si="31"/>
        <v>0</v>
      </c>
      <c r="AH301" s="16">
        <v>0</v>
      </c>
      <c r="AI301" s="16">
        <v>0</v>
      </c>
      <c r="AJ301" s="16">
        <f t="shared" si="32"/>
        <v>0</v>
      </c>
      <c r="AK301" s="16">
        <v>0</v>
      </c>
      <c r="AL301" s="16">
        <v>0</v>
      </c>
      <c r="AM301" s="16">
        <f t="shared" si="33"/>
        <v>0</v>
      </c>
      <c r="AN301" s="16">
        <v>0</v>
      </c>
      <c r="AO301" s="16">
        <v>0</v>
      </c>
      <c r="AP301" s="16">
        <f t="shared" si="34"/>
        <v>0</v>
      </c>
      <c r="AQ301" s="16">
        <v>0</v>
      </c>
      <c r="AR301" s="16">
        <f t="shared" si="35"/>
        <v>24458354</v>
      </c>
      <c r="AS301" s="16">
        <v>0</v>
      </c>
      <c r="AT301" s="16">
        <v>0</v>
      </c>
      <c r="AU301" s="16" t="s">
        <v>306</v>
      </c>
      <c r="AV301" s="16">
        <v>0</v>
      </c>
      <c r="AW301" s="36">
        <v>0</v>
      </c>
      <c r="AX301" s="36">
        <v>0</v>
      </c>
      <c r="AY301" s="36">
        <v>0</v>
      </c>
      <c r="AZ301" s="36">
        <v>0</v>
      </c>
      <c r="BA301" s="36">
        <v>0</v>
      </c>
      <c r="BB301" s="36"/>
    </row>
    <row r="302" spans="1:54" hidden="1" x14ac:dyDescent="0.25">
      <c r="A302" s="2" t="str">
        <f t="shared" si="29"/>
        <v>K</v>
      </c>
      <c r="B302" s="2" t="s">
        <v>7</v>
      </c>
      <c r="C302" s="2" t="s">
        <v>1475</v>
      </c>
      <c r="D302" s="35" t="s">
        <v>1476</v>
      </c>
      <c r="E302" s="2" t="s">
        <v>1477</v>
      </c>
      <c r="F302" s="2" t="s">
        <v>1478</v>
      </c>
      <c r="G302" s="2" t="s">
        <v>1546</v>
      </c>
      <c r="H302" s="2" t="s">
        <v>1547</v>
      </c>
      <c r="I302" s="2" t="s">
        <v>1548</v>
      </c>
      <c r="J302" s="2" t="s">
        <v>1549</v>
      </c>
      <c r="K302" s="2" t="s">
        <v>262</v>
      </c>
      <c r="L302" s="2">
        <v>5362</v>
      </c>
      <c r="M302" s="2" t="s">
        <v>1483</v>
      </c>
      <c r="N302" s="2" t="s">
        <v>264</v>
      </c>
      <c r="O302" s="2" t="s">
        <v>671</v>
      </c>
      <c r="P302" s="2" t="s">
        <v>460</v>
      </c>
      <c r="Q302" s="2" t="s">
        <v>51</v>
      </c>
      <c r="R302" s="2" t="s">
        <v>1484</v>
      </c>
      <c r="S302" s="2" t="s">
        <v>53</v>
      </c>
      <c r="T302" s="33" t="s">
        <v>1485</v>
      </c>
      <c r="U302" s="33" t="s">
        <v>56</v>
      </c>
      <c r="V302" s="2" t="s">
        <v>323</v>
      </c>
      <c r="W302" s="2" t="s">
        <v>324</v>
      </c>
      <c r="X302" s="2" t="s">
        <v>325</v>
      </c>
      <c r="Y302" s="2" t="s">
        <v>324</v>
      </c>
      <c r="Z302" s="16">
        <v>0</v>
      </c>
      <c r="AA302" s="16">
        <v>0</v>
      </c>
      <c r="AB302" s="16">
        <v>0</v>
      </c>
      <c r="AC302" s="16">
        <v>0</v>
      </c>
      <c r="AD302" s="36">
        <f t="shared" si="30"/>
        <v>0</v>
      </c>
      <c r="AE302" s="16">
        <v>0</v>
      </c>
      <c r="AF302" s="16">
        <v>0</v>
      </c>
      <c r="AG302" s="16">
        <f t="shared" si="31"/>
        <v>0</v>
      </c>
      <c r="AH302" s="16">
        <v>0</v>
      </c>
      <c r="AI302" s="16">
        <v>0</v>
      </c>
      <c r="AJ302" s="16">
        <f t="shared" si="32"/>
        <v>0</v>
      </c>
      <c r="AK302" s="16">
        <v>0</v>
      </c>
      <c r="AL302" s="16">
        <v>0</v>
      </c>
      <c r="AM302" s="16">
        <f t="shared" si="33"/>
        <v>0</v>
      </c>
      <c r="AN302" s="16">
        <v>0</v>
      </c>
      <c r="AO302" s="16">
        <v>0</v>
      </c>
      <c r="AP302" s="16">
        <f t="shared" si="34"/>
        <v>0</v>
      </c>
      <c r="AQ302" s="16">
        <v>0</v>
      </c>
      <c r="AR302" s="16">
        <f t="shared" si="35"/>
        <v>0</v>
      </c>
      <c r="AS302" s="16">
        <v>0</v>
      </c>
      <c r="AT302" s="16">
        <v>0</v>
      </c>
      <c r="AU302" s="16" t="s">
        <v>306</v>
      </c>
      <c r="AV302" s="16">
        <v>0</v>
      </c>
      <c r="AW302" s="36">
        <v>0</v>
      </c>
      <c r="AX302" s="36">
        <v>0</v>
      </c>
      <c r="AY302" s="36">
        <v>0</v>
      </c>
      <c r="AZ302" s="36">
        <v>0</v>
      </c>
      <c r="BA302" s="36">
        <v>0</v>
      </c>
      <c r="BB302" s="36"/>
    </row>
    <row r="303" spans="1:54" hidden="1" x14ac:dyDescent="0.25">
      <c r="A303" s="2" t="str">
        <f t="shared" si="29"/>
        <v>K</v>
      </c>
      <c r="B303" s="2" t="s">
        <v>7</v>
      </c>
      <c r="C303" s="2" t="s">
        <v>1475</v>
      </c>
      <c r="D303" s="35" t="s">
        <v>1476</v>
      </c>
      <c r="E303" s="2" t="s">
        <v>1477</v>
      </c>
      <c r="F303" s="2" t="s">
        <v>1478</v>
      </c>
      <c r="G303" s="2" t="s">
        <v>1546</v>
      </c>
      <c r="H303" s="2" t="s">
        <v>1547</v>
      </c>
      <c r="I303" s="2" t="s">
        <v>1550</v>
      </c>
      <c r="J303" s="2" t="s">
        <v>1551</v>
      </c>
      <c r="K303" s="2" t="s">
        <v>262</v>
      </c>
      <c r="L303" s="2">
        <v>5362</v>
      </c>
      <c r="M303" s="2" t="s">
        <v>1483</v>
      </c>
      <c r="N303" s="2" t="s">
        <v>264</v>
      </c>
      <c r="O303" s="2" t="s">
        <v>300</v>
      </c>
      <c r="P303" s="2" t="s">
        <v>460</v>
      </c>
      <c r="Q303" s="2" t="s">
        <v>51</v>
      </c>
      <c r="R303" s="2" t="s">
        <v>1484</v>
      </c>
      <c r="S303" s="2" t="s">
        <v>53</v>
      </c>
      <c r="T303" s="33" t="s">
        <v>1485</v>
      </c>
      <c r="U303" s="33" t="s">
        <v>56</v>
      </c>
      <c r="V303" s="2" t="s">
        <v>323</v>
      </c>
      <c r="W303" s="2" t="s">
        <v>324</v>
      </c>
      <c r="X303" s="2" t="s">
        <v>325</v>
      </c>
      <c r="Y303" s="2" t="s">
        <v>324</v>
      </c>
      <c r="Z303" s="16">
        <v>13908925.436399817</v>
      </c>
      <c r="AA303" s="16">
        <v>0</v>
      </c>
      <c r="AB303" s="16">
        <v>46520.27</v>
      </c>
      <c r="AC303" s="16">
        <v>30440.189999999995</v>
      </c>
      <c r="AD303" s="36">
        <f t="shared" si="30"/>
        <v>-30440.189999999995</v>
      </c>
      <c r="AE303" s="16">
        <v>6907572.2125298502</v>
      </c>
      <c r="AF303" s="16">
        <v>6907572.2125298502</v>
      </c>
      <c r="AG303" s="16">
        <f t="shared" si="31"/>
        <v>0</v>
      </c>
      <c r="AH303" s="16">
        <v>6490623.8154599387</v>
      </c>
      <c r="AI303" s="16">
        <v>6490623.8154599387</v>
      </c>
      <c r="AJ303" s="16">
        <f t="shared" si="32"/>
        <v>0</v>
      </c>
      <c r="AK303" s="16">
        <v>8464863.6547311749</v>
      </c>
      <c r="AL303" s="16">
        <v>8464863.6547311749</v>
      </c>
      <c r="AM303" s="16">
        <f t="shared" si="33"/>
        <v>0</v>
      </c>
      <c r="AN303" s="16">
        <v>694452.33852621866</v>
      </c>
      <c r="AO303" s="16">
        <v>694452.33852621866</v>
      </c>
      <c r="AP303" s="16">
        <f t="shared" si="34"/>
        <v>0</v>
      </c>
      <c r="AQ303" s="16">
        <v>0</v>
      </c>
      <c r="AR303" s="16">
        <f t="shared" si="35"/>
        <v>-30440.189999999995</v>
      </c>
      <c r="AS303" s="16">
        <v>0</v>
      </c>
      <c r="AT303" s="16">
        <v>0</v>
      </c>
      <c r="AU303" s="16" t="s">
        <v>306</v>
      </c>
      <c r="AV303" s="16">
        <v>0</v>
      </c>
      <c r="AW303" s="36">
        <v>0</v>
      </c>
      <c r="AX303" s="36">
        <v>0</v>
      </c>
      <c r="AY303" s="36">
        <v>0</v>
      </c>
      <c r="AZ303" s="36">
        <v>0</v>
      </c>
      <c r="BA303" s="36">
        <v>0</v>
      </c>
      <c r="BB303" s="36"/>
    </row>
    <row r="304" spans="1:54" hidden="1" x14ac:dyDescent="0.25">
      <c r="A304" s="2" t="str">
        <f t="shared" si="29"/>
        <v>K</v>
      </c>
      <c r="B304" s="2" t="s">
        <v>7</v>
      </c>
      <c r="C304" s="2" t="s">
        <v>1475</v>
      </c>
      <c r="D304" s="35" t="s">
        <v>1476</v>
      </c>
      <c r="E304" s="2" t="s">
        <v>1477</v>
      </c>
      <c r="F304" s="2" t="s">
        <v>1478</v>
      </c>
      <c r="G304" s="2" t="s">
        <v>1546</v>
      </c>
      <c r="H304" s="2" t="s">
        <v>1547</v>
      </c>
      <c r="I304" s="2" t="s">
        <v>1552</v>
      </c>
      <c r="J304" s="2" t="s">
        <v>1553</v>
      </c>
      <c r="K304" s="2" t="s">
        <v>262</v>
      </c>
      <c r="L304" s="2">
        <v>5362</v>
      </c>
      <c r="M304" s="2" t="s">
        <v>1483</v>
      </c>
      <c r="N304" s="2" t="s">
        <v>264</v>
      </c>
      <c r="O304" s="2" t="s">
        <v>671</v>
      </c>
      <c r="P304" s="2" t="s">
        <v>460</v>
      </c>
      <c r="Q304" s="2" t="s">
        <v>51</v>
      </c>
      <c r="R304" s="2" t="s">
        <v>1484</v>
      </c>
      <c r="S304" s="2" t="s">
        <v>53</v>
      </c>
      <c r="T304" s="33" t="s">
        <v>1485</v>
      </c>
      <c r="U304" s="33" t="s">
        <v>56</v>
      </c>
      <c r="V304" s="2" t="s">
        <v>323</v>
      </c>
      <c r="W304" s="2" t="s">
        <v>324</v>
      </c>
      <c r="X304" s="2" t="s">
        <v>325</v>
      </c>
      <c r="Y304" s="2" t="s">
        <v>324</v>
      </c>
      <c r="Z304" s="16">
        <v>0</v>
      </c>
      <c r="AA304" s="16">
        <v>0</v>
      </c>
      <c r="AB304" s="16">
        <v>218562.57</v>
      </c>
      <c r="AC304" s="16">
        <v>39585.509808000017</v>
      </c>
      <c r="AD304" s="36">
        <f t="shared" si="30"/>
        <v>-39585.509808000017</v>
      </c>
      <c r="AE304" s="16">
        <v>0</v>
      </c>
      <c r="AF304" s="16">
        <v>0</v>
      </c>
      <c r="AG304" s="16">
        <f t="shared" si="31"/>
        <v>0</v>
      </c>
      <c r="AH304" s="16">
        <v>0</v>
      </c>
      <c r="AI304" s="16">
        <v>0</v>
      </c>
      <c r="AJ304" s="16">
        <f t="shared" si="32"/>
        <v>0</v>
      </c>
      <c r="AK304" s="16">
        <v>0</v>
      </c>
      <c r="AL304" s="16">
        <v>0</v>
      </c>
      <c r="AM304" s="16">
        <f t="shared" si="33"/>
        <v>0</v>
      </c>
      <c r="AN304" s="16">
        <v>0</v>
      </c>
      <c r="AO304" s="16">
        <v>0</v>
      </c>
      <c r="AP304" s="16">
        <f t="shared" si="34"/>
        <v>0</v>
      </c>
      <c r="AQ304" s="16">
        <v>0</v>
      </c>
      <c r="AR304" s="16">
        <f t="shared" si="35"/>
        <v>-39585.509808000017</v>
      </c>
      <c r="AS304" s="16">
        <v>0</v>
      </c>
      <c r="AT304" s="16">
        <v>0</v>
      </c>
      <c r="AU304" s="16" t="s">
        <v>306</v>
      </c>
      <c r="AV304" s="16">
        <v>0</v>
      </c>
      <c r="AW304" s="36">
        <v>0</v>
      </c>
      <c r="AX304" s="36">
        <v>0</v>
      </c>
      <c r="AY304" s="36">
        <v>0</v>
      </c>
      <c r="AZ304" s="36">
        <v>0</v>
      </c>
      <c r="BA304" s="36">
        <v>0</v>
      </c>
      <c r="BB304" s="36"/>
    </row>
    <row r="305" spans="1:54" hidden="1" x14ac:dyDescent="0.25">
      <c r="A305" s="2" t="str">
        <f t="shared" si="29"/>
        <v>K</v>
      </c>
      <c r="B305" s="2" t="s">
        <v>7</v>
      </c>
      <c r="C305" s="2" t="s">
        <v>1475</v>
      </c>
      <c r="D305" s="35" t="s">
        <v>1476</v>
      </c>
      <c r="E305" s="2" t="s">
        <v>1477</v>
      </c>
      <c r="F305" s="2" t="s">
        <v>1478</v>
      </c>
      <c r="G305" s="2" t="s">
        <v>1546</v>
      </c>
      <c r="H305" s="2" t="s">
        <v>1547</v>
      </c>
      <c r="I305" s="2" t="s">
        <v>1554</v>
      </c>
      <c r="J305" s="2" t="s">
        <v>1555</v>
      </c>
      <c r="K305" s="2" t="s">
        <v>262</v>
      </c>
      <c r="L305" s="2">
        <v>5362</v>
      </c>
      <c r="M305" s="2" t="s">
        <v>1483</v>
      </c>
      <c r="N305" s="2" t="s">
        <v>264</v>
      </c>
      <c r="O305" s="2" t="s">
        <v>671</v>
      </c>
      <c r="P305" s="2" t="s">
        <v>460</v>
      </c>
      <c r="Q305" s="2" t="s">
        <v>51</v>
      </c>
      <c r="R305" s="2" t="s">
        <v>1484</v>
      </c>
      <c r="S305" s="2" t="s">
        <v>53</v>
      </c>
      <c r="T305" s="33" t="s">
        <v>1485</v>
      </c>
      <c r="U305" s="33" t="s">
        <v>56</v>
      </c>
      <c r="V305" s="2" t="s">
        <v>323</v>
      </c>
      <c r="W305" s="2" t="s">
        <v>324</v>
      </c>
      <c r="X305" s="2" t="s">
        <v>325</v>
      </c>
      <c r="Y305" s="2" t="s">
        <v>324</v>
      </c>
      <c r="Z305" s="16">
        <v>0</v>
      </c>
      <c r="AA305" s="16">
        <v>0</v>
      </c>
      <c r="AB305" s="16">
        <v>0</v>
      </c>
      <c r="AC305" s="16">
        <v>113569</v>
      </c>
      <c r="AD305" s="36">
        <f t="shared" si="30"/>
        <v>-113569</v>
      </c>
      <c r="AE305" s="16">
        <v>0</v>
      </c>
      <c r="AF305" s="16">
        <v>0</v>
      </c>
      <c r="AG305" s="16">
        <f t="shared" si="31"/>
        <v>0</v>
      </c>
      <c r="AH305" s="16">
        <v>0</v>
      </c>
      <c r="AI305" s="16">
        <v>0</v>
      </c>
      <c r="AJ305" s="16">
        <f t="shared" si="32"/>
        <v>0</v>
      </c>
      <c r="AK305" s="16">
        <v>0</v>
      </c>
      <c r="AL305" s="16">
        <v>0</v>
      </c>
      <c r="AM305" s="16">
        <f t="shared" si="33"/>
        <v>0</v>
      </c>
      <c r="AN305" s="16">
        <v>0</v>
      </c>
      <c r="AO305" s="16">
        <v>0</v>
      </c>
      <c r="AP305" s="16">
        <f t="shared" si="34"/>
        <v>0</v>
      </c>
      <c r="AQ305" s="16">
        <v>0</v>
      </c>
      <c r="AR305" s="16">
        <f t="shared" si="35"/>
        <v>-113569</v>
      </c>
      <c r="AS305" s="16">
        <v>0</v>
      </c>
      <c r="AT305" s="16">
        <v>0</v>
      </c>
      <c r="AU305" s="16" t="s">
        <v>306</v>
      </c>
      <c r="AV305" s="16">
        <v>0</v>
      </c>
      <c r="AW305" s="36">
        <v>0</v>
      </c>
      <c r="AX305" s="36">
        <v>0</v>
      </c>
      <c r="AY305" s="36">
        <v>0</v>
      </c>
      <c r="AZ305" s="36">
        <v>0</v>
      </c>
      <c r="BA305" s="36">
        <v>0</v>
      </c>
      <c r="BB305" s="36"/>
    </row>
    <row r="306" spans="1:54" hidden="1" x14ac:dyDescent="0.25">
      <c r="A306" s="2" t="str">
        <f t="shared" si="29"/>
        <v>K</v>
      </c>
      <c r="B306" s="2" t="s">
        <v>7</v>
      </c>
      <c r="C306" s="2" t="s">
        <v>1475</v>
      </c>
      <c r="D306" s="35" t="s">
        <v>1476</v>
      </c>
      <c r="E306" s="2" t="s">
        <v>1477</v>
      </c>
      <c r="F306" s="2" t="s">
        <v>1478</v>
      </c>
      <c r="G306" s="2" t="s">
        <v>1546</v>
      </c>
      <c r="H306" s="2" t="s">
        <v>1547</v>
      </c>
      <c r="I306" s="2" t="s">
        <v>1556</v>
      </c>
      <c r="J306" s="2" t="s">
        <v>1557</v>
      </c>
      <c r="K306" s="2" t="s">
        <v>262</v>
      </c>
      <c r="L306" s="2">
        <v>5362</v>
      </c>
      <c r="M306" s="2" t="s">
        <v>1483</v>
      </c>
      <c r="N306" s="2" t="s">
        <v>264</v>
      </c>
      <c r="O306" s="2" t="s">
        <v>671</v>
      </c>
      <c r="P306" s="2" t="s">
        <v>460</v>
      </c>
      <c r="Q306" s="2" t="s">
        <v>51</v>
      </c>
      <c r="R306" s="2" t="s">
        <v>1484</v>
      </c>
      <c r="S306" s="2" t="s">
        <v>53</v>
      </c>
      <c r="T306" s="33" t="s">
        <v>1485</v>
      </c>
      <c r="U306" s="33" t="s">
        <v>56</v>
      </c>
      <c r="V306" s="2" t="s">
        <v>323</v>
      </c>
      <c r="W306" s="2" t="s">
        <v>324</v>
      </c>
      <c r="X306" s="2" t="s">
        <v>325</v>
      </c>
      <c r="Y306" s="2" t="s">
        <v>324</v>
      </c>
      <c r="Z306" s="16">
        <v>0</v>
      </c>
      <c r="AA306" s="16">
        <v>0</v>
      </c>
      <c r="AB306" s="16">
        <v>0</v>
      </c>
      <c r="AC306" s="16">
        <v>0</v>
      </c>
      <c r="AD306" s="36">
        <f t="shared" si="30"/>
        <v>0</v>
      </c>
      <c r="AE306" s="16">
        <v>0</v>
      </c>
      <c r="AF306" s="16">
        <v>0</v>
      </c>
      <c r="AG306" s="16">
        <f t="shared" si="31"/>
        <v>0</v>
      </c>
      <c r="AH306" s="16">
        <v>0</v>
      </c>
      <c r="AI306" s="16">
        <v>0</v>
      </c>
      <c r="AJ306" s="16">
        <f t="shared" si="32"/>
        <v>0</v>
      </c>
      <c r="AK306" s="16">
        <v>0</v>
      </c>
      <c r="AL306" s="16">
        <v>0</v>
      </c>
      <c r="AM306" s="16">
        <f t="shared" si="33"/>
        <v>0</v>
      </c>
      <c r="AN306" s="16">
        <v>0</v>
      </c>
      <c r="AO306" s="16">
        <v>0</v>
      </c>
      <c r="AP306" s="16">
        <f t="shared" si="34"/>
        <v>0</v>
      </c>
      <c r="AQ306" s="16">
        <v>0</v>
      </c>
      <c r="AR306" s="16">
        <f t="shared" si="35"/>
        <v>0</v>
      </c>
      <c r="AS306" s="16">
        <v>0</v>
      </c>
      <c r="AT306" s="16">
        <v>0</v>
      </c>
      <c r="AU306" s="16" t="s">
        <v>306</v>
      </c>
      <c r="AV306" s="16">
        <v>0</v>
      </c>
      <c r="AW306" s="36">
        <v>0</v>
      </c>
      <c r="AX306" s="36">
        <v>0</v>
      </c>
      <c r="AY306" s="36">
        <v>0</v>
      </c>
      <c r="AZ306" s="36">
        <v>0</v>
      </c>
      <c r="BA306" s="36">
        <v>0</v>
      </c>
      <c r="BB306" s="36"/>
    </row>
    <row r="307" spans="1:54" hidden="1" x14ac:dyDescent="0.25">
      <c r="A307" s="2" t="str">
        <f t="shared" si="29"/>
        <v>K</v>
      </c>
      <c r="B307" s="2" t="s">
        <v>7</v>
      </c>
      <c r="C307" s="2" t="s">
        <v>1475</v>
      </c>
      <c r="D307" s="35" t="s">
        <v>1476</v>
      </c>
      <c r="E307" s="2" t="s">
        <v>1477</v>
      </c>
      <c r="F307" s="2" t="s">
        <v>1478</v>
      </c>
      <c r="G307" s="2" t="s">
        <v>1546</v>
      </c>
      <c r="H307" s="2" t="s">
        <v>1547</v>
      </c>
      <c r="I307" s="2" t="s">
        <v>1558</v>
      </c>
      <c r="J307" s="2" t="s">
        <v>1559</v>
      </c>
      <c r="K307" s="2" t="s">
        <v>262</v>
      </c>
      <c r="L307" s="2">
        <v>5362</v>
      </c>
      <c r="M307" s="2" t="s">
        <v>1483</v>
      </c>
      <c r="N307" s="2" t="s">
        <v>264</v>
      </c>
      <c r="O307" s="2" t="s">
        <v>300</v>
      </c>
      <c r="P307" s="2" t="s">
        <v>460</v>
      </c>
      <c r="Q307" s="2" t="s">
        <v>51</v>
      </c>
      <c r="R307" s="2" t="s">
        <v>1484</v>
      </c>
      <c r="S307" s="2" t="s">
        <v>53</v>
      </c>
      <c r="T307" s="33" t="s">
        <v>1485</v>
      </c>
      <c r="U307" s="33" t="s">
        <v>56</v>
      </c>
      <c r="V307" s="2" t="s">
        <v>323</v>
      </c>
      <c r="W307" s="2" t="s">
        <v>324</v>
      </c>
      <c r="X307" s="2" t="s">
        <v>325</v>
      </c>
      <c r="Y307" s="2" t="s">
        <v>324</v>
      </c>
      <c r="Z307" s="16">
        <v>0</v>
      </c>
      <c r="AA307" s="16">
        <v>2683067</v>
      </c>
      <c r="AB307" s="16">
        <v>10048875.699999999</v>
      </c>
      <c r="AC307" s="16">
        <v>9691272.9694897998</v>
      </c>
      <c r="AD307" s="36">
        <f t="shared" si="30"/>
        <v>-7008205.9694897998</v>
      </c>
      <c r="AE307" s="16">
        <v>0</v>
      </c>
      <c r="AF307" s="16">
        <v>0</v>
      </c>
      <c r="AG307" s="16">
        <f t="shared" si="31"/>
        <v>0</v>
      </c>
      <c r="AH307" s="16">
        <v>0</v>
      </c>
      <c r="AI307" s="16">
        <v>0</v>
      </c>
      <c r="AJ307" s="16">
        <f t="shared" si="32"/>
        <v>0</v>
      </c>
      <c r="AK307" s="16">
        <v>0</v>
      </c>
      <c r="AL307" s="16">
        <v>0</v>
      </c>
      <c r="AM307" s="16">
        <f t="shared" si="33"/>
        <v>0</v>
      </c>
      <c r="AN307" s="16">
        <v>0</v>
      </c>
      <c r="AO307" s="16">
        <v>0</v>
      </c>
      <c r="AP307" s="16">
        <f t="shared" si="34"/>
        <v>0</v>
      </c>
      <c r="AQ307" s="16">
        <v>0</v>
      </c>
      <c r="AR307" s="16">
        <f t="shared" si="35"/>
        <v>-7008205.9694897998</v>
      </c>
      <c r="AS307" s="16">
        <v>0</v>
      </c>
      <c r="AT307" s="16">
        <v>0</v>
      </c>
      <c r="AU307" s="16" t="s">
        <v>306</v>
      </c>
      <c r="AV307" s="16">
        <v>0</v>
      </c>
      <c r="AW307" s="36">
        <v>0</v>
      </c>
      <c r="AX307" s="36">
        <v>0</v>
      </c>
      <c r="AY307" s="36">
        <v>0</v>
      </c>
      <c r="AZ307" s="36">
        <v>0</v>
      </c>
      <c r="BA307" s="36">
        <v>0</v>
      </c>
      <c r="BB307" s="36"/>
    </row>
    <row r="308" spans="1:54" hidden="1" x14ac:dyDescent="0.25">
      <c r="A308" s="2" t="str">
        <f t="shared" si="29"/>
        <v>K</v>
      </c>
      <c r="B308" s="2" t="s">
        <v>7</v>
      </c>
      <c r="C308" s="2" t="s">
        <v>1475</v>
      </c>
      <c r="D308" s="35" t="s">
        <v>1476</v>
      </c>
      <c r="E308" s="2" t="s">
        <v>1477</v>
      </c>
      <c r="F308" s="2" t="s">
        <v>1478</v>
      </c>
      <c r="G308" s="2" t="s">
        <v>1546</v>
      </c>
      <c r="H308" s="2" t="s">
        <v>1547</v>
      </c>
      <c r="I308" s="2" t="s">
        <v>1560</v>
      </c>
      <c r="J308" s="2" t="s">
        <v>1561</v>
      </c>
      <c r="K308" s="2" t="s">
        <v>262</v>
      </c>
      <c r="L308" s="2">
        <v>5362</v>
      </c>
      <c r="M308" s="2" t="s">
        <v>1483</v>
      </c>
      <c r="N308" s="2" t="s">
        <v>264</v>
      </c>
      <c r="O308" s="2" t="s">
        <v>671</v>
      </c>
      <c r="P308" s="2" t="s">
        <v>460</v>
      </c>
      <c r="Q308" s="2" t="s">
        <v>51</v>
      </c>
      <c r="R308" s="2" t="s">
        <v>1484</v>
      </c>
      <c r="S308" s="2" t="s">
        <v>53</v>
      </c>
      <c r="T308" s="33" t="s">
        <v>1485</v>
      </c>
      <c r="U308" s="33" t="s">
        <v>56</v>
      </c>
      <c r="V308" s="2" t="s">
        <v>323</v>
      </c>
      <c r="W308" s="2" t="s">
        <v>324</v>
      </c>
      <c r="X308" s="2" t="s">
        <v>325</v>
      </c>
      <c r="Y308" s="2" t="s">
        <v>324</v>
      </c>
      <c r="Z308" s="16">
        <v>0</v>
      </c>
      <c r="AA308" s="16">
        <v>0</v>
      </c>
      <c r="AB308" s="16">
        <v>0</v>
      </c>
      <c r="AC308" s="16">
        <v>0</v>
      </c>
      <c r="AD308" s="36">
        <f t="shared" si="30"/>
        <v>0</v>
      </c>
      <c r="AE308" s="16">
        <v>0</v>
      </c>
      <c r="AF308" s="16">
        <v>0</v>
      </c>
      <c r="AG308" s="16">
        <f t="shared" si="31"/>
        <v>0</v>
      </c>
      <c r="AH308" s="16">
        <v>0</v>
      </c>
      <c r="AI308" s="16">
        <v>0</v>
      </c>
      <c r="AJ308" s="16">
        <f t="shared" si="32"/>
        <v>0</v>
      </c>
      <c r="AK308" s="16">
        <v>0</v>
      </c>
      <c r="AL308" s="16">
        <v>0</v>
      </c>
      <c r="AM308" s="16">
        <f t="shared" si="33"/>
        <v>0</v>
      </c>
      <c r="AN308" s="16">
        <v>0</v>
      </c>
      <c r="AO308" s="16">
        <v>0</v>
      </c>
      <c r="AP308" s="16">
        <f t="shared" si="34"/>
        <v>0</v>
      </c>
      <c r="AQ308" s="16">
        <v>0</v>
      </c>
      <c r="AR308" s="16">
        <f t="shared" si="35"/>
        <v>0</v>
      </c>
      <c r="AS308" s="16">
        <v>0</v>
      </c>
      <c r="AT308" s="16">
        <v>0</v>
      </c>
      <c r="AU308" s="16" t="s">
        <v>306</v>
      </c>
      <c r="AV308" s="16">
        <v>0</v>
      </c>
      <c r="AW308" s="36">
        <v>0</v>
      </c>
      <c r="AX308" s="36">
        <v>0</v>
      </c>
      <c r="AY308" s="36">
        <v>0</v>
      </c>
      <c r="AZ308" s="36">
        <v>0</v>
      </c>
      <c r="BA308" s="36">
        <v>0</v>
      </c>
      <c r="BB308" s="36"/>
    </row>
    <row r="309" spans="1:54" hidden="1" x14ac:dyDescent="0.25">
      <c r="A309" s="2" t="str">
        <f t="shared" si="29"/>
        <v>K</v>
      </c>
      <c r="B309" s="2" t="s">
        <v>7</v>
      </c>
      <c r="C309" s="2" t="s">
        <v>1475</v>
      </c>
      <c r="D309" s="35" t="s">
        <v>1476</v>
      </c>
      <c r="E309" s="2" t="s">
        <v>1477</v>
      </c>
      <c r="F309" s="2" t="s">
        <v>1478</v>
      </c>
      <c r="G309" s="2" t="s">
        <v>1546</v>
      </c>
      <c r="H309" s="2" t="s">
        <v>1547</v>
      </c>
      <c r="I309" s="2" t="s">
        <v>1562</v>
      </c>
      <c r="J309" s="2" t="s">
        <v>1563</v>
      </c>
      <c r="K309" s="2" t="s">
        <v>262</v>
      </c>
      <c r="L309" s="2">
        <v>5362</v>
      </c>
      <c r="M309" s="2" t="s">
        <v>1483</v>
      </c>
      <c r="N309" s="2" t="s">
        <v>264</v>
      </c>
      <c r="O309" s="2" t="s">
        <v>265</v>
      </c>
      <c r="P309" s="2" t="s">
        <v>460</v>
      </c>
      <c r="Q309" s="2" t="s">
        <v>51</v>
      </c>
      <c r="R309" s="2" t="s">
        <v>1484</v>
      </c>
      <c r="S309" s="2" t="s">
        <v>53</v>
      </c>
      <c r="T309" s="33" t="s">
        <v>1485</v>
      </c>
      <c r="U309" s="33" t="s">
        <v>56</v>
      </c>
      <c r="V309" s="2" t="s">
        <v>323</v>
      </c>
      <c r="W309" s="2" t="s">
        <v>324</v>
      </c>
      <c r="X309" s="2" t="s">
        <v>325</v>
      </c>
      <c r="Y309" s="2" t="s">
        <v>324</v>
      </c>
      <c r="Z309" s="16">
        <v>0</v>
      </c>
      <c r="AA309" s="16">
        <v>511424</v>
      </c>
      <c r="AB309" s="16">
        <v>0</v>
      </c>
      <c r="AC309" s="16">
        <v>0</v>
      </c>
      <c r="AD309" s="36">
        <f t="shared" si="30"/>
        <v>511424</v>
      </c>
      <c r="AE309" s="16">
        <v>0</v>
      </c>
      <c r="AF309" s="16">
        <v>0</v>
      </c>
      <c r="AG309" s="16">
        <f t="shared" si="31"/>
        <v>0</v>
      </c>
      <c r="AH309" s="16">
        <v>0</v>
      </c>
      <c r="AI309" s="16">
        <v>0</v>
      </c>
      <c r="AJ309" s="16">
        <f t="shared" si="32"/>
        <v>0</v>
      </c>
      <c r="AK309" s="16">
        <v>0</v>
      </c>
      <c r="AL309" s="16">
        <v>0</v>
      </c>
      <c r="AM309" s="16">
        <f t="shared" si="33"/>
        <v>0</v>
      </c>
      <c r="AN309" s="16">
        <v>0</v>
      </c>
      <c r="AO309" s="16">
        <v>0</v>
      </c>
      <c r="AP309" s="16">
        <f t="shared" si="34"/>
        <v>0</v>
      </c>
      <c r="AQ309" s="16">
        <v>0</v>
      </c>
      <c r="AR309" s="16">
        <f t="shared" si="35"/>
        <v>511424</v>
      </c>
      <c r="AS309" s="16">
        <v>0</v>
      </c>
      <c r="AT309" s="16">
        <v>0</v>
      </c>
      <c r="AU309" s="16" t="s">
        <v>306</v>
      </c>
      <c r="AV309" s="16">
        <v>0</v>
      </c>
      <c r="AW309" s="36">
        <v>0</v>
      </c>
      <c r="AX309" s="36">
        <v>0</v>
      </c>
      <c r="AY309" s="36">
        <v>0</v>
      </c>
      <c r="AZ309" s="36">
        <v>0</v>
      </c>
      <c r="BA309" s="36">
        <v>0</v>
      </c>
      <c r="BB309" s="36"/>
    </row>
    <row r="310" spans="1:54" hidden="1" x14ac:dyDescent="0.25">
      <c r="A310" s="2" t="str">
        <f t="shared" si="29"/>
        <v>K</v>
      </c>
      <c r="B310" s="2" t="s">
        <v>7</v>
      </c>
      <c r="C310" s="2" t="s">
        <v>1475</v>
      </c>
      <c r="D310" s="35" t="s">
        <v>1476</v>
      </c>
      <c r="E310" s="2" t="s">
        <v>1477</v>
      </c>
      <c r="F310" s="2" t="s">
        <v>1478</v>
      </c>
      <c r="G310" s="2" t="s">
        <v>1564</v>
      </c>
      <c r="H310" s="2" t="s">
        <v>1565</v>
      </c>
      <c r="I310" s="2" t="s">
        <v>1566</v>
      </c>
      <c r="J310" s="2" t="s">
        <v>1567</v>
      </c>
      <c r="K310" s="2" t="s">
        <v>262</v>
      </c>
      <c r="L310" s="2">
        <v>5362</v>
      </c>
      <c r="M310" s="2" t="s">
        <v>1483</v>
      </c>
      <c r="N310" s="2" t="s">
        <v>264</v>
      </c>
      <c r="O310" s="2" t="s">
        <v>671</v>
      </c>
      <c r="P310" s="2" t="s">
        <v>460</v>
      </c>
      <c r="Q310" s="2" t="s">
        <v>51</v>
      </c>
      <c r="R310" s="2" t="s">
        <v>1484</v>
      </c>
      <c r="S310" s="2" t="s">
        <v>53</v>
      </c>
      <c r="T310" s="33" t="s">
        <v>1485</v>
      </c>
      <c r="U310" s="33" t="s">
        <v>56</v>
      </c>
      <c r="V310" s="2" t="s">
        <v>323</v>
      </c>
      <c r="W310" s="2" t="s">
        <v>324</v>
      </c>
      <c r="X310" s="2" t="s">
        <v>325</v>
      </c>
      <c r="Y310" s="2" t="s">
        <v>324</v>
      </c>
      <c r="Z310" s="16">
        <v>0</v>
      </c>
      <c r="AA310" s="16">
        <v>0</v>
      </c>
      <c r="AB310" s="16">
        <v>2580580.6800000002</v>
      </c>
      <c r="AC310" s="16">
        <v>5887738.3239251003</v>
      </c>
      <c r="AD310" s="36">
        <f t="shared" si="30"/>
        <v>-5887738.3239251003</v>
      </c>
      <c r="AE310" s="16">
        <v>0</v>
      </c>
      <c r="AF310" s="16">
        <v>0</v>
      </c>
      <c r="AG310" s="16">
        <f t="shared" si="31"/>
        <v>0</v>
      </c>
      <c r="AH310" s="16">
        <v>0</v>
      </c>
      <c r="AI310" s="16">
        <v>0</v>
      </c>
      <c r="AJ310" s="16">
        <f t="shared" si="32"/>
        <v>0</v>
      </c>
      <c r="AK310" s="16">
        <v>0</v>
      </c>
      <c r="AL310" s="16">
        <v>0</v>
      </c>
      <c r="AM310" s="16">
        <f t="shared" si="33"/>
        <v>0</v>
      </c>
      <c r="AN310" s="16">
        <v>0</v>
      </c>
      <c r="AO310" s="16">
        <v>0</v>
      </c>
      <c r="AP310" s="16">
        <f t="shared" si="34"/>
        <v>0</v>
      </c>
      <c r="AQ310" s="16">
        <v>0</v>
      </c>
      <c r="AR310" s="16">
        <f t="shared" si="35"/>
        <v>-5887738.3239251003</v>
      </c>
      <c r="AS310" s="16">
        <v>0</v>
      </c>
      <c r="AT310" s="16">
        <v>0</v>
      </c>
      <c r="AU310" s="16" t="s">
        <v>306</v>
      </c>
      <c r="AV310" s="16">
        <v>0</v>
      </c>
      <c r="AW310" s="36">
        <v>0</v>
      </c>
      <c r="AX310" s="36">
        <v>0</v>
      </c>
      <c r="AY310" s="36">
        <v>0</v>
      </c>
      <c r="AZ310" s="36">
        <v>0</v>
      </c>
      <c r="BA310" s="36">
        <v>0</v>
      </c>
      <c r="BB310" s="36"/>
    </row>
    <row r="311" spans="1:54" hidden="1" x14ac:dyDescent="0.25">
      <c r="A311" s="2" t="str">
        <f t="shared" si="29"/>
        <v>K</v>
      </c>
      <c r="B311" s="2" t="s">
        <v>7</v>
      </c>
      <c r="C311" s="2" t="s">
        <v>1475</v>
      </c>
      <c r="D311" s="35" t="s">
        <v>1476</v>
      </c>
      <c r="E311" s="2" t="s">
        <v>1477</v>
      </c>
      <c r="F311" s="2" t="s">
        <v>1478</v>
      </c>
      <c r="G311" s="2" t="s">
        <v>1564</v>
      </c>
      <c r="H311" s="2" t="s">
        <v>1565</v>
      </c>
      <c r="I311" s="2" t="s">
        <v>1568</v>
      </c>
      <c r="J311" s="2" t="s">
        <v>1569</v>
      </c>
      <c r="K311" s="2" t="s">
        <v>262</v>
      </c>
      <c r="L311" s="2">
        <v>5362</v>
      </c>
      <c r="M311" s="2" t="s">
        <v>1483</v>
      </c>
      <c r="N311" s="2" t="s">
        <v>264</v>
      </c>
      <c r="O311" s="2" t="s">
        <v>265</v>
      </c>
      <c r="P311" s="2" t="s">
        <v>460</v>
      </c>
      <c r="Q311" s="2" t="s">
        <v>51</v>
      </c>
      <c r="R311" s="2" t="s">
        <v>1484</v>
      </c>
      <c r="S311" s="2" t="s">
        <v>53</v>
      </c>
      <c r="T311" s="33" t="s">
        <v>1485</v>
      </c>
      <c r="U311" s="33" t="s">
        <v>56</v>
      </c>
      <c r="V311" s="2" t="s">
        <v>323</v>
      </c>
      <c r="W311" s="2" t="s">
        <v>324</v>
      </c>
      <c r="X311" s="2" t="s">
        <v>325</v>
      </c>
      <c r="Y311" s="2" t="s">
        <v>324</v>
      </c>
      <c r="Z311" s="16">
        <v>0</v>
      </c>
      <c r="AA311" s="16">
        <v>3359423</v>
      </c>
      <c r="AB311" s="16">
        <v>0</v>
      </c>
      <c r="AC311" s="16">
        <v>0</v>
      </c>
      <c r="AD311" s="36">
        <f t="shared" si="30"/>
        <v>3359423</v>
      </c>
      <c r="AE311" s="16">
        <v>0</v>
      </c>
      <c r="AF311" s="16">
        <v>0</v>
      </c>
      <c r="AG311" s="16">
        <f t="shared" si="31"/>
        <v>0</v>
      </c>
      <c r="AH311" s="16">
        <v>0</v>
      </c>
      <c r="AI311" s="16">
        <v>0</v>
      </c>
      <c r="AJ311" s="16">
        <f t="shared" si="32"/>
        <v>0</v>
      </c>
      <c r="AK311" s="16">
        <v>0</v>
      </c>
      <c r="AL311" s="16">
        <v>0</v>
      </c>
      <c r="AM311" s="16">
        <f t="shared" si="33"/>
        <v>0</v>
      </c>
      <c r="AN311" s="16">
        <v>0</v>
      </c>
      <c r="AO311" s="16">
        <v>0</v>
      </c>
      <c r="AP311" s="16">
        <f t="shared" si="34"/>
        <v>0</v>
      </c>
      <c r="AQ311" s="16">
        <v>0</v>
      </c>
      <c r="AR311" s="16">
        <f t="shared" si="35"/>
        <v>3359423</v>
      </c>
      <c r="AS311" s="16">
        <v>0</v>
      </c>
      <c r="AT311" s="16">
        <v>0</v>
      </c>
      <c r="AU311" s="16" t="s">
        <v>306</v>
      </c>
      <c r="AV311" s="16">
        <v>0</v>
      </c>
      <c r="AW311" s="36">
        <v>0</v>
      </c>
      <c r="AX311" s="36">
        <v>0</v>
      </c>
      <c r="AY311" s="36">
        <v>0</v>
      </c>
      <c r="AZ311" s="36">
        <v>0</v>
      </c>
      <c r="BA311" s="36">
        <v>0</v>
      </c>
      <c r="BB311" s="36"/>
    </row>
    <row r="312" spans="1:54" hidden="1" x14ac:dyDescent="0.25">
      <c r="A312" s="2" t="str">
        <f t="shared" si="29"/>
        <v>K</v>
      </c>
      <c r="B312" s="2" t="s">
        <v>7</v>
      </c>
      <c r="C312" s="2" t="s">
        <v>1475</v>
      </c>
      <c r="D312" s="35" t="s">
        <v>1476</v>
      </c>
      <c r="E312" s="2" t="s">
        <v>1477</v>
      </c>
      <c r="F312" s="2" t="s">
        <v>1478</v>
      </c>
      <c r="G312" s="2" t="s">
        <v>1570</v>
      </c>
      <c r="H312" s="2" t="s">
        <v>1571</v>
      </c>
      <c r="I312" s="2" t="s">
        <v>1572</v>
      </c>
      <c r="J312" s="2" t="s">
        <v>1573</v>
      </c>
      <c r="K312" s="2" t="s">
        <v>262</v>
      </c>
      <c r="L312" s="2">
        <v>5362</v>
      </c>
      <c r="M312" s="2" t="s">
        <v>1483</v>
      </c>
      <c r="N312" s="2" t="s">
        <v>264</v>
      </c>
      <c r="O312" s="2" t="s">
        <v>300</v>
      </c>
      <c r="P312" s="2" t="s">
        <v>460</v>
      </c>
      <c r="Q312" s="2" t="s">
        <v>51</v>
      </c>
      <c r="R312" s="2" t="s">
        <v>1484</v>
      </c>
      <c r="S312" s="2" t="s">
        <v>53</v>
      </c>
      <c r="T312" s="33" t="s">
        <v>1485</v>
      </c>
      <c r="U312" s="33" t="s">
        <v>57</v>
      </c>
      <c r="V312" s="2" t="s">
        <v>323</v>
      </c>
      <c r="W312" s="2" t="s">
        <v>324</v>
      </c>
      <c r="X312" s="2" t="s">
        <v>325</v>
      </c>
      <c r="Y312" s="2" t="s">
        <v>324</v>
      </c>
      <c r="Z312" s="16">
        <v>17660377.070686288</v>
      </c>
      <c r="AA312" s="16">
        <v>627471</v>
      </c>
      <c r="AB312" s="16">
        <v>-1189205.19</v>
      </c>
      <c r="AC312" s="16">
        <v>-709328.8142976003</v>
      </c>
      <c r="AD312" s="36">
        <f t="shared" si="30"/>
        <v>1336799.8142976002</v>
      </c>
      <c r="AE312" s="16">
        <v>18030659.546553068</v>
      </c>
      <c r="AF312" s="16">
        <v>18030659.546553068</v>
      </c>
      <c r="AG312" s="16">
        <f t="shared" si="31"/>
        <v>0</v>
      </c>
      <c r="AH312" s="16">
        <v>17594956.705075309</v>
      </c>
      <c r="AI312" s="16">
        <v>17594956.705075309</v>
      </c>
      <c r="AJ312" s="16">
        <f t="shared" si="32"/>
        <v>0</v>
      </c>
      <c r="AK312" s="16">
        <v>10679109.188185394</v>
      </c>
      <c r="AL312" s="16">
        <v>10679109.188185394</v>
      </c>
      <c r="AM312" s="16">
        <f t="shared" si="33"/>
        <v>0</v>
      </c>
      <c r="AN312" s="16">
        <v>1812711.2250177949</v>
      </c>
      <c r="AO312" s="16">
        <v>1812711.2250177949</v>
      </c>
      <c r="AP312" s="16">
        <f t="shared" si="34"/>
        <v>0</v>
      </c>
      <c r="AQ312" s="16">
        <v>0</v>
      </c>
      <c r="AR312" s="16">
        <f t="shared" si="35"/>
        <v>1336799.8142976002</v>
      </c>
      <c r="AS312" s="16">
        <v>0</v>
      </c>
      <c r="AT312" s="16">
        <v>0</v>
      </c>
      <c r="AU312" s="16" t="s">
        <v>306</v>
      </c>
      <c r="AV312" s="16">
        <v>0</v>
      </c>
      <c r="AW312" s="36">
        <v>0</v>
      </c>
      <c r="AX312" s="36">
        <v>0</v>
      </c>
      <c r="AY312" s="36">
        <v>0</v>
      </c>
      <c r="AZ312" s="36">
        <v>0</v>
      </c>
      <c r="BA312" s="36">
        <v>0</v>
      </c>
      <c r="BB312" s="36"/>
    </row>
    <row r="313" spans="1:54" hidden="1" x14ac:dyDescent="0.25">
      <c r="A313" s="2" t="str">
        <f t="shared" si="29"/>
        <v>K</v>
      </c>
      <c r="B313" s="2" t="s">
        <v>7</v>
      </c>
      <c r="C313" s="2" t="s">
        <v>1475</v>
      </c>
      <c r="D313" s="35" t="s">
        <v>1476</v>
      </c>
      <c r="E313" s="2" t="s">
        <v>1477</v>
      </c>
      <c r="F313" s="2" t="s">
        <v>1478</v>
      </c>
      <c r="G313" s="2" t="s">
        <v>1570</v>
      </c>
      <c r="H313" s="2" t="s">
        <v>1571</v>
      </c>
      <c r="I313" s="2" t="s">
        <v>1574</v>
      </c>
      <c r="J313" s="2" t="s">
        <v>1575</v>
      </c>
      <c r="K313" s="2" t="s">
        <v>262</v>
      </c>
      <c r="L313" s="2">
        <v>5362</v>
      </c>
      <c r="M313" s="2" t="s">
        <v>1483</v>
      </c>
      <c r="N313" s="2" t="s">
        <v>264</v>
      </c>
      <c r="O313" s="2" t="s">
        <v>300</v>
      </c>
      <c r="P313" s="2" t="s">
        <v>460</v>
      </c>
      <c r="Q313" s="2" t="s">
        <v>51</v>
      </c>
      <c r="R313" s="2" t="s">
        <v>1484</v>
      </c>
      <c r="S313" s="2" t="s">
        <v>53</v>
      </c>
      <c r="T313" s="33" t="s">
        <v>1485</v>
      </c>
      <c r="U313" s="33" t="s">
        <v>57</v>
      </c>
      <c r="V313" s="2" t="s">
        <v>323</v>
      </c>
      <c r="W313" s="2" t="s">
        <v>324</v>
      </c>
      <c r="X313" s="2" t="s">
        <v>325</v>
      </c>
      <c r="Y313" s="2" t="s">
        <v>324</v>
      </c>
      <c r="Z313" s="16">
        <v>0</v>
      </c>
      <c r="AA313" s="16">
        <v>1018528</v>
      </c>
      <c r="AB313" s="16">
        <v>1390202.94</v>
      </c>
      <c r="AC313" s="16">
        <v>1865931.5537746002</v>
      </c>
      <c r="AD313" s="36">
        <f t="shared" si="30"/>
        <v>-847403.55377460015</v>
      </c>
      <c r="AE313" s="16">
        <v>0</v>
      </c>
      <c r="AF313" s="16">
        <v>0</v>
      </c>
      <c r="AG313" s="16">
        <f t="shared" si="31"/>
        <v>0</v>
      </c>
      <c r="AH313" s="16">
        <v>0</v>
      </c>
      <c r="AI313" s="16">
        <v>0</v>
      </c>
      <c r="AJ313" s="16">
        <f t="shared" si="32"/>
        <v>0</v>
      </c>
      <c r="AK313" s="16">
        <v>0</v>
      </c>
      <c r="AL313" s="16">
        <v>0</v>
      </c>
      <c r="AM313" s="16">
        <f t="shared" si="33"/>
        <v>0</v>
      </c>
      <c r="AN313" s="16">
        <v>0</v>
      </c>
      <c r="AO313" s="16">
        <v>0</v>
      </c>
      <c r="AP313" s="16">
        <f t="shared" si="34"/>
        <v>0</v>
      </c>
      <c r="AQ313" s="16">
        <v>0</v>
      </c>
      <c r="AR313" s="16">
        <f t="shared" si="35"/>
        <v>-847403.55377460015</v>
      </c>
      <c r="AS313" s="16">
        <v>0</v>
      </c>
      <c r="AT313" s="16">
        <v>0</v>
      </c>
      <c r="AU313" s="16" t="s">
        <v>306</v>
      </c>
      <c r="AV313" s="16">
        <v>0</v>
      </c>
      <c r="AW313" s="36">
        <v>0</v>
      </c>
      <c r="AX313" s="36">
        <v>0</v>
      </c>
      <c r="AY313" s="36">
        <v>0</v>
      </c>
      <c r="AZ313" s="36">
        <v>0</v>
      </c>
      <c r="BA313" s="36">
        <v>0</v>
      </c>
      <c r="BB313" s="36"/>
    </row>
    <row r="314" spans="1:54" hidden="1" x14ac:dyDescent="0.25">
      <c r="A314" s="2" t="str">
        <f t="shared" si="29"/>
        <v>K</v>
      </c>
      <c r="B314" s="2" t="s">
        <v>7</v>
      </c>
      <c r="C314" s="2" t="s">
        <v>1475</v>
      </c>
      <c r="D314" s="35" t="s">
        <v>1476</v>
      </c>
      <c r="E314" s="2" t="s">
        <v>1477</v>
      </c>
      <c r="F314" s="2" t="s">
        <v>1478</v>
      </c>
      <c r="G314" s="2" t="s">
        <v>1570</v>
      </c>
      <c r="H314" s="2" t="s">
        <v>1571</v>
      </c>
      <c r="I314" s="2" t="s">
        <v>1576</v>
      </c>
      <c r="J314" s="2" t="s">
        <v>1577</v>
      </c>
      <c r="K314" s="2" t="s">
        <v>262</v>
      </c>
      <c r="L314" s="2">
        <v>5362</v>
      </c>
      <c r="M314" s="2" t="s">
        <v>1483</v>
      </c>
      <c r="N314" s="2" t="s">
        <v>264</v>
      </c>
      <c r="O314" s="2" t="s">
        <v>671</v>
      </c>
      <c r="P314" s="2" t="s">
        <v>460</v>
      </c>
      <c r="Q314" s="2" t="s">
        <v>51</v>
      </c>
      <c r="R314" s="2" t="s">
        <v>1484</v>
      </c>
      <c r="S314" s="2" t="s">
        <v>53</v>
      </c>
      <c r="T314" s="33" t="s">
        <v>1485</v>
      </c>
      <c r="U314" s="33" t="s">
        <v>57</v>
      </c>
      <c r="V314" s="2" t="s">
        <v>323</v>
      </c>
      <c r="W314" s="2" t="s">
        <v>324</v>
      </c>
      <c r="X314" s="2" t="s">
        <v>325</v>
      </c>
      <c r="Y314" s="2" t="s">
        <v>324</v>
      </c>
      <c r="Z314" s="16">
        <v>0</v>
      </c>
      <c r="AA314" s="16">
        <v>2166308</v>
      </c>
      <c r="AB314" s="16">
        <v>9080000.6600000001</v>
      </c>
      <c r="AC314" s="16">
        <v>3818111.566864002</v>
      </c>
      <c r="AD314" s="36">
        <f t="shared" si="30"/>
        <v>-1651803.566864002</v>
      </c>
      <c r="AE314" s="16">
        <v>0</v>
      </c>
      <c r="AF314" s="16">
        <v>0</v>
      </c>
      <c r="AG314" s="16">
        <f t="shared" si="31"/>
        <v>0</v>
      </c>
      <c r="AH314" s="16">
        <v>0</v>
      </c>
      <c r="AI314" s="16">
        <v>0</v>
      </c>
      <c r="AJ314" s="16">
        <f t="shared" si="32"/>
        <v>0</v>
      </c>
      <c r="AK314" s="16">
        <v>0</v>
      </c>
      <c r="AL314" s="16">
        <v>0</v>
      </c>
      <c r="AM314" s="16">
        <f t="shared" si="33"/>
        <v>0</v>
      </c>
      <c r="AN314" s="16">
        <v>0</v>
      </c>
      <c r="AO314" s="16">
        <v>0</v>
      </c>
      <c r="AP314" s="16">
        <f t="shared" si="34"/>
        <v>0</v>
      </c>
      <c r="AQ314" s="16">
        <v>0</v>
      </c>
      <c r="AR314" s="16">
        <f t="shared" si="35"/>
        <v>-1651803.566864002</v>
      </c>
      <c r="AS314" s="16">
        <v>0</v>
      </c>
      <c r="AT314" s="16">
        <v>0</v>
      </c>
      <c r="AU314" s="16" t="s">
        <v>306</v>
      </c>
      <c r="AV314" s="16">
        <v>0</v>
      </c>
      <c r="AW314" s="36">
        <v>0</v>
      </c>
      <c r="AX314" s="36">
        <v>0</v>
      </c>
      <c r="AY314" s="36">
        <v>0</v>
      </c>
      <c r="AZ314" s="36">
        <v>0</v>
      </c>
      <c r="BA314" s="36">
        <v>0</v>
      </c>
      <c r="BB314" s="36"/>
    </row>
    <row r="315" spans="1:54" hidden="1" x14ac:dyDescent="0.25">
      <c r="A315" s="2" t="str">
        <f t="shared" si="29"/>
        <v>K</v>
      </c>
      <c r="B315" s="2" t="s">
        <v>7</v>
      </c>
      <c r="C315" s="2" t="s">
        <v>1475</v>
      </c>
      <c r="D315" s="35" t="s">
        <v>1476</v>
      </c>
      <c r="E315" s="2" t="s">
        <v>1477</v>
      </c>
      <c r="F315" s="2" t="s">
        <v>1478</v>
      </c>
      <c r="G315" s="2" t="s">
        <v>1570</v>
      </c>
      <c r="H315" s="2" t="s">
        <v>1571</v>
      </c>
      <c r="I315" s="2" t="s">
        <v>1578</v>
      </c>
      <c r="J315" s="2" t="s">
        <v>1579</v>
      </c>
      <c r="K315" s="2" t="s">
        <v>262</v>
      </c>
      <c r="L315" s="2">
        <v>5362</v>
      </c>
      <c r="M315" s="2" t="s">
        <v>1483</v>
      </c>
      <c r="N315" s="2" t="s">
        <v>264</v>
      </c>
      <c r="O315" s="2" t="s">
        <v>671</v>
      </c>
      <c r="P315" s="2" t="s">
        <v>460</v>
      </c>
      <c r="Q315" s="2" t="s">
        <v>51</v>
      </c>
      <c r="R315" s="2" t="s">
        <v>1484</v>
      </c>
      <c r="S315" s="2" t="s">
        <v>53</v>
      </c>
      <c r="T315" s="33" t="s">
        <v>1485</v>
      </c>
      <c r="U315" s="33" t="s">
        <v>57</v>
      </c>
      <c r="V315" s="2" t="s">
        <v>323</v>
      </c>
      <c r="W315" s="2" t="s">
        <v>324</v>
      </c>
      <c r="X315" s="2" t="s">
        <v>325</v>
      </c>
      <c r="Y315" s="2" t="s">
        <v>324</v>
      </c>
      <c r="Z315" s="16">
        <v>0</v>
      </c>
      <c r="AA315" s="16">
        <v>4595866</v>
      </c>
      <c r="AB315" s="16">
        <v>7190868.0999999996</v>
      </c>
      <c r="AC315" s="16">
        <v>13182113.612967897</v>
      </c>
      <c r="AD315" s="36">
        <f t="shared" si="30"/>
        <v>-8586247.6129678972</v>
      </c>
      <c r="AE315" s="16">
        <v>0</v>
      </c>
      <c r="AF315" s="16">
        <v>0</v>
      </c>
      <c r="AG315" s="16">
        <f t="shared" si="31"/>
        <v>0</v>
      </c>
      <c r="AH315" s="16">
        <v>0</v>
      </c>
      <c r="AI315" s="16">
        <v>0</v>
      </c>
      <c r="AJ315" s="16">
        <f t="shared" si="32"/>
        <v>0</v>
      </c>
      <c r="AK315" s="16">
        <v>0</v>
      </c>
      <c r="AL315" s="16">
        <v>0</v>
      </c>
      <c r="AM315" s="16">
        <f t="shared" si="33"/>
        <v>0</v>
      </c>
      <c r="AN315" s="16">
        <v>0</v>
      </c>
      <c r="AO315" s="16">
        <v>0</v>
      </c>
      <c r="AP315" s="16">
        <f t="shared" si="34"/>
        <v>0</v>
      </c>
      <c r="AQ315" s="16">
        <v>0</v>
      </c>
      <c r="AR315" s="16">
        <f t="shared" si="35"/>
        <v>-8586247.6129678972</v>
      </c>
      <c r="AS315" s="16">
        <v>0</v>
      </c>
      <c r="AT315" s="16">
        <v>0</v>
      </c>
      <c r="AU315" s="16" t="s">
        <v>306</v>
      </c>
      <c r="AV315" s="16">
        <v>0</v>
      </c>
      <c r="AW315" s="36">
        <v>0</v>
      </c>
      <c r="AX315" s="36">
        <v>0</v>
      </c>
      <c r="AY315" s="36">
        <v>0</v>
      </c>
      <c r="AZ315" s="36">
        <v>0</v>
      </c>
      <c r="BA315" s="36">
        <v>0</v>
      </c>
      <c r="BB315" s="36"/>
    </row>
    <row r="316" spans="1:54" hidden="1" x14ac:dyDescent="0.25">
      <c r="A316" s="2" t="str">
        <f t="shared" si="29"/>
        <v>K</v>
      </c>
      <c r="B316" s="2" t="s">
        <v>7</v>
      </c>
      <c r="C316" s="2" t="s">
        <v>1475</v>
      </c>
      <c r="D316" s="35" t="s">
        <v>1476</v>
      </c>
      <c r="E316" s="2" t="s">
        <v>1477</v>
      </c>
      <c r="F316" s="2" t="s">
        <v>1478</v>
      </c>
      <c r="G316" s="2" t="s">
        <v>1570</v>
      </c>
      <c r="H316" s="2" t="s">
        <v>1571</v>
      </c>
      <c r="I316" s="2" t="s">
        <v>1580</v>
      </c>
      <c r="J316" s="2" t="s">
        <v>1581</v>
      </c>
      <c r="K316" s="2" t="s">
        <v>262</v>
      </c>
      <c r="L316" s="2">
        <v>5362</v>
      </c>
      <c r="M316" s="2" t="s">
        <v>1483</v>
      </c>
      <c r="N316" s="2" t="s">
        <v>264</v>
      </c>
      <c r="O316" s="2" t="s">
        <v>671</v>
      </c>
      <c r="P316" s="2" t="s">
        <v>460</v>
      </c>
      <c r="Q316" s="2" t="s">
        <v>51</v>
      </c>
      <c r="R316" s="2" t="s">
        <v>1484</v>
      </c>
      <c r="S316" s="2" t="s">
        <v>53</v>
      </c>
      <c r="T316" s="33" t="s">
        <v>1485</v>
      </c>
      <c r="U316" s="33" t="s">
        <v>57</v>
      </c>
      <c r="V316" s="2" t="s">
        <v>323</v>
      </c>
      <c r="W316" s="2" t="s">
        <v>324</v>
      </c>
      <c r="X316" s="2" t="s">
        <v>325</v>
      </c>
      <c r="Y316" s="2" t="s">
        <v>324</v>
      </c>
      <c r="Z316" s="16">
        <v>0</v>
      </c>
      <c r="AA316" s="16">
        <v>4797236</v>
      </c>
      <c r="AB316" s="16">
        <v>4445584.9800000004</v>
      </c>
      <c r="AC316" s="16">
        <v>294136.67473600002</v>
      </c>
      <c r="AD316" s="36">
        <f t="shared" si="30"/>
        <v>4503099.3252640003</v>
      </c>
      <c r="AE316" s="16">
        <v>0</v>
      </c>
      <c r="AF316" s="16">
        <v>0</v>
      </c>
      <c r="AG316" s="16">
        <f t="shared" si="31"/>
        <v>0</v>
      </c>
      <c r="AH316" s="16">
        <v>0</v>
      </c>
      <c r="AI316" s="16">
        <v>0</v>
      </c>
      <c r="AJ316" s="16">
        <f t="shared" si="32"/>
        <v>0</v>
      </c>
      <c r="AK316" s="16">
        <v>0</v>
      </c>
      <c r="AL316" s="16">
        <v>0</v>
      </c>
      <c r="AM316" s="16">
        <f t="shared" si="33"/>
        <v>0</v>
      </c>
      <c r="AN316" s="16">
        <v>0</v>
      </c>
      <c r="AO316" s="16">
        <v>0</v>
      </c>
      <c r="AP316" s="16">
        <f t="shared" si="34"/>
        <v>0</v>
      </c>
      <c r="AQ316" s="16">
        <v>0</v>
      </c>
      <c r="AR316" s="16">
        <f t="shared" si="35"/>
        <v>4503099.3252640003</v>
      </c>
      <c r="AS316" s="16">
        <v>0</v>
      </c>
      <c r="AT316" s="16">
        <v>0</v>
      </c>
      <c r="AU316" s="16" t="s">
        <v>306</v>
      </c>
      <c r="AV316" s="16">
        <v>0</v>
      </c>
      <c r="AW316" s="36">
        <v>0</v>
      </c>
      <c r="AX316" s="36">
        <v>0</v>
      </c>
      <c r="AY316" s="36">
        <v>0</v>
      </c>
      <c r="AZ316" s="36">
        <v>0</v>
      </c>
      <c r="BA316" s="36">
        <v>0</v>
      </c>
      <c r="BB316" s="36"/>
    </row>
    <row r="317" spans="1:54" hidden="1" x14ac:dyDescent="0.25">
      <c r="A317" s="2" t="str">
        <f t="shared" si="29"/>
        <v>K</v>
      </c>
      <c r="B317" s="2" t="s">
        <v>7</v>
      </c>
      <c r="C317" s="2" t="s">
        <v>1475</v>
      </c>
      <c r="D317" s="35" t="s">
        <v>1476</v>
      </c>
      <c r="E317" s="2" t="s">
        <v>1477</v>
      </c>
      <c r="F317" s="2" t="s">
        <v>1478</v>
      </c>
      <c r="G317" s="2" t="s">
        <v>1570</v>
      </c>
      <c r="H317" s="2" t="s">
        <v>1571</v>
      </c>
      <c r="I317" s="2" t="s">
        <v>1582</v>
      </c>
      <c r="J317" s="2" t="s">
        <v>1583</v>
      </c>
      <c r="K317" s="2" t="s">
        <v>262</v>
      </c>
      <c r="L317" s="2">
        <v>5362</v>
      </c>
      <c r="M317" s="2" t="s">
        <v>1483</v>
      </c>
      <c r="N317" s="2" t="s">
        <v>264</v>
      </c>
      <c r="O317" s="2" t="s">
        <v>265</v>
      </c>
      <c r="P317" s="2" t="s">
        <v>460</v>
      </c>
      <c r="Q317" s="2" t="s">
        <v>51</v>
      </c>
      <c r="R317" s="2" t="s">
        <v>1484</v>
      </c>
      <c r="S317" s="2" t="s">
        <v>53</v>
      </c>
      <c r="T317" s="33" t="s">
        <v>1485</v>
      </c>
      <c r="U317" s="33" t="s">
        <v>57</v>
      </c>
      <c r="V317" s="2" t="s">
        <v>323</v>
      </c>
      <c r="W317" s="2" t="s">
        <v>324</v>
      </c>
      <c r="X317" s="2" t="s">
        <v>325</v>
      </c>
      <c r="Y317" s="2" t="s">
        <v>324</v>
      </c>
      <c r="Z317" s="16">
        <v>0</v>
      </c>
      <c r="AA317" s="16">
        <v>0</v>
      </c>
      <c r="AB317" s="16">
        <v>0</v>
      </c>
      <c r="AC317" s="16">
        <v>0</v>
      </c>
      <c r="AD317" s="36">
        <f t="shared" si="30"/>
        <v>0</v>
      </c>
      <c r="AE317" s="16">
        <v>0</v>
      </c>
      <c r="AF317" s="16">
        <v>0</v>
      </c>
      <c r="AG317" s="16">
        <f t="shared" si="31"/>
        <v>0</v>
      </c>
      <c r="AH317" s="16">
        <v>0</v>
      </c>
      <c r="AI317" s="16">
        <v>0</v>
      </c>
      <c r="AJ317" s="16">
        <f t="shared" si="32"/>
        <v>0</v>
      </c>
      <c r="AK317" s="16">
        <v>0</v>
      </c>
      <c r="AL317" s="16">
        <v>0</v>
      </c>
      <c r="AM317" s="16">
        <f t="shared" si="33"/>
        <v>0</v>
      </c>
      <c r="AN317" s="16">
        <v>0</v>
      </c>
      <c r="AO317" s="16">
        <v>0</v>
      </c>
      <c r="AP317" s="16">
        <f t="shared" si="34"/>
        <v>0</v>
      </c>
      <c r="AQ317" s="16">
        <v>0</v>
      </c>
      <c r="AR317" s="16">
        <f t="shared" si="35"/>
        <v>0</v>
      </c>
      <c r="AS317" s="16">
        <v>0</v>
      </c>
      <c r="AT317" s="16">
        <v>0</v>
      </c>
      <c r="AU317" s="16" t="s">
        <v>306</v>
      </c>
      <c r="AV317" s="16">
        <v>0</v>
      </c>
      <c r="AW317" s="36">
        <v>0</v>
      </c>
      <c r="AX317" s="36">
        <v>0</v>
      </c>
      <c r="AY317" s="36">
        <v>0</v>
      </c>
      <c r="AZ317" s="36">
        <v>0</v>
      </c>
      <c r="BA317" s="36">
        <v>0</v>
      </c>
      <c r="BB317" s="36"/>
    </row>
    <row r="318" spans="1:54" hidden="1" x14ac:dyDescent="0.25">
      <c r="A318" s="2" t="str">
        <f t="shared" si="29"/>
        <v>K</v>
      </c>
      <c r="B318" s="2" t="s">
        <v>7</v>
      </c>
      <c r="C318" s="2" t="s">
        <v>1475</v>
      </c>
      <c r="D318" s="35" t="s">
        <v>1476</v>
      </c>
      <c r="E318" s="2" t="s">
        <v>1477</v>
      </c>
      <c r="F318" s="2" t="s">
        <v>1478</v>
      </c>
      <c r="G318" s="2" t="s">
        <v>1570</v>
      </c>
      <c r="H318" s="2" t="s">
        <v>1571</v>
      </c>
      <c r="I318" s="2" t="s">
        <v>1584</v>
      </c>
      <c r="J318" s="2" t="s">
        <v>1585</v>
      </c>
      <c r="K318" s="2" t="s">
        <v>262</v>
      </c>
      <c r="L318" s="2">
        <v>5362</v>
      </c>
      <c r="M318" s="2" t="s">
        <v>1483</v>
      </c>
      <c r="N318" s="2" t="s">
        <v>264</v>
      </c>
      <c r="O318" s="2" t="s">
        <v>265</v>
      </c>
      <c r="P318" s="2" t="s">
        <v>460</v>
      </c>
      <c r="Q318" s="2" t="s">
        <v>51</v>
      </c>
      <c r="R318" s="2" t="s">
        <v>1484</v>
      </c>
      <c r="S318" s="2" t="s">
        <v>53</v>
      </c>
      <c r="T318" s="33" t="s">
        <v>1485</v>
      </c>
      <c r="U318" s="33" t="s">
        <v>57</v>
      </c>
      <c r="V318" s="2" t="s">
        <v>323</v>
      </c>
      <c r="W318" s="2" t="s">
        <v>324</v>
      </c>
      <c r="X318" s="2" t="s">
        <v>325</v>
      </c>
      <c r="Y318" s="2" t="s">
        <v>324</v>
      </c>
      <c r="Z318" s="16">
        <v>0</v>
      </c>
      <c r="AA318" s="16">
        <v>3887922</v>
      </c>
      <c r="AB318" s="16">
        <v>4946361.71</v>
      </c>
      <c r="AC318" s="16">
        <v>3827486.76</v>
      </c>
      <c r="AD318" s="36">
        <f t="shared" si="30"/>
        <v>60435.240000000224</v>
      </c>
      <c r="AE318" s="16">
        <v>0</v>
      </c>
      <c r="AF318" s="16">
        <v>0</v>
      </c>
      <c r="AG318" s="16">
        <f t="shared" si="31"/>
        <v>0</v>
      </c>
      <c r="AH318" s="16">
        <v>0</v>
      </c>
      <c r="AI318" s="16">
        <v>0</v>
      </c>
      <c r="AJ318" s="16">
        <f t="shared" si="32"/>
        <v>0</v>
      </c>
      <c r="AK318" s="16">
        <v>0</v>
      </c>
      <c r="AL318" s="16">
        <v>0</v>
      </c>
      <c r="AM318" s="16">
        <f t="shared" si="33"/>
        <v>0</v>
      </c>
      <c r="AN318" s="16">
        <v>0</v>
      </c>
      <c r="AO318" s="16">
        <v>0</v>
      </c>
      <c r="AP318" s="16">
        <f t="shared" si="34"/>
        <v>0</v>
      </c>
      <c r="AQ318" s="16">
        <v>0</v>
      </c>
      <c r="AR318" s="16">
        <f t="shared" si="35"/>
        <v>60435.240000000224</v>
      </c>
      <c r="AS318" s="16">
        <v>0</v>
      </c>
      <c r="AT318" s="16">
        <v>0</v>
      </c>
      <c r="AU318" s="16" t="s">
        <v>306</v>
      </c>
      <c r="AV318" s="16">
        <v>0</v>
      </c>
      <c r="AW318" s="36">
        <v>0</v>
      </c>
      <c r="AX318" s="36">
        <v>0</v>
      </c>
      <c r="AY318" s="36">
        <v>0</v>
      </c>
      <c r="AZ318" s="36">
        <v>0</v>
      </c>
      <c r="BA318" s="36">
        <v>0</v>
      </c>
      <c r="BB318" s="36"/>
    </row>
    <row r="319" spans="1:54" hidden="1" x14ac:dyDescent="0.25">
      <c r="A319" s="2" t="str">
        <f t="shared" si="29"/>
        <v>K</v>
      </c>
      <c r="B319" s="2" t="s">
        <v>7</v>
      </c>
      <c r="C319" s="2" t="s">
        <v>1475</v>
      </c>
      <c r="D319" s="35" t="s">
        <v>1476</v>
      </c>
      <c r="E319" s="2" t="s">
        <v>1477</v>
      </c>
      <c r="F319" s="2" t="s">
        <v>1478</v>
      </c>
      <c r="G319" s="2" t="s">
        <v>1570</v>
      </c>
      <c r="H319" s="2" t="s">
        <v>1571</v>
      </c>
      <c r="I319" s="2" t="s">
        <v>1586</v>
      </c>
      <c r="J319" s="2" t="s">
        <v>1587</v>
      </c>
      <c r="K319" s="2" t="s">
        <v>262</v>
      </c>
      <c r="L319" s="2">
        <v>5362</v>
      </c>
      <c r="M319" s="2" t="s">
        <v>1483</v>
      </c>
      <c r="N319" s="2" t="s">
        <v>264</v>
      </c>
      <c r="O319" s="2" t="s">
        <v>265</v>
      </c>
      <c r="P319" s="2" t="s">
        <v>460</v>
      </c>
      <c r="Q319" s="2" t="s">
        <v>51</v>
      </c>
      <c r="R319" s="2" t="s">
        <v>1484</v>
      </c>
      <c r="S319" s="2" t="s">
        <v>53</v>
      </c>
      <c r="T319" s="33" t="s">
        <v>1485</v>
      </c>
      <c r="U319" s="33" t="s">
        <v>57</v>
      </c>
      <c r="V319" s="2" t="s">
        <v>323</v>
      </c>
      <c r="W319" s="2" t="s">
        <v>324</v>
      </c>
      <c r="X319" s="2" t="s">
        <v>325</v>
      </c>
      <c r="Y319" s="2" t="s">
        <v>324</v>
      </c>
      <c r="Z319" s="16">
        <v>0</v>
      </c>
      <c r="AA319" s="16">
        <v>1886726</v>
      </c>
      <c r="AB319" s="16">
        <v>0</v>
      </c>
      <c r="AC319" s="16">
        <v>0</v>
      </c>
      <c r="AD319" s="36">
        <f t="shared" si="30"/>
        <v>1886726</v>
      </c>
      <c r="AE319" s="16">
        <v>0</v>
      </c>
      <c r="AF319" s="16">
        <v>0</v>
      </c>
      <c r="AG319" s="16">
        <f t="shared" si="31"/>
        <v>0</v>
      </c>
      <c r="AH319" s="16">
        <v>0</v>
      </c>
      <c r="AI319" s="16">
        <v>0</v>
      </c>
      <c r="AJ319" s="16">
        <f t="shared" si="32"/>
        <v>0</v>
      </c>
      <c r="AK319" s="16">
        <v>0</v>
      </c>
      <c r="AL319" s="16">
        <v>0</v>
      </c>
      <c r="AM319" s="16">
        <f t="shared" si="33"/>
        <v>0</v>
      </c>
      <c r="AN319" s="16">
        <v>0</v>
      </c>
      <c r="AO319" s="16">
        <v>0</v>
      </c>
      <c r="AP319" s="16">
        <f t="shared" si="34"/>
        <v>0</v>
      </c>
      <c r="AQ319" s="16">
        <v>0</v>
      </c>
      <c r="AR319" s="16">
        <f t="shared" si="35"/>
        <v>1886726</v>
      </c>
      <c r="AS319" s="16">
        <v>0</v>
      </c>
      <c r="AT319" s="16">
        <v>0</v>
      </c>
      <c r="AU319" s="16" t="s">
        <v>306</v>
      </c>
      <c r="AV319" s="16">
        <v>0</v>
      </c>
      <c r="AW319" s="36">
        <v>0</v>
      </c>
      <c r="AX319" s="36">
        <v>0</v>
      </c>
      <c r="AY319" s="36">
        <v>0</v>
      </c>
      <c r="AZ319" s="36">
        <v>0</v>
      </c>
      <c r="BA319" s="36">
        <v>0</v>
      </c>
      <c r="BB319" s="36"/>
    </row>
    <row r="320" spans="1:54" hidden="1" x14ac:dyDescent="0.25">
      <c r="A320" s="2" t="str">
        <f t="shared" si="29"/>
        <v>K</v>
      </c>
      <c r="B320" s="2" t="s">
        <v>7</v>
      </c>
      <c r="C320" s="2" t="s">
        <v>1475</v>
      </c>
      <c r="D320" s="35" t="s">
        <v>1476</v>
      </c>
      <c r="E320" s="2" t="s">
        <v>1477</v>
      </c>
      <c r="F320" s="2" t="s">
        <v>1478</v>
      </c>
      <c r="G320" s="2" t="s">
        <v>1588</v>
      </c>
      <c r="H320" s="2" t="s">
        <v>1589</v>
      </c>
      <c r="I320" s="2" t="s">
        <v>1590</v>
      </c>
      <c r="J320" s="2" t="s">
        <v>1591</v>
      </c>
      <c r="K320" s="2" t="s">
        <v>262</v>
      </c>
      <c r="L320" s="2">
        <v>5362</v>
      </c>
      <c r="M320" s="2" t="s">
        <v>1483</v>
      </c>
      <c r="N320" s="2" t="s">
        <v>264</v>
      </c>
      <c r="O320" s="2" t="s">
        <v>300</v>
      </c>
      <c r="P320" s="2" t="s">
        <v>460</v>
      </c>
      <c r="Q320" s="2" t="s">
        <v>51</v>
      </c>
      <c r="R320" s="2" t="s">
        <v>1484</v>
      </c>
      <c r="S320" s="2" t="s">
        <v>53</v>
      </c>
      <c r="T320" s="33" t="s">
        <v>1485</v>
      </c>
      <c r="U320" s="48" t="s">
        <v>57</v>
      </c>
      <c r="V320" s="2" t="s">
        <v>323</v>
      </c>
      <c r="W320" s="2" t="s">
        <v>324</v>
      </c>
      <c r="X320" s="2" t="s">
        <v>325</v>
      </c>
      <c r="Y320" s="2" t="s">
        <v>324</v>
      </c>
      <c r="Z320" s="16">
        <v>0</v>
      </c>
      <c r="AA320" s="16">
        <v>0</v>
      </c>
      <c r="AB320" s="16">
        <v>363860.9</v>
      </c>
      <c r="AC320" s="16">
        <v>346875.35999999993</v>
      </c>
      <c r="AD320" s="36">
        <f t="shared" si="30"/>
        <v>-346875.35999999993</v>
      </c>
      <c r="AE320" s="16">
        <v>0</v>
      </c>
      <c r="AF320" s="16">
        <v>0</v>
      </c>
      <c r="AG320" s="16">
        <f t="shared" si="31"/>
        <v>0</v>
      </c>
      <c r="AH320" s="16">
        <v>0</v>
      </c>
      <c r="AI320" s="16">
        <v>0</v>
      </c>
      <c r="AJ320" s="16">
        <f t="shared" si="32"/>
        <v>0</v>
      </c>
      <c r="AK320" s="16">
        <v>0</v>
      </c>
      <c r="AL320" s="16">
        <v>0</v>
      </c>
      <c r="AM320" s="16">
        <f t="shared" si="33"/>
        <v>0</v>
      </c>
      <c r="AN320" s="16">
        <v>0</v>
      </c>
      <c r="AO320" s="16">
        <v>0</v>
      </c>
      <c r="AP320" s="16">
        <f t="shared" si="34"/>
        <v>0</v>
      </c>
      <c r="AQ320" s="16">
        <v>0</v>
      </c>
      <c r="AR320" s="16">
        <f t="shared" si="35"/>
        <v>-346875.35999999993</v>
      </c>
      <c r="AS320" s="16">
        <v>0</v>
      </c>
      <c r="AT320" s="16">
        <v>0</v>
      </c>
      <c r="AU320" s="16" t="s">
        <v>306</v>
      </c>
      <c r="AV320" s="16">
        <v>0</v>
      </c>
      <c r="AW320" s="36">
        <v>0</v>
      </c>
      <c r="AX320" s="36">
        <v>0</v>
      </c>
      <c r="AY320" s="36">
        <v>0</v>
      </c>
      <c r="AZ320" s="36">
        <v>0</v>
      </c>
      <c r="BA320" s="36">
        <v>0</v>
      </c>
      <c r="BB320" s="36"/>
    </row>
    <row r="321" spans="1:54" hidden="1" x14ac:dyDescent="0.25">
      <c r="A321" s="2" t="str">
        <f t="shared" si="29"/>
        <v>K</v>
      </c>
      <c r="B321" s="2" t="s">
        <v>7</v>
      </c>
      <c r="C321" s="2" t="s">
        <v>1475</v>
      </c>
      <c r="D321" s="35" t="s">
        <v>1476</v>
      </c>
      <c r="E321" s="2" t="s">
        <v>1477</v>
      </c>
      <c r="F321" s="2" t="s">
        <v>1478</v>
      </c>
      <c r="G321" s="2" t="s">
        <v>1588</v>
      </c>
      <c r="H321" s="2" t="s">
        <v>1589</v>
      </c>
      <c r="I321" s="2" t="s">
        <v>1592</v>
      </c>
      <c r="J321" s="2" t="s">
        <v>1593</v>
      </c>
      <c r="K321" s="2" t="s">
        <v>262</v>
      </c>
      <c r="L321" s="2">
        <v>5362</v>
      </c>
      <c r="M321" s="2" t="s">
        <v>1483</v>
      </c>
      <c r="N321" s="2" t="s">
        <v>264</v>
      </c>
      <c r="O321" s="2" t="s">
        <v>265</v>
      </c>
      <c r="P321" s="2" t="s">
        <v>460</v>
      </c>
      <c r="Q321" s="2" t="s">
        <v>51</v>
      </c>
      <c r="R321" s="2" t="s">
        <v>1484</v>
      </c>
      <c r="S321" s="2" t="s">
        <v>53</v>
      </c>
      <c r="T321" s="33" t="s">
        <v>1485</v>
      </c>
      <c r="U321" s="48" t="s">
        <v>57</v>
      </c>
      <c r="V321" s="2" t="s">
        <v>323</v>
      </c>
      <c r="W321" s="2" t="s">
        <v>324</v>
      </c>
      <c r="X321" s="2" t="s">
        <v>325</v>
      </c>
      <c r="Y321" s="2" t="s">
        <v>324</v>
      </c>
      <c r="Z321" s="16">
        <v>0</v>
      </c>
      <c r="AA321" s="16">
        <v>0</v>
      </c>
      <c r="AB321" s="16">
        <v>0</v>
      </c>
      <c r="AC321" s="16">
        <v>0</v>
      </c>
      <c r="AD321" s="36">
        <f t="shared" si="30"/>
        <v>0</v>
      </c>
      <c r="AE321" s="16">
        <v>0</v>
      </c>
      <c r="AF321" s="16">
        <v>0</v>
      </c>
      <c r="AG321" s="16">
        <f t="shared" si="31"/>
        <v>0</v>
      </c>
      <c r="AH321" s="16">
        <v>0</v>
      </c>
      <c r="AI321" s="16">
        <v>0</v>
      </c>
      <c r="AJ321" s="16">
        <f t="shared" si="32"/>
        <v>0</v>
      </c>
      <c r="AK321" s="16">
        <v>0</v>
      </c>
      <c r="AL321" s="16">
        <v>0</v>
      </c>
      <c r="AM321" s="16">
        <f t="shared" si="33"/>
        <v>0</v>
      </c>
      <c r="AN321" s="16">
        <v>0</v>
      </c>
      <c r="AO321" s="16">
        <v>0</v>
      </c>
      <c r="AP321" s="16">
        <f t="shared" si="34"/>
        <v>0</v>
      </c>
      <c r="AQ321" s="16">
        <v>0</v>
      </c>
      <c r="AR321" s="16">
        <f t="shared" si="35"/>
        <v>0</v>
      </c>
      <c r="AS321" s="16">
        <v>0</v>
      </c>
      <c r="AT321" s="16">
        <v>0</v>
      </c>
      <c r="AU321" s="16" t="s">
        <v>306</v>
      </c>
      <c r="AV321" s="16">
        <v>0</v>
      </c>
      <c r="AW321" s="36">
        <v>0</v>
      </c>
      <c r="AX321" s="36">
        <v>0</v>
      </c>
      <c r="AY321" s="36">
        <v>0</v>
      </c>
      <c r="AZ321" s="36">
        <v>0</v>
      </c>
      <c r="BA321" s="36">
        <v>0</v>
      </c>
      <c r="BB321" s="36"/>
    </row>
    <row r="322" spans="1:54" hidden="1" x14ac:dyDescent="0.25">
      <c r="A322" s="2" t="str">
        <f t="shared" si="29"/>
        <v>K</v>
      </c>
      <c r="B322" s="2" t="s">
        <v>7</v>
      </c>
      <c r="C322" s="2" t="s">
        <v>1475</v>
      </c>
      <c r="D322" s="35" t="s">
        <v>1476</v>
      </c>
      <c r="E322" s="2" t="s">
        <v>1477</v>
      </c>
      <c r="F322" s="2" t="s">
        <v>1478</v>
      </c>
      <c r="G322" s="2" t="s">
        <v>1594</v>
      </c>
      <c r="H322" s="2" t="s">
        <v>1595</v>
      </c>
      <c r="I322" s="2" t="s">
        <v>1596</v>
      </c>
      <c r="J322" s="2" t="s">
        <v>1597</v>
      </c>
      <c r="K322" s="2" t="s">
        <v>262</v>
      </c>
      <c r="L322" s="2">
        <v>5362</v>
      </c>
      <c r="M322" s="2" t="s">
        <v>1483</v>
      </c>
      <c r="N322" s="2" t="s">
        <v>264</v>
      </c>
      <c r="O322" s="2" t="s">
        <v>300</v>
      </c>
      <c r="P322" s="2" t="s">
        <v>460</v>
      </c>
      <c r="Q322" s="2" t="s">
        <v>51</v>
      </c>
      <c r="R322" s="2" t="s">
        <v>1484</v>
      </c>
      <c r="S322" s="2" t="s">
        <v>53</v>
      </c>
      <c r="T322" s="33" t="s">
        <v>1485</v>
      </c>
      <c r="U322" s="48" t="s">
        <v>57</v>
      </c>
      <c r="V322" s="2" t="s">
        <v>323</v>
      </c>
      <c r="W322" s="2" t="s">
        <v>324</v>
      </c>
      <c r="X322" s="2" t="s">
        <v>325</v>
      </c>
      <c r="Y322" s="2" t="s">
        <v>324</v>
      </c>
      <c r="Z322" s="16">
        <v>0</v>
      </c>
      <c r="AA322" s="16">
        <v>0</v>
      </c>
      <c r="AB322" s="16">
        <v>33984.78</v>
      </c>
      <c r="AC322" s="16">
        <v>31457.407999999996</v>
      </c>
      <c r="AD322" s="36">
        <f t="shared" si="30"/>
        <v>-31457.407999999996</v>
      </c>
      <c r="AE322" s="16">
        <v>0</v>
      </c>
      <c r="AF322" s="16">
        <v>0</v>
      </c>
      <c r="AG322" s="16">
        <f t="shared" si="31"/>
        <v>0</v>
      </c>
      <c r="AH322" s="16">
        <v>0</v>
      </c>
      <c r="AI322" s="16">
        <v>0</v>
      </c>
      <c r="AJ322" s="16">
        <f t="shared" si="32"/>
        <v>0</v>
      </c>
      <c r="AK322" s="16">
        <v>0</v>
      </c>
      <c r="AL322" s="16">
        <v>0</v>
      </c>
      <c r="AM322" s="16">
        <f t="shared" si="33"/>
        <v>0</v>
      </c>
      <c r="AN322" s="16">
        <v>0</v>
      </c>
      <c r="AO322" s="16">
        <v>0</v>
      </c>
      <c r="AP322" s="16">
        <f t="shared" si="34"/>
        <v>0</v>
      </c>
      <c r="AQ322" s="16">
        <v>0</v>
      </c>
      <c r="AR322" s="16">
        <f t="shared" si="35"/>
        <v>-31457.407999999996</v>
      </c>
      <c r="AS322" s="16">
        <v>0</v>
      </c>
      <c r="AT322" s="16">
        <v>0</v>
      </c>
      <c r="AU322" s="16" t="s">
        <v>306</v>
      </c>
      <c r="AV322" s="16">
        <v>0</v>
      </c>
      <c r="AW322" s="36">
        <v>0</v>
      </c>
      <c r="AX322" s="36">
        <v>0</v>
      </c>
      <c r="AY322" s="36">
        <v>0</v>
      </c>
      <c r="AZ322" s="36">
        <v>0</v>
      </c>
      <c r="BA322" s="36">
        <v>0</v>
      </c>
      <c r="BB322" s="36"/>
    </row>
    <row r="323" spans="1:54" hidden="1" x14ac:dyDescent="0.25">
      <c r="A323" s="2" t="str">
        <f t="shared" si="29"/>
        <v>K</v>
      </c>
      <c r="B323" s="2" t="s">
        <v>7</v>
      </c>
      <c r="C323" s="2" t="s">
        <v>1475</v>
      </c>
      <c r="D323" s="35" t="s">
        <v>1476</v>
      </c>
      <c r="E323" s="2" t="s">
        <v>1598</v>
      </c>
      <c r="F323" s="2" t="s">
        <v>1599</v>
      </c>
      <c r="G323" s="2" t="s">
        <v>1600</v>
      </c>
      <c r="H323" s="2" t="s">
        <v>1601</v>
      </c>
      <c r="I323" s="2" t="s">
        <v>1602</v>
      </c>
      <c r="J323" s="2" t="s">
        <v>1603</v>
      </c>
      <c r="K323" s="2" t="s">
        <v>262</v>
      </c>
      <c r="L323" s="2">
        <v>5362</v>
      </c>
      <c r="M323" s="2" t="s">
        <v>1483</v>
      </c>
      <c r="N323" s="2" t="s">
        <v>1604</v>
      </c>
      <c r="O323" s="2" t="s">
        <v>300</v>
      </c>
      <c r="P323" s="2" t="s">
        <v>460</v>
      </c>
      <c r="Q323" s="2" t="s">
        <v>51</v>
      </c>
      <c r="R323" s="2" t="s">
        <v>1484</v>
      </c>
      <c r="S323" s="2" t="s">
        <v>53</v>
      </c>
      <c r="T323" s="33" t="s">
        <v>1485</v>
      </c>
      <c r="U323" s="33" t="s">
        <v>54</v>
      </c>
      <c r="V323" s="2" t="s">
        <v>323</v>
      </c>
      <c r="W323" s="2" t="s">
        <v>324</v>
      </c>
      <c r="X323" s="2" t="s">
        <v>325</v>
      </c>
      <c r="Y323" s="2" t="s">
        <v>324</v>
      </c>
      <c r="Z323" s="16">
        <v>0</v>
      </c>
      <c r="AA323" s="16">
        <v>0</v>
      </c>
      <c r="AB323" s="16">
        <v>0</v>
      </c>
      <c r="AC323" s="16">
        <v>0</v>
      </c>
      <c r="AD323" s="36">
        <f t="shared" si="30"/>
        <v>0</v>
      </c>
      <c r="AE323" s="16">
        <v>0</v>
      </c>
      <c r="AF323" s="16">
        <v>0</v>
      </c>
      <c r="AG323" s="16">
        <f t="shared" si="31"/>
        <v>0</v>
      </c>
      <c r="AH323" s="16">
        <v>0</v>
      </c>
      <c r="AI323" s="16">
        <v>0</v>
      </c>
      <c r="AJ323" s="16">
        <f t="shared" si="32"/>
        <v>0</v>
      </c>
      <c r="AK323" s="16">
        <v>0</v>
      </c>
      <c r="AL323" s="16">
        <v>0</v>
      </c>
      <c r="AM323" s="16">
        <f t="shared" si="33"/>
        <v>0</v>
      </c>
      <c r="AN323" s="16">
        <v>0</v>
      </c>
      <c r="AO323" s="16">
        <v>0</v>
      </c>
      <c r="AP323" s="16">
        <f t="shared" si="34"/>
        <v>0</v>
      </c>
      <c r="AQ323" s="16">
        <v>0</v>
      </c>
      <c r="AR323" s="16">
        <f t="shared" si="35"/>
        <v>0</v>
      </c>
      <c r="AS323" s="16">
        <v>0</v>
      </c>
      <c r="AT323" s="16">
        <v>0</v>
      </c>
      <c r="AU323" s="16" t="s">
        <v>306</v>
      </c>
      <c r="AV323" s="16">
        <v>0</v>
      </c>
      <c r="AW323" s="36">
        <v>0</v>
      </c>
      <c r="AX323" s="36">
        <v>0</v>
      </c>
      <c r="AY323" s="36">
        <v>0</v>
      </c>
      <c r="AZ323" s="36">
        <v>0</v>
      </c>
      <c r="BA323" s="36">
        <v>0</v>
      </c>
      <c r="BB323" s="36"/>
    </row>
    <row r="324" spans="1:54" hidden="1" x14ac:dyDescent="0.25">
      <c r="A324" s="2" t="str">
        <f t="shared" si="29"/>
        <v>K</v>
      </c>
      <c r="B324" s="2" t="s">
        <v>7</v>
      </c>
      <c r="C324" s="2" t="s">
        <v>1475</v>
      </c>
      <c r="D324" s="35" t="s">
        <v>1476</v>
      </c>
      <c r="E324" s="2" t="s">
        <v>1598</v>
      </c>
      <c r="F324" s="2" t="s">
        <v>1599</v>
      </c>
      <c r="G324" s="2" t="s">
        <v>1600</v>
      </c>
      <c r="H324" s="2" t="s">
        <v>1601</v>
      </c>
      <c r="I324" s="2" t="s">
        <v>1605</v>
      </c>
      <c r="J324" s="2" t="s">
        <v>1606</v>
      </c>
      <c r="K324" s="2" t="s">
        <v>262</v>
      </c>
      <c r="L324" s="2">
        <v>5362</v>
      </c>
      <c r="M324" s="2" t="s">
        <v>1483</v>
      </c>
      <c r="N324" s="2" t="s">
        <v>1604</v>
      </c>
      <c r="O324" s="2" t="s">
        <v>300</v>
      </c>
      <c r="P324" s="2" t="s">
        <v>460</v>
      </c>
      <c r="Q324" s="2" t="s">
        <v>51</v>
      </c>
      <c r="R324" s="2" t="s">
        <v>1484</v>
      </c>
      <c r="S324" s="2" t="s">
        <v>53</v>
      </c>
      <c r="T324" s="33" t="s">
        <v>1485</v>
      </c>
      <c r="U324" s="33" t="s">
        <v>54</v>
      </c>
      <c r="V324" s="2" t="s">
        <v>323</v>
      </c>
      <c r="W324" s="2" t="s">
        <v>324</v>
      </c>
      <c r="X324" s="2" t="s">
        <v>325</v>
      </c>
      <c r="Y324" s="2" t="s">
        <v>324</v>
      </c>
      <c r="Z324" s="16">
        <v>0</v>
      </c>
      <c r="AA324" s="16">
        <v>0</v>
      </c>
      <c r="AB324" s="16">
        <v>0</v>
      </c>
      <c r="AC324" s="16">
        <v>0</v>
      </c>
      <c r="AD324" s="36">
        <f t="shared" si="30"/>
        <v>0</v>
      </c>
      <c r="AE324" s="16">
        <v>0</v>
      </c>
      <c r="AF324" s="16">
        <v>0</v>
      </c>
      <c r="AG324" s="16">
        <f t="shared" si="31"/>
        <v>0</v>
      </c>
      <c r="AH324" s="16">
        <v>0</v>
      </c>
      <c r="AI324" s="16">
        <v>0</v>
      </c>
      <c r="AJ324" s="16">
        <f t="shared" si="32"/>
        <v>0</v>
      </c>
      <c r="AK324" s="16">
        <v>0</v>
      </c>
      <c r="AL324" s="16">
        <v>0</v>
      </c>
      <c r="AM324" s="16">
        <f t="shared" si="33"/>
        <v>0</v>
      </c>
      <c r="AN324" s="16">
        <v>0</v>
      </c>
      <c r="AO324" s="16">
        <v>0</v>
      </c>
      <c r="AP324" s="16">
        <f t="shared" si="34"/>
        <v>0</v>
      </c>
      <c r="AQ324" s="16">
        <v>0</v>
      </c>
      <c r="AR324" s="16">
        <f t="shared" si="35"/>
        <v>0</v>
      </c>
      <c r="AS324" s="16">
        <v>0</v>
      </c>
      <c r="AT324" s="16">
        <v>0</v>
      </c>
      <c r="AU324" s="16" t="s">
        <v>306</v>
      </c>
      <c r="AV324" s="16">
        <v>0</v>
      </c>
      <c r="AW324" s="36">
        <v>0</v>
      </c>
      <c r="AX324" s="36">
        <v>0</v>
      </c>
      <c r="AY324" s="36">
        <v>0</v>
      </c>
      <c r="AZ324" s="36">
        <v>0</v>
      </c>
      <c r="BA324" s="36">
        <v>0</v>
      </c>
      <c r="BB324" s="36"/>
    </row>
    <row r="325" spans="1:54" hidden="1" x14ac:dyDescent="0.25">
      <c r="A325" s="2" t="str">
        <f t="shared" si="29"/>
        <v>K</v>
      </c>
      <c r="B325" s="2" t="s">
        <v>7</v>
      </c>
      <c r="C325" s="2" t="s">
        <v>1475</v>
      </c>
      <c r="D325" s="35" t="s">
        <v>1476</v>
      </c>
      <c r="E325" s="2" t="s">
        <v>1598</v>
      </c>
      <c r="F325" s="2" t="s">
        <v>1599</v>
      </c>
      <c r="G325" s="2" t="s">
        <v>1600</v>
      </c>
      <c r="H325" s="2" t="s">
        <v>1601</v>
      </c>
      <c r="I325" s="2" t="s">
        <v>1607</v>
      </c>
      <c r="J325" s="2" t="s">
        <v>1608</v>
      </c>
      <c r="K325" s="2" t="s">
        <v>262</v>
      </c>
      <c r="L325" s="2">
        <v>5362</v>
      </c>
      <c r="M325" s="2" t="s">
        <v>1483</v>
      </c>
      <c r="N325" s="2" t="s">
        <v>1604</v>
      </c>
      <c r="O325" s="2" t="s">
        <v>671</v>
      </c>
      <c r="P325" s="2" t="s">
        <v>460</v>
      </c>
      <c r="Q325" s="2" t="s">
        <v>51</v>
      </c>
      <c r="R325" s="2" t="s">
        <v>1484</v>
      </c>
      <c r="S325" s="2" t="s">
        <v>53</v>
      </c>
      <c r="T325" s="33" t="s">
        <v>1485</v>
      </c>
      <c r="U325" s="33" t="s">
        <v>54</v>
      </c>
      <c r="V325" s="2" t="s">
        <v>323</v>
      </c>
      <c r="W325" s="2" t="s">
        <v>324</v>
      </c>
      <c r="X325" s="2" t="s">
        <v>325</v>
      </c>
      <c r="Y325" s="2" t="s">
        <v>324</v>
      </c>
      <c r="Z325" s="16">
        <v>0</v>
      </c>
      <c r="AA325" s="16">
        <v>0</v>
      </c>
      <c r="AB325" s="16">
        <v>0</v>
      </c>
      <c r="AC325" s="16">
        <v>0</v>
      </c>
      <c r="AD325" s="36">
        <f t="shared" si="30"/>
        <v>0</v>
      </c>
      <c r="AE325" s="16">
        <v>0</v>
      </c>
      <c r="AF325" s="16">
        <v>0</v>
      </c>
      <c r="AG325" s="16">
        <f t="shared" si="31"/>
        <v>0</v>
      </c>
      <c r="AH325" s="16">
        <v>0</v>
      </c>
      <c r="AI325" s="16">
        <v>0</v>
      </c>
      <c r="AJ325" s="16">
        <f t="shared" si="32"/>
        <v>0</v>
      </c>
      <c r="AK325" s="16">
        <v>0</v>
      </c>
      <c r="AL325" s="16">
        <v>0</v>
      </c>
      <c r="AM325" s="16">
        <f t="shared" si="33"/>
        <v>0</v>
      </c>
      <c r="AN325" s="16">
        <v>0</v>
      </c>
      <c r="AO325" s="16">
        <v>0</v>
      </c>
      <c r="AP325" s="16">
        <f t="shared" si="34"/>
        <v>0</v>
      </c>
      <c r="AQ325" s="16">
        <v>0</v>
      </c>
      <c r="AR325" s="16">
        <f t="shared" si="35"/>
        <v>0</v>
      </c>
      <c r="AS325" s="16">
        <v>0</v>
      </c>
      <c r="AT325" s="16">
        <v>0</v>
      </c>
      <c r="AU325" s="16" t="s">
        <v>306</v>
      </c>
      <c r="AV325" s="16">
        <v>0</v>
      </c>
      <c r="AW325" s="36">
        <v>0</v>
      </c>
      <c r="AX325" s="36">
        <v>0</v>
      </c>
      <c r="AY325" s="36">
        <v>0</v>
      </c>
      <c r="AZ325" s="36">
        <v>0</v>
      </c>
      <c r="BA325" s="36">
        <v>0</v>
      </c>
      <c r="BB325" s="36"/>
    </row>
    <row r="326" spans="1:54" hidden="1" x14ac:dyDescent="0.25">
      <c r="A326" s="2" t="str">
        <f t="shared" si="29"/>
        <v>K</v>
      </c>
      <c r="B326" s="2" t="s">
        <v>7</v>
      </c>
      <c r="C326" s="2" t="s">
        <v>1475</v>
      </c>
      <c r="D326" s="35" t="s">
        <v>1476</v>
      </c>
      <c r="E326" s="2" t="s">
        <v>1598</v>
      </c>
      <c r="F326" s="2" t="s">
        <v>1599</v>
      </c>
      <c r="G326" s="2" t="s">
        <v>1600</v>
      </c>
      <c r="H326" s="2" t="s">
        <v>1601</v>
      </c>
      <c r="I326" s="2" t="s">
        <v>1609</v>
      </c>
      <c r="J326" s="2" t="s">
        <v>1610</v>
      </c>
      <c r="K326" s="2" t="s">
        <v>262</v>
      </c>
      <c r="L326" s="2">
        <v>5362</v>
      </c>
      <c r="M326" s="2" t="s">
        <v>1483</v>
      </c>
      <c r="N326" s="2" t="s">
        <v>1604</v>
      </c>
      <c r="O326" s="2" t="s">
        <v>300</v>
      </c>
      <c r="P326" s="2" t="s">
        <v>460</v>
      </c>
      <c r="Q326" s="2" t="s">
        <v>51</v>
      </c>
      <c r="R326" s="2" t="s">
        <v>1484</v>
      </c>
      <c r="S326" s="2" t="s">
        <v>53</v>
      </c>
      <c r="T326" s="33" t="s">
        <v>1485</v>
      </c>
      <c r="U326" s="33" t="s">
        <v>54</v>
      </c>
      <c r="V326" s="2" t="s">
        <v>323</v>
      </c>
      <c r="W326" s="2" t="s">
        <v>324</v>
      </c>
      <c r="X326" s="2" t="s">
        <v>325</v>
      </c>
      <c r="Y326" s="2" t="s">
        <v>324</v>
      </c>
      <c r="Z326" s="16">
        <v>0</v>
      </c>
      <c r="AA326" s="16">
        <v>0</v>
      </c>
      <c r="AB326" s="16">
        <v>0</v>
      </c>
      <c r="AC326" s="16">
        <v>0</v>
      </c>
      <c r="AD326" s="36">
        <f t="shared" si="30"/>
        <v>0</v>
      </c>
      <c r="AE326" s="16">
        <v>0</v>
      </c>
      <c r="AF326" s="16">
        <v>0</v>
      </c>
      <c r="AG326" s="16">
        <f t="shared" si="31"/>
        <v>0</v>
      </c>
      <c r="AH326" s="16">
        <v>0</v>
      </c>
      <c r="AI326" s="16">
        <v>0</v>
      </c>
      <c r="AJ326" s="16">
        <f t="shared" si="32"/>
        <v>0</v>
      </c>
      <c r="AK326" s="16">
        <v>0</v>
      </c>
      <c r="AL326" s="16">
        <v>0</v>
      </c>
      <c r="AM326" s="16">
        <f t="shared" si="33"/>
        <v>0</v>
      </c>
      <c r="AN326" s="16">
        <v>0</v>
      </c>
      <c r="AO326" s="16">
        <v>0</v>
      </c>
      <c r="AP326" s="16">
        <f t="shared" si="34"/>
        <v>0</v>
      </c>
      <c r="AQ326" s="16">
        <v>0</v>
      </c>
      <c r="AR326" s="16">
        <f t="shared" si="35"/>
        <v>0</v>
      </c>
      <c r="AS326" s="16">
        <v>0</v>
      </c>
      <c r="AT326" s="16">
        <v>0</v>
      </c>
      <c r="AU326" s="16" t="s">
        <v>306</v>
      </c>
      <c r="AV326" s="16">
        <v>0</v>
      </c>
      <c r="AW326" s="36">
        <v>0</v>
      </c>
      <c r="AX326" s="36">
        <v>0</v>
      </c>
      <c r="AY326" s="36">
        <v>0</v>
      </c>
      <c r="AZ326" s="36">
        <v>0</v>
      </c>
      <c r="BA326" s="36">
        <v>0</v>
      </c>
      <c r="BB326" s="36"/>
    </row>
    <row r="327" spans="1:54" hidden="1" x14ac:dyDescent="0.25">
      <c r="A327" s="2" t="str">
        <f t="shared" si="29"/>
        <v>K</v>
      </c>
      <c r="B327" s="2" t="s">
        <v>7</v>
      </c>
      <c r="C327" s="2" t="s">
        <v>1475</v>
      </c>
      <c r="D327" s="35" t="s">
        <v>1476</v>
      </c>
      <c r="E327" s="2" t="s">
        <v>1598</v>
      </c>
      <c r="F327" s="2" t="s">
        <v>1599</v>
      </c>
      <c r="G327" s="2" t="s">
        <v>1600</v>
      </c>
      <c r="H327" s="2" t="s">
        <v>1601</v>
      </c>
      <c r="I327" s="2" t="s">
        <v>1611</v>
      </c>
      <c r="J327" s="2" t="s">
        <v>1612</v>
      </c>
      <c r="K327" s="2" t="s">
        <v>262</v>
      </c>
      <c r="L327" s="2">
        <v>5362</v>
      </c>
      <c r="M327" s="2" t="s">
        <v>1483</v>
      </c>
      <c r="N327" s="2" t="s">
        <v>1604</v>
      </c>
      <c r="O327" s="2" t="s">
        <v>671</v>
      </c>
      <c r="P327" s="2" t="s">
        <v>460</v>
      </c>
      <c r="Q327" s="2" t="s">
        <v>51</v>
      </c>
      <c r="R327" s="2" t="s">
        <v>1484</v>
      </c>
      <c r="S327" s="2" t="s">
        <v>53</v>
      </c>
      <c r="T327" s="33" t="s">
        <v>1485</v>
      </c>
      <c r="U327" s="33" t="s">
        <v>54</v>
      </c>
      <c r="V327" s="2" t="s">
        <v>323</v>
      </c>
      <c r="W327" s="2" t="s">
        <v>324</v>
      </c>
      <c r="X327" s="2" t="s">
        <v>325</v>
      </c>
      <c r="Y327" s="2" t="s">
        <v>324</v>
      </c>
      <c r="Z327" s="16">
        <v>0</v>
      </c>
      <c r="AA327" s="16">
        <v>0</v>
      </c>
      <c r="AB327" s="16">
        <v>0</v>
      </c>
      <c r="AC327" s="16">
        <v>0</v>
      </c>
      <c r="AD327" s="36">
        <f t="shared" si="30"/>
        <v>0</v>
      </c>
      <c r="AE327" s="16">
        <v>0</v>
      </c>
      <c r="AF327" s="16">
        <v>0</v>
      </c>
      <c r="AG327" s="16">
        <f t="shared" si="31"/>
        <v>0</v>
      </c>
      <c r="AH327" s="16">
        <v>0</v>
      </c>
      <c r="AI327" s="16">
        <v>0</v>
      </c>
      <c r="AJ327" s="16">
        <f t="shared" si="32"/>
        <v>0</v>
      </c>
      <c r="AK327" s="16">
        <v>0</v>
      </c>
      <c r="AL327" s="16">
        <v>0</v>
      </c>
      <c r="AM327" s="16">
        <f t="shared" si="33"/>
        <v>0</v>
      </c>
      <c r="AN327" s="16">
        <v>0</v>
      </c>
      <c r="AO327" s="16">
        <v>0</v>
      </c>
      <c r="AP327" s="16">
        <f t="shared" si="34"/>
        <v>0</v>
      </c>
      <c r="AQ327" s="16">
        <v>0</v>
      </c>
      <c r="AR327" s="16">
        <f t="shared" si="35"/>
        <v>0</v>
      </c>
      <c r="AS327" s="16">
        <v>0</v>
      </c>
      <c r="AT327" s="16">
        <v>0</v>
      </c>
      <c r="AU327" s="16" t="s">
        <v>306</v>
      </c>
      <c r="AV327" s="16">
        <v>0</v>
      </c>
      <c r="AW327" s="36">
        <v>0</v>
      </c>
      <c r="AX327" s="36">
        <v>0</v>
      </c>
      <c r="AY327" s="36">
        <v>0</v>
      </c>
      <c r="AZ327" s="36">
        <v>0</v>
      </c>
      <c r="BA327" s="36">
        <v>0</v>
      </c>
      <c r="BB327" s="36"/>
    </row>
    <row r="328" spans="1:54" hidden="1" x14ac:dyDescent="0.25">
      <c r="A328" s="2" t="str">
        <f t="shared" si="29"/>
        <v>K</v>
      </c>
      <c r="B328" s="2" t="s">
        <v>7</v>
      </c>
      <c r="C328" s="2" t="s">
        <v>1475</v>
      </c>
      <c r="D328" s="35" t="s">
        <v>1476</v>
      </c>
      <c r="E328" s="2" t="s">
        <v>1598</v>
      </c>
      <c r="F328" s="2" t="s">
        <v>1599</v>
      </c>
      <c r="G328" s="2" t="s">
        <v>1600</v>
      </c>
      <c r="H328" s="2" t="s">
        <v>1601</v>
      </c>
      <c r="I328" s="2" t="s">
        <v>1613</v>
      </c>
      <c r="J328" s="2" t="s">
        <v>1614</v>
      </c>
      <c r="K328" s="2" t="s">
        <v>262</v>
      </c>
      <c r="L328" s="2">
        <v>5362</v>
      </c>
      <c r="M328" s="2" t="s">
        <v>1483</v>
      </c>
      <c r="N328" s="2" t="s">
        <v>1604</v>
      </c>
      <c r="O328" s="2" t="s">
        <v>671</v>
      </c>
      <c r="P328" s="2" t="s">
        <v>460</v>
      </c>
      <c r="Q328" s="2" t="s">
        <v>51</v>
      </c>
      <c r="R328" s="2" t="s">
        <v>1484</v>
      </c>
      <c r="S328" s="2" t="s">
        <v>53</v>
      </c>
      <c r="T328" s="33" t="s">
        <v>1485</v>
      </c>
      <c r="U328" s="33" t="s">
        <v>54</v>
      </c>
      <c r="V328" s="2" t="s">
        <v>323</v>
      </c>
      <c r="W328" s="2" t="s">
        <v>324</v>
      </c>
      <c r="X328" s="2" t="s">
        <v>325</v>
      </c>
      <c r="Y328" s="2" t="s">
        <v>324</v>
      </c>
      <c r="Z328" s="16">
        <v>0</v>
      </c>
      <c r="AA328" s="16">
        <v>0</v>
      </c>
      <c r="AB328" s="16">
        <v>0</v>
      </c>
      <c r="AC328" s="16">
        <v>0</v>
      </c>
      <c r="AD328" s="36">
        <f t="shared" si="30"/>
        <v>0</v>
      </c>
      <c r="AE328" s="16">
        <v>0</v>
      </c>
      <c r="AF328" s="16">
        <v>0</v>
      </c>
      <c r="AG328" s="16">
        <f t="shared" si="31"/>
        <v>0</v>
      </c>
      <c r="AH328" s="16">
        <v>0</v>
      </c>
      <c r="AI328" s="16">
        <v>0</v>
      </c>
      <c r="AJ328" s="16">
        <f t="shared" si="32"/>
        <v>0</v>
      </c>
      <c r="AK328" s="16">
        <v>0</v>
      </c>
      <c r="AL328" s="16">
        <v>0</v>
      </c>
      <c r="AM328" s="16">
        <f t="shared" si="33"/>
        <v>0</v>
      </c>
      <c r="AN328" s="16">
        <v>0</v>
      </c>
      <c r="AO328" s="16">
        <v>0</v>
      </c>
      <c r="AP328" s="16">
        <f t="shared" si="34"/>
        <v>0</v>
      </c>
      <c r="AQ328" s="16">
        <v>0</v>
      </c>
      <c r="AR328" s="16">
        <f t="shared" si="35"/>
        <v>0</v>
      </c>
      <c r="AS328" s="16">
        <v>0</v>
      </c>
      <c r="AT328" s="16">
        <v>0</v>
      </c>
      <c r="AU328" s="16" t="s">
        <v>306</v>
      </c>
      <c r="AV328" s="16">
        <v>0</v>
      </c>
      <c r="AW328" s="36">
        <v>0</v>
      </c>
      <c r="AX328" s="36">
        <v>0</v>
      </c>
      <c r="AY328" s="36">
        <v>0</v>
      </c>
      <c r="AZ328" s="36">
        <v>0</v>
      </c>
      <c r="BA328" s="36">
        <v>0</v>
      </c>
      <c r="BB328" s="36"/>
    </row>
    <row r="329" spans="1:54" hidden="1" x14ac:dyDescent="0.25">
      <c r="A329" s="2" t="str">
        <f t="shared" ref="A329:A394" si="36">LEFT(C329,1)</f>
        <v>K</v>
      </c>
      <c r="B329" s="2" t="s">
        <v>7</v>
      </c>
      <c r="C329" s="2" t="s">
        <v>1475</v>
      </c>
      <c r="D329" s="35" t="s">
        <v>1476</v>
      </c>
      <c r="E329" s="2" t="s">
        <v>1598</v>
      </c>
      <c r="F329" s="2" t="s">
        <v>1599</v>
      </c>
      <c r="G329" s="2" t="s">
        <v>1600</v>
      </c>
      <c r="H329" s="2" t="s">
        <v>1601</v>
      </c>
      <c r="I329" s="2" t="s">
        <v>1615</v>
      </c>
      <c r="J329" s="2" t="s">
        <v>1616</v>
      </c>
      <c r="K329" s="2" t="s">
        <v>262</v>
      </c>
      <c r="L329" s="2">
        <v>5362</v>
      </c>
      <c r="M329" s="2" t="s">
        <v>1483</v>
      </c>
      <c r="N329" s="2" t="s">
        <v>1604</v>
      </c>
      <c r="O329" s="2" t="s">
        <v>671</v>
      </c>
      <c r="P329" s="2" t="s">
        <v>460</v>
      </c>
      <c r="Q329" s="2" t="s">
        <v>51</v>
      </c>
      <c r="R329" s="2" t="s">
        <v>1484</v>
      </c>
      <c r="S329" s="2" t="s">
        <v>53</v>
      </c>
      <c r="T329" s="33" t="s">
        <v>1485</v>
      </c>
      <c r="U329" s="33" t="s">
        <v>54</v>
      </c>
      <c r="V329" s="2" t="s">
        <v>323</v>
      </c>
      <c r="W329" s="2" t="s">
        <v>324</v>
      </c>
      <c r="X329" s="2" t="s">
        <v>325</v>
      </c>
      <c r="Y329" s="2" t="s">
        <v>324</v>
      </c>
      <c r="Z329" s="16">
        <v>0</v>
      </c>
      <c r="AA329" s="16">
        <v>0</v>
      </c>
      <c r="AB329" s="16">
        <v>0</v>
      </c>
      <c r="AC329" s="16">
        <v>0</v>
      </c>
      <c r="AD329" s="36">
        <f t="shared" ref="AD329:AD394" si="37">AA329-AC329</f>
        <v>0</v>
      </c>
      <c r="AE329" s="16">
        <v>0</v>
      </c>
      <c r="AF329" s="16">
        <v>0</v>
      </c>
      <c r="AG329" s="16">
        <f t="shared" ref="AG329:AG394" si="38">AE329-AF329</f>
        <v>0</v>
      </c>
      <c r="AH329" s="16">
        <v>0</v>
      </c>
      <c r="AI329" s="16">
        <v>0</v>
      </c>
      <c r="AJ329" s="16">
        <f t="shared" ref="AJ329:AJ394" si="39">AH329-AI329</f>
        <v>0</v>
      </c>
      <c r="AK329" s="16">
        <v>0</v>
      </c>
      <c r="AL329" s="16">
        <v>0</v>
      </c>
      <c r="AM329" s="16">
        <f t="shared" ref="AM329:AM394" si="40">AK329-AL329</f>
        <v>0</v>
      </c>
      <c r="AN329" s="16">
        <v>0</v>
      </c>
      <c r="AO329" s="16">
        <v>0</v>
      </c>
      <c r="AP329" s="16">
        <f t="shared" ref="AP329:AP394" si="41">AN329-AO329</f>
        <v>0</v>
      </c>
      <c r="AQ329" s="16">
        <v>0</v>
      </c>
      <c r="AR329" s="16">
        <f t="shared" ref="AR329:AR394" si="42">AP329+AM329+AJ329+AG329+AD329</f>
        <v>0</v>
      </c>
      <c r="AS329" s="16">
        <v>0</v>
      </c>
      <c r="AT329" s="16">
        <v>0</v>
      </c>
      <c r="AU329" s="16" t="s">
        <v>306</v>
      </c>
      <c r="AV329" s="16">
        <v>0</v>
      </c>
      <c r="AW329" s="36">
        <v>0</v>
      </c>
      <c r="AX329" s="36">
        <v>0</v>
      </c>
      <c r="AY329" s="36">
        <v>0</v>
      </c>
      <c r="AZ329" s="36">
        <v>0</v>
      </c>
      <c r="BA329" s="36">
        <v>0</v>
      </c>
      <c r="BB329" s="36"/>
    </row>
    <row r="330" spans="1:54" hidden="1" x14ac:dyDescent="0.25">
      <c r="A330" s="2" t="str">
        <f t="shared" si="36"/>
        <v>K</v>
      </c>
      <c r="B330" s="2" t="s">
        <v>7</v>
      </c>
      <c r="C330" s="2" t="s">
        <v>1475</v>
      </c>
      <c r="D330" s="35" t="s">
        <v>1476</v>
      </c>
      <c r="E330" s="2" t="s">
        <v>1598</v>
      </c>
      <c r="F330" s="2" t="s">
        <v>1599</v>
      </c>
      <c r="G330" s="2" t="s">
        <v>1600</v>
      </c>
      <c r="H330" s="2" t="s">
        <v>1601</v>
      </c>
      <c r="I330" s="2" t="s">
        <v>1617</v>
      </c>
      <c r="J330" s="2" t="s">
        <v>1618</v>
      </c>
      <c r="K330" s="2" t="s">
        <v>262</v>
      </c>
      <c r="L330" s="2">
        <v>5362</v>
      </c>
      <c r="M330" s="2" t="s">
        <v>1483</v>
      </c>
      <c r="N330" s="2" t="s">
        <v>1604</v>
      </c>
      <c r="O330" s="2" t="s">
        <v>671</v>
      </c>
      <c r="P330" s="2" t="s">
        <v>460</v>
      </c>
      <c r="Q330" s="2" t="s">
        <v>51</v>
      </c>
      <c r="R330" s="2" t="s">
        <v>1484</v>
      </c>
      <c r="S330" s="2" t="s">
        <v>53</v>
      </c>
      <c r="T330" s="33" t="s">
        <v>1485</v>
      </c>
      <c r="U330" s="33" t="s">
        <v>54</v>
      </c>
      <c r="V330" s="2" t="s">
        <v>323</v>
      </c>
      <c r="W330" s="2" t="s">
        <v>324</v>
      </c>
      <c r="X330" s="2" t="s">
        <v>325</v>
      </c>
      <c r="Y330" s="2" t="s">
        <v>324</v>
      </c>
      <c r="Z330" s="16">
        <v>0</v>
      </c>
      <c r="AA330" s="16">
        <v>0</v>
      </c>
      <c r="AB330" s="16">
        <v>0</v>
      </c>
      <c r="AC330" s="16">
        <v>0</v>
      </c>
      <c r="AD330" s="36">
        <f t="shared" si="37"/>
        <v>0</v>
      </c>
      <c r="AE330" s="16">
        <v>0</v>
      </c>
      <c r="AF330" s="16">
        <v>0</v>
      </c>
      <c r="AG330" s="16">
        <f t="shared" si="38"/>
        <v>0</v>
      </c>
      <c r="AH330" s="16">
        <v>0</v>
      </c>
      <c r="AI330" s="16">
        <v>0</v>
      </c>
      <c r="AJ330" s="16">
        <f t="shared" si="39"/>
        <v>0</v>
      </c>
      <c r="AK330" s="16">
        <v>0</v>
      </c>
      <c r="AL330" s="16">
        <v>0</v>
      </c>
      <c r="AM330" s="16">
        <f t="shared" si="40"/>
        <v>0</v>
      </c>
      <c r="AN330" s="16">
        <v>0</v>
      </c>
      <c r="AO330" s="16">
        <v>0</v>
      </c>
      <c r="AP330" s="16">
        <f t="shared" si="41"/>
        <v>0</v>
      </c>
      <c r="AQ330" s="16">
        <v>0</v>
      </c>
      <c r="AR330" s="16">
        <f t="shared" si="42"/>
        <v>0</v>
      </c>
      <c r="AS330" s="16">
        <v>0</v>
      </c>
      <c r="AT330" s="16">
        <v>0</v>
      </c>
      <c r="AU330" s="16" t="s">
        <v>306</v>
      </c>
      <c r="AV330" s="16">
        <v>0</v>
      </c>
      <c r="AW330" s="36">
        <v>0</v>
      </c>
      <c r="AX330" s="36">
        <v>0</v>
      </c>
      <c r="AY330" s="36">
        <v>0</v>
      </c>
      <c r="AZ330" s="36">
        <v>0</v>
      </c>
      <c r="BA330" s="36">
        <v>0</v>
      </c>
      <c r="BB330" s="36"/>
    </row>
    <row r="331" spans="1:54" hidden="1" x14ac:dyDescent="0.25">
      <c r="A331" s="2" t="str">
        <f t="shared" si="36"/>
        <v>K</v>
      </c>
      <c r="B331" s="2" t="s">
        <v>7</v>
      </c>
      <c r="C331" s="2" t="s">
        <v>1475</v>
      </c>
      <c r="D331" s="35" t="s">
        <v>1476</v>
      </c>
      <c r="E331" s="2" t="s">
        <v>1598</v>
      </c>
      <c r="F331" s="2" t="s">
        <v>1599</v>
      </c>
      <c r="G331" s="2" t="s">
        <v>1600</v>
      </c>
      <c r="H331" s="2" t="s">
        <v>1601</v>
      </c>
      <c r="I331" s="2" t="s">
        <v>1619</v>
      </c>
      <c r="J331" s="2" t="s">
        <v>1620</v>
      </c>
      <c r="K331" s="2" t="s">
        <v>262</v>
      </c>
      <c r="L331" s="2">
        <v>5362</v>
      </c>
      <c r="M331" s="2" t="s">
        <v>1483</v>
      </c>
      <c r="N331" s="2" t="s">
        <v>1604</v>
      </c>
      <c r="O331" s="2" t="s">
        <v>300</v>
      </c>
      <c r="P331" s="2" t="s">
        <v>460</v>
      </c>
      <c r="Q331" s="2" t="s">
        <v>51</v>
      </c>
      <c r="R331" s="2" t="s">
        <v>1484</v>
      </c>
      <c r="S331" s="2" t="s">
        <v>53</v>
      </c>
      <c r="T331" s="33" t="s">
        <v>1485</v>
      </c>
      <c r="U331" s="33" t="s">
        <v>54</v>
      </c>
      <c r="V331" s="2" t="s">
        <v>323</v>
      </c>
      <c r="W331" s="2" t="s">
        <v>324</v>
      </c>
      <c r="X331" s="2" t="s">
        <v>325</v>
      </c>
      <c r="Y331" s="2" t="s">
        <v>324</v>
      </c>
      <c r="Z331" s="16">
        <v>0</v>
      </c>
      <c r="AA331" s="16">
        <v>0</v>
      </c>
      <c r="AB331" s="16">
        <v>0</v>
      </c>
      <c r="AC331" s="16">
        <v>0</v>
      </c>
      <c r="AD331" s="36">
        <f t="shared" si="37"/>
        <v>0</v>
      </c>
      <c r="AE331" s="16">
        <v>0</v>
      </c>
      <c r="AF331" s="16">
        <v>0</v>
      </c>
      <c r="AG331" s="16">
        <f t="shared" si="38"/>
        <v>0</v>
      </c>
      <c r="AH331" s="16">
        <v>0</v>
      </c>
      <c r="AI331" s="16">
        <v>0</v>
      </c>
      <c r="AJ331" s="16">
        <f t="shared" si="39"/>
        <v>0</v>
      </c>
      <c r="AK331" s="16">
        <v>0</v>
      </c>
      <c r="AL331" s="16">
        <v>0</v>
      </c>
      <c r="AM331" s="16">
        <f t="shared" si="40"/>
        <v>0</v>
      </c>
      <c r="AN331" s="16">
        <v>0</v>
      </c>
      <c r="AO331" s="16">
        <v>0</v>
      </c>
      <c r="AP331" s="16">
        <f t="shared" si="41"/>
        <v>0</v>
      </c>
      <c r="AQ331" s="16">
        <v>0</v>
      </c>
      <c r="AR331" s="16">
        <f t="shared" si="42"/>
        <v>0</v>
      </c>
      <c r="AS331" s="16">
        <v>0</v>
      </c>
      <c r="AT331" s="16">
        <v>0</v>
      </c>
      <c r="AU331" s="16" t="s">
        <v>306</v>
      </c>
      <c r="AV331" s="16">
        <v>0</v>
      </c>
      <c r="AW331" s="36">
        <v>0</v>
      </c>
      <c r="AX331" s="36">
        <v>0</v>
      </c>
      <c r="AY331" s="36">
        <v>0</v>
      </c>
      <c r="AZ331" s="36">
        <v>0</v>
      </c>
      <c r="BA331" s="36">
        <v>0</v>
      </c>
      <c r="BB331" s="36"/>
    </row>
    <row r="332" spans="1:54" hidden="1" x14ac:dyDescent="0.25">
      <c r="A332" s="2" t="str">
        <f t="shared" si="36"/>
        <v>K</v>
      </c>
      <c r="B332" s="2" t="s">
        <v>7</v>
      </c>
      <c r="C332" s="2" t="s">
        <v>1475</v>
      </c>
      <c r="D332" s="35" t="s">
        <v>1476</v>
      </c>
      <c r="E332" s="2" t="s">
        <v>1598</v>
      </c>
      <c r="F332" s="2" t="s">
        <v>1599</v>
      </c>
      <c r="G332" s="2" t="s">
        <v>1600</v>
      </c>
      <c r="H332" s="2" t="s">
        <v>1601</v>
      </c>
      <c r="I332" s="2" t="s">
        <v>1621</v>
      </c>
      <c r="J332" s="2" t="s">
        <v>1622</v>
      </c>
      <c r="K332" s="2" t="s">
        <v>262</v>
      </c>
      <c r="L332" s="2">
        <v>5362</v>
      </c>
      <c r="M332" s="2" t="s">
        <v>1483</v>
      </c>
      <c r="N332" s="2" t="s">
        <v>1604</v>
      </c>
      <c r="O332" s="2" t="s">
        <v>671</v>
      </c>
      <c r="P332" s="2" t="s">
        <v>460</v>
      </c>
      <c r="Q332" s="2" t="s">
        <v>51</v>
      </c>
      <c r="R332" s="2" t="s">
        <v>1484</v>
      </c>
      <c r="S332" s="2" t="s">
        <v>53</v>
      </c>
      <c r="T332" s="33" t="s">
        <v>1485</v>
      </c>
      <c r="U332" s="33" t="s">
        <v>54</v>
      </c>
      <c r="V332" s="2" t="s">
        <v>323</v>
      </c>
      <c r="W332" s="2" t="s">
        <v>324</v>
      </c>
      <c r="X332" s="2" t="s">
        <v>325</v>
      </c>
      <c r="Y332" s="2" t="s">
        <v>324</v>
      </c>
      <c r="Z332" s="16">
        <v>0</v>
      </c>
      <c r="AA332" s="16">
        <v>0</v>
      </c>
      <c r="AB332" s="16">
        <v>0</v>
      </c>
      <c r="AC332" s="16">
        <v>0</v>
      </c>
      <c r="AD332" s="36">
        <f t="shared" si="37"/>
        <v>0</v>
      </c>
      <c r="AE332" s="16">
        <v>0</v>
      </c>
      <c r="AF332" s="16">
        <v>0</v>
      </c>
      <c r="AG332" s="16">
        <f t="shared" si="38"/>
        <v>0</v>
      </c>
      <c r="AH332" s="16">
        <v>0</v>
      </c>
      <c r="AI332" s="16">
        <v>0</v>
      </c>
      <c r="AJ332" s="16">
        <f t="shared" si="39"/>
        <v>0</v>
      </c>
      <c r="AK332" s="16">
        <v>0</v>
      </c>
      <c r="AL332" s="16">
        <v>0</v>
      </c>
      <c r="AM332" s="16">
        <f t="shared" si="40"/>
        <v>0</v>
      </c>
      <c r="AN332" s="16">
        <v>0</v>
      </c>
      <c r="AO332" s="16">
        <v>0</v>
      </c>
      <c r="AP332" s="16">
        <f t="shared" si="41"/>
        <v>0</v>
      </c>
      <c r="AQ332" s="16">
        <v>0</v>
      </c>
      <c r="AR332" s="16">
        <f t="shared" si="42"/>
        <v>0</v>
      </c>
      <c r="AS332" s="16">
        <v>0</v>
      </c>
      <c r="AT332" s="16">
        <v>0</v>
      </c>
      <c r="AU332" s="16" t="s">
        <v>306</v>
      </c>
      <c r="AV332" s="16">
        <v>0</v>
      </c>
      <c r="AW332" s="36">
        <v>0</v>
      </c>
      <c r="AX332" s="36">
        <v>0</v>
      </c>
      <c r="AY332" s="36">
        <v>0</v>
      </c>
      <c r="AZ332" s="36">
        <v>0</v>
      </c>
      <c r="BA332" s="36">
        <v>0</v>
      </c>
      <c r="BB332" s="36"/>
    </row>
    <row r="333" spans="1:54" hidden="1" x14ac:dyDescent="0.25">
      <c r="A333" s="2" t="str">
        <f t="shared" si="36"/>
        <v>K</v>
      </c>
      <c r="B333" s="2" t="s">
        <v>7</v>
      </c>
      <c r="C333" s="2" t="s">
        <v>1475</v>
      </c>
      <c r="D333" s="35" t="s">
        <v>1476</v>
      </c>
      <c r="E333" s="2" t="s">
        <v>1598</v>
      </c>
      <c r="F333" s="2" t="s">
        <v>1599</v>
      </c>
      <c r="G333" s="2" t="s">
        <v>1600</v>
      </c>
      <c r="H333" s="2" t="s">
        <v>1601</v>
      </c>
      <c r="I333" s="2" t="s">
        <v>1623</v>
      </c>
      <c r="J333" s="2" t="s">
        <v>1624</v>
      </c>
      <c r="K333" s="2" t="s">
        <v>262</v>
      </c>
      <c r="L333" s="2">
        <v>5362</v>
      </c>
      <c r="M333" s="2" t="s">
        <v>1483</v>
      </c>
      <c r="N333" s="2" t="s">
        <v>1604</v>
      </c>
      <c r="O333" s="2" t="s">
        <v>671</v>
      </c>
      <c r="P333" s="2" t="s">
        <v>460</v>
      </c>
      <c r="Q333" s="2" t="s">
        <v>51</v>
      </c>
      <c r="R333" s="2" t="s">
        <v>1484</v>
      </c>
      <c r="S333" s="2" t="s">
        <v>53</v>
      </c>
      <c r="T333" s="33" t="s">
        <v>1485</v>
      </c>
      <c r="U333" s="33" t="s">
        <v>54</v>
      </c>
      <c r="V333" s="2" t="s">
        <v>323</v>
      </c>
      <c r="W333" s="2" t="s">
        <v>324</v>
      </c>
      <c r="X333" s="2" t="s">
        <v>325</v>
      </c>
      <c r="Y333" s="2" t="s">
        <v>324</v>
      </c>
      <c r="Z333" s="16">
        <v>0</v>
      </c>
      <c r="AA333" s="16">
        <v>0</v>
      </c>
      <c r="AB333" s="16">
        <v>0</v>
      </c>
      <c r="AC333" s="16">
        <v>0</v>
      </c>
      <c r="AD333" s="36">
        <f t="shared" si="37"/>
        <v>0</v>
      </c>
      <c r="AE333" s="16">
        <v>0</v>
      </c>
      <c r="AF333" s="16">
        <v>0</v>
      </c>
      <c r="AG333" s="16">
        <f t="shared" si="38"/>
        <v>0</v>
      </c>
      <c r="AH333" s="16">
        <v>0</v>
      </c>
      <c r="AI333" s="16">
        <v>0</v>
      </c>
      <c r="AJ333" s="16">
        <f t="shared" si="39"/>
        <v>0</v>
      </c>
      <c r="AK333" s="16">
        <v>0</v>
      </c>
      <c r="AL333" s="16">
        <v>0</v>
      </c>
      <c r="AM333" s="16">
        <f t="shared" si="40"/>
        <v>0</v>
      </c>
      <c r="AN333" s="16">
        <v>0</v>
      </c>
      <c r="AO333" s="16">
        <v>0</v>
      </c>
      <c r="AP333" s="16">
        <f t="shared" si="41"/>
        <v>0</v>
      </c>
      <c r="AQ333" s="16">
        <v>0</v>
      </c>
      <c r="AR333" s="16">
        <f t="shared" si="42"/>
        <v>0</v>
      </c>
      <c r="AS333" s="16">
        <v>0</v>
      </c>
      <c r="AT333" s="16">
        <v>0</v>
      </c>
      <c r="AU333" s="16" t="s">
        <v>306</v>
      </c>
      <c r="AV333" s="16">
        <v>0</v>
      </c>
      <c r="AW333" s="36">
        <v>0</v>
      </c>
      <c r="AX333" s="36">
        <v>0</v>
      </c>
      <c r="AY333" s="36">
        <v>0</v>
      </c>
      <c r="AZ333" s="36">
        <v>0</v>
      </c>
      <c r="BA333" s="36">
        <v>0</v>
      </c>
      <c r="BB333" s="36"/>
    </row>
    <row r="334" spans="1:54" hidden="1" x14ac:dyDescent="0.25">
      <c r="A334" s="2" t="str">
        <f t="shared" si="36"/>
        <v>K</v>
      </c>
      <c r="B334" s="2" t="s">
        <v>7</v>
      </c>
      <c r="C334" s="2" t="s">
        <v>1475</v>
      </c>
      <c r="D334" s="35" t="s">
        <v>1476</v>
      </c>
      <c r="E334" s="2" t="s">
        <v>1598</v>
      </c>
      <c r="F334" s="2" t="s">
        <v>1599</v>
      </c>
      <c r="G334" s="2" t="s">
        <v>1600</v>
      </c>
      <c r="H334" s="2" t="s">
        <v>1601</v>
      </c>
      <c r="I334" s="2" t="s">
        <v>1625</v>
      </c>
      <c r="J334" s="2" t="s">
        <v>1626</v>
      </c>
      <c r="K334" s="2" t="s">
        <v>262</v>
      </c>
      <c r="L334" s="2">
        <v>5362</v>
      </c>
      <c r="M334" s="2" t="s">
        <v>1483</v>
      </c>
      <c r="N334" s="2" t="s">
        <v>1604</v>
      </c>
      <c r="O334" s="2" t="s">
        <v>300</v>
      </c>
      <c r="P334" s="2" t="s">
        <v>460</v>
      </c>
      <c r="Q334" s="2" t="s">
        <v>51</v>
      </c>
      <c r="R334" s="2" t="s">
        <v>1484</v>
      </c>
      <c r="S334" s="2" t="s">
        <v>53</v>
      </c>
      <c r="T334" s="33" t="s">
        <v>1485</v>
      </c>
      <c r="U334" s="33" t="s">
        <v>54</v>
      </c>
      <c r="V334" s="2" t="s">
        <v>323</v>
      </c>
      <c r="W334" s="2" t="s">
        <v>324</v>
      </c>
      <c r="X334" s="2" t="s">
        <v>325</v>
      </c>
      <c r="Y334" s="2" t="s">
        <v>324</v>
      </c>
      <c r="Z334" s="16">
        <v>0</v>
      </c>
      <c r="AA334" s="16">
        <v>0</v>
      </c>
      <c r="AB334" s="16">
        <v>0</v>
      </c>
      <c r="AC334" s="16">
        <v>0</v>
      </c>
      <c r="AD334" s="36">
        <f t="shared" si="37"/>
        <v>0</v>
      </c>
      <c r="AE334" s="16">
        <v>0</v>
      </c>
      <c r="AF334" s="16">
        <v>0</v>
      </c>
      <c r="AG334" s="16">
        <f t="shared" si="38"/>
        <v>0</v>
      </c>
      <c r="AH334" s="16">
        <v>0</v>
      </c>
      <c r="AI334" s="16">
        <v>0</v>
      </c>
      <c r="AJ334" s="16">
        <f t="shared" si="39"/>
        <v>0</v>
      </c>
      <c r="AK334" s="16">
        <v>0</v>
      </c>
      <c r="AL334" s="16">
        <v>0</v>
      </c>
      <c r="AM334" s="16">
        <f t="shared" si="40"/>
        <v>0</v>
      </c>
      <c r="AN334" s="16">
        <v>0</v>
      </c>
      <c r="AO334" s="16">
        <v>0</v>
      </c>
      <c r="AP334" s="16">
        <f t="shared" si="41"/>
        <v>0</v>
      </c>
      <c r="AQ334" s="16">
        <v>0</v>
      </c>
      <c r="AR334" s="16">
        <f t="shared" si="42"/>
        <v>0</v>
      </c>
      <c r="AS334" s="16">
        <v>0</v>
      </c>
      <c r="AT334" s="16">
        <v>0</v>
      </c>
      <c r="AU334" s="16" t="s">
        <v>306</v>
      </c>
      <c r="AV334" s="16">
        <v>0</v>
      </c>
      <c r="AW334" s="36">
        <v>0</v>
      </c>
      <c r="AX334" s="36">
        <v>0</v>
      </c>
      <c r="AY334" s="36">
        <v>0</v>
      </c>
      <c r="AZ334" s="36">
        <v>0</v>
      </c>
      <c r="BA334" s="36">
        <v>0</v>
      </c>
      <c r="BB334" s="36"/>
    </row>
    <row r="335" spans="1:54" hidden="1" x14ac:dyDescent="0.25">
      <c r="A335" s="2" t="str">
        <f t="shared" si="36"/>
        <v>K</v>
      </c>
      <c r="B335" s="2" t="s">
        <v>7</v>
      </c>
      <c r="C335" s="2" t="s">
        <v>1475</v>
      </c>
      <c r="D335" s="35" t="s">
        <v>1476</v>
      </c>
      <c r="E335" s="2" t="s">
        <v>1598</v>
      </c>
      <c r="F335" s="2" t="s">
        <v>1599</v>
      </c>
      <c r="G335" s="2" t="s">
        <v>1627</v>
      </c>
      <c r="H335" s="2" t="s">
        <v>1628</v>
      </c>
      <c r="I335" s="2" t="s">
        <v>1629</v>
      </c>
      <c r="J335" s="2" t="s">
        <v>1630</v>
      </c>
      <c r="K335" s="2" t="s">
        <v>262</v>
      </c>
      <c r="L335" s="2">
        <v>5362</v>
      </c>
      <c r="M335" s="2" t="s">
        <v>1483</v>
      </c>
      <c r="N335" s="2" t="s">
        <v>1604</v>
      </c>
      <c r="O335" s="2" t="s">
        <v>671</v>
      </c>
      <c r="P335" s="2" t="s">
        <v>460</v>
      </c>
      <c r="Q335" s="2" t="s">
        <v>51</v>
      </c>
      <c r="R335" s="2" t="s">
        <v>1484</v>
      </c>
      <c r="S335" s="2" t="s">
        <v>53</v>
      </c>
      <c r="T335" s="33" t="s">
        <v>1485</v>
      </c>
      <c r="U335" s="33" t="s">
        <v>55</v>
      </c>
      <c r="V335" s="2" t="s">
        <v>323</v>
      </c>
      <c r="W335" s="2" t="s">
        <v>324</v>
      </c>
      <c r="X335" s="2" t="s">
        <v>325</v>
      </c>
      <c r="Y335" s="2" t="s">
        <v>324</v>
      </c>
      <c r="Z335" s="16">
        <v>0</v>
      </c>
      <c r="AA335" s="16">
        <v>0</v>
      </c>
      <c r="AB335" s="16">
        <v>0</v>
      </c>
      <c r="AC335" s="16">
        <v>0</v>
      </c>
      <c r="AD335" s="36">
        <f t="shared" si="37"/>
        <v>0</v>
      </c>
      <c r="AE335" s="16">
        <v>0</v>
      </c>
      <c r="AF335" s="16">
        <v>0</v>
      </c>
      <c r="AG335" s="16">
        <f t="shared" si="38"/>
        <v>0</v>
      </c>
      <c r="AH335" s="16">
        <v>0</v>
      </c>
      <c r="AI335" s="16">
        <v>0</v>
      </c>
      <c r="AJ335" s="16">
        <f t="shared" si="39"/>
        <v>0</v>
      </c>
      <c r="AK335" s="16">
        <v>0</v>
      </c>
      <c r="AL335" s="16">
        <v>0</v>
      </c>
      <c r="AM335" s="16">
        <f t="shared" si="40"/>
        <v>0</v>
      </c>
      <c r="AN335" s="16">
        <v>0</v>
      </c>
      <c r="AO335" s="16">
        <v>0</v>
      </c>
      <c r="AP335" s="16">
        <f t="shared" si="41"/>
        <v>0</v>
      </c>
      <c r="AQ335" s="16">
        <v>0</v>
      </c>
      <c r="AR335" s="16">
        <f t="shared" si="42"/>
        <v>0</v>
      </c>
      <c r="AS335" s="16">
        <v>0</v>
      </c>
      <c r="AT335" s="16">
        <v>0</v>
      </c>
      <c r="AU335" s="16" t="s">
        <v>306</v>
      </c>
      <c r="AV335" s="16">
        <v>0</v>
      </c>
      <c r="AW335" s="36">
        <v>0</v>
      </c>
      <c r="AX335" s="36">
        <v>0</v>
      </c>
      <c r="AY335" s="36">
        <v>0</v>
      </c>
      <c r="AZ335" s="36">
        <v>0</v>
      </c>
      <c r="BA335" s="36">
        <v>0</v>
      </c>
      <c r="BB335" s="36"/>
    </row>
    <row r="336" spans="1:54" hidden="1" x14ac:dyDescent="0.25">
      <c r="A336" s="2" t="str">
        <f t="shared" si="36"/>
        <v>K</v>
      </c>
      <c r="B336" s="2" t="s">
        <v>7</v>
      </c>
      <c r="C336" s="2" t="s">
        <v>1475</v>
      </c>
      <c r="D336" s="35" t="s">
        <v>1476</v>
      </c>
      <c r="E336" s="2" t="s">
        <v>1598</v>
      </c>
      <c r="F336" s="2" t="s">
        <v>1599</v>
      </c>
      <c r="G336" s="2" t="s">
        <v>1627</v>
      </c>
      <c r="H336" s="2" t="s">
        <v>1628</v>
      </c>
      <c r="I336" s="2" t="s">
        <v>1631</v>
      </c>
      <c r="J336" s="2" t="s">
        <v>1632</v>
      </c>
      <c r="K336" s="2" t="s">
        <v>262</v>
      </c>
      <c r="L336" s="2">
        <v>5362</v>
      </c>
      <c r="M336" s="2" t="s">
        <v>1483</v>
      </c>
      <c r="N336" s="2" t="s">
        <v>1604</v>
      </c>
      <c r="O336" s="2" t="s">
        <v>671</v>
      </c>
      <c r="P336" s="2" t="s">
        <v>460</v>
      </c>
      <c r="Q336" s="2" t="s">
        <v>51</v>
      </c>
      <c r="R336" s="2" t="s">
        <v>1484</v>
      </c>
      <c r="S336" s="2" t="s">
        <v>53</v>
      </c>
      <c r="T336" s="33" t="s">
        <v>1485</v>
      </c>
      <c r="U336" s="33" t="s">
        <v>55</v>
      </c>
      <c r="V336" s="2" t="s">
        <v>323</v>
      </c>
      <c r="W336" s="2" t="s">
        <v>324</v>
      </c>
      <c r="X336" s="2" t="s">
        <v>325</v>
      </c>
      <c r="Y336" s="2" t="s">
        <v>324</v>
      </c>
      <c r="Z336" s="16">
        <v>0</v>
      </c>
      <c r="AA336" s="16">
        <v>0</v>
      </c>
      <c r="AB336" s="16">
        <v>0</v>
      </c>
      <c r="AC336" s="16">
        <v>0</v>
      </c>
      <c r="AD336" s="36">
        <f t="shared" si="37"/>
        <v>0</v>
      </c>
      <c r="AE336" s="16">
        <v>0</v>
      </c>
      <c r="AF336" s="16">
        <v>0</v>
      </c>
      <c r="AG336" s="16">
        <f t="shared" si="38"/>
        <v>0</v>
      </c>
      <c r="AH336" s="16">
        <v>0</v>
      </c>
      <c r="AI336" s="16">
        <v>0</v>
      </c>
      <c r="AJ336" s="16">
        <f t="shared" si="39"/>
        <v>0</v>
      </c>
      <c r="AK336" s="16">
        <v>0</v>
      </c>
      <c r="AL336" s="16">
        <v>0</v>
      </c>
      <c r="AM336" s="16">
        <f t="shared" si="40"/>
        <v>0</v>
      </c>
      <c r="AN336" s="16">
        <v>0</v>
      </c>
      <c r="AO336" s="16">
        <v>0</v>
      </c>
      <c r="AP336" s="16">
        <f t="shared" si="41"/>
        <v>0</v>
      </c>
      <c r="AQ336" s="16">
        <v>0</v>
      </c>
      <c r="AR336" s="16">
        <f t="shared" si="42"/>
        <v>0</v>
      </c>
      <c r="AS336" s="16">
        <v>0</v>
      </c>
      <c r="AT336" s="16">
        <v>0</v>
      </c>
      <c r="AU336" s="16" t="s">
        <v>306</v>
      </c>
      <c r="AV336" s="16">
        <v>0</v>
      </c>
      <c r="AW336" s="36">
        <v>0</v>
      </c>
      <c r="AX336" s="36">
        <v>0</v>
      </c>
      <c r="AY336" s="36">
        <v>0</v>
      </c>
      <c r="AZ336" s="36">
        <v>0</v>
      </c>
      <c r="BA336" s="36">
        <v>0</v>
      </c>
      <c r="BB336" s="36"/>
    </row>
    <row r="337" spans="1:54" hidden="1" x14ac:dyDescent="0.25">
      <c r="A337" s="2" t="str">
        <f t="shared" si="36"/>
        <v>K</v>
      </c>
      <c r="B337" s="2" t="s">
        <v>7</v>
      </c>
      <c r="C337" s="2" t="s">
        <v>1475</v>
      </c>
      <c r="D337" s="35" t="s">
        <v>1476</v>
      </c>
      <c r="E337" s="2" t="s">
        <v>1598</v>
      </c>
      <c r="F337" s="2" t="s">
        <v>1599</v>
      </c>
      <c r="G337" s="2" t="s">
        <v>1627</v>
      </c>
      <c r="H337" s="2" t="s">
        <v>1628</v>
      </c>
      <c r="I337" s="2" t="s">
        <v>1633</v>
      </c>
      <c r="J337" s="2" t="s">
        <v>1634</v>
      </c>
      <c r="K337" s="2" t="s">
        <v>262</v>
      </c>
      <c r="L337" s="2">
        <v>5362</v>
      </c>
      <c r="M337" s="2" t="s">
        <v>1483</v>
      </c>
      <c r="N337" s="2" t="s">
        <v>1604</v>
      </c>
      <c r="O337" s="2" t="s">
        <v>671</v>
      </c>
      <c r="P337" s="2" t="s">
        <v>460</v>
      </c>
      <c r="Q337" s="2" t="s">
        <v>51</v>
      </c>
      <c r="R337" s="2" t="s">
        <v>1484</v>
      </c>
      <c r="S337" s="2" t="s">
        <v>53</v>
      </c>
      <c r="T337" s="33" t="s">
        <v>1485</v>
      </c>
      <c r="U337" s="33" t="s">
        <v>55</v>
      </c>
      <c r="V337" s="2" t="s">
        <v>323</v>
      </c>
      <c r="W337" s="2" t="s">
        <v>324</v>
      </c>
      <c r="X337" s="2" t="s">
        <v>325</v>
      </c>
      <c r="Y337" s="2" t="s">
        <v>324</v>
      </c>
      <c r="Z337" s="16">
        <v>0</v>
      </c>
      <c r="AA337" s="16">
        <v>0</v>
      </c>
      <c r="AB337" s="16">
        <v>0</v>
      </c>
      <c r="AC337" s="16">
        <v>0</v>
      </c>
      <c r="AD337" s="36">
        <f t="shared" si="37"/>
        <v>0</v>
      </c>
      <c r="AE337" s="16">
        <v>0</v>
      </c>
      <c r="AF337" s="16">
        <v>0</v>
      </c>
      <c r="AG337" s="16">
        <f t="shared" si="38"/>
        <v>0</v>
      </c>
      <c r="AH337" s="16">
        <v>0</v>
      </c>
      <c r="AI337" s="16">
        <v>0</v>
      </c>
      <c r="AJ337" s="16">
        <f t="shared" si="39"/>
        <v>0</v>
      </c>
      <c r="AK337" s="16">
        <v>0</v>
      </c>
      <c r="AL337" s="16">
        <v>0</v>
      </c>
      <c r="AM337" s="16">
        <f t="shared" si="40"/>
        <v>0</v>
      </c>
      <c r="AN337" s="16">
        <v>0</v>
      </c>
      <c r="AO337" s="16">
        <v>0</v>
      </c>
      <c r="AP337" s="16">
        <f t="shared" si="41"/>
        <v>0</v>
      </c>
      <c r="AQ337" s="16">
        <v>0</v>
      </c>
      <c r="AR337" s="16">
        <f t="shared" si="42"/>
        <v>0</v>
      </c>
      <c r="AS337" s="16">
        <v>0</v>
      </c>
      <c r="AT337" s="16">
        <v>0</v>
      </c>
      <c r="AU337" s="16" t="s">
        <v>306</v>
      </c>
      <c r="AV337" s="16">
        <v>0</v>
      </c>
      <c r="AW337" s="36">
        <v>0</v>
      </c>
      <c r="AX337" s="36">
        <v>0</v>
      </c>
      <c r="AY337" s="36">
        <v>0</v>
      </c>
      <c r="AZ337" s="36">
        <v>0</v>
      </c>
      <c r="BA337" s="36">
        <v>0</v>
      </c>
      <c r="BB337" s="36"/>
    </row>
    <row r="338" spans="1:54" hidden="1" x14ac:dyDescent="0.25">
      <c r="A338" s="2" t="str">
        <f t="shared" si="36"/>
        <v>K</v>
      </c>
      <c r="B338" s="2" t="s">
        <v>7</v>
      </c>
      <c r="C338" s="2" t="s">
        <v>1475</v>
      </c>
      <c r="D338" s="35" t="s">
        <v>1476</v>
      </c>
      <c r="E338" s="2" t="s">
        <v>1598</v>
      </c>
      <c r="F338" s="2" t="s">
        <v>1599</v>
      </c>
      <c r="G338" s="2" t="s">
        <v>1627</v>
      </c>
      <c r="H338" s="2" t="s">
        <v>1628</v>
      </c>
      <c r="I338" s="2" t="s">
        <v>1635</v>
      </c>
      <c r="J338" s="2" t="s">
        <v>1636</v>
      </c>
      <c r="K338" s="2" t="s">
        <v>262</v>
      </c>
      <c r="L338" s="2">
        <v>5362</v>
      </c>
      <c r="M338" s="2" t="s">
        <v>1483</v>
      </c>
      <c r="N338" s="2" t="s">
        <v>1604</v>
      </c>
      <c r="O338" s="2" t="s">
        <v>671</v>
      </c>
      <c r="P338" s="2" t="s">
        <v>460</v>
      </c>
      <c r="Q338" s="2" t="s">
        <v>51</v>
      </c>
      <c r="R338" s="2" t="s">
        <v>1484</v>
      </c>
      <c r="S338" s="2" t="s">
        <v>53</v>
      </c>
      <c r="T338" s="33" t="s">
        <v>1485</v>
      </c>
      <c r="U338" s="33" t="s">
        <v>55</v>
      </c>
      <c r="V338" s="2" t="s">
        <v>323</v>
      </c>
      <c r="W338" s="2" t="s">
        <v>324</v>
      </c>
      <c r="X338" s="2" t="s">
        <v>325</v>
      </c>
      <c r="Y338" s="2" t="s">
        <v>324</v>
      </c>
      <c r="Z338" s="16">
        <v>0</v>
      </c>
      <c r="AA338" s="16">
        <v>0</v>
      </c>
      <c r="AB338" s="16">
        <v>0</v>
      </c>
      <c r="AC338" s="16">
        <v>0</v>
      </c>
      <c r="AD338" s="36">
        <f t="shared" si="37"/>
        <v>0</v>
      </c>
      <c r="AE338" s="16">
        <v>0</v>
      </c>
      <c r="AF338" s="16">
        <v>0</v>
      </c>
      <c r="AG338" s="16">
        <f t="shared" si="38"/>
        <v>0</v>
      </c>
      <c r="AH338" s="16">
        <v>0</v>
      </c>
      <c r="AI338" s="16">
        <v>0</v>
      </c>
      <c r="AJ338" s="16">
        <f t="shared" si="39"/>
        <v>0</v>
      </c>
      <c r="AK338" s="16">
        <v>0</v>
      </c>
      <c r="AL338" s="16">
        <v>0</v>
      </c>
      <c r="AM338" s="16">
        <f t="shared" si="40"/>
        <v>0</v>
      </c>
      <c r="AN338" s="16">
        <v>0</v>
      </c>
      <c r="AO338" s="16">
        <v>0</v>
      </c>
      <c r="AP338" s="16">
        <f t="shared" si="41"/>
        <v>0</v>
      </c>
      <c r="AQ338" s="16">
        <v>0</v>
      </c>
      <c r="AR338" s="16">
        <f t="shared" si="42"/>
        <v>0</v>
      </c>
      <c r="AS338" s="16">
        <v>0</v>
      </c>
      <c r="AT338" s="16">
        <v>0</v>
      </c>
      <c r="AU338" s="16" t="s">
        <v>306</v>
      </c>
      <c r="AV338" s="16">
        <v>0</v>
      </c>
      <c r="AW338" s="36">
        <v>0</v>
      </c>
      <c r="AX338" s="36">
        <v>0</v>
      </c>
      <c r="AY338" s="36">
        <v>0</v>
      </c>
      <c r="AZ338" s="36">
        <v>0</v>
      </c>
      <c r="BA338" s="36">
        <v>0</v>
      </c>
      <c r="BB338" s="36"/>
    </row>
    <row r="339" spans="1:54" hidden="1" x14ac:dyDescent="0.25">
      <c r="A339" s="2" t="str">
        <f t="shared" si="36"/>
        <v>K</v>
      </c>
      <c r="B339" s="2" t="s">
        <v>7</v>
      </c>
      <c r="C339" s="2" t="s">
        <v>1475</v>
      </c>
      <c r="D339" s="35" t="s">
        <v>1476</v>
      </c>
      <c r="E339" s="2" t="s">
        <v>1598</v>
      </c>
      <c r="F339" s="2" t="s">
        <v>1599</v>
      </c>
      <c r="G339" s="2" t="s">
        <v>1627</v>
      </c>
      <c r="H339" s="2" t="s">
        <v>1628</v>
      </c>
      <c r="I339" s="2" t="s">
        <v>1637</v>
      </c>
      <c r="J339" s="2" t="s">
        <v>1638</v>
      </c>
      <c r="K339" s="2" t="s">
        <v>262</v>
      </c>
      <c r="L339" s="2">
        <v>5362</v>
      </c>
      <c r="M339" s="2" t="s">
        <v>1483</v>
      </c>
      <c r="N339" s="2" t="s">
        <v>1604</v>
      </c>
      <c r="O339" s="2" t="s">
        <v>671</v>
      </c>
      <c r="P339" s="2" t="s">
        <v>460</v>
      </c>
      <c r="Q339" s="2" t="s">
        <v>51</v>
      </c>
      <c r="R339" s="2" t="s">
        <v>1484</v>
      </c>
      <c r="S339" s="2" t="s">
        <v>53</v>
      </c>
      <c r="T339" s="33" t="s">
        <v>1485</v>
      </c>
      <c r="U339" s="33" t="s">
        <v>55</v>
      </c>
      <c r="V339" s="2" t="s">
        <v>323</v>
      </c>
      <c r="W339" s="2" t="s">
        <v>324</v>
      </c>
      <c r="X339" s="2" t="s">
        <v>325</v>
      </c>
      <c r="Y339" s="2" t="s">
        <v>324</v>
      </c>
      <c r="Z339" s="16">
        <v>0</v>
      </c>
      <c r="AA339" s="16">
        <v>0</v>
      </c>
      <c r="AB339" s="16">
        <v>0</v>
      </c>
      <c r="AC339" s="16">
        <v>0</v>
      </c>
      <c r="AD339" s="36">
        <f t="shared" si="37"/>
        <v>0</v>
      </c>
      <c r="AE339" s="16">
        <v>0</v>
      </c>
      <c r="AF339" s="16">
        <v>0</v>
      </c>
      <c r="AG339" s="16">
        <f t="shared" si="38"/>
        <v>0</v>
      </c>
      <c r="AH339" s="16">
        <v>0</v>
      </c>
      <c r="AI339" s="16">
        <v>0</v>
      </c>
      <c r="AJ339" s="16">
        <f t="shared" si="39"/>
        <v>0</v>
      </c>
      <c r="AK339" s="16">
        <v>0</v>
      </c>
      <c r="AL339" s="16">
        <v>0</v>
      </c>
      <c r="AM339" s="16">
        <f t="shared" si="40"/>
        <v>0</v>
      </c>
      <c r="AN339" s="16">
        <v>0</v>
      </c>
      <c r="AO339" s="16">
        <v>0</v>
      </c>
      <c r="AP339" s="16">
        <f t="shared" si="41"/>
        <v>0</v>
      </c>
      <c r="AQ339" s="16">
        <v>0</v>
      </c>
      <c r="AR339" s="16">
        <f t="shared" si="42"/>
        <v>0</v>
      </c>
      <c r="AS339" s="16">
        <v>0</v>
      </c>
      <c r="AT339" s="16">
        <v>0</v>
      </c>
      <c r="AU339" s="16" t="s">
        <v>306</v>
      </c>
      <c r="AV339" s="16">
        <v>0</v>
      </c>
      <c r="AW339" s="36">
        <v>0</v>
      </c>
      <c r="AX339" s="36">
        <v>0</v>
      </c>
      <c r="AY339" s="36">
        <v>0</v>
      </c>
      <c r="AZ339" s="36">
        <v>0</v>
      </c>
      <c r="BA339" s="36">
        <v>0</v>
      </c>
      <c r="BB339" s="36"/>
    </row>
    <row r="340" spans="1:54" hidden="1" x14ac:dyDescent="0.25">
      <c r="A340" s="2" t="str">
        <f t="shared" si="36"/>
        <v>K</v>
      </c>
      <c r="B340" s="2" t="s">
        <v>7</v>
      </c>
      <c r="C340" s="2" t="s">
        <v>1475</v>
      </c>
      <c r="D340" s="35" t="s">
        <v>1476</v>
      </c>
      <c r="E340" s="2" t="s">
        <v>1598</v>
      </c>
      <c r="F340" s="2" t="s">
        <v>1599</v>
      </c>
      <c r="G340" s="2" t="s">
        <v>1627</v>
      </c>
      <c r="H340" s="2" t="s">
        <v>1628</v>
      </c>
      <c r="I340" s="2" t="s">
        <v>1639</v>
      </c>
      <c r="J340" s="2" t="s">
        <v>1640</v>
      </c>
      <c r="K340" s="2" t="s">
        <v>262</v>
      </c>
      <c r="L340" s="2">
        <v>5362</v>
      </c>
      <c r="M340" s="2" t="s">
        <v>1483</v>
      </c>
      <c r="N340" s="2" t="s">
        <v>1604</v>
      </c>
      <c r="O340" s="2" t="s">
        <v>300</v>
      </c>
      <c r="P340" s="2" t="s">
        <v>460</v>
      </c>
      <c r="Q340" s="2" t="s">
        <v>51</v>
      </c>
      <c r="R340" s="2" t="s">
        <v>1484</v>
      </c>
      <c r="S340" s="2" t="s">
        <v>53</v>
      </c>
      <c r="T340" s="33" t="s">
        <v>1485</v>
      </c>
      <c r="U340" s="33" t="s">
        <v>55</v>
      </c>
      <c r="V340" s="2" t="s">
        <v>323</v>
      </c>
      <c r="W340" s="2" t="s">
        <v>324</v>
      </c>
      <c r="X340" s="2" t="s">
        <v>325</v>
      </c>
      <c r="Y340" s="2" t="s">
        <v>324</v>
      </c>
      <c r="Z340" s="16">
        <v>0</v>
      </c>
      <c r="AA340" s="16">
        <v>0</v>
      </c>
      <c r="AB340" s="16">
        <v>0</v>
      </c>
      <c r="AC340" s="16">
        <v>0</v>
      </c>
      <c r="AD340" s="36">
        <f t="shared" si="37"/>
        <v>0</v>
      </c>
      <c r="AE340" s="16">
        <v>0</v>
      </c>
      <c r="AF340" s="16">
        <v>0</v>
      </c>
      <c r="AG340" s="16">
        <f t="shared" si="38"/>
        <v>0</v>
      </c>
      <c r="AH340" s="16">
        <v>0</v>
      </c>
      <c r="AI340" s="16">
        <v>0</v>
      </c>
      <c r="AJ340" s="16">
        <f t="shared" si="39"/>
        <v>0</v>
      </c>
      <c r="AK340" s="16">
        <v>0</v>
      </c>
      <c r="AL340" s="16">
        <v>0</v>
      </c>
      <c r="AM340" s="16">
        <f t="shared" si="40"/>
        <v>0</v>
      </c>
      <c r="AN340" s="16">
        <v>0</v>
      </c>
      <c r="AO340" s="16">
        <v>0</v>
      </c>
      <c r="AP340" s="16">
        <f t="shared" si="41"/>
        <v>0</v>
      </c>
      <c r="AQ340" s="16">
        <v>0</v>
      </c>
      <c r="AR340" s="16">
        <f t="shared" si="42"/>
        <v>0</v>
      </c>
      <c r="AS340" s="16">
        <v>0</v>
      </c>
      <c r="AT340" s="16">
        <v>0</v>
      </c>
      <c r="AU340" s="16" t="s">
        <v>306</v>
      </c>
      <c r="AV340" s="16">
        <v>0</v>
      </c>
      <c r="AW340" s="36">
        <v>0</v>
      </c>
      <c r="AX340" s="36">
        <v>0</v>
      </c>
      <c r="AY340" s="36">
        <v>0</v>
      </c>
      <c r="AZ340" s="36">
        <v>0</v>
      </c>
      <c r="BA340" s="36">
        <v>0</v>
      </c>
      <c r="BB340" s="36"/>
    </row>
    <row r="341" spans="1:54" hidden="1" x14ac:dyDescent="0.25">
      <c r="A341" s="2" t="str">
        <f t="shared" si="36"/>
        <v>K</v>
      </c>
      <c r="B341" s="2" t="s">
        <v>7</v>
      </c>
      <c r="C341" s="2" t="s">
        <v>1475</v>
      </c>
      <c r="D341" s="35" t="s">
        <v>1476</v>
      </c>
      <c r="E341" s="2" t="s">
        <v>1598</v>
      </c>
      <c r="F341" s="2" t="s">
        <v>1599</v>
      </c>
      <c r="G341" s="2" t="s">
        <v>1627</v>
      </c>
      <c r="H341" s="2" t="s">
        <v>1628</v>
      </c>
      <c r="I341" s="2" t="s">
        <v>1641</v>
      </c>
      <c r="J341" s="2" t="s">
        <v>1642</v>
      </c>
      <c r="K341" s="2" t="s">
        <v>262</v>
      </c>
      <c r="L341" s="2">
        <v>5362</v>
      </c>
      <c r="M341" s="2" t="s">
        <v>1483</v>
      </c>
      <c r="N341" s="2" t="s">
        <v>1604</v>
      </c>
      <c r="O341" s="2" t="s">
        <v>671</v>
      </c>
      <c r="P341" s="2" t="s">
        <v>460</v>
      </c>
      <c r="Q341" s="2" t="s">
        <v>51</v>
      </c>
      <c r="R341" s="2" t="s">
        <v>1484</v>
      </c>
      <c r="S341" s="2" t="s">
        <v>53</v>
      </c>
      <c r="T341" s="33" t="s">
        <v>1485</v>
      </c>
      <c r="U341" s="33" t="s">
        <v>55</v>
      </c>
      <c r="V341" s="2" t="s">
        <v>323</v>
      </c>
      <c r="W341" s="2" t="s">
        <v>324</v>
      </c>
      <c r="X341" s="2" t="s">
        <v>325</v>
      </c>
      <c r="Y341" s="2" t="s">
        <v>324</v>
      </c>
      <c r="Z341" s="16">
        <v>0</v>
      </c>
      <c r="AA341" s="16">
        <v>0</v>
      </c>
      <c r="AB341" s="16">
        <v>0</v>
      </c>
      <c r="AC341" s="16">
        <v>0</v>
      </c>
      <c r="AD341" s="36">
        <f t="shared" si="37"/>
        <v>0</v>
      </c>
      <c r="AE341" s="16">
        <v>0</v>
      </c>
      <c r="AF341" s="16">
        <v>0</v>
      </c>
      <c r="AG341" s="16">
        <f t="shared" si="38"/>
        <v>0</v>
      </c>
      <c r="AH341" s="16">
        <v>0</v>
      </c>
      <c r="AI341" s="16">
        <v>0</v>
      </c>
      <c r="AJ341" s="16">
        <f t="shared" si="39"/>
        <v>0</v>
      </c>
      <c r="AK341" s="16">
        <v>0</v>
      </c>
      <c r="AL341" s="16">
        <v>0</v>
      </c>
      <c r="AM341" s="16">
        <f t="shared" si="40"/>
        <v>0</v>
      </c>
      <c r="AN341" s="16">
        <v>0</v>
      </c>
      <c r="AO341" s="16">
        <v>0</v>
      </c>
      <c r="AP341" s="16">
        <f t="shared" si="41"/>
        <v>0</v>
      </c>
      <c r="AQ341" s="16">
        <v>0</v>
      </c>
      <c r="AR341" s="16">
        <f t="shared" si="42"/>
        <v>0</v>
      </c>
      <c r="AS341" s="16">
        <v>0</v>
      </c>
      <c r="AT341" s="16">
        <v>0</v>
      </c>
      <c r="AU341" s="16" t="s">
        <v>306</v>
      </c>
      <c r="AV341" s="16">
        <v>0</v>
      </c>
      <c r="AW341" s="36">
        <v>0</v>
      </c>
      <c r="AX341" s="36">
        <v>0</v>
      </c>
      <c r="AY341" s="36">
        <v>0</v>
      </c>
      <c r="AZ341" s="36">
        <v>0</v>
      </c>
      <c r="BA341" s="36">
        <v>0</v>
      </c>
      <c r="BB341" s="36"/>
    </row>
    <row r="342" spans="1:54" hidden="1" x14ac:dyDescent="0.25">
      <c r="A342" s="2" t="str">
        <f t="shared" si="36"/>
        <v>K</v>
      </c>
      <c r="B342" s="2" t="s">
        <v>7</v>
      </c>
      <c r="C342" s="2" t="s">
        <v>1475</v>
      </c>
      <c r="D342" s="35" t="s">
        <v>1476</v>
      </c>
      <c r="E342" s="2" t="s">
        <v>1598</v>
      </c>
      <c r="F342" s="2" t="s">
        <v>1599</v>
      </c>
      <c r="G342" s="2" t="s">
        <v>1627</v>
      </c>
      <c r="H342" s="2" t="s">
        <v>1628</v>
      </c>
      <c r="I342" s="2" t="s">
        <v>1643</v>
      </c>
      <c r="J342" s="2" t="s">
        <v>1644</v>
      </c>
      <c r="K342" s="2" t="s">
        <v>262</v>
      </c>
      <c r="L342" s="2">
        <v>5362</v>
      </c>
      <c r="M342" s="2" t="s">
        <v>1483</v>
      </c>
      <c r="N342" s="2" t="s">
        <v>1604</v>
      </c>
      <c r="O342" s="2" t="s">
        <v>671</v>
      </c>
      <c r="P342" s="2" t="s">
        <v>460</v>
      </c>
      <c r="Q342" s="2" t="s">
        <v>51</v>
      </c>
      <c r="R342" s="2" t="s">
        <v>1484</v>
      </c>
      <c r="S342" s="2" t="s">
        <v>53</v>
      </c>
      <c r="T342" s="33" t="s">
        <v>1485</v>
      </c>
      <c r="U342" s="33" t="s">
        <v>55</v>
      </c>
      <c r="V342" s="2" t="s">
        <v>323</v>
      </c>
      <c r="W342" s="2" t="s">
        <v>324</v>
      </c>
      <c r="X342" s="2" t="s">
        <v>325</v>
      </c>
      <c r="Y342" s="2" t="s">
        <v>324</v>
      </c>
      <c r="Z342" s="16">
        <v>0</v>
      </c>
      <c r="AA342" s="16">
        <v>0</v>
      </c>
      <c r="AB342" s="16">
        <v>0</v>
      </c>
      <c r="AC342" s="16">
        <v>0</v>
      </c>
      <c r="AD342" s="36">
        <f t="shared" si="37"/>
        <v>0</v>
      </c>
      <c r="AE342" s="16">
        <v>0</v>
      </c>
      <c r="AF342" s="16">
        <v>0</v>
      </c>
      <c r="AG342" s="16">
        <f t="shared" si="38"/>
        <v>0</v>
      </c>
      <c r="AH342" s="16">
        <v>0</v>
      </c>
      <c r="AI342" s="16">
        <v>0</v>
      </c>
      <c r="AJ342" s="16">
        <f t="shared" si="39"/>
        <v>0</v>
      </c>
      <c r="AK342" s="16">
        <v>0</v>
      </c>
      <c r="AL342" s="16">
        <v>0</v>
      </c>
      <c r="AM342" s="16">
        <f t="shared" si="40"/>
        <v>0</v>
      </c>
      <c r="AN342" s="16">
        <v>0</v>
      </c>
      <c r="AO342" s="16">
        <v>0</v>
      </c>
      <c r="AP342" s="16">
        <f t="shared" si="41"/>
        <v>0</v>
      </c>
      <c r="AQ342" s="16">
        <v>0</v>
      </c>
      <c r="AR342" s="16">
        <f t="shared" si="42"/>
        <v>0</v>
      </c>
      <c r="AS342" s="16">
        <v>0</v>
      </c>
      <c r="AT342" s="16">
        <v>0</v>
      </c>
      <c r="AU342" s="16" t="s">
        <v>306</v>
      </c>
      <c r="AV342" s="16">
        <v>0</v>
      </c>
      <c r="AW342" s="36">
        <v>0</v>
      </c>
      <c r="AX342" s="36">
        <v>0</v>
      </c>
      <c r="AY342" s="36">
        <v>0</v>
      </c>
      <c r="AZ342" s="36">
        <v>0</v>
      </c>
      <c r="BA342" s="36">
        <v>0</v>
      </c>
      <c r="BB342" s="36"/>
    </row>
    <row r="343" spans="1:54" hidden="1" x14ac:dyDescent="0.25">
      <c r="A343" s="2" t="str">
        <f t="shared" si="36"/>
        <v>K</v>
      </c>
      <c r="B343" s="2" t="s">
        <v>7</v>
      </c>
      <c r="C343" s="2" t="s">
        <v>1475</v>
      </c>
      <c r="D343" s="35" t="s">
        <v>1476</v>
      </c>
      <c r="E343" s="2" t="s">
        <v>1598</v>
      </c>
      <c r="F343" s="2" t="s">
        <v>1599</v>
      </c>
      <c r="G343" s="2" t="s">
        <v>1627</v>
      </c>
      <c r="H343" s="2" t="s">
        <v>1628</v>
      </c>
      <c r="I343" s="2" t="s">
        <v>1645</v>
      </c>
      <c r="J343" s="2" t="s">
        <v>1646</v>
      </c>
      <c r="K343" s="2" t="s">
        <v>262</v>
      </c>
      <c r="L343" s="2">
        <v>5362</v>
      </c>
      <c r="M343" s="2" t="s">
        <v>1483</v>
      </c>
      <c r="N343" s="2" t="s">
        <v>1604</v>
      </c>
      <c r="O343" s="2" t="s">
        <v>300</v>
      </c>
      <c r="P343" s="2" t="s">
        <v>460</v>
      </c>
      <c r="Q343" s="2" t="s">
        <v>51</v>
      </c>
      <c r="R343" s="2" t="s">
        <v>1484</v>
      </c>
      <c r="S343" s="2" t="s">
        <v>53</v>
      </c>
      <c r="T343" s="33" t="s">
        <v>1485</v>
      </c>
      <c r="U343" s="33" t="s">
        <v>55</v>
      </c>
      <c r="V343" s="2" t="s">
        <v>323</v>
      </c>
      <c r="W343" s="2" t="s">
        <v>324</v>
      </c>
      <c r="X343" s="2" t="s">
        <v>325</v>
      </c>
      <c r="Y343" s="2" t="s">
        <v>324</v>
      </c>
      <c r="Z343" s="16">
        <v>0</v>
      </c>
      <c r="AA343" s="16">
        <v>0</v>
      </c>
      <c r="AB343" s="16">
        <v>0</v>
      </c>
      <c r="AC343" s="16">
        <v>0</v>
      </c>
      <c r="AD343" s="36">
        <f t="shared" si="37"/>
        <v>0</v>
      </c>
      <c r="AE343" s="16">
        <v>0</v>
      </c>
      <c r="AF343" s="16">
        <v>0</v>
      </c>
      <c r="AG343" s="16">
        <f t="shared" si="38"/>
        <v>0</v>
      </c>
      <c r="AH343" s="16">
        <v>0</v>
      </c>
      <c r="AI343" s="16">
        <v>0</v>
      </c>
      <c r="AJ343" s="16">
        <f t="shared" si="39"/>
        <v>0</v>
      </c>
      <c r="AK343" s="16">
        <v>0</v>
      </c>
      <c r="AL343" s="16">
        <v>0</v>
      </c>
      <c r="AM343" s="16">
        <f t="shared" si="40"/>
        <v>0</v>
      </c>
      <c r="AN343" s="16">
        <v>0</v>
      </c>
      <c r="AO343" s="16">
        <v>0</v>
      </c>
      <c r="AP343" s="16">
        <f t="shared" si="41"/>
        <v>0</v>
      </c>
      <c r="AQ343" s="16">
        <v>0</v>
      </c>
      <c r="AR343" s="16">
        <f t="shared" si="42"/>
        <v>0</v>
      </c>
      <c r="AS343" s="16">
        <v>0</v>
      </c>
      <c r="AT343" s="16">
        <v>0</v>
      </c>
      <c r="AU343" s="16" t="s">
        <v>306</v>
      </c>
      <c r="AV343" s="16">
        <v>0</v>
      </c>
      <c r="AW343" s="36">
        <v>0</v>
      </c>
      <c r="AX343" s="36">
        <v>0</v>
      </c>
      <c r="AY343" s="36">
        <v>0</v>
      </c>
      <c r="AZ343" s="36">
        <v>0</v>
      </c>
      <c r="BA343" s="36">
        <v>0</v>
      </c>
      <c r="BB343" s="36"/>
    </row>
    <row r="344" spans="1:54" hidden="1" x14ac:dyDescent="0.25">
      <c r="A344" s="2" t="str">
        <f t="shared" si="36"/>
        <v>K</v>
      </c>
      <c r="B344" s="2" t="s">
        <v>7</v>
      </c>
      <c r="C344" s="2" t="s">
        <v>1475</v>
      </c>
      <c r="D344" s="35" t="s">
        <v>1476</v>
      </c>
      <c r="E344" s="2" t="s">
        <v>1598</v>
      </c>
      <c r="F344" s="2" t="s">
        <v>1599</v>
      </c>
      <c r="G344" s="2" t="s">
        <v>1627</v>
      </c>
      <c r="H344" s="2" t="s">
        <v>1628</v>
      </c>
      <c r="I344" s="2" t="s">
        <v>1647</v>
      </c>
      <c r="J344" s="2" t="s">
        <v>1648</v>
      </c>
      <c r="K344" s="2" t="s">
        <v>262</v>
      </c>
      <c r="L344" s="2">
        <v>5362</v>
      </c>
      <c r="M344" s="2" t="s">
        <v>1483</v>
      </c>
      <c r="N344" s="2" t="s">
        <v>1604</v>
      </c>
      <c r="O344" s="2" t="s">
        <v>671</v>
      </c>
      <c r="P344" s="2" t="s">
        <v>460</v>
      </c>
      <c r="Q344" s="2" t="s">
        <v>51</v>
      </c>
      <c r="R344" s="2" t="s">
        <v>1484</v>
      </c>
      <c r="S344" s="2" t="s">
        <v>53</v>
      </c>
      <c r="T344" s="33" t="s">
        <v>1485</v>
      </c>
      <c r="U344" s="33" t="s">
        <v>55</v>
      </c>
      <c r="V344" s="2" t="s">
        <v>323</v>
      </c>
      <c r="W344" s="2" t="s">
        <v>324</v>
      </c>
      <c r="X344" s="2" t="s">
        <v>325</v>
      </c>
      <c r="Y344" s="2" t="s">
        <v>324</v>
      </c>
      <c r="Z344" s="16">
        <v>0</v>
      </c>
      <c r="AA344" s="16">
        <v>0</v>
      </c>
      <c r="AB344" s="16">
        <v>0</v>
      </c>
      <c r="AC344" s="16">
        <v>0</v>
      </c>
      <c r="AD344" s="36">
        <f t="shared" si="37"/>
        <v>0</v>
      </c>
      <c r="AE344" s="16">
        <v>0</v>
      </c>
      <c r="AF344" s="16">
        <v>0</v>
      </c>
      <c r="AG344" s="16">
        <f t="shared" si="38"/>
        <v>0</v>
      </c>
      <c r="AH344" s="16">
        <v>0</v>
      </c>
      <c r="AI344" s="16">
        <v>0</v>
      </c>
      <c r="AJ344" s="16">
        <f t="shared" si="39"/>
        <v>0</v>
      </c>
      <c r="AK344" s="16">
        <v>0</v>
      </c>
      <c r="AL344" s="16">
        <v>0</v>
      </c>
      <c r="AM344" s="16">
        <f t="shared" si="40"/>
        <v>0</v>
      </c>
      <c r="AN344" s="16">
        <v>0</v>
      </c>
      <c r="AO344" s="16">
        <v>0</v>
      </c>
      <c r="AP344" s="16">
        <f t="shared" si="41"/>
        <v>0</v>
      </c>
      <c r="AQ344" s="16">
        <v>0</v>
      </c>
      <c r="AR344" s="16">
        <f t="shared" si="42"/>
        <v>0</v>
      </c>
      <c r="AS344" s="16">
        <v>0</v>
      </c>
      <c r="AT344" s="16">
        <v>0</v>
      </c>
      <c r="AU344" s="16" t="s">
        <v>306</v>
      </c>
      <c r="AV344" s="16">
        <v>0</v>
      </c>
      <c r="AW344" s="36">
        <v>0</v>
      </c>
      <c r="AX344" s="36">
        <v>0</v>
      </c>
      <c r="AY344" s="36">
        <v>0</v>
      </c>
      <c r="AZ344" s="36">
        <v>0</v>
      </c>
      <c r="BA344" s="36">
        <v>0</v>
      </c>
      <c r="BB344" s="36"/>
    </row>
    <row r="345" spans="1:54" hidden="1" x14ac:dyDescent="0.25">
      <c r="A345" s="2" t="str">
        <f t="shared" si="36"/>
        <v>K</v>
      </c>
      <c r="B345" s="2" t="s">
        <v>7</v>
      </c>
      <c r="C345" s="2" t="s">
        <v>1475</v>
      </c>
      <c r="D345" s="35" t="s">
        <v>1476</v>
      </c>
      <c r="E345" s="2" t="s">
        <v>1598</v>
      </c>
      <c r="F345" s="2" t="s">
        <v>1599</v>
      </c>
      <c r="G345" s="2" t="s">
        <v>1649</v>
      </c>
      <c r="H345" s="2" t="s">
        <v>1650</v>
      </c>
      <c r="I345" s="2" t="s">
        <v>1651</v>
      </c>
      <c r="J345" s="2" t="s">
        <v>1652</v>
      </c>
      <c r="K345" s="2" t="s">
        <v>262</v>
      </c>
      <c r="L345" s="2">
        <v>5362</v>
      </c>
      <c r="M345" s="2" t="s">
        <v>1483</v>
      </c>
      <c r="N345" s="2" t="s">
        <v>1604</v>
      </c>
      <c r="O345" s="2" t="s">
        <v>671</v>
      </c>
      <c r="P345" s="2" t="s">
        <v>460</v>
      </c>
      <c r="Q345" s="2" t="s">
        <v>51</v>
      </c>
      <c r="R345" s="2" t="s">
        <v>1484</v>
      </c>
      <c r="S345" s="2" t="s">
        <v>53</v>
      </c>
      <c r="T345" s="33" t="s">
        <v>1485</v>
      </c>
      <c r="U345" s="33" t="s">
        <v>56</v>
      </c>
      <c r="V345" s="2" t="s">
        <v>323</v>
      </c>
      <c r="W345" s="2" t="s">
        <v>324</v>
      </c>
      <c r="X345" s="2" t="s">
        <v>325</v>
      </c>
      <c r="Y345" s="2" t="s">
        <v>324</v>
      </c>
      <c r="Z345" s="16">
        <v>0</v>
      </c>
      <c r="AA345" s="16">
        <v>0</v>
      </c>
      <c r="AB345" s="16">
        <v>0</v>
      </c>
      <c r="AC345" s="16">
        <v>0</v>
      </c>
      <c r="AD345" s="36">
        <f t="shared" si="37"/>
        <v>0</v>
      </c>
      <c r="AE345" s="16">
        <v>0</v>
      </c>
      <c r="AF345" s="16">
        <v>0</v>
      </c>
      <c r="AG345" s="16">
        <f t="shared" si="38"/>
        <v>0</v>
      </c>
      <c r="AH345" s="16">
        <v>0</v>
      </c>
      <c r="AI345" s="16">
        <v>0</v>
      </c>
      <c r="AJ345" s="16">
        <f t="shared" si="39"/>
        <v>0</v>
      </c>
      <c r="AK345" s="16">
        <v>0</v>
      </c>
      <c r="AL345" s="16">
        <v>0</v>
      </c>
      <c r="AM345" s="16">
        <f t="shared" si="40"/>
        <v>0</v>
      </c>
      <c r="AN345" s="16">
        <v>0</v>
      </c>
      <c r="AO345" s="16">
        <v>0</v>
      </c>
      <c r="AP345" s="16">
        <f t="shared" si="41"/>
        <v>0</v>
      </c>
      <c r="AQ345" s="16">
        <v>0</v>
      </c>
      <c r="AR345" s="16">
        <f t="shared" si="42"/>
        <v>0</v>
      </c>
      <c r="AS345" s="16">
        <v>0</v>
      </c>
      <c r="AT345" s="16">
        <v>0</v>
      </c>
      <c r="AU345" s="16" t="s">
        <v>306</v>
      </c>
      <c r="AV345" s="16">
        <v>0</v>
      </c>
      <c r="AW345" s="36">
        <v>0</v>
      </c>
      <c r="AX345" s="36">
        <v>0</v>
      </c>
      <c r="AY345" s="36">
        <v>0</v>
      </c>
      <c r="AZ345" s="36">
        <v>0</v>
      </c>
      <c r="BA345" s="36">
        <v>0</v>
      </c>
      <c r="BB345" s="36"/>
    </row>
    <row r="346" spans="1:54" hidden="1" x14ac:dyDescent="0.25">
      <c r="A346" s="2" t="str">
        <f t="shared" si="36"/>
        <v>K</v>
      </c>
      <c r="B346" s="2" t="s">
        <v>7</v>
      </c>
      <c r="C346" s="2" t="s">
        <v>1475</v>
      </c>
      <c r="D346" s="35" t="s">
        <v>1476</v>
      </c>
      <c r="E346" s="2" t="s">
        <v>1598</v>
      </c>
      <c r="F346" s="2" t="s">
        <v>1599</v>
      </c>
      <c r="G346" s="2" t="s">
        <v>1649</v>
      </c>
      <c r="H346" s="2" t="s">
        <v>1650</v>
      </c>
      <c r="I346" s="2" t="s">
        <v>1653</v>
      </c>
      <c r="J346" s="2" t="s">
        <v>1654</v>
      </c>
      <c r="K346" s="2" t="s">
        <v>262</v>
      </c>
      <c r="L346" s="2">
        <v>5362</v>
      </c>
      <c r="M346" s="2" t="s">
        <v>1483</v>
      </c>
      <c r="N346" s="2" t="s">
        <v>1604</v>
      </c>
      <c r="O346" s="2" t="s">
        <v>265</v>
      </c>
      <c r="P346" s="2" t="s">
        <v>460</v>
      </c>
      <c r="Q346" s="2" t="s">
        <v>51</v>
      </c>
      <c r="R346" s="2" t="s">
        <v>1484</v>
      </c>
      <c r="S346" s="2" t="s">
        <v>53</v>
      </c>
      <c r="T346" s="33" t="s">
        <v>1485</v>
      </c>
      <c r="U346" s="33" t="s">
        <v>56</v>
      </c>
      <c r="V346" s="2" t="s">
        <v>323</v>
      </c>
      <c r="W346" s="2" t="s">
        <v>324</v>
      </c>
      <c r="X346" s="2" t="s">
        <v>325</v>
      </c>
      <c r="Y346" s="2" t="s">
        <v>324</v>
      </c>
      <c r="Z346" s="16">
        <v>0</v>
      </c>
      <c r="AA346" s="16">
        <v>0</v>
      </c>
      <c r="AB346" s="16">
        <v>0</v>
      </c>
      <c r="AC346" s="16">
        <v>0</v>
      </c>
      <c r="AD346" s="36">
        <f t="shared" si="37"/>
        <v>0</v>
      </c>
      <c r="AE346" s="16">
        <v>0</v>
      </c>
      <c r="AF346" s="16">
        <v>0</v>
      </c>
      <c r="AG346" s="16">
        <f t="shared" si="38"/>
        <v>0</v>
      </c>
      <c r="AH346" s="16">
        <v>0</v>
      </c>
      <c r="AI346" s="16">
        <v>0</v>
      </c>
      <c r="AJ346" s="16">
        <f t="shared" si="39"/>
        <v>0</v>
      </c>
      <c r="AK346" s="16">
        <v>0</v>
      </c>
      <c r="AL346" s="16">
        <v>0</v>
      </c>
      <c r="AM346" s="16">
        <f t="shared" si="40"/>
        <v>0</v>
      </c>
      <c r="AN346" s="16">
        <v>0</v>
      </c>
      <c r="AO346" s="16">
        <v>0</v>
      </c>
      <c r="AP346" s="16">
        <f t="shared" si="41"/>
        <v>0</v>
      </c>
      <c r="AQ346" s="16">
        <v>0</v>
      </c>
      <c r="AR346" s="16">
        <f t="shared" si="42"/>
        <v>0</v>
      </c>
      <c r="AS346" s="16">
        <v>0</v>
      </c>
      <c r="AT346" s="16">
        <v>0</v>
      </c>
      <c r="AU346" s="16" t="s">
        <v>306</v>
      </c>
      <c r="AV346" s="16">
        <v>0</v>
      </c>
      <c r="AW346" s="36">
        <v>0</v>
      </c>
      <c r="AX346" s="36">
        <v>0</v>
      </c>
      <c r="AY346" s="36">
        <v>0</v>
      </c>
      <c r="AZ346" s="36">
        <v>0</v>
      </c>
      <c r="BA346" s="36">
        <v>0</v>
      </c>
      <c r="BB346" s="36"/>
    </row>
    <row r="347" spans="1:54" hidden="1" x14ac:dyDescent="0.25">
      <c r="A347" s="2" t="str">
        <f t="shared" si="36"/>
        <v>K</v>
      </c>
      <c r="B347" s="2" t="s">
        <v>7</v>
      </c>
      <c r="C347" s="2" t="s">
        <v>1475</v>
      </c>
      <c r="D347" s="35" t="s">
        <v>1476</v>
      </c>
      <c r="E347" s="2" t="s">
        <v>1598</v>
      </c>
      <c r="F347" s="2" t="s">
        <v>1599</v>
      </c>
      <c r="G347" s="2" t="s">
        <v>1649</v>
      </c>
      <c r="H347" s="2" t="s">
        <v>1650</v>
      </c>
      <c r="I347" s="2" t="s">
        <v>1655</v>
      </c>
      <c r="J347" s="2" t="s">
        <v>1656</v>
      </c>
      <c r="K347" s="2" t="s">
        <v>262</v>
      </c>
      <c r="L347" s="2">
        <v>5362</v>
      </c>
      <c r="M347" s="2" t="s">
        <v>1483</v>
      </c>
      <c r="N347" s="2" t="s">
        <v>1604</v>
      </c>
      <c r="O347" s="2" t="s">
        <v>265</v>
      </c>
      <c r="P347" s="2" t="s">
        <v>460</v>
      </c>
      <c r="Q347" s="2" t="s">
        <v>51</v>
      </c>
      <c r="R347" s="2" t="s">
        <v>1484</v>
      </c>
      <c r="S347" s="2" t="s">
        <v>53</v>
      </c>
      <c r="T347" s="33" t="s">
        <v>1485</v>
      </c>
      <c r="U347" s="33" t="s">
        <v>56</v>
      </c>
      <c r="V347" s="2" t="s">
        <v>323</v>
      </c>
      <c r="W347" s="2" t="s">
        <v>324</v>
      </c>
      <c r="X347" s="2" t="s">
        <v>325</v>
      </c>
      <c r="Y347" s="2" t="s">
        <v>324</v>
      </c>
      <c r="Z347" s="16">
        <v>0</v>
      </c>
      <c r="AA347" s="16">
        <v>0</v>
      </c>
      <c r="AB347" s="16">
        <v>0</v>
      </c>
      <c r="AC347" s="16">
        <v>0</v>
      </c>
      <c r="AD347" s="36">
        <f t="shared" si="37"/>
        <v>0</v>
      </c>
      <c r="AE347" s="16">
        <v>0</v>
      </c>
      <c r="AF347" s="16">
        <v>0</v>
      </c>
      <c r="AG347" s="16">
        <f t="shared" si="38"/>
        <v>0</v>
      </c>
      <c r="AH347" s="16">
        <v>0</v>
      </c>
      <c r="AI347" s="16">
        <v>0</v>
      </c>
      <c r="AJ347" s="16">
        <f t="shared" si="39"/>
        <v>0</v>
      </c>
      <c r="AK347" s="16">
        <v>0</v>
      </c>
      <c r="AL347" s="16">
        <v>0</v>
      </c>
      <c r="AM347" s="16">
        <f t="shared" si="40"/>
        <v>0</v>
      </c>
      <c r="AN347" s="16">
        <v>0</v>
      </c>
      <c r="AO347" s="16">
        <v>0</v>
      </c>
      <c r="AP347" s="16">
        <f t="shared" si="41"/>
        <v>0</v>
      </c>
      <c r="AQ347" s="16">
        <v>0</v>
      </c>
      <c r="AR347" s="16">
        <f t="shared" si="42"/>
        <v>0</v>
      </c>
      <c r="AS347" s="16">
        <v>0</v>
      </c>
      <c r="AT347" s="16">
        <v>0</v>
      </c>
      <c r="AU347" s="16" t="s">
        <v>306</v>
      </c>
      <c r="AV347" s="16">
        <v>0</v>
      </c>
      <c r="AW347" s="36">
        <v>0</v>
      </c>
      <c r="AX347" s="36">
        <v>0</v>
      </c>
      <c r="AY347" s="36">
        <v>0</v>
      </c>
      <c r="AZ347" s="36">
        <v>0</v>
      </c>
      <c r="BA347" s="36">
        <v>0</v>
      </c>
      <c r="BB347" s="36"/>
    </row>
    <row r="348" spans="1:54" hidden="1" x14ac:dyDescent="0.25">
      <c r="A348" s="2" t="str">
        <f t="shared" si="36"/>
        <v>K</v>
      </c>
      <c r="B348" s="2" t="s">
        <v>7</v>
      </c>
      <c r="C348" s="2" t="s">
        <v>1475</v>
      </c>
      <c r="D348" s="35" t="s">
        <v>1476</v>
      </c>
      <c r="E348" s="2" t="s">
        <v>1598</v>
      </c>
      <c r="F348" s="2" t="s">
        <v>1599</v>
      </c>
      <c r="G348" s="2" t="s">
        <v>1649</v>
      </c>
      <c r="H348" s="2" t="s">
        <v>1650</v>
      </c>
      <c r="I348" s="2" t="s">
        <v>1657</v>
      </c>
      <c r="J348" s="2" t="s">
        <v>1658</v>
      </c>
      <c r="K348" s="2" t="s">
        <v>262</v>
      </c>
      <c r="L348" s="2">
        <v>5362</v>
      </c>
      <c r="M348" s="2" t="s">
        <v>1483</v>
      </c>
      <c r="N348" s="2" t="s">
        <v>1604</v>
      </c>
      <c r="O348" s="2" t="s">
        <v>265</v>
      </c>
      <c r="P348" s="2" t="s">
        <v>460</v>
      </c>
      <c r="Q348" s="2" t="s">
        <v>51</v>
      </c>
      <c r="R348" s="2" t="s">
        <v>1484</v>
      </c>
      <c r="S348" s="2" t="s">
        <v>53</v>
      </c>
      <c r="T348" s="33" t="s">
        <v>1485</v>
      </c>
      <c r="U348" s="33" t="s">
        <v>56</v>
      </c>
      <c r="V348" s="2" t="s">
        <v>323</v>
      </c>
      <c r="W348" s="2" t="s">
        <v>324</v>
      </c>
      <c r="X348" s="2" t="s">
        <v>325</v>
      </c>
      <c r="Y348" s="2" t="s">
        <v>324</v>
      </c>
      <c r="Z348" s="16">
        <v>0</v>
      </c>
      <c r="AA348" s="16">
        <v>0</v>
      </c>
      <c r="AB348" s="16">
        <v>0</v>
      </c>
      <c r="AC348" s="16">
        <v>0</v>
      </c>
      <c r="AD348" s="36">
        <f t="shared" si="37"/>
        <v>0</v>
      </c>
      <c r="AE348" s="16">
        <v>0</v>
      </c>
      <c r="AF348" s="16">
        <v>0</v>
      </c>
      <c r="AG348" s="16">
        <f t="shared" si="38"/>
        <v>0</v>
      </c>
      <c r="AH348" s="16">
        <v>0</v>
      </c>
      <c r="AI348" s="16">
        <v>0</v>
      </c>
      <c r="AJ348" s="16">
        <f t="shared" si="39"/>
        <v>0</v>
      </c>
      <c r="AK348" s="16">
        <v>0</v>
      </c>
      <c r="AL348" s="16">
        <v>0</v>
      </c>
      <c r="AM348" s="16">
        <f t="shared" si="40"/>
        <v>0</v>
      </c>
      <c r="AN348" s="16">
        <v>0</v>
      </c>
      <c r="AO348" s="16">
        <v>0</v>
      </c>
      <c r="AP348" s="16">
        <f t="shared" si="41"/>
        <v>0</v>
      </c>
      <c r="AQ348" s="16">
        <v>0</v>
      </c>
      <c r="AR348" s="16">
        <f t="shared" si="42"/>
        <v>0</v>
      </c>
      <c r="AS348" s="16">
        <v>0</v>
      </c>
      <c r="AT348" s="16">
        <v>0</v>
      </c>
      <c r="AU348" s="16" t="s">
        <v>306</v>
      </c>
      <c r="AV348" s="16">
        <v>0</v>
      </c>
      <c r="AW348" s="36">
        <v>0</v>
      </c>
      <c r="AX348" s="36">
        <v>0</v>
      </c>
      <c r="AY348" s="36">
        <v>0</v>
      </c>
      <c r="AZ348" s="36">
        <v>0</v>
      </c>
      <c r="BA348" s="36">
        <v>0</v>
      </c>
      <c r="BB348" s="36"/>
    </row>
    <row r="349" spans="1:54" hidden="1" x14ac:dyDescent="0.25">
      <c r="A349" s="2" t="str">
        <f t="shared" si="36"/>
        <v>K</v>
      </c>
      <c r="B349" s="2" t="s">
        <v>7</v>
      </c>
      <c r="C349" s="2" t="s">
        <v>1475</v>
      </c>
      <c r="D349" s="35" t="s">
        <v>1476</v>
      </c>
      <c r="E349" s="2" t="s">
        <v>1598</v>
      </c>
      <c r="F349" s="2" t="s">
        <v>1599</v>
      </c>
      <c r="G349" s="2" t="s">
        <v>1649</v>
      </c>
      <c r="H349" s="2" t="s">
        <v>1650</v>
      </c>
      <c r="I349" s="2" t="s">
        <v>1659</v>
      </c>
      <c r="J349" s="2" t="s">
        <v>1660</v>
      </c>
      <c r="K349" s="2" t="s">
        <v>262</v>
      </c>
      <c r="L349" s="2">
        <v>5362</v>
      </c>
      <c r="M349" s="2" t="s">
        <v>1483</v>
      </c>
      <c r="N349" s="2" t="s">
        <v>1604</v>
      </c>
      <c r="O349" s="2" t="s">
        <v>265</v>
      </c>
      <c r="P349" s="2" t="s">
        <v>460</v>
      </c>
      <c r="Q349" s="2" t="s">
        <v>51</v>
      </c>
      <c r="R349" s="2" t="s">
        <v>1484</v>
      </c>
      <c r="S349" s="2" t="s">
        <v>53</v>
      </c>
      <c r="T349" s="33" t="s">
        <v>1485</v>
      </c>
      <c r="U349" s="33" t="s">
        <v>56</v>
      </c>
      <c r="V349" s="2" t="s">
        <v>323</v>
      </c>
      <c r="W349" s="2" t="s">
        <v>324</v>
      </c>
      <c r="X349" s="2" t="s">
        <v>325</v>
      </c>
      <c r="Y349" s="2" t="s">
        <v>324</v>
      </c>
      <c r="Z349" s="16">
        <v>0</v>
      </c>
      <c r="AA349" s="16">
        <v>0</v>
      </c>
      <c r="AB349" s="16">
        <v>0</v>
      </c>
      <c r="AC349" s="16">
        <v>0</v>
      </c>
      <c r="AD349" s="36">
        <f t="shared" si="37"/>
        <v>0</v>
      </c>
      <c r="AE349" s="16">
        <v>0</v>
      </c>
      <c r="AF349" s="16">
        <v>0</v>
      </c>
      <c r="AG349" s="16">
        <f t="shared" si="38"/>
        <v>0</v>
      </c>
      <c r="AH349" s="16">
        <v>0</v>
      </c>
      <c r="AI349" s="16">
        <v>0</v>
      </c>
      <c r="AJ349" s="16">
        <f t="shared" si="39"/>
        <v>0</v>
      </c>
      <c r="AK349" s="16">
        <v>0</v>
      </c>
      <c r="AL349" s="16">
        <v>0</v>
      </c>
      <c r="AM349" s="16">
        <f t="shared" si="40"/>
        <v>0</v>
      </c>
      <c r="AN349" s="16">
        <v>0</v>
      </c>
      <c r="AO349" s="16">
        <v>0</v>
      </c>
      <c r="AP349" s="16">
        <f t="shared" si="41"/>
        <v>0</v>
      </c>
      <c r="AQ349" s="16">
        <v>0</v>
      </c>
      <c r="AR349" s="16">
        <f t="shared" si="42"/>
        <v>0</v>
      </c>
      <c r="AS349" s="16">
        <v>0</v>
      </c>
      <c r="AT349" s="16">
        <v>0</v>
      </c>
      <c r="AU349" s="16" t="s">
        <v>306</v>
      </c>
      <c r="AV349" s="16">
        <v>0</v>
      </c>
      <c r="AW349" s="36">
        <v>0</v>
      </c>
      <c r="AX349" s="36">
        <v>0</v>
      </c>
      <c r="AY349" s="36">
        <v>0</v>
      </c>
      <c r="AZ349" s="36">
        <v>0</v>
      </c>
      <c r="BA349" s="36">
        <v>0</v>
      </c>
      <c r="BB349" s="36"/>
    </row>
    <row r="350" spans="1:54" hidden="1" x14ac:dyDescent="0.25">
      <c r="A350" s="2" t="str">
        <f t="shared" si="36"/>
        <v>K</v>
      </c>
      <c r="B350" s="2" t="s">
        <v>7</v>
      </c>
      <c r="C350" s="2" t="s">
        <v>1475</v>
      </c>
      <c r="D350" s="35" t="s">
        <v>1476</v>
      </c>
      <c r="E350" s="2" t="s">
        <v>1598</v>
      </c>
      <c r="F350" s="2" t="s">
        <v>1599</v>
      </c>
      <c r="G350" s="2" t="s">
        <v>1649</v>
      </c>
      <c r="H350" s="2" t="s">
        <v>1650</v>
      </c>
      <c r="I350" s="2" t="s">
        <v>1661</v>
      </c>
      <c r="J350" s="2" t="s">
        <v>1662</v>
      </c>
      <c r="K350" s="2" t="s">
        <v>262</v>
      </c>
      <c r="L350" s="2">
        <v>5362</v>
      </c>
      <c r="M350" s="2" t="s">
        <v>1483</v>
      </c>
      <c r="N350" s="2" t="s">
        <v>1604</v>
      </c>
      <c r="O350" s="2" t="s">
        <v>265</v>
      </c>
      <c r="P350" s="2" t="s">
        <v>460</v>
      </c>
      <c r="Q350" s="2" t="s">
        <v>51</v>
      </c>
      <c r="R350" s="2" t="s">
        <v>1484</v>
      </c>
      <c r="S350" s="2" t="s">
        <v>53</v>
      </c>
      <c r="T350" s="33" t="s">
        <v>1485</v>
      </c>
      <c r="U350" s="33" t="s">
        <v>56</v>
      </c>
      <c r="V350" s="2" t="s">
        <v>323</v>
      </c>
      <c r="W350" s="2" t="s">
        <v>324</v>
      </c>
      <c r="X350" s="2" t="s">
        <v>325</v>
      </c>
      <c r="Y350" s="2" t="s">
        <v>324</v>
      </c>
      <c r="Z350" s="16">
        <v>0</v>
      </c>
      <c r="AA350" s="16">
        <v>0</v>
      </c>
      <c r="AB350" s="16">
        <v>0</v>
      </c>
      <c r="AC350" s="16">
        <v>0</v>
      </c>
      <c r="AD350" s="36">
        <f t="shared" si="37"/>
        <v>0</v>
      </c>
      <c r="AE350" s="16">
        <v>0</v>
      </c>
      <c r="AF350" s="16">
        <v>0</v>
      </c>
      <c r="AG350" s="16">
        <f t="shared" si="38"/>
        <v>0</v>
      </c>
      <c r="AH350" s="16">
        <v>0</v>
      </c>
      <c r="AI350" s="16">
        <v>0</v>
      </c>
      <c r="AJ350" s="16">
        <f t="shared" si="39"/>
        <v>0</v>
      </c>
      <c r="AK350" s="16">
        <v>0</v>
      </c>
      <c r="AL350" s="16">
        <v>0</v>
      </c>
      <c r="AM350" s="16">
        <f t="shared" si="40"/>
        <v>0</v>
      </c>
      <c r="AN350" s="16">
        <v>0</v>
      </c>
      <c r="AO350" s="16">
        <v>0</v>
      </c>
      <c r="AP350" s="16">
        <f t="shared" si="41"/>
        <v>0</v>
      </c>
      <c r="AQ350" s="16">
        <v>0</v>
      </c>
      <c r="AR350" s="16">
        <f t="shared" si="42"/>
        <v>0</v>
      </c>
      <c r="AS350" s="16">
        <v>0</v>
      </c>
      <c r="AT350" s="16">
        <v>0</v>
      </c>
      <c r="AU350" s="16" t="s">
        <v>306</v>
      </c>
      <c r="AV350" s="16">
        <v>0</v>
      </c>
      <c r="AW350" s="36">
        <v>0</v>
      </c>
      <c r="AX350" s="36">
        <v>0</v>
      </c>
      <c r="AY350" s="36">
        <v>0</v>
      </c>
      <c r="AZ350" s="36">
        <v>0</v>
      </c>
      <c r="BA350" s="36">
        <v>0</v>
      </c>
      <c r="BB350" s="36"/>
    </row>
    <row r="351" spans="1:54" hidden="1" x14ac:dyDescent="0.25">
      <c r="A351" s="2" t="str">
        <f t="shared" si="36"/>
        <v>K</v>
      </c>
      <c r="B351" s="2" t="s">
        <v>7</v>
      </c>
      <c r="C351" s="2" t="s">
        <v>1475</v>
      </c>
      <c r="D351" s="35" t="s">
        <v>1476</v>
      </c>
      <c r="E351" s="2" t="s">
        <v>1598</v>
      </c>
      <c r="F351" s="2" t="s">
        <v>1599</v>
      </c>
      <c r="G351" s="2" t="s">
        <v>1663</v>
      </c>
      <c r="H351" s="2" t="s">
        <v>1664</v>
      </c>
      <c r="I351" s="2" t="s">
        <v>1665</v>
      </c>
      <c r="J351" s="2" t="s">
        <v>1666</v>
      </c>
      <c r="K351" s="2" t="s">
        <v>262</v>
      </c>
      <c r="L351" s="2">
        <v>5362</v>
      </c>
      <c r="M351" s="2" t="s">
        <v>1483</v>
      </c>
      <c r="N351" s="2" t="s">
        <v>1604</v>
      </c>
      <c r="O351" s="2" t="s">
        <v>671</v>
      </c>
      <c r="P351" s="2" t="s">
        <v>460</v>
      </c>
      <c r="Q351" s="2" t="s">
        <v>51</v>
      </c>
      <c r="R351" s="2" t="s">
        <v>1484</v>
      </c>
      <c r="S351" s="2" t="s">
        <v>53</v>
      </c>
      <c r="T351" s="33" t="s">
        <v>1485</v>
      </c>
      <c r="U351" s="33" t="s">
        <v>56</v>
      </c>
      <c r="V351" s="2" t="s">
        <v>323</v>
      </c>
      <c r="W351" s="2" t="s">
        <v>324</v>
      </c>
      <c r="X351" s="2" t="s">
        <v>325</v>
      </c>
      <c r="Y351" s="2" t="s">
        <v>324</v>
      </c>
      <c r="Z351" s="16">
        <v>0</v>
      </c>
      <c r="AA351" s="16">
        <v>0</v>
      </c>
      <c r="AB351" s="16">
        <v>0</v>
      </c>
      <c r="AC351" s="16">
        <v>0</v>
      </c>
      <c r="AD351" s="36">
        <f t="shared" si="37"/>
        <v>0</v>
      </c>
      <c r="AE351" s="16">
        <v>0</v>
      </c>
      <c r="AF351" s="16">
        <v>0</v>
      </c>
      <c r="AG351" s="16">
        <f t="shared" si="38"/>
        <v>0</v>
      </c>
      <c r="AH351" s="16">
        <v>0</v>
      </c>
      <c r="AI351" s="16">
        <v>0</v>
      </c>
      <c r="AJ351" s="16">
        <f t="shared" si="39"/>
        <v>0</v>
      </c>
      <c r="AK351" s="16">
        <v>0</v>
      </c>
      <c r="AL351" s="16">
        <v>0</v>
      </c>
      <c r="AM351" s="16">
        <f t="shared" si="40"/>
        <v>0</v>
      </c>
      <c r="AN351" s="16">
        <v>0</v>
      </c>
      <c r="AO351" s="16">
        <v>0</v>
      </c>
      <c r="AP351" s="16">
        <f t="shared" si="41"/>
        <v>0</v>
      </c>
      <c r="AQ351" s="16">
        <v>0</v>
      </c>
      <c r="AR351" s="16">
        <f t="shared" si="42"/>
        <v>0</v>
      </c>
      <c r="AS351" s="16">
        <v>0</v>
      </c>
      <c r="AT351" s="16">
        <v>0</v>
      </c>
      <c r="AU351" s="16" t="s">
        <v>306</v>
      </c>
      <c r="AV351" s="16">
        <v>0</v>
      </c>
      <c r="AW351" s="36">
        <v>0</v>
      </c>
      <c r="AX351" s="36">
        <v>0</v>
      </c>
      <c r="AY351" s="36">
        <v>0</v>
      </c>
      <c r="AZ351" s="36">
        <v>0</v>
      </c>
      <c r="BA351" s="36">
        <v>0</v>
      </c>
      <c r="BB351" s="36"/>
    </row>
    <row r="352" spans="1:54" hidden="1" x14ac:dyDescent="0.25">
      <c r="A352" s="2" t="str">
        <f t="shared" si="36"/>
        <v>K</v>
      </c>
      <c r="B352" s="2" t="s">
        <v>7</v>
      </c>
      <c r="C352" s="2" t="s">
        <v>1475</v>
      </c>
      <c r="D352" s="35" t="s">
        <v>1476</v>
      </c>
      <c r="E352" s="2" t="s">
        <v>1598</v>
      </c>
      <c r="F352" s="2" t="s">
        <v>1599</v>
      </c>
      <c r="G352" s="2" t="s">
        <v>1667</v>
      </c>
      <c r="H352" s="2" t="s">
        <v>1668</v>
      </c>
      <c r="I352" s="2" t="s">
        <v>1669</v>
      </c>
      <c r="J352" s="2" t="s">
        <v>1670</v>
      </c>
      <c r="K352" s="2" t="s">
        <v>262</v>
      </c>
      <c r="L352" s="2">
        <v>5362</v>
      </c>
      <c r="M352" s="2" t="s">
        <v>1483</v>
      </c>
      <c r="N352" s="2" t="s">
        <v>1604</v>
      </c>
      <c r="O352" s="2" t="s">
        <v>300</v>
      </c>
      <c r="P352" s="2" t="s">
        <v>460</v>
      </c>
      <c r="Q352" s="2" t="s">
        <v>51</v>
      </c>
      <c r="R352" s="2" t="s">
        <v>1484</v>
      </c>
      <c r="S352" s="2" t="s">
        <v>53</v>
      </c>
      <c r="T352" s="33" t="s">
        <v>1485</v>
      </c>
      <c r="U352" s="33" t="s">
        <v>57</v>
      </c>
      <c r="V352" s="2" t="s">
        <v>323</v>
      </c>
      <c r="W352" s="2" t="s">
        <v>324</v>
      </c>
      <c r="X352" s="2" t="s">
        <v>325</v>
      </c>
      <c r="Y352" s="2" t="s">
        <v>324</v>
      </c>
      <c r="Z352" s="16">
        <v>0</v>
      </c>
      <c r="AA352" s="16">
        <v>0</v>
      </c>
      <c r="AB352" s="16">
        <v>0</v>
      </c>
      <c r="AC352" s="16">
        <v>0</v>
      </c>
      <c r="AD352" s="36">
        <f t="shared" si="37"/>
        <v>0</v>
      </c>
      <c r="AE352" s="16">
        <v>0</v>
      </c>
      <c r="AF352" s="16">
        <v>0</v>
      </c>
      <c r="AG352" s="16">
        <f t="shared" si="38"/>
        <v>0</v>
      </c>
      <c r="AH352" s="16">
        <v>0</v>
      </c>
      <c r="AI352" s="16">
        <v>0</v>
      </c>
      <c r="AJ352" s="16">
        <f t="shared" si="39"/>
        <v>0</v>
      </c>
      <c r="AK352" s="16">
        <v>0</v>
      </c>
      <c r="AL352" s="16">
        <v>0</v>
      </c>
      <c r="AM352" s="16">
        <f t="shared" si="40"/>
        <v>0</v>
      </c>
      <c r="AN352" s="16">
        <v>0</v>
      </c>
      <c r="AO352" s="16">
        <v>0</v>
      </c>
      <c r="AP352" s="16">
        <f t="shared" si="41"/>
        <v>0</v>
      </c>
      <c r="AQ352" s="16">
        <v>0</v>
      </c>
      <c r="AR352" s="16">
        <f t="shared" si="42"/>
        <v>0</v>
      </c>
      <c r="AS352" s="16">
        <v>0</v>
      </c>
      <c r="AT352" s="16">
        <v>0</v>
      </c>
      <c r="AU352" s="16" t="s">
        <v>306</v>
      </c>
      <c r="AV352" s="16">
        <v>0</v>
      </c>
      <c r="AW352" s="36">
        <v>0</v>
      </c>
      <c r="AX352" s="36">
        <v>0</v>
      </c>
      <c r="AY352" s="36">
        <v>0</v>
      </c>
      <c r="AZ352" s="36">
        <v>0</v>
      </c>
      <c r="BA352" s="36">
        <v>0</v>
      </c>
      <c r="BB352" s="36"/>
    </row>
    <row r="353" spans="1:54" hidden="1" x14ac:dyDescent="0.25">
      <c r="A353" s="2" t="str">
        <f t="shared" si="36"/>
        <v>K</v>
      </c>
      <c r="B353" s="2" t="s">
        <v>7</v>
      </c>
      <c r="C353" s="2" t="s">
        <v>1475</v>
      </c>
      <c r="D353" s="35" t="s">
        <v>1476</v>
      </c>
      <c r="E353" s="2" t="s">
        <v>1598</v>
      </c>
      <c r="F353" s="2" t="s">
        <v>1599</v>
      </c>
      <c r="G353" s="2" t="s">
        <v>1667</v>
      </c>
      <c r="H353" s="2" t="s">
        <v>1668</v>
      </c>
      <c r="I353" s="2" t="s">
        <v>1671</v>
      </c>
      <c r="J353" s="2" t="s">
        <v>1672</v>
      </c>
      <c r="K353" s="2" t="s">
        <v>262</v>
      </c>
      <c r="L353" s="2">
        <v>5362</v>
      </c>
      <c r="M353" s="2" t="s">
        <v>1483</v>
      </c>
      <c r="N353" s="2" t="s">
        <v>1604</v>
      </c>
      <c r="O353" s="2" t="s">
        <v>300</v>
      </c>
      <c r="P353" s="2" t="s">
        <v>460</v>
      </c>
      <c r="Q353" s="2" t="s">
        <v>51</v>
      </c>
      <c r="R353" s="2" t="s">
        <v>1484</v>
      </c>
      <c r="S353" s="2" t="s">
        <v>53</v>
      </c>
      <c r="T353" s="33" t="s">
        <v>1485</v>
      </c>
      <c r="U353" s="33" t="s">
        <v>57</v>
      </c>
      <c r="V353" s="2" t="s">
        <v>323</v>
      </c>
      <c r="W353" s="2" t="s">
        <v>324</v>
      </c>
      <c r="X353" s="2" t="s">
        <v>325</v>
      </c>
      <c r="Y353" s="2" t="s">
        <v>324</v>
      </c>
      <c r="Z353" s="16">
        <v>0</v>
      </c>
      <c r="AA353" s="16">
        <v>0</v>
      </c>
      <c r="AB353" s="16">
        <v>0</v>
      </c>
      <c r="AC353" s="16">
        <v>0</v>
      </c>
      <c r="AD353" s="36">
        <f t="shared" si="37"/>
        <v>0</v>
      </c>
      <c r="AE353" s="16">
        <v>0</v>
      </c>
      <c r="AF353" s="16">
        <v>0</v>
      </c>
      <c r="AG353" s="16">
        <f t="shared" si="38"/>
        <v>0</v>
      </c>
      <c r="AH353" s="16">
        <v>0</v>
      </c>
      <c r="AI353" s="16">
        <v>0</v>
      </c>
      <c r="AJ353" s="16">
        <f t="shared" si="39"/>
        <v>0</v>
      </c>
      <c r="AK353" s="16">
        <v>0</v>
      </c>
      <c r="AL353" s="16">
        <v>0</v>
      </c>
      <c r="AM353" s="16">
        <f t="shared" si="40"/>
        <v>0</v>
      </c>
      <c r="AN353" s="16">
        <v>0</v>
      </c>
      <c r="AO353" s="16">
        <v>0</v>
      </c>
      <c r="AP353" s="16">
        <f t="shared" si="41"/>
        <v>0</v>
      </c>
      <c r="AQ353" s="16">
        <v>0</v>
      </c>
      <c r="AR353" s="16">
        <f t="shared" si="42"/>
        <v>0</v>
      </c>
      <c r="AS353" s="16">
        <v>0</v>
      </c>
      <c r="AT353" s="16">
        <v>0</v>
      </c>
      <c r="AU353" s="16" t="s">
        <v>306</v>
      </c>
      <c r="AV353" s="16">
        <v>0</v>
      </c>
      <c r="AW353" s="36">
        <v>0</v>
      </c>
      <c r="AX353" s="36">
        <v>0</v>
      </c>
      <c r="AY353" s="36">
        <v>0</v>
      </c>
      <c r="AZ353" s="36">
        <v>0</v>
      </c>
      <c r="BA353" s="36">
        <v>0</v>
      </c>
      <c r="BB353" s="36"/>
    </row>
    <row r="354" spans="1:54" hidden="1" x14ac:dyDescent="0.25">
      <c r="A354" s="2" t="str">
        <f t="shared" si="36"/>
        <v>K</v>
      </c>
      <c r="B354" s="2" t="s">
        <v>7</v>
      </c>
      <c r="C354" s="2" t="s">
        <v>1475</v>
      </c>
      <c r="D354" s="35" t="s">
        <v>1476</v>
      </c>
      <c r="E354" s="2" t="s">
        <v>1598</v>
      </c>
      <c r="F354" s="2" t="s">
        <v>1599</v>
      </c>
      <c r="G354" s="2" t="s">
        <v>1667</v>
      </c>
      <c r="H354" s="2" t="s">
        <v>1668</v>
      </c>
      <c r="I354" s="2" t="s">
        <v>1673</v>
      </c>
      <c r="J354" s="2" t="s">
        <v>1674</v>
      </c>
      <c r="K354" s="2" t="s">
        <v>262</v>
      </c>
      <c r="L354" s="2">
        <v>5362</v>
      </c>
      <c r="M354" s="2" t="s">
        <v>1483</v>
      </c>
      <c r="N354" s="2" t="s">
        <v>1604</v>
      </c>
      <c r="O354" s="2" t="s">
        <v>671</v>
      </c>
      <c r="P354" s="2" t="s">
        <v>460</v>
      </c>
      <c r="Q354" s="2" t="s">
        <v>51</v>
      </c>
      <c r="R354" s="2" t="s">
        <v>1484</v>
      </c>
      <c r="S354" s="2" t="s">
        <v>53</v>
      </c>
      <c r="T354" s="33" t="s">
        <v>1485</v>
      </c>
      <c r="U354" s="33" t="s">
        <v>57</v>
      </c>
      <c r="V354" s="2" t="s">
        <v>323</v>
      </c>
      <c r="W354" s="2" t="s">
        <v>324</v>
      </c>
      <c r="X354" s="2" t="s">
        <v>325</v>
      </c>
      <c r="Y354" s="2" t="s">
        <v>324</v>
      </c>
      <c r="Z354" s="16">
        <v>0</v>
      </c>
      <c r="AA354" s="16">
        <v>0</v>
      </c>
      <c r="AB354" s="16">
        <v>0</v>
      </c>
      <c r="AC354" s="16">
        <v>0</v>
      </c>
      <c r="AD354" s="36">
        <f t="shared" si="37"/>
        <v>0</v>
      </c>
      <c r="AE354" s="16">
        <v>0</v>
      </c>
      <c r="AF354" s="16">
        <v>0</v>
      </c>
      <c r="AG354" s="16">
        <f t="shared" si="38"/>
        <v>0</v>
      </c>
      <c r="AH354" s="16">
        <v>0</v>
      </c>
      <c r="AI354" s="16">
        <v>0</v>
      </c>
      <c r="AJ354" s="16">
        <f t="shared" si="39"/>
        <v>0</v>
      </c>
      <c r="AK354" s="16">
        <v>0</v>
      </c>
      <c r="AL354" s="16">
        <v>0</v>
      </c>
      <c r="AM354" s="16">
        <f t="shared" si="40"/>
        <v>0</v>
      </c>
      <c r="AN354" s="16">
        <v>0</v>
      </c>
      <c r="AO354" s="16">
        <v>0</v>
      </c>
      <c r="AP354" s="16">
        <f t="shared" si="41"/>
        <v>0</v>
      </c>
      <c r="AQ354" s="16">
        <v>0</v>
      </c>
      <c r="AR354" s="16">
        <f t="shared" si="42"/>
        <v>0</v>
      </c>
      <c r="AS354" s="16">
        <v>0</v>
      </c>
      <c r="AT354" s="16">
        <v>0</v>
      </c>
      <c r="AU354" s="16" t="s">
        <v>306</v>
      </c>
      <c r="AV354" s="16">
        <v>0</v>
      </c>
      <c r="AW354" s="36">
        <v>0</v>
      </c>
      <c r="AX354" s="36">
        <v>0</v>
      </c>
      <c r="AY354" s="36">
        <v>0</v>
      </c>
      <c r="AZ354" s="36">
        <v>0</v>
      </c>
      <c r="BA354" s="36">
        <v>0</v>
      </c>
      <c r="BB354" s="36"/>
    </row>
    <row r="355" spans="1:54" hidden="1" x14ac:dyDescent="0.25">
      <c r="A355" s="2" t="str">
        <f t="shared" si="36"/>
        <v>K</v>
      </c>
      <c r="B355" s="2" t="s">
        <v>7</v>
      </c>
      <c r="C355" s="2" t="s">
        <v>1475</v>
      </c>
      <c r="D355" s="35" t="s">
        <v>1476</v>
      </c>
      <c r="E355" s="2" t="s">
        <v>1598</v>
      </c>
      <c r="F355" s="2" t="s">
        <v>1599</v>
      </c>
      <c r="G355" s="2" t="s">
        <v>1667</v>
      </c>
      <c r="H355" s="2" t="s">
        <v>1668</v>
      </c>
      <c r="I355" s="2" t="s">
        <v>1675</v>
      </c>
      <c r="J355" s="2" t="s">
        <v>1676</v>
      </c>
      <c r="K355" s="2" t="s">
        <v>262</v>
      </c>
      <c r="L355" s="2">
        <v>5362</v>
      </c>
      <c r="M355" s="2" t="s">
        <v>1483</v>
      </c>
      <c r="N355" s="2" t="s">
        <v>1604</v>
      </c>
      <c r="O355" s="2" t="s">
        <v>671</v>
      </c>
      <c r="P355" s="2" t="s">
        <v>460</v>
      </c>
      <c r="Q355" s="2" t="s">
        <v>51</v>
      </c>
      <c r="R355" s="2" t="s">
        <v>1484</v>
      </c>
      <c r="S355" s="2" t="s">
        <v>53</v>
      </c>
      <c r="T355" s="33" t="s">
        <v>1485</v>
      </c>
      <c r="U355" s="33" t="s">
        <v>57</v>
      </c>
      <c r="V355" s="2" t="s">
        <v>323</v>
      </c>
      <c r="W355" s="2" t="s">
        <v>324</v>
      </c>
      <c r="X355" s="2" t="s">
        <v>325</v>
      </c>
      <c r="Y355" s="2" t="s">
        <v>324</v>
      </c>
      <c r="Z355" s="16">
        <v>0</v>
      </c>
      <c r="AA355" s="16">
        <v>0</v>
      </c>
      <c r="AB355" s="16">
        <v>0</v>
      </c>
      <c r="AC355" s="16">
        <v>0</v>
      </c>
      <c r="AD355" s="36">
        <f t="shared" si="37"/>
        <v>0</v>
      </c>
      <c r="AE355" s="16">
        <v>0</v>
      </c>
      <c r="AF355" s="16">
        <v>0</v>
      </c>
      <c r="AG355" s="16">
        <f t="shared" si="38"/>
        <v>0</v>
      </c>
      <c r="AH355" s="16">
        <v>0</v>
      </c>
      <c r="AI355" s="16">
        <v>0</v>
      </c>
      <c r="AJ355" s="16">
        <f t="shared" si="39"/>
        <v>0</v>
      </c>
      <c r="AK355" s="16">
        <v>0</v>
      </c>
      <c r="AL355" s="16">
        <v>0</v>
      </c>
      <c r="AM355" s="16">
        <f t="shared" si="40"/>
        <v>0</v>
      </c>
      <c r="AN355" s="16">
        <v>0</v>
      </c>
      <c r="AO355" s="16">
        <v>0</v>
      </c>
      <c r="AP355" s="16">
        <f t="shared" si="41"/>
        <v>0</v>
      </c>
      <c r="AQ355" s="16">
        <v>0</v>
      </c>
      <c r="AR355" s="16">
        <f t="shared" si="42"/>
        <v>0</v>
      </c>
      <c r="AS355" s="16">
        <v>0</v>
      </c>
      <c r="AT355" s="16">
        <v>0</v>
      </c>
      <c r="AU355" s="16" t="s">
        <v>306</v>
      </c>
      <c r="AV355" s="16">
        <v>0</v>
      </c>
      <c r="AW355" s="36">
        <v>0</v>
      </c>
      <c r="AX355" s="36">
        <v>0</v>
      </c>
      <c r="AY355" s="36">
        <v>0</v>
      </c>
      <c r="AZ355" s="36">
        <v>0</v>
      </c>
      <c r="BA355" s="36">
        <v>0</v>
      </c>
      <c r="BB355" s="36"/>
    </row>
    <row r="356" spans="1:54" hidden="1" x14ac:dyDescent="0.25">
      <c r="A356" s="2" t="str">
        <f t="shared" si="36"/>
        <v>K</v>
      </c>
      <c r="B356" s="2" t="s">
        <v>7</v>
      </c>
      <c r="C356" s="2" t="s">
        <v>1475</v>
      </c>
      <c r="D356" s="35" t="s">
        <v>1476</v>
      </c>
      <c r="E356" s="2" t="s">
        <v>1598</v>
      </c>
      <c r="F356" s="2" t="s">
        <v>1599</v>
      </c>
      <c r="G356" s="2" t="s">
        <v>1667</v>
      </c>
      <c r="H356" s="2" t="s">
        <v>1668</v>
      </c>
      <c r="I356" s="2" t="s">
        <v>1677</v>
      </c>
      <c r="J356" s="2" t="s">
        <v>1678</v>
      </c>
      <c r="K356" s="2" t="s">
        <v>262</v>
      </c>
      <c r="L356" s="2">
        <v>5362</v>
      </c>
      <c r="M356" s="2" t="s">
        <v>1483</v>
      </c>
      <c r="N356" s="2" t="s">
        <v>1604</v>
      </c>
      <c r="O356" s="2" t="s">
        <v>671</v>
      </c>
      <c r="P356" s="2" t="s">
        <v>460</v>
      </c>
      <c r="Q356" s="2" t="s">
        <v>51</v>
      </c>
      <c r="R356" s="2" t="s">
        <v>1484</v>
      </c>
      <c r="S356" s="2" t="s">
        <v>53</v>
      </c>
      <c r="T356" s="33" t="s">
        <v>1485</v>
      </c>
      <c r="U356" s="33" t="s">
        <v>57</v>
      </c>
      <c r="V356" s="2" t="s">
        <v>323</v>
      </c>
      <c r="W356" s="2" t="s">
        <v>324</v>
      </c>
      <c r="X356" s="2" t="s">
        <v>325</v>
      </c>
      <c r="Y356" s="2" t="s">
        <v>324</v>
      </c>
      <c r="Z356" s="16">
        <v>0</v>
      </c>
      <c r="AA356" s="16">
        <v>0</v>
      </c>
      <c r="AB356" s="16">
        <v>0</v>
      </c>
      <c r="AC356" s="16">
        <v>0</v>
      </c>
      <c r="AD356" s="36">
        <f t="shared" si="37"/>
        <v>0</v>
      </c>
      <c r="AE356" s="16">
        <v>0</v>
      </c>
      <c r="AF356" s="16">
        <v>0</v>
      </c>
      <c r="AG356" s="16">
        <f t="shared" si="38"/>
        <v>0</v>
      </c>
      <c r="AH356" s="16">
        <v>0</v>
      </c>
      <c r="AI356" s="16">
        <v>0</v>
      </c>
      <c r="AJ356" s="16">
        <f t="shared" si="39"/>
        <v>0</v>
      </c>
      <c r="AK356" s="16">
        <v>0</v>
      </c>
      <c r="AL356" s="16">
        <v>0</v>
      </c>
      <c r="AM356" s="16">
        <f t="shared" si="40"/>
        <v>0</v>
      </c>
      <c r="AN356" s="16">
        <v>0</v>
      </c>
      <c r="AO356" s="16">
        <v>0</v>
      </c>
      <c r="AP356" s="16">
        <f t="shared" si="41"/>
        <v>0</v>
      </c>
      <c r="AQ356" s="16">
        <v>0</v>
      </c>
      <c r="AR356" s="16">
        <f t="shared" si="42"/>
        <v>0</v>
      </c>
      <c r="AS356" s="16">
        <v>0</v>
      </c>
      <c r="AT356" s="16">
        <v>0</v>
      </c>
      <c r="AU356" s="16" t="s">
        <v>306</v>
      </c>
      <c r="AV356" s="16">
        <v>0</v>
      </c>
      <c r="AW356" s="36">
        <v>0</v>
      </c>
      <c r="AX356" s="36">
        <v>0</v>
      </c>
      <c r="AY356" s="36">
        <v>0</v>
      </c>
      <c r="AZ356" s="36">
        <v>0</v>
      </c>
      <c r="BA356" s="36">
        <v>0</v>
      </c>
      <c r="BB356" s="36"/>
    </row>
    <row r="357" spans="1:54" hidden="1" x14ac:dyDescent="0.25">
      <c r="A357" s="2" t="str">
        <f t="shared" si="36"/>
        <v>K</v>
      </c>
      <c r="B357" s="2" t="s">
        <v>7</v>
      </c>
      <c r="C357" s="2" t="s">
        <v>1475</v>
      </c>
      <c r="D357" s="35" t="s">
        <v>1476</v>
      </c>
      <c r="E357" s="2" t="s">
        <v>1598</v>
      </c>
      <c r="F357" s="2" t="s">
        <v>1599</v>
      </c>
      <c r="G357" s="2" t="s">
        <v>1679</v>
      </c>
      <c r="H357" s="2" t="s">
        <v>1680</v>
      </c>
      <c r="I357" s="2" t="s">
        <v>1681</v>
      </c>
      <c r="J357" s="2" t="s">
        <v>1682</v>
      </c>
      <c r="K357" s="2" t="s">
        <v>262</v>
      </c>
      <c r="L357" s="2">
        <v>5362</v>
      </c>
      <c r="M357" s="2" t="s">
        <v>1483</v>
      </c>
      <c r="N357" s="2" t="s">
        <v>1604</v>
      </c>
      <c r="O357" s="2" t="s">
        <v>300</v>
      </c>
      <c r="P357" s="2" t="s">
        <v>460</v>
      </c>
      <c r="Q357" s="2" t="s">
        <v>51</v>
      </c>
      <c r="R357" s="2" t="s">
        <v>1484</v>
      </c>
      <c r="S357" s="2" t="s">
        <v>53</v>
      </c>
      <c r="T357" s="33" t="s">
        <v>1485</v>
      </c>
      <c r="U357" s="48" t="s">
        <v>57</v>
      </c>
      <c r="V357" s="2" t="s">
        <v>323</v>
      </c>
      <c r="W357" s="2" t="s">
        <v>324</v>
      </c>
      <c r="X357" s="2" t="s">
        <v>325</v>
      </c>
      <c r="Y357" s="2" t="s">
        <v>324</v>
      </c>
      <c r="Z357" s="16">
        <v>0</v>
      </c>
      <c r="AA357" s="16">
        <v>0</v>
      </c>
      <c r="AB357" s="16">
        <v>0</v>
      </c>
      <c r="AC357" s="16">
        <v>0</v>
      </c>
      <c r="AD357" s="36">
        <f t="shared" si="37"/>
        <v>0</v>
      </c>
      <c r="AE357" s="16">
        <v>0</v>
      </c>
      <c r="AF357" s="16">
        <v>0</v>
      </c>
      <c r="AG357" s="16">
        <f t="shared" si="38"/>
        <v>0</v>
      </c>
      <c r="AH357" s="16">
        <v>0</v>
      </c>
      <c r="AI357" s="16">
        <v>0</v>
      </c>
      <c r="AJ357" s="16">
        <f t="shared" si="39"/>
        <v>0</v>
      </c>
      <c r="AK357" s="16">
        <v>0</v>
      </c>
      <c r="AL357" s="16">
        <v>0</v>
      </c>
      <c r="AM357" s="16">
        <f t="shared" si="40"/>
        <v>0</v>
      </c>
      <c r="AN357" s="16">
        <v>0</v>
      </c>
      <c r="AO357" s="16">
        <v>0</v>
      </c>
      <c r="AP357" s="16">
        <f t="shared" si="41"/>
        <v>0</v>
      </c>
      <c r="AQ357" s="16">
        <v>0</v>
      </c>
      <c r="AR357" s="16">
        <f t="shared" si="42"/>
        <v>0</v>
      </c>
      <c r="AS357" s="16">
        <v>0</v>
      </c>
      <c r="AT357" s="16">
        <v>0</v>
      </c>
      <c r="AU357" s="16" t="s">
        <v>306</v>
      </c>
      <c r="AV357" s="16">
        <v>0</v>
      </c>
      <c r="AW357" s="36">
        <v>0</v>
      </c>
      <c r="AX357" s="36">
        <v>0</v>
      </c>
      <c r="AY357" s="36">
        <v>0</v>
      </c>
      <c r="AZ357" s="36">
        <v>0</v>
      </c>
      <c r="BA357" s="36">
        <v>0</v>
      </c>
      <c r="BB357" s="36"/>
    </row>
    <row r="358" spans="1:54" hidden="1" x14ac:dyDescent="0.25">
      <c r="A358" s="2" t="str">
        <f t="shared" si="36"/>
        <v>K</v>
      </c>
      <c r="B358" s="2" t="s">
        <v>7</v>
      </c>
      <c r="C358" s="2" t="s">
        <v>1475</v>
      </c>
      <c r="D358" s="35" t="s">
        <v>1476</v>
      </c>
      <c r="E358" s="2" t="s">
        <v>1598</v>
      </c>
      <c r="F358" s="2" t="s">
        <v>1599</v>
      </c>
      <c r="G358" s="2" t="s">
        <v>1683</v>
      </c>
      <c r="H358" s="2" t="s">
        <v>1684</v>
      </c>
      <c r="I358" s="2" t="s">
        <v>1685</v>
      </c>
      <c r="J358" s="2" t="s">
        <v>1684</v>
      </c>
      <c r="K358" s="2" t="s">
        <v>262</v>
      </c>
      <c r="L358" s="2">
        <v>5362</v>
      </c>
      <c r="M358" s="2" t="s">
        <v>1483</v>
      </c>
      <c r="N358" s="2" t="s">
        <v>1604</v>
      </c>
      <c r="O358" s="2" t="s">
        <v>265</v>
      </c>
      <c r="P358" s="2" t="s">
        <v>460</v>
      </c>
      <c r="Q358" s="2" t="s">
        <v>51</v>
      </c>
      <c r="R358" s="2" t="s">
        <v>1484</v>
      </c>
      <c r="S358" s="2" t="s">
        <v>53</v>
      </c>
      <c r="T358" s="33" t="s">
        <v>1485</v>
      </c>
      <c r="U358" s="48" t="s">
        <v>57</v>
      </c>
      <c r="V358" s="2" t="s">
        <v>323</v>
      </c>
      <c r="W358" s="2" t="s">
        <v>324</v>
      </c>
      <c r="X358" s="2" t="s">
        <v>325</v>
      </c>
      <c r="Y358" s="2" t="s">
        <v>324</v>
      </c>
      <c r="Z358" s="16">
        <v>0</v>
      </c>
      <c r="AA358" s="16">
        <v>0</v>
      </c>
      <c r="AB358" s="16">
        <v>0</v>
      </c>
      <c r="AC358" s="16">
        <v>0</v>
      </c>
      <c r="AD358" s="36">
        <f t="shared" si="37"/>
        <v>0</v>
      </c>
      <c r="AE358" s="16">
        <v>0</v>
      </c>
      <c r="AF358" s="16">
        <v>0</v>
      </c>
      <c r="AG358" s="16">
        <f t="shared" si="38"/>
        <v>0</v>
      </c>
      <c r="AH358" s="16">
        <v>0</v>
      </c>
      <c r="AI358" s="16">
        <v>0</v>
      </c>
      <c r="AJ358" s="16">
        <f t="shared" si="39"/>
        <v>0</v>
      </c>
      <c r="AK358" s="16">
        <v>0</v>
      </c>
      <c r="AL358" s="16">
        <v>0</v>
      </c>
      <c r="AM358" s="16">
        <f t="shared" si="40"/>
        <v>0</v>
      </c>
      <c r="AN358" s="16">
        <v>0</v>
      </c>
      <c r="AO358" s="16">
        <v>0</v>
      </c>
      <c r="AP358" s="16">
        <f t="shared" si="41"/>
        <v>0</v>
      </c>
      <c r="AQ358" s="16">
        <v>0</v>
      </c>
      <c r="AR358" s="16">
        <f t="shared" si="42"/>
        <v>0</v>
      </c>
      <c r="AS358" s="16">
        <v>0</v>
      </c>
      <c r="AT358" s="16">
        <v>0</v>
      </c>
      <c r="AU358" s="16" t="s">
        <v>306</v>
      </c>
      <c r="AV358" s="16">
        <v>0</v>
      </c>
      <c r="AW358" s="36">
        <v>0</v>
      </c>
      <c r="AX358" s="36">
        <v>0</v>
      </c>
      <c r="AY358" s="36">
        <v>0</v>
      </c>
      <c r="AZ358" s="36">
        <v>0</v>
      </c>
      <c r="BA358" s="36">
        <v>0</v>
      </c>
      <c r="BB358" s="36"/>
    </row>
    <row r="359" spans="1:54" hidden="1" x14ac:dyDescent="0.25">
      <c r="A359" s="2" t="str">
        <f t="shared" si="36"/>
        <v>K</v>
      </c>
      <c r="B359" s="2" t="s">
        <v>7</v>
      </c>
      <c r="C359" s="2" t="s">
        <v>1686</v>
      </c>
      <c r="D359" s="35" t="s">
        <v>1687</v>
      </c>
      <c r="E359" s="2" t="s">
        <v>1688</v>
      </c>
      <c r="F359" s="2" t="s">
        <v>1689</v>
      </c>
      <c r="G359" s="2" t="s">
        <v>1690</v>
      </c>
      <c r="H359" s="2" t="s">
        <v>1691</v>
      </c>
      <c r="I359" s="2" t="s">
        <v>1692</v>
      </c>
      <c r="J359" s="2" t="s">
        <v>1693</v>
      </c>
      <c r="K359" s="2" t="s">
        <v>262</v>
      </c>
      <c r="L359" s="2">
        <v>5021</v>
      </c>
      <c r="M359" s="2" t="s">
        <v>1694</v>
      </c>
      <c r="N359" s="2" t="s">
        <v>264</v>
      </c>
      <c r="O359" s="2" t="s">
        <v>450</v>
      </c>
      <c r="P359" s="2" t="s">
        <v>266</v>
      </c>
      <c r="Q359" s="2" t="s">
        <v>118</v>
      </c>
      <c r="R359" s="2" t="s">
        <v>537</v>
      </c>
      <c r="S359" s="2" t="s">
        <v>123</v>
      </c>
      <c r="T359" s="2" t="s">
        <v>1695</v>
      </c>
      <c r="U359" s="2" t="s">
        <v>135</v>
      </c>
      <c r="V359" s="2" t="s">
        <v>539</v>
      </c>
      <c r="W359" s="2" t="s">
        <v>540</v>
      </c>
      <c r="X359" s="2" t="s">
        <v>541</v>
      </c>
      <c r="Y359" s="2" t="s">
        <v>540</v>
      </c>
      <c r="Z359" s="16">
        <v>0</v>
      </c>
      <c r="AA359" s="16">
        <v>35990</v>
      </c>
      <c r="AB359" s="16">
        <v>32484.080000000002</v>
      </c>
      <c r="AC359" s="16">
        <v>19306.059999999998</v>
      </c>
      <c r="AD359" s="36">
        <f t="shared" si="37"/>
        <v>16683.940000000002</v>
      </c>
      <c r="AE359" s="16">
        <v>0</v>
      </c>
      <c r="AF359" s="16">
        <v>0</v>
      </c>
      <c r="AG359" s="16">
        <f t="shared" si="38"/>
        <v>0</v>
      </c>
      <c r="AH359" s="16">
        <v>0</v>
      </c>
      <c r="AI359" s="16">
        <v>0</v>
      </c>
      <c r="AJ359" s="16">
        <f t="shared" si="39"/>
        <v>0</v>
      </c>
      <c r="AK359" s="16">
        <v>0</v>
      </c>
      <c r="AL359" s="16">
        <v>0</v>
      </c>
      <c r="AM359" s="16">
        <f t="shared" si="40"/>
        <v>0</v>
      </c>
      <c r="AN359" s="16">
        <v>0</v>
      </c>
      <c r="AO359" s="16">
        <v>0</v>
      </c>
      <c r="AP359" s="16">
        <f t="shared" si="41"/>
        <v>0</v>
      </c>
      <c r="AQ359" s="16">
        <v>0</v>
      </c>
      <c r="AR359" s="16">
        <f t="shared" si="42"/>
        <v>16683.940000000002</v>
      </c>
      <c r="AS359" s="16">
        <v>0</v>
      </c>
      <c r="AT359" s="16">
        <v>0</v>
      </c>
      <c r="AU359" s="16" t="s">
        <v>274</v>
      </c>
      <c r="AV359" s="16">
        <v>0</v>
      </c>
      <c r="AW359" s="36">
        <v>0</v>
      </c>
      <c r="AX359" s="36">
        <v>0</v>
      </c>
      <c r="AY359" s="36">
        <v>0</v>
      </c>
      <c r="AZ359" s="36">
        <v>0</v>
      </c>
      <c r="BA359" s="36">
        <v>0</v>
      </c>
      <c r="BB359" s="36"/>
    </row>
    <row r="360" spans="1:54" hidden="1" x14ac:dyDescent="0.25">
      <c r="A360" s="2" t="str">
        <f t="shared" si="36"/>
        <v>K</v>
      </c>
      <c r="B360" s="2" t="s">
        <v>7</v>
      </c>
      <c r="C360" s="2" t="s">
        <v>1686</v>
      </c>
      <c r="D360" s="35" t="s">
        <v>1687</v>
      </c>
      <c r="E360" s="2" t="s">
        <v>1688</v>
      </c>
      <c r="F360" s="2" t="s">
        <v>1689</v>
      </c>
      <c r="G360" s="2" t="s">
        <v>1690</v>
      </c>
      <c r="H360" s="2" t="s">
        <v>1691</v>
      </c>
      <c r="I360" s="2" t="s">
        <v>1696</v>
      </c>
      <c r="J360" s="2" t="s">
        <v>1697</v>
      </c>
      <c r="K360" s="2" t="s">
        <v>262</v>
      </c>
      <c r="L360" s="2">
        <v>5021</v>
      </c>
      <c r="M360" s="2" t="s">
        <v>1694</v>
      </c>
      <c r="N360" s="2" t="s">
        <v>264</v>
      </c>
      <c r="O360" s="2" t="s">
        <v>450</v>
      </c>
      <c r="P360" s="2" t="s">
        <v>266</v>
      </c>
      <c r="Q360" s="2" t="s">
        <v>118</v>
      </c>
      <c r="R360" s="2" t="s">
        <v>537</v>
      </c>
      <c r="S360" s="2" t="s">
        <v>123</v>
      </c>
      <c r="T360" s="2" t="s">
        <v>1695</v>
      </c>
      <c r="U360" s="2" t="s">
        <v>135</v>
      </c>
      <c r="V360" s="2" t="s">
        <v>539</v>
      </c>
      <c r="W360" s="2" t="s">
        <v>540</v>
      </c>
      <c r="X360" s="2" t="s">
        <v>541</v>
      </c>
      <c r="Y360" s="2" t="s">
        <v>540</v>
      </c>
      <c r="Z360" s="16">
        <v>388167</v>
      </c>
      <c r="AA360" s="16">
        <v>386820</v>
      </c>
      <c r="AB360" s="16">
        <v>431594.23999999999</v>
      </c>
      <c r="AC360" s="16">
        <v>436419.45799999998</v>
      </c>
      <c r="AD360" s="36">
        <f t="shared" si="37"/>
        <v>-49599.457999999984</v>
      </c>
      <c r="AE360" s="16">
        <v>1884400</v>
      </c>
      <c r="AF360" s="16">
        <v>0</v>
      </c>
      <c r="AG360" s="16">
        <f t="shared" si="38"/>
        <v>1884400</v>
      </c>
      <c r="AH360" s="16">
        <v>871600</v>
      </c>
      <c r="AI360" s="16">
        <v>0</v>
      </c>
      <c r="AJ360" s="16">
        <f t="shared" si="39"/>
        <v>871600</v>
      </c>
      <c r="AK360" s="16">
        <v>4203275</v>
      </c>
      <c r="AL360" s="16">
        <v>0</v>
      </c>
      <c r="AM360" s="16">
        <f t="shared" si="40"/>
        <v>4203275</v>
      </c>
      <c r="AN360" s="16">
        <v>0</v>
      </c>
      <c r="AO360" s="16">
        <v>0</v>
      </c>
      <c r="AP360" s="16">
        <f t="shared" si="41"/>
        <v>0</v>
      </c>
      <c r="AQ360" s="16">
        <v>0</v>
      </c>
      <c r="AR360" s="16">
        <f t="shared" si="42"/>
        <v>6909675.5420000004</v>
      </c>
      <c r="AS360" s="16">
        <v>0</v>
      </c>
      <c r="AT360" s="16">
        <v>0</v>
      </c>
      <c r="AU360" s="16" t="s">
        <v>274</v>
      </c>
      <c r="AV360" s="16">
        <v>0</v>
      </c>
      <c r="AW360" s="36">
        <v>-2380000</v>
      </c>
      <c r="AX360" s="36">
        <v>-1858250</v>
      </c>
      <c r="AY360" s="36">
        <v>-24130000</v>
      </c>
      <c r="AZ360" s="36">
        <v>0</v>
      </c>
      <c r="BA360" s="36">
        <v>0</v>
      </c>
      <c r="BB360" s="36"/>
    </row>
    <row r="361" spans="1:54" hidden="1" x14ac:dyDescent="0.25">
      <c r="A361" s="2" t="str">
        <f t="shared" si="36"/>
        <v>K</v>
      </c>
      <c r="B361" s="2" t="s">
        <v>7</v>
      </c>
      <c r="C361" s="2" t="s">
        <v>1698</v>
      </c>
      <c r="D361" s="35" t="s">
        <v>1699</v>
      </c>
      <c r="E361" s="2" t="s">
        <v>1700</v>
      </c>
      <c r="F361" s="2" t="s">
        <v>1701</v>
      </c>
      <c r="G361" s="2" t="s">
        <v>1702</v>
      </c>
      <c r="H361" s="2" t="s">
        <v>1691</v>
      </c>
      <c r="I361" s="2" t="s">
        <v>1703</v>
      </c>
      <c r="J361" s="2" t="s">
        <v>1704</v>
      </c>
      <c r="K361" s="2" t="s">
        <v>262</v>
      </c>
      <c r="L361" s="2">
        <v>5021</v>
      </c>
      <c r="M361" s="2" t="s">
        <v>1694</v>
      </c>
      <c r="N361" s="2" t="s">
        <v>264</v>
      </c>
      <c r="O361" s="2" t="s">
        <v>300</v>
      </c>
      <c r="P361" s="2" t="s">
        <v>266</v>
      </c>
      <c r="Q361" s="2" t="s">
        <v>118</v>
      </c>
      <c r="R361" s="2" t="s">
        <v>537</v>
      </c>
      <c r="S361" s="2" t="s">
        <v>123</v>
      </c>
      <c r="T361" s="2" t="s">
        <v>1695</v>
      </c>
      <c r="U361" s="2" t="s">
        <v>135</v>
      </c>
      <c r="V361" s="2" t="s">
        <v>539</v>
      </c>
      <c r="W361" s="2" t="s">
        <v>540</v>
      </c>
      <c r="X361" s="2" t="s">
        <v>541</v>
      </c>
      <c r="Y361" s="2" t="s">
        <v>540</v>
      </c>
      <c r="Z361" s="16">
        <v>0</v>
      </c>
      <c r="AA361" s="16">
        <v>0</v>
      </c>
      <c r="AB361" s="16">
        <v>0</v>
      </c>
      <c r="AC361" s="16">
        <v>0</v>
      </c>
      <c r="AD361" s="36">
        <f t="shared" si="37"/>
        <v>0</v>
      </c>
      <c r="AE361" s="16">
        <v>0</v>
      </c>
      <c r="AF361" s="16">
        <v>0</v>
      </c>
      <c r="AG361" s="16">
        <f t="shared" si="38"/>
        <v>0</v>
      </c>
      <c r="AH361" s="16">
        <v>0</v>
      </c>
      <c r="AI361" s="16">
        <v>0</v>
      </c>
      <c r="AJ361" s="16">
        <f t="shared" si="39"/>
        <v>0</v>
      </c>
      <c r="AK361" s="16">
        <v>0</v>
      </c>
      <c r="AL361" s="16">
        <v>0</v>
      </c>
      <c r="AM361" s="16">
        <f t="shared" si="40"/>
        <v>0</v>
      </c>
      <c r="AN361" s="16">
        <v>0</v>
      </c>
      <c r="AO361" s="16">
        <v>0</v>
      </c>
      <c r="AP361" s="16">
        <f t="shared" si="41"/>
        <v>0</v>
      </c>
      <c r="AQ361" s="16">
        <v>0</v>
      </c>
      <c r="AR361" s="16">
        <f t="shared" si="42"/>
        <v>0</v>
      </c>
      <c r="AS361" s="16">
        <v>0</v>
      </c>
      <c r="AT361" s="16">
        <v>0</v>
      </c>
      <c r="AU361" s="16" t="s">
        <v>274</v>
      </c>
      <c r="AV361" s="16">
        <v>0</v>
      </c>
      <c r="AW361" s="36">
        <v>0</v>
      </c>
      <c r="AX361" s="36">
        <v>0</v>
      </c>
      <c r="AY361" s="36">
        <v>0</v>
      </c>
      <c r="AZ361" s="36">
        <v>0</v>
      </c>
      <c r="BA361" s="36">
        <v>0</v>
      </c>
      <c r="BB361" s="36"/>
    </row>
    <row r="362" spans="1:54" hidden="1" x14ac:dyDescent="0.25">
      <c r="A362" s="2" t="str">
        <f t="shared" si="36"/>
        <v>K</v>
      </c>
      <c r="B362" s="2" t="s">
        <v>7</v>
      </c>
      <c r="C362" s="2" t="s">
        <v>1698</v>
      </c>
      <c r="D362" s="35" t="s">
        <v>1699</v>
      </c>
      <c r="E362" s="2" t="s">
        <v>1700</v>
      </c>
      <c r="F362" s="2" t="s">
        <v>1701</v>
      </c>
      <c r="G362" s="2" t="s">
        <v>1702</v>
      </c>
      <c r="H362" s="2" t="s">
        <v>1691</v>
      </c>
      <c r="I362" s="2" t="s">
        <v>1705</v>
      </c>
      <c r="J362" s="2" t="s">
        <v>1706</v>
      </c>
      <c r="K362" s="2" t="s">
        <v>262</v>
      </c>
      <c r="L362" s="2">
        <v>5021</v>
      </c>
      <c r="M362" s="2" t="s">
        <v>1694</v>
      </c>
      <c r="N362" s="2" t="s">
        <v>264</v>
      </c>
      <c r="O362" s="2" t="s">
        <v>300</v>
      </c>
      <c r="P362" s="2" t="s">
        <v>266</v>
      </c>
      <c r="Q362" s="2" t="s">
        <v>118</v>
      </c>
      <c r="R362" s="2" t="s">
        <v>537</v>
      </c>
      <c r="S362" s="2" t="s">
        <v>123</v>
      </c>
      <c r="T362" s="2" t="s">
        <v>1695</v>
      </c>
      <c r="U362" s="2" t="s">
        <v>135</v>
      </c>
      <c r="V362" s="2" t="s">
        <v>539</v>
      </c>
      <c r="W362" s="2" t="s">
        <v>540</v>
      </c>
      <c r="X362" s="2" t="s">
        <v>541</v>
      </c>
      <c r="Y362" s="2" t="s">
        <v>540</v>
      </c>
      <c r="Z362" s="16">
        <v>0</v>
      </c>
      <c r="AA362" s="16">
        <v>0</v>
      </c>
      <c r="AB362" s="16">
        <v>-458.61</v>
      </c>
      <c r="AC362" s="16">
        <v>2238.27</v>
      </c>
      <c r="AD362" s="36">
        <f t="shared" si="37"/>
        <v>-2238.27</v>
      </c>
      <c r="AE362" s="16">
        <v>0</v>
      </c>
      <c r="AF362" s="16">
        <v>0</v>
      </c>
      <c r="AG362" s="16">
        <f t="shared" si="38"/>
        <v>0</v>
      </c>
      <c r="AH362" s="16">
        <v>0</v>
      </c>
      <c r="AI362" s="16">
        <v>0</v>
      </c>
      <c r="AJ362" s="16">
        <f t="shared" si="39"/>
        <v>0</v>
      </c>
      <c r="AK362" s="16">
        <v>23000000</v>
      </c>
      <c r="AL362" s="16">
        <v>19833071</v>
      </c>
      <c r="AM362" s="16">
        <f t="shared" si="40"/>
        <v>3166929</v>
      </c>
      <c r="AN362" s="16">
        <v>-7811000</v>
      </c>
      <c r="AO362" s="16">
        <v>-8626875</v>
      </c>
      <c r="AP362" s="16">
        <f t="shared" si="41"/>
        <v>815875</v>
      </c>
      <c r="AQ362" s="16">
        <v>0</v>
      </c>
      <c r="AR362" s="16">
        <f t="shared" si="42"/>
        <v>3980565.73</v>
      </c>
      <c r="AS362" s="16">
        <v>0</v>
      </c>
      <c r="AT362" s="16">
        <v>0</v>
      </c>
      <c r="AU362" s="16" t="s">
        <v>274</v>
      </c>
      <c r="AV362" s="16">
        <v>0</v>
      </c>
      <c r="AW362" s="36">
        <v>0</v>
      </c>
      <c r="AX362" s="36">
        <v>0</v>
      </c>
      <c r="AY362" s="36">
        <v>19833071</v>
      </c>
      <c r="AZ362" s="36">
        <v>-815875</v>
      </c>
      <c r="BA362" s="36">
        <v>0</v>
      </c>
      <c r="BB362" s="36"/>
    </row>
    <row r="363" spans="1:54" hidden="1" x14ac:dyDescent="0.25">
      <c r="A363" s="2" t="str">
        <f t="shared" si="36"/>
        <v>K</v>
      </c>
      <c r="B363" s="2" t="s">
        <v>7</v>
      </c>
      <c r="C363" s="2" t="s">
        <v>1698</v>
      </c>
      <c r="D363" s="35" t="s">
        <v>1699</v>
      </c>
      <c r="E363" s="2" t="s">
        <v>1700</v>
      </c>
      <c r="F363" s="2" t="s">
        <v>1701</v>
      </c>
      <c r="G363" s="2" t="s">
        <v>1702</v>
      </c>
      <c r="H363" s="2" t="s">
        <v>1691</v>
      </c>
      <c r="I363" s="2" t="s">
        <v>1707</v>
      </c>
      <c r="J363" s="2" t="s">
        <v>1708</v>
      </c>
      <c r="K363" s="2" t="s">
        <v>262</v>
      </c>
      <c r="L363" s="2">
        <v>5021</v>
      </c>
      <c r="M363" s="2" t="s">
        <v>1694</v>
      </c>
      <c r="N363" s="2" t="s">
        <v>264</v>
      </c>
      <c r="O363" s="2" t="s">
        <v>300</v>
      </c>
      <c r="P363" s="2" t="s">
        <v>266</v>
      </c>
      <c r="Q363" s="2" t="s">
        <v>118</v>
      </c>
      <c r="R363" s="2" t="s">
        <v>537</v>
      </c>
      <c r="S363" s="2" t="s">
        <v>123</v>
      </c>
      <c r="T363" s="2" t="s">
        <v>1695</v>
      </c>
      <c r="U363" s="2" t="s">
        <v>135</v>
      </c>
      <c r="V363" s="2" t="s">
        <v>539</v>
      </c>
      <c r="W363" s="2" t="s">
        <v>540</v>
      </c>
      <c r="X363" s="2" t="s">
        <v>541</v>
      </c>
      <c r="Y363" s="2" t="s">
        <v>540</v>
      </c>
      <c r="Z363" s="16">
        <v>0</v>
      </c>
      <c r="AA363" s="16">
        <v>0</v>
      </c>
      <c r="AB363" s="16">
        <v>0</v>
      </c>
      <c r="AC363" s="16">
        <v>0</v>
      </c>
      <c r="AD363" s="36">
        <f t="shared" si="37"/>
        <v>0</v>
      </c>
      <c r="AE363" s="16">
        <v>0</v>
      </c>
      <c r="AF363" s="16">
        <v>0</v>
      </c>
      <c r="AG363" s="16">
        <f t="shared" si="38"/>
        <v>0</v>
      </c>
      <c r="AH363" s="16">
        <v>0</v>
      </c>
      <c r="AI363" s="16">
        <v>0</v>
      </c>
      <c r="AJ363" s="16">
        <f t="shared" si="39"/>
        <v>0</v>
      </c>
      <c r="AK363" s="16">
        <v>0</v>
      </c>
      <c r="AL363" s="16">
        <v>0</v>
      </c>
      <c r="AM363" s="16">
        <f t="shared" si="40"/>
        <v>0</v>
      </c>
      <c r="AN363" s="16">
        <v>0</v>
      </c>
      <c r="AO363" s="16">
        <v>0</v>
      </c>
      <c r="AP363" s="16">
        <f t="shared" si="41"/>
        <v>0</v>
      </c>
      <c r="AQ363" s="16">
        <v>0</v>
      </c>
      <c r="AR363" s="16">
        <f t="shared" si="42"/>
        <v>0</v>
      </c>
      <c r="AS363" s="16">
        <v>0</v>
      </c>
      <c r="AT363" s="16">
        <v>0</v>
      </c>
      <c r="AU363" s="16" t="s">
        <v>274</v>
      </c>
      <c r="AV363" s="16">
        <v>0</v>
      </c>
      <c r="AW363" s="36">
        <v>0</v>
      </c>
      <c r="AX363" s="36">
        <v>0</v>
      </c>
      <c r="AY363" s="36">
        <v>0</v>
      </c>
      <c r="AZ363" s="36">
        <v>0</v>
      </c>
      <c r="BA363" s="36">
        <v>0</v>
      </c>
      <c r="BB363" s="36"/>
    </row>
    <row r="364" spans="1:54" hidden="1" x14ac:dyDescent="0.25">
      <c r="A364" s="2" t="str">
        <f t="shared" si="36"/>
        <v>K</v>
      </c>
      <c r="B364" s="2" t="s">
        <v>7</v>
      </c>
      <c r="C364" s="2" t="s">
        <v>1698</v>
      </c>
      <c r="D364" s="35" t="s">
        <v>1699</v>
      </c>
      <c r="E364" s="2" t="s">
        <v>1700</v>
      </c>
      <c r="F364" s="2" t="s">
        <v>1701</v>
      </c>
      <c r="G364" s="2" t="s">
        <v>1702</v>
      </c>
      <c r="H364" s="2" t="s">
        <v>1691</v>
      </c>
      <c r="I364" s="2" t="s">
        <v>1709</v>
      </c>
      <c r="J364" s="2" t="s">
        <v>1710</v>
      </c>
      <c r="K364" s="2" t="s">
        <v>262</v>
      </c>
      <c r="L364" s="2">
        <v>5021</v>
      </c>
      <c r="M364" s="2" t="s">
        <v>1694</v>
      </c>
      <c r="N364" s="2" t="s">
        <v>264</v>
      </c>
      <c r="O364" s="2" t="s">
        <v>300</v>
      </c>
      <c r="P364" s="2" t="s">
        <v>266</v>
      </c>
      <c r="Q364" s="2" t="s">
        <v>118</v>
      </c>
      <c r="R364" s="2" t="s">
        <v>537</v>
      </c>
      <c r="S364" s="2" t="s">
        <v>123</v>
      </c>
      <c r="T364" s="2" t="s">
        <v>1695</v>
      </c>
      <c r="U364" s="2" t="s">
        <v>135</v>
      </c>
      <c r="V364" s="2" t="s">
        <v>539</v>
      </c>
      <c r="W364" s="2" t="s">
        <v>540</v>
      </c>
      <c r="X364" s="2" t="s">
        <v>541</v>
      </c>
      <c r="Y364" s="2" t="s">
        <v>540</v>
      </c>
      <c r="Z364" s="16">
        <v>0</v>
      </c>
      <c r="AA364" s="16">
        <v>0</v>
      </c>
      <c r="AB364" s="16">
        <v>0</v>
      </c>
      <c r="AC364" s="16">
        <v>0</v>
      </c>
      <c r="AD364" s="36">
        <f t="shared" si="37"/>
        <v>0</v>
      </c>
      <c r="AE364" s="16">
        <v>0</v>
      </c>
      <c r="AF364" s="16">
        <v>0</v>
      </c>
      <c r="AG364" s="16">
        <f t="shared" si="38"/>
        <v>0</v>
      </c>
      <c r="AH364" s="16">
        <v>0</v>
      </c>
      <c r="AI364" s="16">
        <v>0</v>
      </c>
      <c r="AJ364" s="16">
        <f t="shared" si="39"/>
        <v>0</v>
      </c>
      <c r="AK364" s="16">
        <v>0</v>
      </c>
      <c r="AL364" s="16">
        <v>0</v>
      </c>
      <c r="AM364" s="16">
        <f t="shared" si="40"/>
        <v>0</v>
      </c>
      <c r="AN364" s="16">
        <v>0</v>
      </c>
      <c r="AO364" s="16">
        <v>0</v>
      </c>
      <c r="AP364" s="16">
        <f t="shared" si="41"/>
        <v>0</v>
      </c>
      <c r="AQ364" s="16">
        <v>0</v>
      </c>
      <c r="AR364" s="16">
        <f t="shared" si="42"/>
        <v>0</v>
      </c>
      <c r="AS364" s="16">
        <v>0</v>
      </c>
      <c r="AT364" s="16">
        <v>0</v>
      </c>
      <c r="AU364" s="16" t="s">
        <v>274</v>
      </c>
      <c r="AV364" s="16">
        <v>0</v>
      </c>
      <c r="AW364" s="36">
        <v>0</v>
      </c>
      <c r="AX364" s="36">
        <v>0</v>
      </c>
      <c r="AY364" s="36">
        <v>0</v>
      </c>
      <c r="AZ364" s="36">
        <v>0</v>
      </c>
      <c r="BA364" s="36">
        <v>0</v>
      </c>
      <c r="BB364" s="36"/>
    </row>
    <row r="365" spans="1:54" hidden="1" x14ac:dyDescent="0.25">
      <c r="A365" s="2" t="str">
        <f t="shared" si="36"/>
        <v>K</v>
      </c>
      <c r="B365" s="2" t="s">
        <v>7</v>
      </c>
      <c r="C365" s="2" t="s">
        <v>1698</v>
      </c>
      <c r="D365" s="35" t="s">
        <v>1699</v>
      </c>
      <c r="E365" s="2" t="s">
        <v>1700</v>
      </c>
      <c r="F365" s="2" t="s">
        <v>1701</v>
      </c>
      <c r="G365" s="2" t="s">
        <v>1702</v>
      </c>
      <c r="H365" s="2" t="s">
        <v>1691</v>
      </c>
      <c r="I365" s="2" t="s">
        <v>1711</v>
      </c>
      <c r="J365" s="2" t="s">
        <v>1712</v>
      </c>
      <c r="K365" s="2" t="s">
        <v>262</v>
      </c>
      <c r="L365" s="2">
        <v>5021</v>
      </c>
      <c r="M365" s="2" t="s">
        <v>1694</v>
      </c>
      <c r="N365" s="2" t="s">
        <v>264</v>
      </c>
      <c r="O365" s="2" t="s">
        <v>300</v>
      </c>
      <c r="P365" s="2" t="s">
        <v>266</v>
      </c>
      <c r="Q365" s="2" t="s">
        <v>118</v>
      </c>
      <c r="R365" s="2" t="s">
        <v>537</v>
      </c>
      <c r="S365" s="2" t="s">
        <v>123</v>
      </c>
      <c r="T365" s="2" t="s">
        <v>1695</v>
      </c>
      <c r="U365" s="2" t="s">
        <v>135</v>
      </c>
      <c r="V365" s="2" t="s">
        <v>539</v>
      </c>
      <c r="W365" s="2" t="s">
        <v>540</v>
      </c>
      <c r="X365" s="2" t="s">
        <v>541</v>
      </c>
      <c r="Y365" s="2" t="s">
        <v>540</v>
      </c>
      <c r="Z365" s="16">
        <v>0</v>
      </c>
      <c r="AA365" s="16">
        <v>0</v>
      </c>
      <c r="AB365" s="16">
        <v>0</v>
      </c>
      <c r="AC365" s="16">
        <v>0</v>
      </c>
      <c r="AD365" s="36">
        <f t="shared" si="37"/>
        <v>0</v>
      </c>
      <c r="AE365" s="16">
        <v>0</v>
      </c>
      <c r="AF365" s="16">
        <v>0</v>
      </c>
      <c r="AG365" s="16">
        <f t="shared" si="38"/>
        <v>0</v>
      </c>
      <c r="AH365" s="16">
        <v>0</v>
      </c>
      <c r="AI365" s="16">
        <v>0</v>
      </c>
      <c r="AJ365" s="16">
        <f t="shared" si="39"/>
        <v>0</v>
      </c>
      <c r="AK365" s="16">
        <v>0</v>
      </c>
      <c r="AL365" s="16">
        <v>0</v>
      </c>
      <c r="AM365" s="16">
        <f t="shared" si="40"/>
        <v>0</v>
      </c>
      <c r="AN365" s="16">
        <v>0</v>
      </c>
      <c r="AO365" s="16">
        <v>0</v>
      </c>
      <c r="AP365" s="16">
        <f t="shared" si="41"/>
        <v>0</v>
      </c>
      <c r="AQ365" s="16">
        <v>0</v>
      </c>
      <c r="AR365" s="16">
        <f t="shared" si="42"/>
        <v>0</v>
      </c>
      <c r="AS365" s="16">
        <v>0</v>
      </c>
      <c r="AT365" s="16">
        <v>0</v>
      </c>
      <c r="AU365" s="16" t="s">
        <v>274</v>
      </c>
      <c r="AV365" s="16">
        <v>0</v>
      </c>
      <c r="AW365" s="36">
        <v>0</v>
      </c>
      <c r="AX365" s="36">
        <v>0</v>
      </c>
      <c r="AY365" s="36">
        <v>0</v>
      </c>
      <c r="AZ365" s="36">
        <v>0</v>
      </c>
      <c r="BA365" s="36">
        <v>0</v>
      </c>
      <c r="BB365" s="36"/>
    </row>
    <row r="366" spans="1:54" hidden="1" x14ac:dyDescent="0.25">
      <c r="A366" s="2" t="str">
        <f t="shared" si="36"/>
        <v>K</v>
      </c>
      <c r="B366" s="2" t="s">
        <v>7</v>
      </c>
      <c r="C366" s="2" t="s">
        <v>1713</v>
      </c>
      <c r="D366" s="35" t="s">
        <v>1714</v>
      </c>
      <c r="E366" s="2" t="s">
        <v>1715</v>
      </c>
      <c r="F366" s="2" t="s">
        <v>1716</v>
      </c>
      <c r="G366" s="2" t="s">
        <v>1717</v>
      </c>
      <c r="H366" s="2" t="s">
        <v>1718</v>
      </c>
      <c r="I366" s="2" t="s">
        <v>1719</v>
      </c>
      <c r="J366" s="2" t="s">
        <v>1720</v>
      </c>
      <c r="K366" s="2" t="s">
        <v>262</v>
      </c>
      <c r="L366" s="2">
        <v>5325</v>
      </c>
      <c r="M366" s="2" t="s">
        <v>1721</v>
      </c>
      <c r="N366" s="2" t="s">
        <v>264</v>
      </c>
      <c r="O366" s="2" t="s">
        <v>450</v>
      </c>
      <c r="P366" s="2" t="s">
        <v>266</v>
      </c>
      <c r="Q366" s="2" t="s">
        <v>118</v>
      </c>
      <c r="R366" s="2" t="s">
        <v>537</v>
      </c>
      <c r="S366" s="2" t="s">
        <v>123</v>
      </c>
      <c r="T366" s="2" t="s">
        <v>1722</v>
      </c>
      <c r="U366" s="2" t="s">
        <v>136</v>
      </c>
      <c r="V366" s="2" t="s">
        <v>539</v>
      </c>
      <c r="W366" s="2" t="s">
        <v>540</v>
      </c>
      <c r="X366" s="2" t="s">
        <v>541</v>
      </c>
      <c r="Y366" s="2" t="s">
        <v>540</v>
      </c>
      <c r="Z366" s="16">
        <v>2315276</v>
      </c>
      <c r="AA366" s="16">
        <v>2315276</v>
      </c>
      <c r="AB366" s="16">
        <v>2314303.5099999998</v>
      </c>
      <c r="AC366" s="16">
        <v>1962640.1330000001</v>
      </c>
      <c r="AD366" s="36">
        <f t="shared" si="37"/>
        <v>352635.86699999985</v>
      </c>
      <c r="AE366" s="16">
        <v>2362389</v>
      </c>
      <c r="AF366" s="16">
        <v>1941913</v>
      </c>
      <c r="AG366" s="16">
        <f t="shared" si="38"/>
        <v>420476</v>
      </c>
      <c r="AH366" s="16">
        <v>2412642</v>
      </c>
      <c r="AI366" s="16">
        <v>1990461</v>
      </c>
      <c r="AJ366" s="16">
        <f t="shared" si="39"/>
        <v>422181</v>
      </c>
      <c r="AK366" s="16">
        <v>2464152</v>
      </c>
      <c r="AL366" s="16">
        <v>2040222</v>
      </c>
      <c r="AM366" s="16">
        <f t="shared" si="40"/>
        <v>423930</v>
      </c>
      <c r="AN366" s="16">
        <v>2516762</v>
      </c>
      <c r="AO366" s="16">
        <v>2091228</v>
      </c>
      <c r="AP366" s="16">
        <f t="shared" si="41"/>
        <v>425534</v>
      </c>
      <c r="AQ366" s="16">
        <v>2143509</v>
      </c>
      <c r="AR366" s="16">
        <f t="shared" si="42"/>
        <v>2044756.8669999999</v>
      </c>
      <c r="AS366" s="16">
        <v>0</v>
      </c>
      <c r="AT366" s="16">
        <v>0</v>
      </c>
      <c r="AU366" s="16" t="s">
        <v>274</v>
      </c>
      <c r="AV366" s="16">
        <v>415691</v>
      </c>
      <c r="AW366" s="36">
        <v>-420476</v>
      </c>
      <c r="AX366" s="36">
        <v>-422181</v>
      </c>
      <c r="AY366" s="36">
        <v>-423930</v>
      </c>
      <c r="AZ366" s="36">
        <v>-372924</v>
      </c>
      <c r="BA366" s="36">
        <v>-415691</v>
      </c>
      <c r="BB366" s="36"/>
    </row>
    <row r="367" spans="1:54" hidden="1" x14ac:dyDescent="0.25">
      <c r="A367" s="2" t="str">
        <f t="shared" si="36"/>
        <v>K</v>
      </c>
      <c r="B367" s="2" t="s">
        <v>7</v>
      </c>
      <c r="C367" s="2" t="s">
        <v>1713</v>
      </c>
      <c r="D367" s="35" t="s">
        <v>1714</v>
      </c>
      <c r="E367" s="2" t="s">
        <v>1715</v>
      </c>
      <c r="F367" s="2" t="s">
        <v>1716</v>
      </c>
      <c r="G367" s="2" t="s">
        <v>1717</v>
      </c>
      <c r="H367" s="2" t="s">
        <v>1718</v>
      </c>
      <c r="I367" s="2" t="s">
        <v>1723</v>
      </c>
      <c r="J367" s="2" t="s">
        <v>1724</v>
      </c>
      <c r="K367" s="2" t="s">
        <v>262</v>
      </c>
      <c r="L367" s="2">
        <v>5325</v>
      </c>
      <c r="M367" s="2" t="s">
        <v>1721</v>
      </c>
      <c r="N367" s="2" t="s">
        <v>264</v>
      </c>
      <c r="O367" s="2" t="s">
        <v>450</v>
      </c>
      <c r="P367" s="2" t="s">
        <v>266</v>
      </c>
      <c r="Q367" s="2" t="s">
        <v>118</v>
      </c>
      <c r="R367" s="2" t="s">
        <v>537</v>
      </c>
      <c r="S367" s="2" t="s">
        <v>123</v>
      </c>
      <c r="T367" s="2" t="s">
        <v>1722</v>
      </c>
      <c r="U367" s="2" t="s">
        <v>136</v>
      </c>
      <c r="V367" s="2" t="s">
        <v>539</v>
      </c>
      <c r="W367" s="2" t="s">
        <v>540</v>
      </c>
      <c r="X367" s="2" t="s">
        <v>541</v>
      </c>
      <c r="Y367" s="2" t="s">
        <v>540</v>
      </c>
      <c r="Z367" s="16">
        <v>187925</v>
      </c>
      <c r="AA367" s="16">
        <v>94197</v>
      </c>
      <c r="AB367" s="16">
        <v>96533.440000000002</v>
      </c>
      <c r="AC367" s="16">
        <v>33735.69</v>
      </c>
      <c r="AD367" s="36">
        <f t="shared" si="37"/>
        <v>60461.31</v>
      </c>
      <c r="AE367" s="16">
        <v>103750</v>
      </c>
      <c r="AF367" s="16">
        <v>69223</v>
      </c>
      <c r="AG367" s="16">
        <f t="shared" si="38"/>
        <v>34527</v>
      </c>
      <c r="AH367" s="16">
        <v>81661</v>
      </c>
      <c r="AI367" s="16">
        <v>70954</v>
      </c>
      <c r="AJ367" s="16">
        <f t="shared" si="39"/>
        <v>10707</v>
      </c>
      <c r="AK367" s="16">
        <v>83703</v>
      </c>
      <c r="AL367" s="16">
        <v>72727</v>
      </c>
      <c r="AM367" s="16">
        <f t="shared" si="40"/>
        <v>10976</v>
      </c>
      <c r="AN367" s="16">
        <v>85795</v>
      </c>
      <c r="AO367" s="16">
        <v>74546</v>
      </c>
      <c r="AP367" s="16">
        <f t="shared" si="41"/>
        <v>11249</v>
      </c>
      <c r="AQ367" s="16">
        <v>76410</v>
      </c>
      <c r="AR367" s="16">
        <f t="shared" si="42"/>
        <v>127920.31</v>
      </c>
      <c r="AS367" s="16">
        <v>0</v>
      </c>
      <c r="AT367" s="16">
        <v>0</v>
      </c>
      <c r="AU367" s="16" t="s">
        <v>274</v>
      </c>
      <c r="AV367" s="16">
        <v>-76410</v>
      </c>
      <c r="AW367" s="36">
        <v>69223</v>
      </c>
      <c r="AX367" s="36">
        <v>70954</v>
      </c>
      <c r="AY367" s="36">
        <v>72727</v>
      </c>
      <c r="AZ367" s="36">
        <v>74546</v>
      </c>
      <c r="BA367" s="36">
        <v>76410</v>
      </c>
      <c r="BB367" s="36"/>
    </row>
    <row r="368" spans="1:54" hidden="1" x14ac:dyDescent="0.25">
      <c r="A368" s="2" t="str">
        <f t="shared" si="36"/>
        <v>K</v>
      </c>
      <c r="B368" s="2" t="s">
        <v>7</v>
      </c>
      <c r="C368" s="2" t="s">
        <v>1713</v>
      </c>
      <c r="D368" s="35" t="s">
        <v>1714</v>
      </c>
      <c r="E368" s="2" t="s">
        <v>1715</v>
      </c>
      <c r="F368" s="2" t="s">
        <v>1716</v>
      </c>
      <c r="G368" s="2" t="s">
        <v>1717</v>
      </c>
      <c r="H368" s="2" t="s">
        <v>1718</v>
      </c>
      <c r="I368" s="2" t="s">
        <v>1725</v>
      </c>
      <c r="J368" s="2" t="s">
        <v>1726</v>
      </c>
      <c r="K368" s="2" t="s">
        <v>262</v>
      </c>
      <c r="L368" s="2">
        <v>5325</v>
      </c>
      <c r="M368" s="2" t="s">
        <v>1721</v>
      </c>
      <c r="N368" s="2" t="s">
        <v>264</v>
      </c>
      <c r="O368" s="2" t="s">
        <v>450</v>
      </c>
      <c r="P368" s="2" t="s">
        <v>266</v>
      </c>
      <c r="Q368" s="2" t="s">
        <v>118</v>
      </c>
      <c r="R368" s="2" t="s">
        <v>537</v>
      </c>
      <c r="S368" s="2" t="s">
        <v>123</v>
      </c>
      <c r="T368" s="2" t="s">
        <v>1722</v>
      </c>
      <c r="U368" s="2" t="s">
        <v>136</v>
      </c>
      <c r="V368" s="2" t="s">
        <v>539</v>
      </c>
      <c r="W368" s="2" t="s">
        <v>540</v>
      </c>
      <c r="X368" s="2" t="s">
        <v>541</v>
      </c>
      <c r="Y368" s="2" t="s">
        <v>540</v>
      </c>
      <c r="Z368" s="16">
        <v>0</v>
      </c>
      <c r="AA368" s="16">
        <v>0</v>
      </c>
      <c r="AB368" s="16">
        <v>0</v>
      </c>
      <c r="AC368" s="16">
        <v>147782.729682</v>
      </c>
      <c r="AD368" s="36">
        <f t="shared" si="37"/>
        <v>-147782.729682</v>
      </c>
      <c r="AE368" s="16">
        <v>0</v>
      </c>
      <c r="AF368" s="16">
        <v>0</v>
      </c>
      <c r="AG368" s="16">
        <f t="shared" si="38"/>
        <v>0</v>
      </c>
      <c r="AH368" s="16">
        <v>0</v>
      </c>
      <c r="AI368" s="16">
        <v>0</v>
      </c>
      <c r="AJ368" s="16">
        <f t="shared" si="39"/>
        <v>0</v>
      </c>
      <c r="AK368" s="16">
        <v>0</v>
      </c>
      <c r="AL368" s="16">
        <v>0</v>
      </c>
      <c r="AM368" s="16">
        <f t="shared" si="40"/>
        <v>0</v>
      </c>
      <c r="AN368" s="16">
        <v>0</v>
      </c>
      <c r="AO368" s="16">
        <v>0</v>
      </c>
      <c r="AP368" s="16">
        <f t="shared" si="41"/>
        <v>0</v>
      </c>
      <c r="AQ368" s="16">
        <v>0</v>
      </c>
      <c r="AR368" s="16">
        <f t="shared" si="42"/>
        <v>-147782.729682</v>
      </c>
      <c r="AS368" s="16">
        <v>0</v>
      </c>
      <c r="AT368" s="16">
        <v>0</v>
      </c>
      <c r="AU368" s="16" t="s">
        <v>274</v>
      </c>
      <c r="AV368" s="16">
        <v>0</v>
      </c>
      <c r="AW368" s="36">
        <v>0</v>
      </c>
      <c r="AX368" s="36">
        <v>0</v>
      </c>
      <c r="AY368" s="36">
        <v>0</v>
      </c>
      <c r="AZ368" s="36">
        <v>0</v>
      </c>
      <c r="BA368" s="36">
        <v>0</v>
      </c>
      <c r="BB368" s="36"/>
    </row>
    <row r="369" spans="1:54" hidden="1" x14ac:dyDescent="0.25">
      <c r="A369" s="2" t="str">
        <f t="shared" si="36"/>
        <v>K</v>
      </c>
      <c r="B369" s="2" t="s">
        <v>7</v>
      </c>
      <c r="C369" s="2" t="s">
        <v>1727</v>
      </c>
      <c r="D369" s="35" t="s">
        <v>1728</v>
      </c>
      <c r="E369" s="2" t="s">
        <v>1729</v>
      </c>
      <c r="F369" s="2" t="s">
        <v>1730</v>
      </c>
      <c r="G369" s="2" t="s">
        <v>1731</v>
      </c>
      <c r="H369" s="2" t="s">
        <v>1732</v>
      </c>
      <c r="I369" s="2" t="s">
        <v>1733</v>
      </c>
      <c r="J369" s="2" t="s">
        <v>1734</v>
      </c>
      <c r="K369" s="2" t="s">
        <v>262</v>
      </c>
      <c r="L369" s="2">
        <v>5040</v>
      </c>
      <c r="M369" s="2" t="s">
        <v>1735</v>
      </c>
      <c r="N369" s="2" t="s">
        <v>264</v>
      </c>
      <c r="O369" s="2" t="s">
        <v>450</v>
      </c>
      <c r="P369" s="2" t="s">
        <v>266</v>
      </c>
      <c r="Q369" s="2" t="s">
        <v>118</v>
      </c>
      <c r="R369" s="2" t="s">
        <v>537</v>
      </c>
      <c r="S369" s="2" t="s">
        <v>123</v>
      </c>
      <c r="T369" s="2" t="s">
        <v>572</v>
      </c>
      <c r="U369" s="2" t="s">
        <v>137</v>
      </c>
      <c r="V369" s="2" t="s">
        <v>539</v>
      </c>
      <c r="W369" s="2" t="s">
        <v>540</v>
      </c>
      <c r="X369" s="2" t="s">
        <v>541</v>
      </c>
      <c r="Y369" s="2" t="s">
        <v>540</v>
      </c>
      <c r="Z369" s="16">
        <v>0</v>
      </c>
      <c r="AA369" s="16">
        <v>0</v>
      </c>
      <c r="AB369" s="16">
        <v>1559225.85</v>
      </c>
      <c r="AC369" s="16">
        <v>1134947.2699996</v>
      </c>
      <c r="AD369" s="36">
        <f t="shared" si="37"/>
        <v>-1134947.2699996</v>
      </c>
      <c r="AE369" s="16">
        <v>0</v>
      </c>
      <c r="AF369" s="16">
        <v>0</v>
      </c>
      <c r="AG369" s="16">
        <f t="shared" si="38"/>
        <v>0</v>
      </c>
      <c r="AH369" s="16">
        <v>0</v>
      </c>
      <c r="AI369" s="16">
        <v>0</v>
      </c>
      <c r="AJ369" s="16">
        <f t="shared" si="39"/>
        <v>0</v>
      </c>
      <c r="AK369" s="16">
        <v>0</v>
      </c>
      <c r="AL369" s="16">
        <v>0</v>
      </c>
      <c r="AM369" s="16">
        <f t="shared" si="40"/>
        <v>0</v>
      </c>
      <c r="AN369" s="16">
        <v>0</v>
      </c>
      <c r="AO369" s="16">
        <v>0</v>
      </c>
      <c r="AP369" s="16">
        <f t="shared" si="41"/>
        <v>0</v>
      </c>
      <c r="AQ369" s="16">
        <v>0</v>
      </c>
      <c r="AR369" s="16">
        <f t="shared" si="42"/>
        <v>-1134947.2699996</v>
      </c>
      <c r="AS369" s="16">
        <v>0</v>
      </c>
      <c r="AT369" s="16">
        <v>0</v>
      </c>
      <c r="AU369" s="16" t="s">
        <v>274</v>
      </c>
      <c r="AV369" s="16">
        <v>0</v>
      </c>
      <c r="AW369" s="36">
        <v>0</v>
      </c>
      <c r="AX369" s="36">
        <v>0</v>
      </c>
      <c r="AY369" s="36">
        <v>0</v>
      </c>
      <c r="AZ369" s="36">
        <v>0</v>
      </c>
      <c r="BA369" s="36">
        <v>0</v>
      </c>
      <c r="BB369" s="36"/>
    </row>
    <row r="370" spans="1:54" hidden="1" x14ac:dyDescent="0.25">
      <c r="A370" s="2" t="str">
        <f t="shared" si="36"/>
        <v>K</v>
      </c>
      <c r="B370" s="2" t="s">
        <v>7</v>
      </c>
      <c r="C370" s="2" t="s">
        <v>1727</v>
      </c>
      <c r="D370" s="35" t="s">
        <v>1728</v>
      </c>
      <c r="E370" s="2" t="s">
        <v>1729</v>
      </c>
      <c r="F370" s="2" t="s">
        <v>1730</v>
      </c>
      <c r="G370" s="2" t="s">
        <v>1731</v>
      </c>
      <c r="H370" s="2" t="s">
        <v>1732</v>
      </c>
      <c r="I370" s="2" t="s">
        <v>1736</v>
      </c>
      <c r="J370" s="2" t="s">
        <v>1737</v>
      </c>
      <c r="K370" s="2" t="s">
        <v>262</v>
      </c>
      <c r="L370" s="2">
        <v>5040</v>
      </c>
      <c r="M370" s="2" t="s">
        <v>1735</v>
      </c>
      <c r="N370" s="2" t="s">
        <v>264</v>
      </c>
      <c r="O370" s="2" t="s">
        <v>450</v>
      </c>
      <c r="P370" s="2" t="s">
        <v>266</v>
      </c>
      <c r="Q370" s="2" t="s">
        <v>118</v>
      </c>
      <c r="R370" s="2" t="s">
        <v>537</v>
      </c>
      <c r="S370" s="2" t="s">
        <v>123</v>
      </c>
      <c r="T370" s="2" t="s">
        <v>572</v>
      </c>
      <c r="U370" s="2" t="s">
        <v>137</v>
      </c>
      <c r="V370" s="2" t="s">
        <v>539</v>
      </c>
      <c r="W370" s="2" t="s">
        <v>540</v>
      </c>
      <c r="X370" s="2" t="s">
        <v>541</v>
      </c>
      <c r="Y370" s="2" t="s">
        <v>540</v>
      </c>
      <c r="Z370" s="16">
        <v>0</v>
      </c>
      <c r="AA370" s="16">
        <v>0</v>
      </c>
      <c r="AB370" s="16">
        <v>74441.98</v>
      </c>
      <c r="AC370" s="16">
        <v>85955.67</v>
      </c>
      <c r="AD370" s="36">
        <f t="shared" si="37"/>
        <v>-85955.67</v>
      </c>
      <c r="AE370" s="16">
        <v>0</v>
      </c>
      <c r="AF370" s="16">
        <v>0</v>
      </c>
      <c r="AG370" s="16">
        <f t="shared" si="38"/>
        <v>0</v>
      </c>
      <c r="AH370" s="16">
        <v>0</v>
      </c>
      <c r="AI370" s="16">
        <v>0</v>
      </c>
      <c r="AJ370" s="16">
        <f t="shared" si="39"/>
        <v>0</v>
      </c>
      <c r="AK370" s="16">
        <v>0</v>
      </c>
      <c r="AL370" s="16">
        <v>0</v>
      </c>
      <c r="AM370" s="16">
        <f t="shared" si="40"/>
        <v>0</v>
      </c>
      <c r="AN370" s="16">
        <v>0</v>
      </c>
      <c r="AO370" s="16">
        <v>0</v>
      </c>
      <c r="AP370" s="16">
        <f t="shared" si="41"/>
        <v>0</v>
      </c>
      <c r="AQ370" s="16">
        <v>0</v>
      </c>
      <c r="AR370" s="16">
        <f t="shared" si="42"/>
        <v>-85955.67</v>
      </c>
      <c r="AS370" s="16">
        <v>0</v>
      </c>
      <c r="AT370" s="16">
        <v>0</v>
      </c>
      <c r="AU370" s="16" t="s">
        <v>274</v>
      </c>
      <c r="AV370" s="16">
        <v>0</v>
      </c>
      <c r="AW370" s="36">
        <v>0</v>
      </c>
      <c r="AX370" s="36">
        <v>0</v>
      </c>
      <c r="AY370" s="36">
        <v>0</v>
      </c>
      <c r="AZ370" s="36">
        <v>0</v>
      </c>
      <c r="BA370" s="36">
        <v>0</v>
      </c>
      <c r="BB370" s="36"/>
    </row>
    <row r="371" spans="1:54" hidden="1" x14ac:dyDescent="0.25">
      <c r="A371" s="2" t="str">
        <f t="shared" si="36"/>
        <v>K</v>
      </c>
      <c r="B371" s="2" t="s">
        <v>7</v>
      </c>
      <c r="C371" s="2" t="s">
        <v>1727</v>
      </c>
      <c r="D371" s="35" t="s">
        <v>1728</v>
      </c>
      <c r="E371" s="2" t="s">
        <v>1729</v>
      </c>
      <c r="F371" s="2" t="s">
        <v>1730</v>
      </c>
      <c r="G371" s="2" t="s">
        <v>1731</v>
      </c>
      <c r="H371" s="2" t="s">
        <v>1732</v>
      </c>
      <c r="I371" s="2" t="s">
        <v>1738</v>
      </c>
      <c r="J371" s="2" t="s">
        <v>1739</v>
      </c>
      <c r="K371" s="2" t="s">
        <v>262</v>
      </c>
      <c r="L371" s="2">
        <v>5040</v>
      </c>
      <c r="M371" s="2" t="s">
        <v>1735</v>
      </c>
      <c r="N371" s="2" t="s">
        <v>264</v>
      </c>
      <c r="O371" s="2" t="s">
        <v>450</v>
      </c>
      <c r="P371" s="2" t="s">
        <v>266</v>
      </c>
      <c r="Q371" s="2" t="s">
        <v>118</v>
      </c>
      <c r="R371" s="2" t="s">
        <v>537</v>
      </c>
      <c r="S371" s="2" t="s">
        <v>123</v>
      </c>
      <c r="T371" s="2" t="s">
        <v>572</v>
      </c>
      <c r="U371" s="2" t="s">
        <v>137</v>
      </c>
      <c r="V371" s="2" t="s">
        <v>539</v>
      </c>
      <c r="W371" s="2" t="s">
        <v>540</v>
      </c>
      <c r="X371" s="2" t="s">
        <v>541</v>
      </c>
      <c r="Y371" s="2" t="s">
        <v>540</v>
      </c>
      <c r="Z371" s="16">
        <v>0</v>
      </c>
      <c r="AA371" s="16">
        <v>0</v>
      </c>
      <c r="AB371" s="16">
        <v>0</v>
      </c>
      <c r="AC371" s="16">
        <v>0</v>
      </c>
      <c r="AD371" s="36">
        <f t="shared" si="37"/>
        <v>0</v>
      </c>
      <c r="AE371" s="16">
        <v>0</v>
      </c>
      <c r="AF371" s="16">
        <v>0</v>
      </c>
      <c r="AG371" s="16">
        <f t="shared" si="38"/>
        <v>0</v>
      </c>
      <c r="AH371" s="16">
        <v>0</v>
      </c>
      <c r="AI371" s="16">
        <v>0</v>
      </c>
      <c r="AJ371" s="16">
        <f t="shared" si="39"/>
        <v>0</v>
      </c>
      <c r="AK371" s="16">
        <v>0</v>
      </c>
      <c r="AL371" s="16">
        <v>0</v>
      </c>
      <c r="AM371" s="16">
        <f t="shared" si="40"/>
        <v>0</v>
      </c>
      <c r="AN371" s="16">
        <v>0</v>
      </c>
      <c r="AO371" s="16">
        <v>0</v>
      </c>
      <c r="AP371" s="16">
        <f t="shared" si="41"/>
        <v>0</v>
      </c>
      <c r="AQ371" s="16">
        <v>0</v>
      </c>
      <c r="AR371" s="16">
        <f t="shared" si="42"/>
        <v>0</v>
      </c>
      <c r="AS371" s="16">
        <v>0</v>
      </c>
      <c r="AT371" s="16">
        <v>0</v>
      </c>
      <c r="AU371" s="16" t="s">
        <v>274</v>
      </c>
      <c r="AV371" s="16">
        <v>0</v>
      </c>
      <c r="AW371" s="36">
        <v>0</v>
      </c>
      <c r="AX371" s="36">
        <v>0</v>
      </c>
      <c r="AY371" s="36">
        <v>0</v>
      </c>
      <c r="AZ371" s="36">
        <v>0</v>
      </c>
      <c r="BA371" s="36">
        <v>0</v>
      </c>
      <c r="BB371" s="36"/>
    </row>
    <row r="372" spans="1:54" hidden="1" x14ac:dyDescent="0.25">
      <c r="A372" s="2" t="str">
        <f t="shared" si="36"/>
        <v>K</v>
      </c>
      <c r="B372" s="2" t="s">
        <v>7</v>
      </c>
      <c r="C372" s="40" t="s">
        <v>1727</v>
      </c>
      <c r="D372" s="40" t="s">
        <v>1728</v>
      </c>
      <c r="E372" s="40" t="s">
        <v>1729</v>
      </c>
      <c r="F372" s="40" t="s">
        <v>1730</v>
      </c>
      <c r="G372" s="40" t="s">
        <v>1731</v>
      </c>
      <c r="H372" s="40" t="s">
        <v>1732</v>
      </c>
      <c r="I372" s="40" t="s">
        <v>1740</v>
      </c>
      <c r="J372" s="40" t="s">
        <v>1741</v>
      </c>
      <c r="K372" s="2" t="s">
        <v>262</v>
      </c>
      <c r="L372" s="2">
        <v>5040</v>
      </c>
      <c r="M372" s="2" t="s">
        <v>1735</v>
      </c>
      <c r="N372" s="2" t="s">
        <v>264</v>
      </c>
      <c r="O372" s="40"/>
      <c r="P372" s="2" t="s">
        <v>266</v>
      </c>
      <c r="Q372" s="2" t="s">
        <v>118</v>
      </c>
      <c r="R372" s="2" t="s">
        <v>537</v>
      </c>
      <c r="S372" s="2" t="s">
        <v>123</v>
      </c>
      <c r="T372" s="2" t="s">
        <v>572</v>
      </c>
      <c r="U372" s="2" t="s">
        <v>137</v>
      </c>
      <c r="V372" s="2" t="s">
        <v>539</v>
      </c>
      <c r="W372" s="2" t="s">
        <v>540</v>
      </c>
      <c r="X372" s="2" t="s">
        <v>541</v>
      </c>
      <c r="Y372" s="2" t="s">
        <v>540</v>
      </c>
      <c r="Z372" s="41">
        <v>0</v>
      </c>
      <c r="AA372" s="41">
        <v>0</v>
      </c>
      <c r="AB372" s="41">
        <v>0</v>
      </c>
      <c r="AC372" s="41">
        <v>34534.15</v>
      </c>
      <c r="AD372" s="36">
        <f t="shared" si="37"/>
        <v>-34534.15</v>
      </c>
      <c r="AE372" s="41">
        <v>0</v>
      </c>
      <c r="AF372" s="41">
        <v>0</v>
      </c>
      <c r="AG372" s="41">
        <f t="shared" si="38"/>
        <v>0</v>
      </c>
      <c r="AH372" s="41">
        <v>0</v>
      </c>
      <c r="AI372" s="41">
        <v>0</v>
      </c>
      <c r="AJ372" s="41">
        <f t="shared" si="39"/>
        <v>0</v>
      </c>
      <c r="AK372" s="41">
        <v>0</v>
      </c>
      <c r="AL372" s="41">
        <v>0</v>
      </c>
      <c r="AM372" s="41">
        <f t="shared" si="40"/>
        <v>0</v>
      </c>
      <c r="AN372" s="41">
        <v>0</v>
      </c>
      <c r="AO372" s="41">
        <v>0</v>
      </c>
      <c r="AP372" s="41">
        <f t="shared" si="41"/>
        <v>0</v>
      </c>
      <c r="AQ372" s="41">
        <v>0</v>
      </c>
      <c r="AR372" s="41">
        <f t="shared" si="42"/>
        <v>-34534.15</v>
      </c>
      <c r="AS372" s="41">
        <v>0</v>
      </c>
      <c r="AT372" s="41" t="s">
        <v>1742</v>
      </c>
      <c r="AU372" s="41" t="s">
        <v>274</v>
      </c>
      <c r="AV372" s="16">
        <v>0</v>
      </c>
      <c r="AW372" s="36">
        <v>0</v>
      </c>
      <c r="AX372" s="36">
        <v>0</v>
      </c>
      <c r="AY372" s="36">
        <v>0</v>
      </c>
      <c r="AZ372" s="36">
        <v>0</v>
      </c>
      <c r="BA372" s="36">
        <v>0</v>
      </c>
      <c r="BB372" s="36"/>
    </row>
    <row r="373" spans="1:54" hidden="1" x14ac:dyDescent="0.25">
      <c r="A373" s="2" t="str">
        <f t="shared" si="36"/>
        <v>K</v>
      </c>
      <c r="B373" s="2" t="s">
        <v>7</v>
      </c>
      <c r="C373" s="2" t="s">
        <v>1727</v>
      </c>
      <c r="D373" s="35" t="s">
        <v>1728</v>
      </c>
      <c r="E373" s="33" t="s">
        <v>1743</v>
      </c>
      <c r="F373" s="33" t="s">
        <v>1744</v>
      </c>
      <c r="G373" s="33" t="s">
        <v>1745</v>
      </c>
      <c r="H373" s="33" t="s">
        <v>569</v>
      </c>
      <c r="I373" s="2" t="s">
        <v>1746</v>
      </c>
      <c r="J373" s="2" t="s">
        <v>1747</v>
      </c>
      <c r="K373" s="2" t="s">
        <v>262</v>
      </c>
      <c r="L373" s="2">
        <v>5040</v>
      </c>
      <c r="M373" s="2" t="s">
        <v>1735</v>
      </c>
      <c r="N373" s="2" t="s">
        <v>264</v>
      </c>
      <c r="P373" s="2" t="s">
        <v>266</v>
      </c>
      <c r="Q373" s="2" t="s">
        <v>118</v>
      </c>
      <c r="R373" s="2" t="s">
        <v>537</v>
      </c>
      <c r="S373" s="2" t="s">
        <v>123</v>
      </c>
      <c r="T373" s="2" t="s">
        <v>572</v>
      </c>
      <c r="U373" s="2" t="s">
        <v>137</v>
      </c>
      <c r="V373" s="2" t="s">
        <v>539</v>
      </c>
      <c r="W373" s="2" t="s">
        <v>540</v>
      </c>
      <c r="X373" s="2" t="s">
        <v>541</v>
      </c>
      <c r="Y373" s="2" t="s">
        <v>540</v>
      </c>
      <c r="Z373" s="16">
        <v>0</v>
      </c>
      <c r="AA373" s="16">
        <v>0</v>
      </c>
      <c r="AB373" s="16"/>
      <c r="AC373" s="16">
        <v>0</v>
      </c>
      <c r="AD373" s="36">
        <f t="shared" si="37"/>
        <v>0</v>
      </c>
      <c r="AE373" s="16">
        <v>0</v>
      </c>
      <c r="AF373" s="16">
        <v>0</v>
      </c>
      <c r="AG373" s="16">
        <f t="shared" si="38"/>
        <v>0</v>
      </c>
      <c r="AH373" s="16">
        <v>0</v>
      </c>
      <c r="AI373" s="16">
        <v>0</v>
      </c>
      <c r="AJ373" s="16">
        <f t="shared" si="39"/>
        <v>0</v>
      </c>
      <c r="AK373" s="16">
        <v>0</v>
      </c>
      <c r="AL373" s="16">
        <v>0</v>
      </c>
      <c r="AM373" s="16">
        <f t="shared" si="40"/>
        <v>0</v>
      </c>
      <c r="AN373" s="16">
        <v>0</v>
      </c>
      <c r="AO373" s="16">
        <v>0</v>
      </c>
      <c r="AP373" s="16">
        <f t="shared" si="41"/>
        <v>0</v>
      </c>
      <c r="AQ373" s="16">
        <v>0</v>
      </c>
      <c r="AR373" s="16">
        <f t="shared" si="42"/>
        <v>0</v>
      </c>
      <c r="AS373" s="16">
        <v>0</v>
      </c>
      <c r="AT373" s="16">
        <v>0</v>
      </c>
      <c r="AU373" s="16" t="s">
        <v>274</v>
      </c>
      <c r="AV373" s="16">
        <v>0</v>
      </c>
      <c r="AW373" s="36">
        <v>0</v>
      </c>
      <c r="AX373" s="36">
        <v>0</v>
      </c>
      <c r="AY373" s="36">
        <v>0</v>
      </c>
      <c r="AZ373" s="36">
        <v>0</v>
      </c>
      <c r="BA373" s="36">
        <v>0</v>
      </c>
      <c r="BB373" s="36"/>
    </row>
    <row r="374" spans="1:54" hidden="1" x14ac:dyDescent="0.25">
      <c r="A374" s="2" t="str">
        <f t="shared" si="36"/>
        <v>K</v>
      </c>
      <c r="B374" s="2" t="s">
        <v>7</v>
      </c>
      <c r="C374" s="2" t="s">
        <v>1748</v>
      </c>
      <c r="D374" s="35" t="s">
        <v>1749</v>
      </c>
      <c r="E374" s="2" t="s">
        <v>1750</v>
      </c>
      <c r="F374" s="2" t="s">
        <v>1751</v>
      </c>
      <c r="G374" s="2" t="s">
        <v>1752</v>
      </c>
      <c r="H374" s="2" t="s">
        <v>1753</v>
      </c>
      <c r="I374" s="2" t="s">
        <v>1754</v>
      </c>
      <c r="J374" s="2" t="s">
        <v>1755</v>
      </c>
      <c r="K374" s="2" t="s">
        <v>262</v>
      </c>
      <c r="L374" s="2">
        <v>5020</v>
      </c>
      <c r="M374" s="2" t="s">
        <v>1756</v>
      </c>
      <c r="N374" s="2" t="s">
        <v>264</v>
      </c>
      <c r="O374" s="2" t="s">
        <v>300</v>
      </c>
      <c r="P374" s="2" t="s">
        <v>266</v>
      </c>
      <c r="Q374" s="2" t="s">
        <v>118</v>
      </c>
      <c r="R374" s="2" t="s">
        <v>537</v>
      </c>
      <c r="S374" s="2" t="s">
        <v>123</v>
      </c>
      <c r="T374" s="2" t="s">
        <v>1757</v>
      </c>
      <c r="U374" s="2" t="s">
        <v>124</v>
      </c>
      <c r="V374" s="2" t="s">
        <v>509</v>
      </c>
      <c r="W374" s="2" t="s">
        <v>510</v>
      </c>
      <c r="X374" s="2" t="s">
        <v>1323</v>
      </c>
      <c r="Y374" s="2" t="s">
        <v>510</v>
      </c>
      <c r="Z374" s="16">
        <v>689951.64</v>
      </c>
      <c r="AA374" s="16">
        <v>602375</v>
      </c>
      <c r="AB374" s="16">
        <v>562645.85</v>
      </c>
      <c r="AC374" s="16">
        <v>607574.85000000009</v>
      </c>
      <c r="AD374" s="36">
        <f t="shared" si="37"/>
        <v>-5199.8500000000931</v>
      </c>
      <c r="AE374" s="16">
        <v>728712.6</v>
      </c>
      <c r="AF374" s="16">
        <v>709000</v>
      </c>
      <c r="AG374" s="16">
        <f t="shared" si="38"/>
        <v>19712.599999999977</v>
      </c>
      <c r="AH374" s="16">
        <v>618000</v>
      </c>
      <c r="AI374" s="16">
        <v>618000</v>
      </c>
      <c r="AJ374" s="16">
        <f t="shared" si="39"/>
        <v>0</v>
      </c>
      <c r="AK374" s="16">
        <v>618000</v>
      </c>
      <c r="AL374" s="16">
        <v>618000</v>
      </c>
      <c r="AM374" s="16">
        <f t="shared" si="40"/>
        <v>0</v>
      </c>
      <c r="AN374" s="16">
        <v>618000</v>
      </c>
      <c r="AO374" s="16">
        <v>618000</v>
      </c>
      <c r="AP374" s="16">
        <f t="shared" si="41"/>
        <v>0</v>
      </c>
      <c r="AQ374" s="16">
        <v>618000</v>
      </c>
      <c r="AR374" s="16">
        <f t="shared" si="42"/>
        <v>14512.749999999884</v>
      </c>
      <c r="AS374" s="16">
        <v>0</v>
      </c>
      <c r="AT374" s="16">
        <v>0</v>
      </c>
      <c r="AU374" s="16" t="s">
        <v>274</v>
      </c>
      <c r="AV374" s="16">
        <v>-618000</v>
      </c>
      <c r="AW374" s="36">
        <v>-19712.599999999977</v>
      </c>
      <c r="AX374" s="36">
        <v>0</v>
      </c>
      <c r="AY374" s="36">
        <v>0</v>
      </c>
      <c r="AZ374" s="36">
        <v>0</v>
      </c>
      <c r="BA374" s="36">
        <v>618000</v>
      </c>
      <c r="BB374" s="36"/>
    </row>
    <row r="375" spans="1:54" hidden="1" x14ac:dyDescent="0.25">
      <c r="A375" s="2" t="str">
        <f t="shared" si="36"/>
        <v>K</v>
      </c>
      <c r="B375" s="2" t="s">
        <v>7</v>
      </c>
      <c r="C375" s="2" t="s">
        <v>1748</v>
      </c>
      <c r="D375" s="35" t="s">
        <v>1749</v>
      </c>
      <c r="E375" s="2" t="s">
        <v>1750</v>
      </c>
      <c r="F375" s="2" t="s">
        <v>1751</v>
      </c>
      <c r="G375" s="2" t="s">
        <v>1752</v>
      </c>
      <c r="H375" s="2" t="s">
        <v>1753</v>
      </c>
      <c r="I375" s="2" t="s">
        <v>1758</v>
      </c>
      <c r="J375" s="2" t="s">
        <v>1759</v>
      </c>
      <c r="K375" s="2" t="s">
        <v>262</v>
      </c>
      <c r="L375" s="2">
        <v>5150</v>
      </c>
      <c r="M375" s="2" t="s">
        <v>1303</v>
      </c>
      <c r="N375" s="2" t="s">
        <v>264</v>
      </c>
      <c r="O375" s="2" t="s">
        <v>300</v>
      </c>
      <c r="P375" s="2" t="s">
        <v>266</v>
      </c>
      <c r="Q375" s="2" t="s">
        <v>118</v>
      </c>
      <c r="R375" s="2" t="s">
        <v>537</v>
      </c>
      <c r="S375" s="2" t="s">
        <v>123</v>
      </c>
      <c r="T375" s="2" t="s">
        <v>1757</v>
      </c>
      <c r="U375" s="2" t="s">
        <v>124</v>
      </c>
      <c r="V375" s="2" t="s">
        <v>509</v>
      </c>
      <c r="W375" s="2" t="s">
        <v>510</v>
      </c>
      <c r="X375" s="2" t="s">
        <v>1323</v>
      </c>
      <c r="Y375" s="2" t="s">
        <v>510</v>
      </c>
      <c r="Z375" s="16">
        <v>0</v>
      </c>
      <c r="AA375" s="16">
        <v>0</v>
      </c>
      <c r="AB375" s="16">
        <v>0</v>
      </c>
      <c r="AC375" s="16">
        <v>0</v>
      </c>
      <c r="AD375" s="36">
        <f t="shared" si="37"/>
        <v>0</v>
      </c>
      <c r="AE375" s="16">
        <v>1092245</v>
      </c>
      <c r="AF375" s="16">
        <v>0</v>
      </c>
      <c r="AG375" s="16">
        <f t="shared" si="38"/>
        <v>1092245</v>
      </c>
      <c r="AH375" s="16">
        <v>239551</v>
      </c>
      <c r="AI375" s="16">
        <v>1137412</v>
      </c>
      <c r="AJ375" s="16">
        <f t="shared" si="39"/>
        <v>-897861</v>
      </c>
      <c r="AK375" s="16">
        <v>0</v>
      </c>
      <c r="AL375" s="16">
        <v>290000</v>
      </c>
      <c r="AM375" s="16">
        <f t="shared" si="40"/>
        <v>-290000</v>
      </c>
      <c r="AN375" s="16">
        <v>0</v>
      </c>
      <c r="AO375" s="16">
        <v>850000</v>
      </c>
      <c r="AP375" s="16">
        <f t="shared" si="41"/>
        <v>-850000</v>
      </c>
      <c r="AQ375" s="16">
        <v>0</v>
      </c>
      <c r="AR375" s="16">
        <f t="shared" si="42"/>
        <v>-945616</v>
      </c>
      <c r="AS375" s="16">
        <v>0</v>
      </c>
      <c r="AT375" s="16" t="s">
        <v>1760</v>
      </c>
      <c r="AU375" s="16" t="s">
        <v>274</v>
      </c>
      <c r="AV375" s="16">
        <v>0</v>
      </c>
      <c r="AW375" s="36">
        <v>-156000</v>
      </c>
      <c r="AX375" s="36">
        <v>1137412</v>
      </c>
      <c r="AY375" s="36">
        <v>290000</v>
      </c>
      <c r="AZ375" s="36">
        <v>0</v>
      </c>
      <c r="BA375" s="36">
        <v>0</v>
      </c>
      <c r="BB375" s="36"/>
    </row>
    <row r="376" spans="1:54" hidden="1" x14ac:dyDescent="0.25">
      <c r="A376" s="2" t="str">
        <f t="shared" si="36"/>
        <v>K</v>
      </c>
      <c r="B376" s="2" t="s">
        <v>7</v>
      </c>
      <c r="C376" s="2" t="s">
        <v>1748</v>
      </c>
      <c r="D376" s="35" t="s">
        <v>1749</v>
      </c>
      <c r="E376" s="2" t="s">
        <v>1750</v>
      </c>
      <c r="F376" s="2" t="s">
        <v>1751</v>
      </c>
      <c r="G376" s="2" t="s">
        <v>1752</v>
      </c>
      <c r="H376" s="2" t="s">
        <v>1753</v>
      </c>
      <c r="I376" s="2" t="s">
        <v>1761</v>
      </c>
      <c r="J376" s="2" t="s">
        <v>1762</v>
      </c>
      <c r="K376" s="2" t="s">
        <v>262</v>
      </c>
      <c r="L376" s="2">
        <v>5020</v>
      </c>
      <c r="M376" s="2" t="s">
        <v>1756</v>
      </c>
      <c r="N376" s="2" t="s">
        <v>264</v>
      </c>
      <c r="O376" s="2" t="s">
        <v>300</v>
      </c>
      <c r="P376" s="2" t="s">
        <v>266</v>
      </c>
      <c r="Q376" s="2" t="s">
        <v>118</v>
      </c>
      <c r="R376" s="2" t="s">
        <v>537</v>
      </c>
      <c r="S376" s="2" t="s">
        <v>123</v>
      </c>
      <c r="T376" s="2" t="s">
        <v>1757</v>
      </c>
      <c r="U376" s="2" t="s">
        <v>124</v>
      </c>
      <c r="V376" s="2" t="s">
        <v>509</v>
      </c>
      <c r="W376" s="2" t="s">
        <v>510</v>
      </c>
      <c r="X376" s="2" t="s">
        <v>1323</v>
      </c>
      <c r="Y376" s="2" t="s">
        <v>510</v>
      </c>
      <c r="Z376" s="16">
        <v>618000</v>
      </c>
      <c r="AA376" s="16">
        <v>616532</v>
      </c>
      <c r="AB376" s="16">
        <v>616531.65</v>
      </c>
      <c r="AC376" s="16">
        <v>602451.30000000005</v>
      </c>
      <c r="AD376" s="36">
        <f t="shared" si="37"/>
        <v>14080.699999999953</v>
      </c>
      <c r="AE376" s="16">
        <v>618000</v>
      </c>
      <c r="AF376" s="16">
        <v>618000</v>
      </c>
      <c r="AG376" s="16">
        <f t="shared" si="38"/>
        <v>0</v>
      </c>
      <c r="AH376" s="16">
        <v>257500</v>
      </c>
      <c r="AI376" s="16">
        <v>618000</v>
      </c>
      <c r="AJ376" s="16">
        <f t="shared" si="39"/>
        <v>-360500</v>
      </c>
      <c r="AK376" s="16">
        <v>257500</v>
      </c>
      <c r="AL376" s="16">
        <v>300000</v>
      </c>
      <c r="AM376" s="16">
        <f t="shared" si="40"/>
        <v>-42500</v>
      </c>
      <c r="AN376" s="16">
        <v>257500</v>
      </c>
      <c r="AO376" s="16">
        <v>300000</v>
      </c>
      <c r="AP376" s="16">
        <f t="shared" si="41"/>
        <v>-42500</v>
      </c>
      <c r="AQ376" s="16">
        <v>300000</v>
      </c>
      <c r="AR376" s="16">
        <f t="shared" si="42"/>
        <v>-431419.30000000005</v>
      </c>
      <c r="AS376" s="16">
        <v>0</v>
      </c>
      <c r="AT376" s="16">
        <v>0</v>
      </c>
      <c r="AU376" s="16" t="s">
        <v>274</v>
      </c>
      <c r="AV376" s="16">
        <v>-300000</v>
      </c>
      <c r="AW376" s="36">
        <v>0</v>
      </c>
      <c r="AX376" s="36">
        <v>360500</v>
      </c>
      <c r="AY376" s="36">
        <v>42500</v>
      </c>
      <c r="AZ376" s="36">
        <v>42500</v>
      </c>
      <c r="BA376" s="36">
        <v>300000</v>
      </c>
      <c r="BB376" s="36"/>
    </row>
    <row r="377" spans="1:54" hidden="1" x14ac:dyDescent="0.25">
      <c r="A377" s="2" t="str">
        <f t="shared" si="36"/>
        <v>K</v>
      </c>
      <c r="B377" s="2" t="s">
        <v>7</v>
      </c>
      <c r="C377" s="2" t="s">
        <v>1748</v>
      </c>
      <c r="D377" s="35" t="s">
        <v>1749</v>
      </c>
      <c r="E377" s="2" t="s">
        <v>1750</v>
      </c>
      <c r="F377" s="2" t="s">
        <v>1751</v>
      </c>
      <c r="G377" s="2" t="s">
        <v>1752</v>
      </c>
      <c r="H377" s="2" t="s">
        <v>1753</v>
      </c>
      <c r="I377" s="2" t="s">
        <v>1763</v>
      </c>
      <c r="J377" s="2" t="s">
        <v>1764</v>
      </c>
      <c r="K377" s="2" t="s">
        <v>262</v>
      </c>
      <c r="L377" s="2">
        <v>5150</v>
      </c>
      <c r="M377" s="2" t="s">
        <v>1303</v>
      </c>
      <c r="N377" s="2" t="s">
        <v>264</v>
      </c>
      <c r="O377" s="2" t="s">
        <v>300</v>
      </c>
      <c r="P377" s="2" t="s">
        <v>266</v>
      </c>
      <c r="Q377" s="2" t="s">
        <v>118</v>
      </c>
      <c r="R377" s="2" t="s">
        <v>537</v>
      </c>
      <c r="S377" s="2" t="s">
        <v>123</v>
      </c>
      <c r="T377" s="2" t="s">
        <v>1757</v>
      </c>
      <c r="U377" s="2" t="s">
        <v>124</v>
      </c>
      <c r="V377" s="2" t="s">
        <v>509</v>
      </c>
      <c r="W377" s="2" t="s">
        <v>510</v>
      </c>
      <c r="X377" s="2" t="s">
        <v>1323</v>
      </c>
      <c r="Y377" s="2" t="s">
        <v>510</v>
      </c>
      <c r="Z377" s="16">
        <v>0</v>
      </c>
      <c r="AA377" s="16">
        <v>-2632</v>
      </c>
      <c r="AB377" s="16">
        <v>267553.38</v>
      </c>
      <c r="AC377" s="16">
        <v>227645.815986</v>
      </c>
      <c r="AD377" s="36">
        <f t="shared" si="37"/>
        <v>-230277.815986</v>
      </c>
      <c r="AE377" s="16">
        <v>0</v>
      </c>
      <c r="AF377" s="16">
        <v>0</v>
      </c>
      <c r="AG377" s="16">
        <f t="shared" si="38"/>
        <v>0</v>
      </c>
      <c r="AH377" s="16">
        <v>0</v>
      </c>
      <c r="AI377" s="16">
        <v>0</v>
      </c>
      <c r="AJ377" s="16">
        <f t="shared" si="39"/>
        <v>0</v>
      </c>
      <c r="AK377" s="16">
        <v>0</v>
      </c>
      <c r="AL377" s="16">
        <v>0</v>
      </c>
      <c r="AM377" s="16">
        <f t="shared" si="40"/>
        <v>0</v>
      </c>
      <c r="AN377" s="16">
        <v>0</v>
      </c>
      <c r="AO377" s="16">
        <v>0</v>
      </c>
      <c r="AP377" s="16">
        <f t="shared" si="41"/>
        <v>0</v>
      </c>
      <c r="AQ377" s="16">
        <v>0</v>
      </c>
      <c r="AR377" s="16">
        <f t="shared" si="42"/>
        <v>-230277.815986</v>
      </c>
      <c r="AS377" s="16">
        <v>0</v>
      </c>
      <c r="AT377" s="16">
        <v>0</v>
      </c>
      <c r="AU377" s="16" t="s">
        <v>274</v>
      </c>
      <c r="AV377" s="16">
        <v>0</v>
      </c>
      <c r="AW377" s="36">
        <v>0</v>
      </c>
      <c r="AX377" s="36">
        <v>0</v>
      </c>
      <c r="AY377" s="36">
        <v>0</v>
      </c>
      <c r="AZ377" s="36">
        <v>0</v>
      </c>
      <c r="BA377" s="36">
        <v>0</v>
      </c>
      <c r="BB377" s="36"/>
    </row>
    <row r="378" spans="1:54" hidden="1" x14ac:dyDescent="0.25">
      <c r="A378" s="2" t="str">
        <f t="shared" si="36"/>
        <v>K</v>
      </c>
      <c r="B378" s="2" t="s">
        <v>7</v>
      </c>
      <c r="C378" s="2" t="s">
        <v>1748</v>
      </c>
      <c r="D378" s="35" t="s">
        <v>1749</v>
      </c>
      <c r="E378" s="2" t="s">
        <v>1750</v>
      </c>
      <c r="F378" s="2" t="s">
        <v>1751</v>
      </c>
      <c r="G378" s="2" t="s">
        <v>1752</v>
      </c>
      <c r="H378" s="2" t="s">
        <v>1753</v>
      </c>
      <c r="I378" s="2" t="s">
        <v>1765</v>
      </c>
      <c r="J378" s="2" t="s">
        <v>1766</v>
      </c>
      <c r="K378" s="2" t="s">
        <v>262</v>
      </c>
      <c r="L378" s="2">
        <v>5020</v>
      </c>
      <c r="M378" s="2" t="s">
        <v>1756</v>
      </c>
      <c r="N378" s="2" t="s">
        <v>264</v>
      </c>
      <c r="O378" s="2" t="s">
        <v>285</v>
      </c>
      <c r="P378" s="2" t="s">
        <v>266</v>
      </c>
      <c r="Q378" s="2" t="s">
        <v>118</v>
      </c>
      <c r="R378" s="2" t="s">
        <v>537</v>
      </c>
      <c r="S378" s="2" t="s">
        <v>123</v>
      </c>
      <c r="T378" s="2" t="s">
        <v>1757</v>
      </c>
      <c r="U378" s="2" t="s">
        <v>124</v>
      </c>
      <c r="V378" s="2" t="s">
        <v>509</v>
      </c>
      <c r="W378" s="2" t="s">
        <v>510</v>
      </c>
      <c r="X378" s="2" t="s">
        <v>1323</v>
      </c>
      <c r="Y378" s="2" t="s">
        <v>510</v>
      </c>
      <c r="Z378" s="16">
        <v>0</v>
      </c>
      <c r="AA378" s="16">
        <v>0</v>
      </c>
      <c r="AB378" s="16">
        <v>0</v>
      </c>
      <c r="AC378" s="16">
        <v>85296.75</v>
      </c>
      <c r="AD378" s="36">
        <f t="shared" si="37"/>
        <v>-85296.75</v>
      </c>
      <c r="AE378" s="16">
        <v>0</v>
      </c>
      <c r="AF378" s="16">
        <v>88000</v>
      </c>
      <c r="AG378" s="16">
        <f t="shared" si="38"/>
        <v>-88000</v>
      </c>
      <c r="AH378" s="16">
        <v>0</v>
      </c>
      <c r="AI378" s="16">
        <v>0</v>
      </c>
      <c r="AJ378" s="16">
        <f t="shared" si="39"/>
        <v>0</v>
      </c>
      <c r="AK378" s="16">
        <v>0</v>
      </c>
      <c r="AL378" s="16">
        <v>0</v>
      </c>
      <c r="AM378" s="16">
        <f t="shared" si="40"/>
        <v>0</v>
      </c>
      <c r="AN378" s="16">
        <v>0</v>
      </c>
      <c r="AO378" s="16">
        <v>0</v>
      </c>
      <c r="AP378" s="16">
        <f t="shared" si="41"/>
        <v>0</v>
      </c>
      <c r="AQ378" s="16">
        <v>0</v>
      </c>
      <c r="AR378" s="16">
        <f t="shared" si="42"/>
        <v>-173296.75</v>
      </c>
      <c r="AS378" s="16">
        <v>0</v>
      </c>
      <c r="AT378" s="16">
        <v>0</v>
      </c>
      <c r="AU378" s="16" t="s">
        <v>274</v>
      </c>
      <c r="AV378" s="16">
        <v>0</v>
      </c>
      <c r="AW378" s="36">
        <v>88000</v>
      </c>
      <c r="AX378" s="36">
        <v>0</v>
      </c>
      <c r="AY378" s="36">
        <v>0</v>
      </c>
      <c r="AZ378" s="36">
        <v>0</v>
      </c>
      <c r="BA378" s="36">
        <v>0</v>
      </c>
      <c r="BB378" s="36"/>
    </row>
    <row r="379" spans="1:54" hidden="1" x14ac:dyDescent="0.25">
      <c r="A379" s="2" t="str">
        <f t="shared" si="36"/>
        <v>K</v>
      </c>
      <c r="B379" s="2" t="s">
        <v>7</v>
      </c>
      <c r="C379" s="2" t="s">
        <v>1748</v>
      </c>
      <c r="D379" s="35" t="s">
        <v>1749</v>
      </c>
      <c r="E379" s="2" t="s">
        <v>1750</v>
      </c>
      <c r="F379" s="2" t="s">
        <v>1751</v>
      </c>
      <c r="G379" s="2" t="s">
        <v>1752</v>
      </c>
      <c r="H379" s="2" t="s">
        <v>1753</v>
      </c>
      <c r="I379" s="2" t="s">
        <v>1767</v>
      </c>
      <c r="J379" s="2" t="s">
        <v>1768</v>
      </c>
      <c r="K379" s="2" t="s">
        <v>262</v>
      </c>
      <c r="L379" s="2">
        <v>5150</v>
      </c>
      <c r="M379" s="2" t="s">
        <v>1303</v>
      </c>
      <c r="N379" s="2" t="s">
        <v>264</v>
      </c>
      <c r="O379" s="2" t="s">
        <v>300</v>
      </c>
      <c r="P379" s="2" t="s">
        <v>266</v>
      </c>
      <c r="Q379" s="2" t="s">
        <v>118</v>
      </c>
      <c r="R379" s="2" t="s">
        <v>537</v>
      </c>
      <c r="S379" s="2" t="s">
        <v>123</v>
      </c>
      <c r="T379" s="2" t="s">
        <v>1757</v>
      </c>
      <c r="U379" s="2" t="s">
        <v>124</v>
      </c>
      <c r="V379" s="2" t="s">
        <v>509</v>
      </c>
      <c r="W379" s="2" t="s">
        <v>510</v>
      </c>
      <c r="X379" s="2" t="s">
        <v>1323</v>
      </c>
      <c r="Y379" s="2" t="s">
        <v>510</v>
      </c>
      <c r="Z379" s="16">
        <v>0</v>
      </c>
      <c r="AA379" s="16">
        <v>0</v>
      </c>
      <c r="AB379" s="16">
        <v>0</v>
      </c>
      <c r="AC379" s="16">
        <v>0</v>
      </c>
      <c r="AD379" s="36">
        <f t="shared" si="37"/>
        <v>0</v>
      </c>
      <c r="AE379" s="16">
        <v>0</v>
      </c>
      <c r="AF379" s="16">
        <v>0</v>
      </c>
      <c r="AG379" s="16">
        <f t="shared" si="38"/>
        <v>0</v>
      </c>
      <c r="AH379" s="16">
        <v>0</v>
      </c>
      <c r="AI379" s="16">
        <v>0</v>
      </c>
      <c r="AJ379" s="16">
        <f t="shared" si="39"/>
        <v>0</v>
      </c>
      <c r="AK379" s="16">
        <v>0</v>
      </c>
      <c r="AL379" s="16">
        <v>0</v>
      </c>
      <c r="AM379" s="16">
        <f t="shared" si="40"/>
        <v>0</v>
      </c>
      <c r="AN379" s="16">
        <v>0</v>
      </c>
      <c r="AO379" s="16">
        <v>0</v>
      </c>
      <c r="AP379" s="16">
        <f t="shared" si="41"/>
        <v>0</v>
      </c>
      <c r="AQ379" s="16">
        <v>0</v>
      </c>
      <c r="AR379" s="16">
        <f t="shared" si="42"/>
        <v>0</v>
      </c>
      <c r="AS379" s="16">
        <v>0</v>
      </c>
      <c r="AT379" s="16">
        <v>0</v>
      </c>
      <c r="AU379" s="16" t="s">
        <v>274</v>
      </c>
      <c r="AV379" s="16">
        <v>0</v>
      </c>
      <c r="AW379" s="36">
        <v>0</v>
      </c>
      <c r="AX379" s="36">
        <v>0</v>
      </c>
      <c r="AY379" s="36">
        <v>0</v>
      </c>
      <c r="AZ379" s="36">
        <v>0</v>
      </c>
      <c r="BA379" s="36">
        <v>0</v>
      </c>
      <c r="BB379" s="36"/>
    </row>
    <row r="380" spans="1:54" hidden="1" x14ac:dyDescent="0.25">
      <c r="A380" s="2" t="str">
        <f t="shared" si="36"/>
        <v>K</v>
      </c>
      <c r="B380" s="2" t="s">
        <v>7</v>
      </c>
      <c r="C380" s="2" t="s">
        <v>1748</v>
      </c>
      <c r="D380" s="35" t="s">
        <v>1749</v>
      </c>
      <c r="E380" s="2" t="s">
        <v>1750</v>
      </c>
      <c r="F380" s="2" t="s">
        <v>1751</v>
      </c>
      <c r="G380" s="2" t="s">
        <v>1752</v>
      </c>
      <c r="H380" s="2" t="s">
        <v>1753</v>
      </c>
      <c r="I380" s="2" t="s">
        <v>1769</v>
      </c>
      <c r="J380" s="2" t="s">
        <v>1770</v>
      </c>
      <c r="K380" s="2" t="s">
        <v>262</v>
      </c>
      <c r="L380" s="2">
        <v>5020</v>
      </c>
      <c r="M380" s="2" t="s">
        <v>1756</v>
      </c>
      <c r="N380" s="2" t="s">
        <v>264</v>
      </c>
      <c r="O380" s="2" t="s">
        <v>265</v>
      </c>
      <c r="P380" s="2" t="s">
        <v>266</v>
      </c>
      <c r="Q380" s="2" t="s">
        <v>118</v>
      </c>
      <c r="R380" s="2" t="s">
        <v>537</v>
      </c>
      <c r="S380" s="2" t="s">
        <v>123</v>
      </c>
      <c r="T380" s="2" t="s">
        <v>1757</v>
      </c>
      <c r="U380" s="2" t="s">
        <v>124</v>
      </c>
      <c r="V380" s="2" t="s">
        <v>509</v>
      </c>
      <c r="W380" s="2" t="s">
        <v>510</v>
      </c>
      <c r="X380" s="2" t="s">
        <v>1323</v>
      </c>
      <c r="Y380" s="2" t="s">
        <v>510</v>
      </c>
      <c r="Z380" s="16">
        <v>0</v>
      </c>
      <c r="AA380" s="16">
        <v>0</v>
      </c>
      <c r="AB380" s="16">
        <v>0</v>
      </c>
      <c r="AC380" s="16">
        <v>0</v>
      </c>
      <c r="AD380" s="36">
        <f t="shared" si="37"/>
        <v>0</v>
      </c>
      <c r="AE380" s="16">
        <v>0</v>
      </c>
      <c r="AF380" s="16">
        <v>38000</v>
      </c>
      <c r="AG380" s="16">
        <f t="shared" si="38"/>
        <v>-38000</v>
      </c>
      <c r="AH380" s="16">
        <v>0</v>
      </c>
      <c r="AI380" s="16">
        <v>0</v>
      </c>
      <c r="AJ380" s="16">
        <f t="shared" si="39"/>
        <v>0</v>
      </c>
      <c r="AK380" s="16">
        <v>0</v>
      </c>
      <c r="AL380" s="16">
        <v>0</v>
      </c>
      <c r="AM380" s="16">
        <f t="shared" si="40"/>
        <v>0</v>
      </c>
      <c r="AN380" s="16">
        <v>0</v>
      </c>
      <c r="AO380" s="16">
        <v>0</v>
      </c>
      <c r="AP380" s="16">
        <f t="shared" si="41"/>
        <v>0</v>
      </c>
      <c r="AQ380" s="16">
        <v>0</v>
      </c>
      <c r="AR380" s="16">
        <f t="shared" si="42"/>
        <v>-38000</v>
      </c>
      <c r="AS380" s="16">
        <v>0</v>
      </c>
      <c r="AT380" s="16">
        <v>0</v>
      </c>
      <c r="AU380" s="16" t="s">
        <v>274</v>
      </c>
      <c r="AV380" s="16">
        <v>0</v>
      </c>
      <c r="AW380" s="36">
        <v>38000</v>
      </c>
      <c r="AX380" s="36">
        <v>0</v>
      </c>
      <c r="AY380" s="36">
        <v>0</v>
      </c>
      <c r="AZ380" s="36">
        <v>0</v>
      </c>
      <c r="BA380" s="36">
        <v>0</v>
      </c>
      <c r="BB380" s="36"/>
    </row>
    <row r="381" spans="1:54" hidden="1" x14ac:dyDescent="0.25">
      <c r="A381" s="2" t="str">
        <f t="shared" si="36"/>
        <v>K</v>
      </c>
      <c r="B381" s="2" t="s">
        <v>7</v>
      </c>
      <c r="C381" s="2" t="s">
        <v>1748</v>
      </c>
      <c r="D381" s="35" t="s">
        <v>1749</v>
      </c>
      <c r="E381" s="2" t="s">
        <v>1750</v>
      </c>
      <c r="F381" s="2" t="s">
        <v>1751</v>
      </c>
      <c r="G381" s="2" t="s">
        <v>1771</v>
      </c>
      <c r="H381" s="2" t="s">
        <v>1718</v>
      </c>
      <c r="I381" s="2" t="s">
        <v>1772</v>
      </c>
      <c r="J381" s="2" t="s">
        <v>1773</v>
      </c>
      <c r="K381" s="2" t="s">
        <v>262</v>
      </c>
      <c r="L381" s="2">
        <v>5325</v>
      </c>
      <c r="M381" s="2" t="s">
        <v>1721</v>
      </c>
      <c r="N381" s="2" t="s">
        <v>264</v>
      </c>
      <c r="O381" s="2" t="s">
        <v>300</v>
      </c>
      <c r="P381" s="2" t="s">
        <v>266</v>
      </c>
      <c r="Q381" s="2" t="s">
        <v>118</v>
      </c>
      <c r="R381" s="2" t="s">
        <v>537</v>
      </c>
      <c r="S381" s="2" t="s">
        <v>123</v>
      </c>
      <c r="T381" s="2" t="s">
        <v>1722</v>
      </c>
      <c r="U381" s="2" t="s">
        <v>136</v>
      </c>
      <c r="V381" s="2" t="s">
        <v>509</v>
      </c>
      <c r="W381" s="2" t="s">
        <v>510</v>
      </c>
      <c r="X381" s="2" t="s">
        <v>1323</v>
      </c>
      <c r="Y381" s="2" t="s">
        <v>510</v>
      </c>
      <c r="Z381" s="16">
        <v>0</v>
      </c>
      <c r="AA381" s="16">
        <v>109265</v>
      </c>
      <c r="AB381" s="16">
        <v>113438.28</v>
      </c>
      <c r="AC381" s="16">
        <v>115834.926444</v>
      </c>
      <c r="AD381" s="36">
        <f t="shared" si="37"/>
        <v>-6569.926443999997</v>
      </c>
      <c r="AE381" s="16">
        <v>0</v>
      </c>
      <c r="AF381" s="16">
        <v>39606</v>
      </c>
      <c r="AG381" s="16">
        <f t="shared" si="38"/>
        <v>-39606</v>
      </c>
      <c r="AH381" s="16">
        <v>0</v>
      </c>
      <c r="AI381" s="16">
        <v>0</v>
      </c>
      <c r="AJ381" s="16">
        <f t="shared" si="39"/>
        <v>0</v>
      </c>
      <c r="AK381" s="16">
        <v>0</v>
      </c>
      <c r="AL381" s="16">
        <v>0</v>
      </c>
      <c r="AM381" s="16">
        <f t="shared" si="40"/>
        <v>0</v>
      </c>
      <c r="AN381" s="16">
        <v>0</v>
      </c>
      <c r="AO381" s="16">
        <v>0</v>
      </c>
      <c r="AP381" s="16">
        <f t="shared" si="41"/>
        <v>0</v>
      </c>
      <c r="AQ381" s="16">
        <v>0</v>
      </c>
      <c r="AR381" s="16">
        <f t="shared" si="42"/>
        <v>-46175.926443999997</v>
      </c>
      <c r="AS381" s="16">
        <v>0</v>
      </c>
      <c r="AT381" s="16">
        <v>0</v>
      </c>
      <c r="AU381" s="16" t="s">
        <v>274</v>
      </c>
      <c r="AV381" s="16">
        <v>0</v>
      </c>
      <c r="AW381" s="36">
        <v>39606</v>
      </c>
      <c r="AX381" s="36">
        <v>0</v>
      </c>
      <c r="AY381" s="36">
        <v>0</v>
      </c>
      <c r="AZ381" s="36">
        <v>0</v>
      </c>
      <c r="BA381" s="36">
        <v>0</v>
      </c>
      <c r="BB381" s="36"/>
    </row>
    <row r="382" spans="1:54" hidden="1" x14ac:dyDescent="0.25">
      <c r="A382" s="2" t="str">
        <f t="shared" si="36"/>
        <v>K</v>
      </c>
      <c r="B382" s="2" t="s">
        <v>7</v>
      </c>
      <c r="C382" s="2" t="s">
        <v>1748</v>
      </c>
      <c r="D382" s="35" t="s">
        <v>1749</v>
      </c>
      <c r="E382" s="2" t="s">
        <v>1750</v>
      </c>
      <c r="F382" s="2" t="s">
        <v>1751</v>
      </c>
      <c r="G382" s="2" t="s">
        <v>1774</v>
      </c>
      <c r="H382" s="2" t="s">
        <v>1775</v>
      </c>
      <c r="I382" s="2" t="s">
        <v>1776</v>
      </c>
      <c r="J382" s="2" t="s">
        <v>1777</v>
      </c>
      <c r="K382" s="2" t="s">
        <v>262</v>
      </c>
      <c r="L382" s="2">
        <v>5325</v>
      </c>
      <c r="M382" s="2" t="s">
        <v>1721</v>
      </c>
      <c r="N382" s="2" t="s">
        <v>264</v>
      </c>
      <c r="O382" s="2" t="s">
        <v>300</v>
      </c>
      <c r="P382" s="2" t="s">
        <v>266</v>
      </c>
      <c r="Q382" s="2" t="s">
        <v>118</v>
      </c>
      <c r="R382" s="2" t="s">
        <v>537</v>
      </c>
      <c r="S382" s="2" t="s">
        <v>123</v>
      </c>
      <c r="T382" s="2" t="s">
        <v>1778</v>
      </c>
      <c r="U382" s="2" t="s">
        <v>138</v>
      </c>
      <c r="V382" s="2" t="s">
        <v>509</v>
      </c>
      <c r="W382" s="2" t="s">
        <v>510</v>
      </c>
      <c r="X382" s="2" t="s">
        <v>1323</v>
      </c>
      <c r="Y382" s="2" t="s">
        <v>510</v>
      </c>
      <c r="Z382" s="16">
        <v>0</v>
      </c>
      <c r="AA382" s="16">
        <v>109030</v>
      </c>
      <c r="AB382" s="16">
        <v>113354.75</v>
      </c>
      <c r="AC382" s="16">
        <v>117804.538176</v>
      </c>
      <c r="AD382" s="36">
        <f t="shared" si="37"/>
        <v>-8774.5381760000018</v>
      </c>
      <c r="AE382" s="16">
        <v>0</v>
      </c>
      <c r="AF382" s="16">
        <v>45245</v>
      </c>
      <c r="AG382" s="16">
        <f t="shared" si="38"/>
        <v>-45245</v>
      </c>
      <c r="AH382" s="16">
        <v>0</v>
      </c>
      <c r="AI382" s="16">
        <v>1656375</v>
      </c>
      <c r="AJ382" s="16">
        <f t="shared" si="39"/>
        <v>-1656375</v>
      </c>
      <c r="AK382" s="16">
        <v>0</v>
      </c>
      <c r="AL382" s="16">
        <v>2625</v>
      </c>
      <c r="AM382" s="16">
        <f t="shared" si="40"/>
        <v>-2625</v>
      </c>
      <c r="AN382" s="16">
        <v>0</v>
      </c>
      <c r="AO382" s="16">
        <v>2625</v>
      </c>
      <c r="AP382" s="16">
        <f t="shared" si="41"/>
        <v>-2625</v>
      </c>
      <c r="AQ382" s="16">
        <v>2625</v>
      </c>
      <c r="AR382" s="16">
        <f t="shared" si="42"/>
        <v>-1715644.5381760001</v>
      </c>
      <c r="AS382" s="16">
        <v>0</v>
      </c>
      <c r="AT382" s="16">
        <v>0</v>
      </c>
      <c r="AU382" s="16" t="s">
        <v>274</v>
      </c>
      <c r="AV382" s="16">
        <v>-2625</v>
      </c>
      <c r="AW382" s="36">
        <v>45245</v>
      </c>
      <c r="AX382" s="36">
        <v>1656375</v>
      </c>
      <c r="AY382" s="36">
        <v>2625</v>
      </c>
      <c r="AZ382" s="36">
        <v>2625</v>
      </c>
      <c r="BA382" s="36">
        <v>2625</v>
      </c>
      <c r="BB382" s="36"/>
    </row>
    <row r="383" spans="1:54" hidden="1" x14ac:dyDescent="0.25">
      <c r="A383" s="2" t="str">
        <f t="shared" si="36"/>
        <v>K</v>
      </c>
      <c r="B383" s="2" t="s">
        <v>7</v>
      </c>
      <c r="C383" s="2" t="s">
        <v>1748</v>
      </c>
      <c r="D383" s="35" t="s">
        <v>1749</v>
      </c>
      <c r="E383" s="2" t="s">
        <v>1750</v>
      </c>
      <c r="F383" s="2" t="s">
        <v>1751</v>
      </c>
      <c r="G383" s="2" t="s">
        <v>1779</v>
      </c>
      <c r="H383" s="2" t="s">
        <v>1780</v>
      </c>
      <c r="I383" s="2" t="s">
        <v>1781</v>
      </c>
      <c r="J383" s="2" t="s">
        <v>1782</v>
      </c>
      <c r="K383" s="2" t="s">
        <v>262</v>
      </c>
      <c r="L383" s="2">
        <v>5327</v>
      </c>
      <c r="M383" s="2" t="s">
        <v>549</v>
      </c>
      <c r="N383" s="2" t="s">
        <v>264</v>
      </c>
      <c r="O383" s="2" t="s">
        <v>300</v>
      </c>
      <c r="P383" s="2" t="s">
        <v>266</v>
      </c>
      <c r="Q383" s="2" t="s">
        <v>118</v>
      </c>
      <c r="R383" s="2" t="s">
        <v>537</v>
      </c>
      <c r="S383" s="2" t="s">
        <v>123</v>
      </c>
      <c r="T383" s="2" t="s">
        <v>550</v>
      </c>
      <c r="U383" s="2" t="s">
        <v>143</v>
      </c>
      <c r="V383" s="2" t="s">
        <v>509</v>
      </c>
      <c r="W383" s="2" t="s">
        <v>510</v>
      </c>
      <c r="X383" s="2" t="s">
        <v>1323</v>
      </c>
      <c r="Y383" s="2" t="s">
        <v>510</v>
      </c>
      <c r="Z383" s="16">
        <v>0</v>
      </c>
      <c r="AA383" s="16">
        <v>11668</v>
      </c>
      <c r="AB383" s="16">
        <v>25223.25</v>
      </c>
      <c r="AC383" s="16">
        <v>32798.624315999994</v>
      </c>
      <c r="AD383" s="36">
        <f t="shared" si="37"/>
        <v>-21130.624315999994</v>
      </c>
      <c r="AE383" s="16">
        <v>0</v>
      </c>
      <c r="AF383" s="16">
        <v>220000</v>
      </c>
      <c r="AG383" s="16">
        <f t="shared" si="38"/>
        <v>-220000</v>
      </c>
      <c r="AH383" s="16">
        <v>0</v>
      </c>
      <c r="AI383" s="16">
        <v>0</v>
      </c>
      <c r="AJ383" s="16">
        <f t="shared" si="39"/>
        <v>0</v>
      </c>
      <c r="AK383" s="16">
        <v>0</v>
      </c>
      <c r="AL383" s="16">
        <v>0</v>
      </c>
      <c r="AM383" s="16">
        <f t="shared" si="40"/>
        <v>0</v>
      </c>
      <c r="AN383" s="16">
        <v>0</v>
      </c>
      <c r="AO383" s="16">
        <v>0</v>
      </c>
      <c r="AP383" s="16">
        <f t="shared" si="41"/>
        <v>0</v>
      </c>
      <c r="AQ383" s="16">
        <v>0</v>
      </c>
      <c r="AR383" s="16">
        <f t="shared" si="42"/>
        <v>-241130.624316</v>
      </c>
      <c r="AS383" s="16">
        <v>0</v>
      </c>
      <c r="AT383" s="16">
        <v>0</v>
      </c>
      <c r="AU383" s="16" t="s">
        <v>274</v>
      </c>
      <c r="AV383" s="16">
        <v>0</v>
      </c>
      <c r="AW383" s="36">
        <v>220000</v>
      </c>
      <c r="AX383" s="36">
        <v>0</v>
      </c>
      <c r="AY383" s="36">
        <v>0</v>
      </c>
      <c r="AZ383" s="36">
        <v>0</v>
      </c>
      <c r="BA383" s="36">
        <v>0</v>
      </c>
      <c r="BB383" s="36"/>
    </row>
    <row r="384" spans="1:54" hidden="1" x14ac:dyDescent="0.25">
      <c r="A384" s="2" t="str">
        <f t="shared" si="36"/>
        <v>K</v>
      </c>
      <c r="B384" s="2" t="s">
        <v>7</v>
      </c>
      <c r="C384" s="2" t="s">
        <v>1783</v>
      </c>
      <c r="D384" s="35" t="s">
        <v>1784</v>
      </c>
      <c r="E384" s="2" t="s">
        <v>1785</v>
      </c>
      <c r="F384" s="2" t="s">
        <v>1786</v>
      </c>
      <c r="G384" s="2" t="s">
        <v>1787</v>
      </c>
      <c r="H384" s="2" t="s">
        <v>1775</v>
      </c>
      <c r="I384" s="2" t="s">
        <v>1788</v>
      </c>
      <c r="J384" s="2" t="s">
        <v>1789</v>
      </c>
      <c r="K384" s="2" t="s">
        <v>262</v>
      </c>
      <c r="L384" s="2">
        <v>5325</v>
      </c>
      <c r="M384" s="2" t="s">
        <v>1721</v>
      </c>
      <c r="N384" s="2" t="s">
        <v>264</v>
      </c>
      <c r="O384" s="2" t="s">
        <v>450</v>
      </c>
      <c r="P384" s="2" t="s">
        <v>266</v>
      </c>
      <c r="Q384" s="2" t="s">
        <v>118</v>
      </c>
      <c r="R384" s="2" t="s">
        <v>537</v>
      </c>
      <c r="S384" s="2" t="s">
        <v>123</v>
      </c>
      <c r="T384" s="2" t="s">
        <v>1778</v>
      </c>
      <c r="U384" s="2" t="s">
        <v>138</v>
      </c>
      <c r="V384" s="2" t="s">
        <v>539</v>
      </c>
      <c r="W384" s="2" t="s">
        <v>540</v>
      </c>
      <c r="X384" s="2" t="s">
        <v>541</v>
      </c>
      <c r="Y384" s="2" t="s">
        <v>540</v>
      </c>
      <c r="Z384" s="16">
        <v>2318567.7200000002</v>
      </c>
      <c r="AA384" s="16">
        <v>2318568</v>
      </c>
      <c r="AB384" s="16">
        <v>2274687.2000000002</v>
      </c>
      <c r="AC384" s="16">
        <v>1373561.6074000003</v>
      </c>
      <c r="AD384" s="36">
        <f t="shared" si="37"/>
        <v>945006.39259999967</v>
      </c>
      <c r="AE384" s="16">
        <v>2139918.34</v>
      </c>
      <c r="AF384" s="16">
        <v>2390451</v>
      </c>
      <c r="AG384" s="16">
        <f t="shared" si="38"/>
        <v>-250532.66000000015</v>
      </c>
      <c r="AH384" s="16">
        <v>2340522.17</v>
      </c>
      <c r="AI384" s="16">
        <v>2201451</v>
      </c>
      <c r="AJ384" s="16">
        <f t="shared" si="39"/>
        <v>139071.16999999993</v>
      </c>
      <c r="AK384" s="16">
        <v>2162526.84</v>
      </c>
      <c r="AL384" s="16">
        <v>2390451</v>
      </c>
      <c r="AM384" s="16">
        <f t="shared" si="40"/>
        <v>-227924.16000000015</v>
      </c>
      <c r="AN384" s="16">
        <v>2363813.56</v>
      </c>
      <c r="AO384" s="16">
        <v>2390451</v>
      </c>
      <c r="AP384" s="16">
        <f t="shared" si="41"/>
        <v>-26637.439999999944</v>
      </c>
      <c r="AQ384" s="16">
        <v>2390451</v>
      </c>
      <c r="AR384" s="16">
        <f t="shared" si="42"/>
        <v>578983.30259999936</v>
      </c>
      <c r="AS384" s="16">
        <v>0</v>
      </c>
      <c r="AT384" s="16">
        <v>0</v>
      </c>
      <c r="AU384" s="16" t="s">
        <v>274</v>
      </c>
      <c r="AV384" s="16">
        <v>-38112</v>
      </c>
      <c r="AW384" s="36">
        <v>250537</v>
      </c>
      <c r="AX384" s="36">
        <v>-139071.16999999993</v>
      </c>
      <c r="AY384" s="36">
        <v>227924.16000000015</v>
      </c>
      <c r="AZ384" s="36">
        <v>26637.439999999944</v>
      </c>
      <c r="BA384" s="36">
        <v>38112</v>
      </c>
      <c r="BB384" s="36"/>
    </row>
    <row r="385" spans="1:54" hidden="1" x14ac:dyDescent="0.25">
      <c r="A385" s="2" t="str">
        <f t="shared" si="36"/>
        <v>K</v>
      </c>
      <c r="B385" s="2" t="s">
        <v>7</v>
      </c>
      <c r="C385" s="2" t="s">
        <v>1783</v>
      </c>
      <c r="D385" s="35" t="s">
        <v>1784</v>
      </c>
      <c r="E385" s="2" t="s">
        <v>1785</v>
      </c>
      <c r="F385" s="2" t="s">
        <v>1786</v>
      </c>
      <c r="G385" s="2" t="s">
        <v>1787</v>
      </c>
      <c r="H385" s="2" t="s">
        <v>1775</v>
      </c>
      <c r="I385" s="2" t="s">
        <v>1790</v>
      </c>
      <c r="J385" s="2" t="s">
        <v>1791</v>
      </c>
      <c r="K385" s="2" t="s">
        <v>262</v>
      </c>
      <c r="L385" s="2">
        <v>5325</v>
      </c>
      <c r="M385" s="2" t="s">
        <v>1721</v>
      </c>
      <c r="N385" s="2" t="s">
        <v>264</v>
      </c>
      <c r="O385" s="2" t="s">
        <v>450</v>
      </c>
      <c r="P385" s="2" t="s">
        <v>266</v>
      </c>
      <c r="Q385" s="2" t="s">
        <v>118</v>
      </c>
      <c r="R385" s="2" t="s">
        <v>537</v>
      </c>
      <c r="S385" s="2" t="s">
        <v>123</v>
      </c>
      <c r="T385" s="2" t="s">
        <v>1778</v>
      </c>
      <c r="U385" s="2" t="s">
        <v>138</v>
      </c>
      <c r="V385" s="2" t="s">
        <v>539</v>
      </c>
      <c r="W385" s="2" t="s">
        <v>540</v>
      </c>
      <c r="X385" s="2" t="s">
        <v>541</v>
      </c>
      <c r="Y385" s="2" t="s">
        <v>540</v>
      </c>
      <c r="Z385" s="16">
        <v>77101.8</v>
      </c>
      <c r="AA385" s="16">
        <v>76919</v>
      </c>
      <c r="AB385" s="16">
        <v>85465.41</v>
      </c>
      <c r="AC385" s="16">
        <v>76918.860555700012</v>
      </c>
      <c r="AD385" s="36">
        <f t="shared" si="37"/>
        <v>0.13944429998809937</v>
      </c>
      <c r="AE385" s="16">
        <v>79663.44</v>
      </c>
      <c r="AF385" s="16">
        <v>0</v>
      </c>
      <c r="AG385" s="16">
        <f t="shared" si="38"/>
        <v>79663.44</v>
      </c>
      <c r="AH385" s="16">
        <v>81655.02</v>
      </c>
      <c r="AI385" s="16">
        <v>0</v>
      </c>
      <c r="AJ385" s="16">
        <f t="shared" si="39"/>
        <v>81655.02</v>
      </c>
      <c r="AK385" s="16">
        <v>83696.39</v>
      </c>
      <c r="AL385" s="16">
        <v>0</v>
      </c>
      <c r="AM385" s="16">
        <f t="shared" si="40"/>
        <v>83696.39</v>
      </c>
      <c r="AN385" s="16">
        <v>85788.93</v>
      </c>
      <c r="AO385" s="16">
        <v>0</v>
      </c>
      <c r="AP385" s="16">
        <f t="shared" si="41"/>
        <v>85788.93</v>
      </c>
      <c r="AQ385" s="16">
        <v>0</v>
      </c>
      <c r="AR385" s="16">
        <f t="shared" si="42"/>
        <v>330803.9194443</v>
      </c>
      <c r="AS385" s="16">
        <v>0</v>
      </c>
      <c r="AT385" s="16">
        <v>0</v>
      </c>
      <c r="AU385" s="16" t="s">
        <v>274</v>
      </c>
      <c r="AV385" s="16">
        <v>87934</v>
      </c>
      <c r="AW385" s="36">
        <v>0</v>
      </c>
      <c r="AX385" s="36">
        <v>0</v>
      </c>
      <c r="AY385" s="36">
        <v>0</v>
      </c>
      <c r="AZ385" s="36">
        <v>-180000</v>
      </c>
      <c r="BA385" s="36">
        <v>-87934</v>
      </c>
      <c r="BB385" s="36"/>
    </row>
    <row r="386" spans="1:54" hidden="1" x14ac:dyDescent="0.25">
      <c r="A386" s="2" t="str">
        <f t="shared" si="36"/>
        <v>K</v>
      </c>
      <c r="B386" s="2" t="s">
        <v>7</v>
      </c>
      <c r="C386" s="2" t="s">
        <v>1783</v>
      </c>
      <c r="D386" s="35" t="s">
        <v>1784</v>
      </c>
      <c r="E386" s="2" t="s">
        <v>1785</v>
      </c>
      <c r="F386" s="2" t="s">
        <v>1786</v>
      </c>
      <c r="G386" s="2" t="s">
        <v>1787</v>
      </c>
      <c r="H386" s="2" t="s">
        <v>1775</v>
      </c>
      <c r="I386" s="2" t="s">
        <v>1792</v>
      </c>
      <c r="J386" s="2" t="s">
        <v>1793</v>
      </c>
      <c r="K386" s="2" t="s">
        <v>262</v>
      </c>
      <c r="L386" s="2">
        <v>5325</v>
      </c>
      <c r="M386" s="2" t="s">
        <v>1721</v>
      </c>
      <c r="N386" s="2" t="s">
        <v>264</v>
      </c>
      <c r="O386" s="2" t="s">
        <v>450</v>
      </c>
      <c r="P386" s="2" t="s">
        <v>266</v>
      </c>
      <c r="Q386" s="2" t="s">
        <v>118</v>
      </c>
      <c r="R386" s="2" t="s">
        <v>537</v>
      </c>
      <c r="S386" s="2" t="s">
        <v>123</v>
      </c>
      <c r="T386" s="2" t="s">
        <v>1778</v>
      </c>
      <c r="U386" s="2" t="s">
        <v>138</v>
      </c>
      <c r="V386" s="2" t="s">
        <v>539</v>
      </c>
      <c r="W386" s="2" t="s">
        <v>540</v>
      </c>
      <c r="X386" s="2" t="s">
        <v>541</v>
      </c>
      <c r="Y386" s="2" t="s">
        <v>540</v>
      </c>
      <c r="Z386" s="16">
        <v>110822.39999999999</v>
      </c>
      <c r="AA386" s="16">
        <v>0</v>
      </c>
      <c r="AB386" s="16">
        <v>0</v>
      </c>
      <c r="AC386" s="16">
        <v>-52883.54</v>
      </c>
      <c r="AD386" s="36">
        <f t="shared" si="37"/>
        <v>52883.54</v>
      </c>
      <c r="AE386" s="16">
        <v>0</v>
      </c>
      <c r="AF386" s="16">
        <v>78841</v>
      </c>
      <c r="AG386" s="16">
        <f t="shared" si="38"/>
        <v>-78841</v>
      </c>
      <c r="AH386" s="16">
        <v>0</v>
      </c>
      <c r="AI386" s="16">
        <v>80831</v>
      </c>
      <c r="AJ386" s="16">
        <f t="shared" si="39"/>
        <v>-80831</v>
      </c>
      <c r="AK386" s="16">
        <v>0</v>
      </c>
      <c r="AL386" s="16">
        <v>82833</v>
      </c>
      <c r="AM386" s="16">
        <f t="shared" si="40"/>
        <v>-82833</v>
      </c>
      <c r="AN386" s="16">
        <v>0</v>
      </c>
      <c r="AO386" s="16">
        <v>84904</v>
      </c>
      <c r="AP386" s="16">
        <f t="shared" si="41"/>
        <v>-84904</v>
      </c>
      <c r="AQ386" s="16">
        <v>87027</v>
      </c>
      <c r="AR386" s="16">
        <f t="shared" si="42"/>
        <v>-274525.46000000002</v>
      </c>
      <c r="AS386" s="16">
        <v>0</v>
      </c>
      <c r="AT386" s="16">
        <v>0</v>
      </c>
      <c r="AU386" s="16" t="s">
        <v>274</v>
      </c>
      <c r="AV386" s="16">
        <v>-87027</v>
      </c>
      <c r="AW386" s="36">
        <v>78841</v>
      </c>
      <c r="AX386" s="36">
        <v>80831</v>
      </c>
      <c r="AY386" s="36">
        <v>82833</v>
      </c>
      <c r="AZ386" s="36">
        <v>84904</v>
      </c>
      <c r="BA386" s="36">
        <v>87027</v>
      </c>
      <c r="BB386" s="36"/>
    </row>
    <row r="387" spans="1:54" hidden="1" x14ac:dyDescent="0.25">
      <c r="A387" s="2" t="str">
        <f t="shared" si="36"/>
        <v>K</v>
      </c>
      <c r="B387" s="2" t="s">
        <v>7</v>
      </c>
      <c r="C387" s="2" t="s">
        <v>1794</v>
      </c>
      <c r="D387" s="35" t="s">
        <v>1795</v>
      </c>
      <c r="E387" s="2" t="s">
        <v>1796</v>
      </c>
      <c r="F387" s="2" t="s">
        <v>1797</v>
      </c>
      <c r="G387" s="2" t="s">
        <v>1798</v>
      </c>
      <c r="H387" s="2" t="s">
        <v>1799</v>
      </c>
      <c r="I387" s="2" t="s">
        <v>1800</v>
      </c>
      <c r="J387" s="2" t="s">
        <v>1801</v>
      </c>
      <c r="K387" s="2" t="s">
        <v>262</v>
      </c>
      <c r="L387" s="2">
        <v>5025</v>
      </c>
      <c r="M387" s="2" t="s">
        <v>1452</v>
      </c>
      <c r="N387" s="2" t="s">
        <v>264</v>
      </c>
      <c r="O387" s="2" t="s">
        <v>450</v>
      </c>
      <c r="P387" s="2" t="s">
        <v>266</v>
      </c>
      <c r="Q387" s="2" t="s">
        <v>118</v>
      </c>
      <c r="R387" s="2" t="s">
        <v>537</v>
      </c>
      <c r="S387" s="2" t="s">
        <v>123</v>
      </c>
      <c r="T387" s="2" t="s">
        <v>1802</v>
      </c>
      <c r="U387" s="2" t="s">
        <v>139</v>
      </c>
      <c r="V387" s="2" t="s">
        <v>539</v>
      </c>
      <c r="W387" s="2" t="s">
        <v>540</v>
      </c>
      <c r="X387" s="2" t="s">
        <v>541</v>
      </c>
      <c r="Y387" s="2" t="s">
        <v>540</v>
      </c>
      <c r="Z387" s="16">
        <v>22755</v>
      </c>
      <c r="AA387" s="16">
        <v>22701</v>
      </c>
      <c r="AB387" s="16">
        <v>26211.61</v>
      </c>
      <c r="AC387" s="16">
        <v>22629.45</v>
      </c>
      <c r="AD387" s="36">
        <f t="shared" si="37"/>
        <v>71.549999999999272</v>
      </c>
      <c r="AE387" s="16">
        <v>68880</v>
      </c>
      <c r="AF387" s="16">
        <v>0</v>
      </c>
      <c r="AG387" s="16">
        <f t="shared" si="38"/>
        <v>68880</v>
      </c>
      <c r="AH387" s="16">
        <v>24080</v>
      </c>
      <c r="AI387" s="16">
        <v>0</v>
      </c>
      <c r="AJ387" s="16">
        <f t="shared" si="39"/>
        <v>24080</v>
      </c>
      <c r="AK387" s="16">
        <v>26880</v>
      </c>
      <c r="AL387" s="16">
        <v>0</v>
      </c>
      <c r="AM387" s="16">
        <f t="shared" si="40"/>
        <v>26880</v>
      </c>
      <c r="AN387" s="16">
        <v>28000</v>
      </c>
      <c r="AO387" s="16">
        <v>0</v>
      </c>
      <c r="AP387" s="16">
        <f t="shared" si="41"/>
        <v>28000</v>
      </c>
      <c r="AQ387" s="16">
        <v>0</v>
      </c>
      <c r="AR387" s="16">
        <f t="shared" si="42"/>
        <v>147911.54999999999</v>
      </c>
      <c r="AS387" s="16">
        <v>0</v>
      </c>
      <c r="AT387" s="16">
        <v>0</v>
      </c>
      <c r="AU387" s="16" t="s">
        <v>274</v>
      </c>
      <c r="AV387" s="16">
        <v>0</v>
      </c>
      <c r="AW387" s="36">
        <v>0</v>
      </c>
      <c r="AX387" s="36">
        <v>0</v>
      </c>
      <c r="AY387" s="36">
        <v>0</v>
      </c>
      <c r="AZ387" s="36">
        <v>0</v>
      </c>
      <c r="BA387" s="36">
        <v>0</v>
      </c>
      <c r="BB387" s="36"/>
    </row>
    <row r="388" spans="1:54" hidden="1" x14ac:dyDescent="0.25">
      <c r="A388" s="2" t="str">
        <f t="shared" si="36"/>
        <v>K</v>
      </c>
      <c r="B388" s="2" t="s">
        <v>7</v>
      </c>
      <c r="C388" s="2" t="s">
        <v>1794</v>
      </c>
      <c r="D388" s="35" t="s">
        <v>1795</v>
      </c>
      <c r="E388" s="2" t="s">
        <v>1796</v>
      </c>
      <c r="F388" s="2" t="s">
        <v>1797</v>
      </c>
      <c r="G388" s="2" t="s">
        <v>1798</v>
      </c>
      <c r="H388" s="2" t="s">
        <v>1799</v>
      </c>
      <c r="I388" s="2" t="s">
        <v>1803</v>
      </c>
      <c r="J388" s="2" t="s">
        <v>1804</v>
      </c>
      <c r="K388" s="2" t="s">
        <v>262</v>
      </c>
      <c r="L388" s="2">
        <v>5025</v>
      </c>
      <c r="M388" s="2" t="s">
        <v>1452</v>
      </c>
      <c r="N388" s="2" t="s">
        <v>264</v>
      </c>
      <c r="O388" s="2" t="s">
        <v>450</v>
      </c>
      <c r="P388" s="2" t="s">
        <v>266</v>
      </c>
      <c r="Q388" s="2" t="s">
        <v>118</v>
      </c>
      <c r="R388" s="2" t="s">
        <v>537</v>
      </c>
      <c r="S388" s="2" t="s">
        <v>123</v>
      </c>
      <c r="T388" s="2" t="s">
        <v>1802</v>
      </c>
      <c r="U388" s="2" t="s">
        <v>139</v>
      </c>
      <c r="V388" s="2" t="s">
        <v>539</v>
      </c>
      <c r="W388" s="2" t="s">
        <v>540</v>
      </c>
      <c r="X388" s="2" t="s">
        <v>541</v>
      </c>
      <c r="Y388" s="2" t="s">
        <v>540</v>
      </c>
      <c r="Z388" s="16">
        <v>635845.76</v>
      </c>
      <c r="AA388" s="16">
        <v>62906</v>
      </c>
      <c r="AB388" s="16">
        <v>86313.94</v>
      </c>
      <c r="AC388" s="16">
        <v>305772.25</v>
      </c>
      <c r="AD388" s="36">
        <f t="shared" si="37"/>
        <v>-242866.25</v>
      </c>
      <c r="AE388" s="16">
        <v>847500</v>
      </c>
      <c r="AF388" s="16">
        <v>0</v>
      </c>
      <c r="AG388" s="16">
        <f t="shared" si="38"/>
        <v>847500</v>
      </c>
      <c r="AH388" s="16">
        <v>862500</v>
      </c>
      <c r="AI388" s="16">
        <v>0</v>
      </c>
      <c r="AJ388" s="16">
        <f t="shared" si="39"/>
        <v>862500</v>
      </c>
      <c r="AK388" s="16">
        <v>400000</v>
      </c>
      <c r="AL388" s="16">
        <v>0</v>
      </c>
      <c r="AM388" s="16">
        <f t="shared" si="40"/>
        <v>400000</v>
      </c>
      <c r="AN388" s="16">
        <v>0</v>
      </c>
      <c r="AO388" s="16">
        <v>0</v>
      </c>
      <c r="AP388" s="16">
        <f t="shared" si="41"/>
        <v>0</v>
      </c>
      <c r="AQ388" s="16">
        <v>0</v>
      </c>
      <c r="AR388" s="16">
        <f t="shared" si="42"/>
        <v>1867133.75</v>
      </c>
      <c r="AS388" s="16">
        <v>0</v>
      </c>
      <c r="AT388" s="16">
        <v>0</v>
      </c>
      <c r="AU388" s="16" t="s">
        <v>274</v>
      </c>
      <c r="AV388" s="16">
        <v>0</v>
      </c>
      <c r="AW388" s="36">
        <v>-358375</v>
      </c>
      <c r="AX388" s="36">
        <v>-100000</v>
      </c>
      <c r="AY388" s="36">
        <v>-2110000</v>
      </c>
      <c r="AZ388" s="36">
        <v>0</v>
      </c>
      <c r="BA388" s="36">
        <v>0</v>
      </c>
      <c r="BB388" s="36"/>
    </row>
    <row r="389" spans="1:54" hidden="1" x14ac:dyDescent="0.25">
      <c r="A389" s="2" t="str">
        <f t="shared" si="36"/>
        <v>K</v>
      </c>
      <c r="B389" s="2" t="s">
        <v>7</v>
      </c>
      <c r="C389" s="2" t="s">
        <v>1805</v>
      </c>
      <c r="D389" s="35" t="s">
        <v>1806</v>
      </c>
      <c r="E389" s="2" t="s">
        <v>1807</v>
      </c>
      <c r="F389" s="2" t="s">
        <v>1808</v>
      </c>
      <c r="G389" s="2" t="s">
        <v>1809</v>
      </c>
      <c r="H389" s="2" t="s">
        <v>1799</v>
      </c>
      <c r="I389" s="2" t="s">
        <v>1810</v>
      </c>
      <c r="J389" s="2" t="s">
        <v>1811</v>
      </c>
      <c r="K389" s="2" t="s">
        <v>262</v>
      </c>
      <c r="L389" s="2">
        <v>5025</v>
      </c>
      <c r="M389" s="2" t="s">
        <v>1452</v>
      </c>
      <c r="N389" s="2" t="s">
        <v>264</v>
      </c>
      <c r="O389" s="2" t="s">
        <v>300</v>
      </c>
      <c r="P389" s="2" t="s">
        <v>266</v>
      </c>
      <c r="Q389" s="2" t="s">
        <v>118</v>
      </c>
      <c r="R389" s="2" t="s">
        <v>537</v>
      </c>
      <c r="S389" s="2" t="s">
        <v>123</v>
      </c>
      <c r="T389" s="2" t="s">
        <v>1802</v>
      </c>
      <c r="U389" s="2" t="s">
        <v>139</v>
      </c>
      <c r="V389" s="2" t="s">
        <v>539</v>
      </c>
      <c r="W389" s="2" t="s">
        <v>540</v>
      </c>
      <c r="X389" s="2" t="s">
        <v>541</v>
      </c>
      <c r="Y389" s="2" t="s">
        <v>540</v>
      </c>
      <c r="Z389" s="16">
        <v>0</v>
      </c>
      <c r="AA389" s="16">
        <v>0</v>
      </c>
      <c r="AB389" s="16">
        <v>0</v>
      </c>
      <c r="AC389" s="16">
        <v>0</v>
      </c>
      <c r="AD389" s="36">
        <f t="shared" si="37"/>
        <v>0</v>
      </c>
      <c r="AE389" s="16">
        <v>0</v>
      </c>
      <c r="AF389" s="16">
        <v>0</v>
      </c>
      <c r="AG389" s="16">
        <f t="shared" si="38"/>
        <v>0</v>
      </c>
      <c r="AH389" s="16">
        <v>0</v>
      </c>
      <c r="AI389" s="16">
        <v>0</v>
      </c>
      <c r="AJ389" s="16">
        <f t="shared" si="39"/>
        <v>0</v>
      </c>
      <c r="AK389" s="16">
        <v>0</v>
      </c>
      <c r="AL389" s="16">
        <v>0</v>
      </c>
      <c r="AM389" s="16">
        <f t="shared" si="40"/>
        <v>0</v>
      </c>
      <c r="AN389" s="16">
        <v>0</v>
      </c>
      <c r="AO389" s="16">
        <v>0</v>
      </c>
      <c r="AP389" s="16">
        <f t="shared" si="41"/>
        <v>0</v>
      </c>
      <c r="AQ389" s="16">
        <v>0</v>
      </c>
      <c r="AR389" s="16">
        <f t="shared" si="42"/>
        <v>0</v>
      </c>
      <c r="AS389" s="16">
        <v>0</v>
      </c>
      <c r="AT389" s="16">
        <v>0</v>
      </c>
      <c r="AU389" s="16" t="s">
        <v>274</v>
      </c>
      <c r="AV389" s="16">
        <v>0</v>
      </c>
      <c r="AW389" s="36">
        <v>0</v>
      </c>
      <c r="AX389" s="36">
        <v>0</v>
      </c>
      <c r="AY389" s="36">
        <v>0</v>
      </c>
      <c r="AZ389" s="36">
        <v>0</v>
      </c>
      <c r="BA389" s="36">
        <v>0</v>
      </c>
      <c r="BB389" s="36"/>
    </row>
    <row r="390" spans="1:54" hidden="1" x14ac:dyDescent="0.25">
      <c r="A390" s="2" t="str">
        <f t="shared" si="36"/>
        <v>K</v>
      </c>
      <c r="B390" s="2" t="s">
        <v>7</v>
      </c>
      <c r="C390" s="2" t="s">
        <v>1805</v>
      </c>
      <c r="D390" s="35" t="s">
        <v>1806</v>
      </c>
      <c r="E390" s="2" t="s">
        <v>1807</v>
      </c>
      <c r="F390" s="2" t="s">
        <v>1808</v>
      </c>
      <c r="G390" s="2" t="s">
        <v>1809</v>
      </c>
      <c r="H390" s="2" t="s">
        <v>1799</v>
      </c>
      <c r="I390" s="2" t="s">
        <v>1812</v>
      </c>
      <c r="J390" s="2" t="s">
        <v>1813</v>
      </c>
      <c r="K390" s="2" t="s">
        <v>262</v>
      </c>
      <c r="L390" s="2">
        <v>5025</v>
      </c>
      <c r="M390" s="2" t="s">
        <v>1452</v>
      </c>
      <c r="N390" s="2" t="s">
        <v>264</v>
      </c>
      <c r="O390" s="2" t="s">
        <v>300</v>
      </c>
      <c r="P390" s="2" t="s">
        <v>266</v>
      </c>
      <c r="Q390" s="2" t="s">
        <v>118</v>
      </c>
      <c r="R390" s="2" t="s">
        <v>537</v>
      </c>
      <c r="S390" s="2" t="s">
        <v>123</v>
      </c>
      <c r="T390" s="2" t="s">
        <v>1802</v>
      </c>
      <c r="U390" s="2" t="s">
        <v>139</v>
      </c>
      <c r="V390" s="2" t="s">
        <v>539</v>
      </c>
      <c r="W390" s="2" t="s">
        <v>540</v>
      </c>
      <c r="X390" s="2" t="s">
        <v>541</v>
      </c>
      <c r="Y390" s="2" t="s">
        <v>540</v>
      </c>
      <c r="Z390" s="16">
        <v>0</v>
      </c>
      <c r="AA390" s="16">
        <v>0</v>
      </c>
      <c r="AB390" s="16">
        <v>0</v>
      </c>
      <c r="AC390" s="16">
        <v>0</v>
      </c>
      <c r="AD390" s="36">
        <f t="shared" si="37"/>
        <v>0</v>
      </c>
      <c r="AE390" s="16">
        <v>0</v>
      </c>
      <c r="AF390" s="16">
        <v>0</v>
      </c>
      <c r="AG390" s="16">
        <f t="shared" si="38"/>
        <v>0</v>
      </c>
      <c r="AH390" s="16">
        <v>0</v>
      </c>
      <c r="AI390" s="16">
        <v>0</v>
      </c>
      <c r="AJ390" s="16">
        <f t="shared" si="39"/>
        <v>0</v>
      </c>
      <c r="AK390" s="16">
        <v>0</v>
      </c>
      <c r="AL390" s="16">
        <v>0</v>
      </c>
      <c r="AM390" s="16">
        <f t="shared" si="40"/>
        <v>0</v>
      </c>
      <c r="AN390" s="16">
        <v>0</v>
      </c>
      <c r="AO390" s="16">
        <v>0</v>
      </c>
      <c r="AP390" s="16">
        <f t="shared" si="41"/>
        <v>0</v>
      </c>
      <c r="AQ390" s="16">
        <v>0</v>
      </c>
      <c r="AR390" s="16">
        <f t="shared" si="42"/>
        <v>0</v>
      </c>
      <c r="AS390" s="16">
        <v>0</v>
      </c>
      <c r="AT390" s="16">
        <v>0</v>
      </c>
      <c r="AU390" s="16" t="s">
        <v>274</v>
      </c>
      <c r="AV390" s="16">
        <v>0</v>
      </c>
      <c r="AW390" s="36">
        <v>0</v>
      </c>
      <c r="AX390" s="36">
        <v>0</v>
      </c>
      <c r="AY390" s="36">
        <v>0</v>
      </c>
      <c r="AZ390" s="36">
        <v>0</v>
      </c>
      <c r="BA390" s="36">
        <v>0</v>
      </c>
      <c r="BB390" s="36"/>
    </row>
    <row r="391" spans="1:54" hidden="1" x14ac:dyDescent="0.25">
      <c r="A391" s="2" t="str">
        <f t="shared" si="36"/>
        <v>K</v>
      </c>
      <c r="B391" s="2" t="s">
        <v>7</v>
      </c>
      <c r="C391" s="2" t="s">
        <v>1805</v>
      </c>
      <c r="D391" s="35" t="s">
        <v>1806</v>
      </c>
      <c r="E391" s="2" t="s">
        <v>1807</v>
      </c>
      <c r="F391" s="2" t="s">
        <v>1808</v>
      </c>
      <c r="G391" s="2" t="s">
        <v>1809</v>
      </c>
      <c r="H391" s="2" t="s">
        <v>1799</v>
      </c>
      <c r="I391" s="2" t="s">
        <v>1814</v>
      </c>
      <c r="J391" s="2" t="s">
        <v>1815</v>
      </c>
      <c r="K391" s="2" t="s">
        <v>262</v>
      </c>
      <c r="L391" s="2">
        <v>5025</v>
      </c>
      <c r="M391" s="2" t="s">
        <v>1452</v>
      </c>
      <c r="N391" s="2" t="s">
        <v>264</v>
      </c>
      <c r="O391" s="2" t="s">
        <v>265</v>
      </c>
      <c r="P391" s="2" t="s">
        <v>266</v>
      </c>
      <c r="Q391" s="2" t="s">
        <v>118</v>
      </c>
      <c r="R391" s="2" t="s">
        <v>537</v>
      </c>
      <c r="S391" s="2" t="s">
        <v>123</v>
      </c>
      <c r="T391" s="2" t="s">
        <v>1802</v>
      </c>
      <c r="U391" s="2" t="s">
        <v>139</v>
      </c>
      <c r="V391" s="2" t="s">
        <v>539</v>
      </c>
      <c r="W391" s="2" t="s">
        <v>540</v>
      </c>
      <c r="X391" s="2" t="s">
        <v>541</v>
      </c>
      <c r="Y391" s="2" t="s">
        <v>540</v>
      </c>
      <c r="Z391" s="16">
        <v>25760903</v>
      </c>
      <c r="AA391" s="16">
        <v>26396565</v>
      </c>
      <c r="AB391" s="16">
        <v>26445691.030000001</v>
      </c>
      <c r="AC391" s="16">
        <v>22773933.650000002</v>
      </c>
      <c r="AD391" s="36">
        <f t="shared" si="37"/>
        <v>3622631.3499999978</v>
      </c>
      <c r="AE391" s="16">
        <v>0</v>
      </c>
      <c r="AF391" s="16">
        <v>0</v>
      </c>
      <c r="AG391" s="16">
        <f t="shared" si="38"/>
        <v>0</v>
      </c>
      <c r="AH391" s="16">
        <v>0</v>
      </c>
      <c r="AI391" s="16">
        <v>0</v>
      </c>
      <c r="AJ391" s="16">
        <f t="shared" si="39"/>
        <v>0</v>
      </c>
      <c r="AK391" s="16">
        <v>0</v>
      </c>
      <c r="AL391" s="16">
        <v>0</v>
      </c>
      <c r="AM391" s="16">
        <f t="shared" si="40"/>
        <v>0</v>
      </c>
      <c r="AN391" s="16">
        <v>19500000</v>
      </c>
      <c r="AO391" s="16">
        <v>16555088</v>
      </c>
      <c r="AP391" s="16">
        <f t="shared" si="41"/>
        <v>2944912</v>
      </c>
      <c r="AQ391" s="16">
        <v>-8626875</v>
      </c>
      <c r="AR391" s="16">
        <f t="shared" si="42"/>
        <v>6567543.3499999978</v>
      </c>
      <c r="AS391" s="16">
        <v>0</v>
      </c>
      <c r="AT391" s="16">
        <v>0</v>
      </c>
      <c r="AU391" s="16" t="s">
        <v>274</v>
      </c>
      <c r="AV391" s="16">
        <v>8626875</v>
      </c>
      <c r="AW391" s="36">
        <v>0</v>
      </c>
      <c r="AX391" s="36">
        <v>0</v>
      </c>
      <c r="AY391" s="36">
        <v>0</v>
      </c>
      <c r="AZ391" s="36">
        <v>-2944912</v>
      </c>
      <c r="BA391" s="36">
        <v>-8626875</v>
      </c>
      <c r="BB391" s="36"/>
    </row>
    <row r="392" spans="1:54" hidden="1" x14ac:dyDescent="0.25">
      <c r="A392" s="2" t="str">
        <f t="shared" si="36"/>
        <v>K</v>
      </c>
      <c r="B392" s="2" t="s">
        <v>7</v>
      </c>
      <c r="C392" s="2" t="s">
        <v>1805</v>
      </c>
      <c r="D392" s="35" t="s">
        <v>1806</v>
      </c>
      <c r="E392" s="2" t="s">
        <v>1807</v>
      </c>
      <c r="F392" s="2" t="s">
        <v>1808</v>
      </c>
      <c r="G392" s="2" t="s">
        <v>1809</v>
      </c>
      <c r="H392" s="2" t="s">
        <v>1799</v>
      </c>
      <c r="I392" s="2" t="s">
        <v>1816</v>
      </c>
      <c r="J392" s="2" t="s">
        <v>1817</v>
      </c>
      <c r="K392" s="2" t="s">
        <v>262</v>
      </c>
      <c r="L392" s="2">
        <v>5025</v>
      </c>
      <c r="M392" s="2" t="s">
        <v>1452</v>
      </c>
      <c r="N392" s="2" t="s">
        <v>264</v>
      </c>
      <c r="O392" s="2" t="s">
        <v>265</v>
      </c>
      <c r="P392" s="2" t="s">
        <v>266</v>
      </c>
      <c r="Q392" s="2" t="s">
        <v>118</v>
      </c>
      <c r="R392" s="2" t="s">
        <v>537</v>
      </c>
      <c r="S392" s="2" t="s">
        <v>123</v>
      </c>
      <c r="T392" s="2" t="s">
        <v>1802</v>
      </c>
      <c r="U392" s="2" t="s">
        <v>139</v>
      </c>
      <c r="V392" s="2" t="s">
        <v>539</v>
      </c>
      <c r="W392" s="2" t="s">
        <v>540</v>
      </c>
      <c r="X392" s="2" t="s">
        <v>541</v>
      </c>
      <c r="Y392" s="2" t="s">
        <v>540</v>
      </c>
      <c r="Z392" s="16">
        <v>0</v>
      </c>
      <c r="AA392" s="16">
        <v>0</v>
      </c>
      <c r="AB392" s="16">
        <v>-23138.21</v>
      </c>
      <c r="AC392" s="16">
        <v>-23138.21</v>
      </c>
      <c r="AD392" s="36">
        <f t="shared" si="37"/>
        <v>23138.21</v>
      </c>
      <c r="AE392" s="16">
        <v>0</v>
      </c>
      <c r="AF392" s="16">
        <v>0</v>
      </c>
      <c r="AG392" s="16">
        <f t="shared" si="38"/>
        <v>0</v>
      </c>
      <c r="AH392" s="16">
        <v>0</v>
      </c>
      <c r="AI392" s="16">
        <v>0</v>
      </c>
      <c r="AJ392" s="16">
        <f t="shared" si="39"/>
        <v>0</v>
      </c>
      <c r="AK392" s="16">
        <v>0</v>
      </c>
      <c r="AL392" s="16">
        <v>0</v>
      </c>
      <c r="AM392" s="16">
        <f t="shared" si="40"/>
        <v>0</v>
      </c>
      <c r="AN392" s="16">
        <v>0</v>
      </c>
      <c r="AO392" s="16">
        <v>0</v>
      </c>
      <c r="AP392" s="16">
        <f t="shared" si="41"/>
        <v>0</v>
      </c>
      <c r="AQ392" s="16">
        <v>0</v>
      </c>
      <c r="AR392" s="16">
        <f t="shared" si="42"/>
        <v>23138.21</v>
      </c>
      <c r="AS392" s="16">
        <v>0</v>
      </c>
      <c r="AT392" s="16">
        <v>0</v>
      </c>
      <c r="AU392" s="16" t="s">
        <v>274</v>
      </c>
      <c r="AV392" s="16">
        <v>0</v>
      </c>
      <c r="AW392" s="36">
        <v>0</v>
      </c>
      <c r="AX392" s="36">
        <v>0</v>
      </c>
      <c r="AY392" s="36">
        <v>0</v>
      </c>
      <c r="AZ392" s="36">
        <v>0</v>
      </c>
      <c r="BA392" s="36">
        <v>0</v>
      </c>
      <c r="BB392" s="36"/>
    </row>
    <row r="393" spans="1:54" hidden="1" x14ac:dyDescent="0.25">
      <c r="A393" s="2" t="str">
        <f t="shared" si="36"/>
        <v>K</v>
      </c>
      <c r="B393" s="2" t="s">
        <v>7</v>
      </c>
      <c r="C393" s="2" t="s">
        <v>1805</v>
      </c>
      <c r="D393" s="35" t="s">
        <v>1806</v>
      </c>
      <c r="E393" s="2" t="s">
        <v>1807</v>
      </c>
      <c r="F393" s="2" t="s">
        <v>1808</v>
      </c>
      <c r="G393" s="2" t="s">
        <v>1809</v>
      </c>
      <c r="H393" s="2" t="s">
        <v>1799</v>
      </c>
      <c r="I393" s="2" t="s">
        <v>1818</v>
      </c>
      <c r="J393" s="2" t="s">
        <v>1819</v>
      </c>
      <c r="K393" s="2" t="s">
        <v>262</v>
      </c>
      <c r="L393" s="2">
        <v>5025</v>
      </c>
      <c r="M393" s="2" t="s">
        <v>1452</v>
      </c>
      <c r="N393" s="2" t="s">
        <v>264</v>
      </c>
      <c r="O393" s="2" t="s">
        <v>265</v>
      </c>
      <c r="P393" s="2" t="s">
        <v>266</v>
      </c>
      <c r="Q393" s="2" t="s">
        <v>118</v>
      </c>
      <c r="R393" s="2" t="s">
        <v>537</v>
      </c>
      <c r="S393" s="2" t="s">
        <v>123</v>
      </c>
      <c r="T393" s="2" t="s">
        <v>1802</v>
      </c>
      <c r="U393" s="2" t="s">
        <v>139</v>
      </c>
      <c r="V393" s="2" t="s">
        <v>539</v>
      </c>
      <c r="W393" s="2" t="s">
        <v>540</v>
      </c>
      <c r="X393" s="2" t="s">
        <v>541</v>
      </c>
      <c r="Y393" s="2" t="s">
        <v>540</v>
      </c>
      <c r="Z393" s="16">
        <v>0</v>
      </c>
      <c r="AA393" s="16">
        <v>0</v>
      </c>
      <c r="AB393" s="16">
        <v>5337.24</v>
      </c>
      <c r="AC393" s="16">
        <v>5438.8099999999995</v>
      </c>
      <c r="AD393" s="36">
        <f t="shared" si="37"/>
        <v>-5438.8099999999995</v>
      </c>
      <c r="AE393" s="16">
        <v>0</v>
      </c>
      <c r="AF393" s="16">
        <v>0</v>
      </c>
      <c r="AG393" s="16">
        <f t="shared" si="38"/>
        <v>0</v>
      </c>
      <c r="AH393" s="16">
        <v>0</v>
      </c>
      <c r="AI393" s="16">
        <v>0</v>
      </c>
      <c r="AJ393" s="16">
        <f t="shared" si="39"/>
        <v>0</v>
      </c>
      <c r="AK393" s="16">
        <v>0</v>
      </c>
      <c r="AL393" s="16">
        <v>0</v>
      </c>
      <c r="AM393" s="16">
        <f t="shared" si="40"/>
        <v>0</v>
      </c>
      <c r="AN393" s="16">
        <v>0</v>
      </c>
      <c r="AO393" s="16">
        <v>0</v>
      </c>
      <c r="AP393" s="16">
        <f t="shared" si="41"/>
        <v>0</v>
      </c>
      <c r="AQ393" s="16">
        <v>0</v>
      </c>
      <c r="AR393" s="16">
        <f t="shared" si="42"/>
        <v>-5438.8099999999995</v>
      </c>
      <c r="AS393" s="16">
        <v>0</v>
      </c>
      <c r="AT393" s="16">
        <v>0</v>
      </c>
      <c r="AU393" s="16" t="s">
        <v>274</v>
      </c>
      <c r="AV393" s="16">
        <v>0</v>
      </c>
      <c r="AW393" s="36">
        <v>0</v>
      </c>
      <c r="AX393" s="36">
        <v>0</v>
      </c>
      <c r="AY393" s="36">
        <v>0</v>
      </c>
      <c r="AZ393" s="36">
        <v>0</v>
      </c>
      <c r="BA393" s="36">
        <v>0</v>
      </c>
      <c r="BB393" s="36"/>
    </row>
    <row r="394" spans="1:54" hidden="1" x14ac:dyDescent="0.25">
      <c r="A394" s="2" t="str">
        <f t="shared" si="36"/>
        <v>K</v>
      </c>
      <c r="B394" s="2" t="s">
        <v>7</v>
      </c>
      <c r="C394" s="2" t="s">
        <v>1805</v>
      </c>
      <c r="D394" s="35" t="s">
        <v>1806</v>
      </c>
      <c r="E394" s="2" t="s">
        <v>1807</v>
      </c>
      <c r="F394" s="2" t="s">
        <v>1808</v>
      </c>
      <c r="G394" s="2" t="s">
        <v>1809</v>
      </c>
      <c r="H394" s="2" t="s">
        <v>1799</v>
      </c>
      <c r="I394" s="2" t="s">
        <v>1820</v>
      </c>
      <c r="J394" s="2" t="s">
        <v>1821</v>
      </c>
      <c r="K394" s="2" t="s">
        <v>262</v>
      </c>
      <c r="L394" s="2">
        <v>5025</v>
      </c>
      <c r="M394" s="2" t="s">
        <v>1452</v>
      </c>
      <c r="N394" s="2" t="s">
        <v>264</v>
      </c>
      <c r="O394" s="2" t="s">
        <v>265</v>
      </c>
      <c r="P394" s="2" t="s">
        <v>266</v>
      </c>
      <c r="Q394" s="2" t="s">
        <v>118</v>
      </c>
      <c r="R394" s="2" t="s">
        <v>537</v>
      </c>
      <c r="S394" s="2" t="s">
        <v>123</v>
      </c>
      <c r="T394" s="2" t="s">
        <v>1802</v>
      </c>
      <c r="U394" s="2" t="s">
        <v>139</v>
      </c>
      <c r="V394" s="2" t="s">
        <v>539</v>
      </c>
      <c r="W394" s="2" t="s">
        <v>540</v>
      </c>
      <c r="X394" s="2" t="s">
        <v>541</v>
      </c>
      <c r="Y394" s="2" t="s">
        <v>540</v>
      </c>
      <c r="Z394" s="16">
        <v>0</v>
      </c>
      <c r="AA394" s="16">
        <v>0</v>
      </c>
      <c r="AB394" s="16">
        <v>0</v>
      </c>
      <c r="AC394" s="16">
        <v>0</v>
      </c>
      <c r="AD394" s="36">
        <f t="shared" si="37"/>
        <v>0</v>
      </c>
      <c r="AE394" s="16">
        <v>0</v>
      </c>
      <c r="AF394" s="16">
        <v>0</v>
      </c>
      <c r="AG394" s="16">
        <f t="shared" si="38"/>
        <v>0</v>
      </c>
      <c r="AH394" s="16">
        <v>0</v>
      </c>
      <c r="AI394" s="16">
        <v>0</v>
      </c>
      <c r="AJ394" s="16">
        <f t="shared" si="39"/>
        <v>0</v>
      </c>
      <c r="AK394" s="16">
        <v>0</v>
      </c>
      <c r="AL394" s="16">
        <v>0</v>
      </c>
      <c r="AM394" s="16">
        <f t="shared" si="40"/>
        <v>0</v>
      </c>
      <c r="AN394" s="16">
        <v>0</v>
      </c>
      <c r="AO394" s="16">
        <v>0</v>
      </c>
      <c r="AP394" s="16">
        <f t="shared" si="41"/>
        <v>0</v>
      </c>
      <c r="AQ394" s="16">
        <v>0</v>
      </c>
      <c r="AR394" s="16">
        <f t="shared" si="42"/>
        <v>0</v>
      </c>
      <c r="AS394" s="16">
        <v>0</v>
      </c>
      <c r="AT394" s="16">
        <v>0</v>
      </c>
      <c r="AU394" s="16" t="s">
        <v>274</v>
      </c>
      <c r="AV394" s="16">
        <v>0</v>
      </c>
      <c r="AW394" s="36">
        <v>0</v>
      </c>
      <c r="AX394" s="36">
        <v>0</v>
      </c>
      <c r="AY394" s="36">
        <v>0</v>
      </c>
      <c r="AZ394" s="36">
        <v>0</v>
      </c>
      <c r="BA394" s="36">
        <v>0</v>
      </c>
      <c r="BB394" s="36"/>
    </row>
    <row r="395" spans="1:54" hidden="1" x14ac:dyDescent="0.25">
      <c r="A395" s="2" t="str">
        <f t="shared" ref="A395:A458" si="43">LEFT(C395,1)</f>
        <v>K</v>
      </c>
      <c r="B395" s="2" t="s">
        <v>7</v>
      </c>
      <c r="C395" s="2" t="s">
        <v>1822</v>
      </c>
      <c r="D395" s="35" t="s">
        <v>1823</v>
      </c>
      <c r="E395" s="2" t="s">
        <v>1824</v>
      </c>
      <c r="F395" s="2" t="s">
        <v>1825</v>
      </c>
      <c r="G395" s="2" t="s">
        <v>1826</v>
      </c>
      <c r="H395" s="2" t="s">
        <v>1827</v>
      </c>
      <c r="I395" s="2" t="s">
        <v>1828</v>
      </c>
      <c r="J395" s="2" t="s">
        <v>1829</v>
      </c>
      <c r="K395" s="2" t="s">
        <v>262</v>
      </c>
      <c r="L395" s="2">
        <v>5240</v>
      </c>
      <c r="M395" s="2" t="s">
        <v>1830</v>
      </c>
      <c r="N395" s="2" t="s">
        <v>264</v>
      </c>
      <c r="O395" s="2" t="s">
        <v>450</v>
      </c>
      <c r="P395" s="2" t="s">
        <v>266</v>
      </c>
      <c r="Q395" s="2" t="s">
        <v>118</v>
      </c>
      <c r="R395" s="2" t="s">
        <v>537</v>
      </c>
      <c r="S395" s="2" t="s">
        <v>123</v>
      </c>
      <c r="T395" s="2" t="s">
        <v>1802</v>
      </c>
      <c r="U395" s="2" t="s">
        <v>139</v>
      </c>
      <c r="V395" s="2" t="s">
        <v>539</v>
      </c>
      <c r="W395" s="2" t="s">
        <v>540</v>
      </c>
      <c r="X395" s="2" t="s">
        <v>541</v>
      </c>
      <c r="Y395" s="2" t="s">
        <v>540</v>
      </c>
      <c r="Z395" s="16">
        <v>0</v>
      </c>
      <c r="AA395" s="16">
        <v>0</v>
      </c>
      <c r="AB395" s="16">
        <v>0</v>
      </c>
      <c r="AC395" s="16">
        <v>0</v>
      </c>
      <c r="AD395" s="36">
        <f t="shared" ref="AD395:AD458" si="44">AA395-AC395</f>
        <v>0</v>
      </c>
      <c r="AE395" s="16">
        <v>0</v>
      </c>
      <c r="AF395" s="16">
        <v>0</v>
      </c>
      <c r="AG395" s="16">
        <f t="shared" ref="AG395:AG458" si="45">AE395-AF395</f>
        <v>0</v>
      </c>
      <c r="AH395" s="16">
        <v>0</v>
      </c>
      <c r="AI395" s="16">
        <v>0</v>
      </c>
      <c r="AJ395" s="16">
        <f t="shared" ref="AJ395:AJ458" si="46">AH395-AI395</f>
        <v>0</v>
      </c>
      <c r="AK395" s="16">
        <v>0</v>
      </c>
      <c r="AL395" s="16">
        <v>0</v>
      </c>
      <c r="AM395" s="16">
        <f t="shared" ref="AM395:AM458" si="47">AK395-AL395</f>
        <v>0</v>
      </c>
      <c r="AN395" s="16">
        <v>0</v>
      </c>
      <c r="AO395" s="16">
        <v>0</v>
      </c>
      <c r="AP395" s="16">
        <f t="shared" ref="AP395:AP458" si="48">AN395-AO395</f>
        <v>0</v>
      </c>
      <c r="AQ395" s="16">
        <v>0</v>
      </c>
      <c r="AR395" s="16">
        <f t="shared" ref="AR395:AR458" si="49">AP395+AM395+AJ395+AG395+AD395</f>
        <v>0</v>
      </c>
      <c r="AS395" s="16">
        <v>0</v>
      </c>
      <c r="AT395" s="16">
        <v>0</v>
      </c>
      <c r="AU395" s="16" t="s">
        <v>274</v>
      </c>
      <c r="AV395" s="16">
        <v>0</v>
      </c>
      <c r="AW395" s="36">
        <v>0</v>
      </c>
      <c r="AX395" s="36">
        <v>0</v>
      </c>
      <c r="AY395" s="36">
        <v>0</v>
      </c>
      <c r="AZ395" s="36">
        <v>0</v>
      </c>
      <c r="BA395" s="36">
        <v>0</v>
      </c>
      <c r="BB395" s="36"/>
    </row>
    <row r="396" spans="1:54" hidden="1" x14ac:dyDescent="0.25">
      <c r="A396" s="2" t="str">
        <f t="shared" si="43"/>
        <v>K</v>
      </c>
      <c r="B396" s="2" t="s">
        <v>7</v>
      </c>
      <c r="C396" s="2" t="s">
        <v>1822</v>
      </c>
      <c r="D396" s="35" t="s">
        <v>1823</v>
      </c>
      <c r="E396" s="2" t="s">
        <v>1824</v>
      </c>
      <c r="F396" s="2" t="s">
        <v>1825</v>
      </c>
      <c r="G396" s="2" t="s">
        <v>1826</v>
      </c>
      <c r="H396" s="2" t="s">
        <v>1827</v>
      </c>
      <c r="I396" s="2" t="s">
        <v>1831</v>
      </c>
      <c r="J396" s="2" t="s">
        <v>1832</v>
      </c>
      <c r="K396" s="2" t="s">
        <v>262</v>
      </c>
      <c r="L396" s="2">
        <v>5240</v>
      </c>
      <c r="M396" s="2" t="s">
        <v>1830</v>
      </c>
      <c r="N396" s="2" t="s">
        <v>264</v>
      </c>
      <c r="O396" s="2" t="s">
        <v>450</v>
      </c>
      <c r="P396" s="2" t="s">
        <v>266</v>
      </c>
      <c r="Q396" s="2" t="s">
        <v>118</v>
      </c>
      <c r="R396" s="2" t="s">
        <v>537</v>
      </c>
      <c r="S396" s="2" t="s">
        <v>123</v>
      </c>
      <c r="T396" s="2" t="s">
        <v>1833</v>
      </c>
      <c r="U396" s="2" t="s">
        <v>140</v>
      </c>
      <c r="V396" s="2" t="s">
        <v>539</v>
      </c>
      <c r="W396" s="2" t="s">
        <v>540</v>
      </c>
      <c r="X396" s="2" t="s">
        <v>541</v>
      </c>
      <c r="Y396" s="2" t="s">
        <v>540</v>
      </c>
      <c r="Z396" s="16">
        <v>75480</v>
      </c>
      <c r="AA396" s="16">
        <v>75301</v>
      </c>
      <c r="AB396" s="16">
        <v>75905.08</v>
      </c>
      <c r="AC396" s="16">
        <v>40842.730000000003</v>
      </c>
      <c r="AD396" s="36">
        <f t="shared" si="44"/>
        <v>34458.269999999997</v>
      </c>
      <c r="AE396" s="16">
        <v>77280</v>
      </c>
      <c r="AF396" s="16">
        <v>77000</v>
      </c>
      <c r="AG396" s="16">
        <f t="shared" si="45"/>
        <v>280</v>
      </c>
      <c r="AH396" s="16">
        <v>78400</v>
      </c>
      <c r="AI396" s="16">
        <v>78000</v>
      </c>
      <c r="AJ396" s="16">
        <f t="shared" si="46"/>
        <v>400</v>
      </c>
      <c r="AK396" s="16">
        <v>78400</v>
      </c>
      <c r="AL396" s="16">
        <v>78000</v>
      </c>
      <c r="AM396" s="16">
        <f t="shared" si="47"/>
        <v>400</v>
      </c>
      <c r="AN396" s="16">
        <v>78400</v>
      </c>
      <c r="AO396" s="16">
        <v>78000</v>
      </c>
      <c r="AP396" s="16">
        <f t="shared" si="48"/>
        <v>400</v>
      </c>
      <c r="AQ396" s="16">
        <v>78000</v>
      </c>
      <c r="AR396" s="16">
        <f t="shared" si="49"/>
        <v>35938.269999999997</v>
      </c>
      <c r="AS396" s="16">
        <v>0</v>
      </c>
      <c r="AT396" s="16">
        <v>0</v>
      </c>
      <c r="AU396" s="16" t="s">
        <v>274</v>
      </c>
      <c r="AV396" s="16">
        <v>-78000</v>
      </c>
      <c r="AW396" s="36">
        <v>-280</v>
      </c>
      <c r="AX396" s="36">
        <v>-400</v>
      </c>
      <c r="AY396" s="36">
        <v>-400</v>
      </c>
      <c r="AZ396" s="36">
        <v>-400</v>
      </c>
      <c r="BA396" s="36">
        <v>78000</v>
      </c>
      <c r="BB396" s="36"/>
    </row>
    <row r="397" spans="1:54" hidden="1" x14ac:dyDescent="0.25">
      <c r="A397" s="2" t="str">
        <f t="shared" si="43"/>
        <v>K</v>
      </c>
      <c r="B397" s="2" t="s">
        <v>7</v>
      </c>
      <c r="C397" s="2" t="s">
        <v>1834</v>
      </c>
      <c r="D397" s="35" t="s">
        <v>1835</v>
      </c>
      <c r="E397" s="2" t="s">
        <v>1836</v>
      </c>
      <c r="F397" s="2" t="s">
        <v>1837</v>
      </c>
      <c r="G397" s="2" t="s">
        <v>1838</v>
      </c>
      <c r="H397" s="2" t="s">
        <v>1827</v>
      </c>
      <c r="I397" s="2" t="s">
        <v>1839</v>
      </c>
      <c r="J397" s="2" t="s">
        <v>1840</v>
      </c>
      <c r="K397" s="2" t="s">
        <v>262</v>
      </c>
      <c r="L397" s="2">
        <v>5240</v>
      </c>
      <c r="M397" s="2" t="s">
        <v>1830</v>
      </c>
      <c r="N397" s="2" t="s">
        <v>264</v>
      </c>
      <c r="O397" s="2" t="s">
        <v>300</v>
      </c>
      <c r="P397" s="2" t="s">
        <v>266</v>
      </c>
      <c r="Q397" s="2" t="s">
        <v>118</v>
      </c>
      <c r="R397" s="2" t="s">
        <v>537</v>
      </c>
      <c r="S397" s="2" t="s">
        <v>123</v>
      </c>
      <c r="T397" s="2" t="s">
        <v>1833</v>
      </c>
      <c r="U397" s="2" t="s">
        <v>140</v>
      </c>
      <c r="V397" s="2" t="s">
        <v>539</v>
      </c>
      <c r="W397" s="2" t="s">
        <v>540</v>
      </c>
      <c r="X397" s="2" t="s">
        <v>541</v>
      </c>
      <c r="Y397" s="2" t="s">
        <v>540</v>
      </c>
      <c r="Z397" s="16">
        <v>0</v>
      </c>
      <c r="AA397" s="16">
        <v>0</v>
      </c>
      <c r="AB397" s="16">
        <v>1508.06</v>
      </c>
      <c r="AC397" s="16">
        <v>2634.5699999999997</v>
      </c>
      <c r="AD397" s="36">
        <f t="shared" si="44"/>
        <v>-2634.5699999999997</v>
      </c>
      <c r="AE397" s="16">
        <v>0</v>
      </c>
      <c r="AF397" s="16">
        <v>0</v>
      </c>
      <c r="AG397" s="16">
        <f t="shared" si="45"/>
        <v>0</v>
      </c>
      <c r="AH397" s="16">
        <v>0</v>
      </c>
      <c r="AI397" s="16">
        <v>0</v>
      </c>
      <c r="AJ397" s="16">
        <f t="shared" si="46"/>
        <v>0</v>
      </c>
      <c r="AK397" s="16">
        <v>0</v>
      </c>
      <c r="AL397" s="16">
        <v>0</v>
      </c>
      <c r="AM397" s="16">
        <f t="shared" si="47"/>
        <v>0</v>
      </c>
      <c r="AN397" s="16">
        <v>0</v>
      </c>
      <c r="AO397" s="16">
        <v>0</v>
      </c>
      <c r="AP397" s="16">
        <f t="shared" si="48"/>
        <v>0</v>
      </c>
      <c r="AQ397" s="16">
        <v>0</v>
      </c>
      <c r="AR397" s="16">
        <f t="shared" si="49"/>
        <v>-2634.5699999999997</v>
      </c>
      <c r="AS397" s="16">
        <v>0</v>
      </c>
      <c r="AT397" s="16">
        <v>0</v>
      </c>
      <c r="AU397" s="16" t="s">
        <v>274</v>
      </c>
      <c r="AV397" s="16">
        <v>0</v>
      </c>
      <c r="AW397" s="36">
        <v>0</v>
      </c>
      <c r="AX397" s="36">
        <v>0</v>
      </c>
      <c r="AY397" s="36">
        <v>0</v>
      </c>
      <c r="AZ397" s="36">
        <v>0</v>
      </c>
      <c r="BA397" s="36">
        <v>0</v>
      </c>
      <c r="BB397" s="36"/>
    </row>
    <row r="398" spans="1:54" hidden="1" x14ac:dyDescent="0.25">
      <c r="A398" s="2" t="str">
        <f t="shared" si="43"/>
        <v>K</v>
      </c>
      <c r="B398" s="2" t="s">
        <v>7</v>
      </c>
      <c r="C398" s="2" t="s">
        <v>1834</v>
      </c>
      <c r="D398" s="35" t="s">
        <v>1835</v>
      </c>
      <c r="E398" s="2" t="s">
        <v>1841</v>
      </c>
      <c r="F398" s="2" t="s">
        <v>1842</v>
      </c>
      <c r="G398" s="2" t="s">
        <v>1843</v>
      </c>
      <c r="H398" s="2" t="s">
        <v>1827</v>
      </c>
      <c r="I398" s="2" t="s">
        <v>1844</v>
      </c>
      <c r="J398" s="2" t="s">
        <v>1845</v>
      </c>
      <c r="K398" s="2" t="s">
        <v>262</v>
      </c>
      <c r="L398" s="2">
        <v>5240</v>
      </c>
      <c r="M398" s="2" t="s">
        <v>1830</v>
      </c>
      <c r="N398" s="2" t="s">
        <v>264</v>
      </c>
      <c r="O398" s="2" t="s">
        <v>300</v>
      </c>
      <c r="P398" s="2" t="s">
        <v>266</v>
      </c>
      <c r="Q398" s="2" t="s">
        <v>118</v>
      </c>
      <c r="R398" s="2" t="s">
        <v>537</v>
      </c>
      <c r="S398" s="2" t="s">
        <v>123</v>
      </c>
      <c r="T398" s="2" t="s">
        <v>1833</v>
      </c>
      <c r="U398" s="2" t="s">
        <v>140</v>
      </c>
      <c r="V398" s="2" t="s">
        <v>539</v>
      </c>
      <c r="W398" s="2" t="s">
        <v>540</v>
      </c>
      <c r="X398" s="2" t="s">
        <v>541</v>
      </c>
      <c r="Y398" s="2" t="s">
        <v>540</v>
      </c>
      <c r="Z398" s="16">
        <v>0</v>
      </c>
      <c r="AA398" s="16">
        <v>0</v>
      </c>
      <c r="AB398" s="16">
        <v>0</v>
      </c>
      <c r="AC398" s="16">
        <v>0</v>
      </c>
      <c r="AD398" s="36">
        <f t="shared" si="44"/>
        <v>0</v>
      </c>
      <c r="AE398" s="16">
        <v>0</v>
      </c>
      <c r="AF398" s="16">
        <v>0</v>
      </c>
      <c r="AG398" s="16">
        <f t="shared" si="45"/>
        <v>0</v>
      </c>
      <c r="AH398" s="16">
        <v>0</v>
      </c>
      <c r="AI398" s="16">
        <v>0</v>
      </c>
      <c r="AJ398" s="16">
        <f t="shared" si="46"/>
        <v>0</v>
      </c>
      <c r="AK398" s="16">
        <v>0</v>
      </c>
      <c r="AL398" s="16">
        <v>0</v>
      </c>
      <c r="AM398" s="16">
        <f t="shared" si="47"/>
        <v>0</v>
      </c>
      <c r="AN398" s="16">
        <v>0</v>
      </c>
      <c r="AO398" s="16">
        <v>0</v>
      </c>
      <c r="AP398" s="16">
        <f t="shared" si="48"/>
        <v>0</v>
      </c>
      <c r="AQ398" s="16">
        <v>0</v>
      </c>
      <c r="AR398" s="16">
        <f t="shared" si="49"/>
        <v>0</v>
      </c>
      <c r="AS398" s="16">
        <v>0</v>
      </c>
      <c r="AT398" s="16">
        <v>0</v>
      </c>
      <c r="AU398" s="16" t="s">
        <v>274</v>
      </c>
      <c r="AV398" s="16">
        <v>0</v>
      </c>
      <c r="AW398" s="36">
        <v>0</v>
      </c>
      <c r="AX398" s="36">
        <v>0</v>
      </c>
      <c r="AY398" s="36">
        <v>0</v>
      </c>
      <c r="AZ398" s="36">
        <v>0</v>
      </c>
      <c r="BA398" s="36">
        <v>0</v>
      </c>
      <c r="BB398" s="36"/>
    </row>
    <row r="399" spans="1:54" hidden="1" x14ac:dyDescent="0.25">
      <c r="A399" s="2" t="str">
        <f t="shared" si="43"/>
        <v>K</v>
      </c>
      <c r="B399" s="2" t="s">
        <v>7</v>
      </c>
      <c r="C399" s="2" t="s">
        <v>1834</v>
      </c>
      <c r="D399" s="35" t="s">
        <v>1835</v>
      </c>
      <c r="E399" s="2" t="s">
        <v>1841</v>
      </c>
      <c r="F399" s="2" t="s">
        <v>1842</v>
      </c>
      <c r="G399" s="2" t="s">
        <v>1843</v>
      </c>
      <c r="H399" s="2" t="s">
        <v>1827</v>
      </c>
      <c r="I399" s="2" t="s">
        <v>1846</v>
      </c>
      <c r="J399" s="2" t="s">
        <v>1847</v>
      </c>
      <c r="K399" s="2" t="s">
        <v>262</v>
      </c>
      <c r="L399" s="2">
        <v>5240</v>
      </c>
      <c r="M399" s="2" t="s">
        <v>1830</v>
      </c>
      <c r="N399" s="2" t="s">
        <v>264</v>
      </c>
      <c r="O399" s="2" t="s">
        <v>300</v>
      </c>
      <c r="P399" s="2" t="s">
        <v>266</v>
      </c>
      <c r="Q399" s="2" t="s">
        <v>118</v>
      </c>
      <c r="R399" s="2" t="s">
        <v>537</v>
      </c>
      <c r="S399" s="2" t="s">
        <v>123</v>
      </c>
      <c r="T399" s="2" t="s">
        <v>1833</v>
      </c>
      <c r="U399" s="2" t="s">
        <v>140</v>
      </c>
      <c r="V399" s="2" t="s">
        <v>539</v>
      </c>
      <c r="W399" s="2" t="s">
        <v>540</v>
      </c>
      <c r="X399" s="2" t="s">
        <v>541</v>
      </c>
      <c r="Y399" s="2" t="s">
        <v>540</v>
      </c>
      <c r="Z399" s="16">
        <v>287368</v>
      </c>
      <c r="AA399" s="16">
        <v>286686</v>
      </c>
      <c r="AB399" s="16">
        <v>284641.49</v>
      </c>
      <c r="AC399" s="16">
        <v>282690.97000000003</v>
      </c>
      <c r="AD399" s="36">
        <f t="shared" si="44"/>
        <v>3995.0299999999697</v>
      </c>
      <c r="AE399" s="16">
        <v>551124</v>
      </c>
      <c r="AF399" s="16">
        <v>786250</v>
      </c>
      <c r="AG399" s="16">
        <f t="shared" si="45"/>
        <v>-235126</v>
      </c>
      <c r="AH399" s="16">
        <v>295439</v>
      </c>
      <c r="AI399" s="16">
        <v>270000</v>
      </c>
      <c r="AJ399" s="16">
        <f t="shared" si="46"/>
        <v>25439</v>
      </c>
      <c r="AK399" s="16">
        <v>265618</v>
      </c>
      <c r="AL399" s="16">
        <v>581300</v>
      </c>
      <c r="AM399" s="16">
        <f t="shared" si="47"/>
        <v>-315682</v>
      </c>
      <c r="AN399" s="16">
        <v>265618</v>
      </c>
      <c r="AO399" s="16">
        <v>0</v>
      </c>
      <c r="AP399" s="16">
        <f t="shared" si="48"/>
        <v>265618</v>
      </c>
      <c r="AQ399" s="16">
        <v>0</v>
      </c>
      <c r="AR399" s="16">
        <f t="shared" si="49"/>
        <v>-255755.97000000003</v>
      </c>
      <c r="AS399" s="16">
        <v>0</v>
      </c>
      <c r="AT399" s="16" t="s">
        <v>1848</v>
      </c>
      <c r="AU399" s="16" t="s">
        <v>274</v>
      </c>
      <c r="AV399" s="16">
        <v>0</v>
      </c>
      <c r="AW399" s="36">
        <v>0</v>
      </c>
      <c r="AX399" s="36">
        <v>-25439</v>
      </c>
      <c r="AY399" s="36">
        <v>315682</v>
      </c>
      <c r="AZ399" s="36">
        <v>-265618</v>
      </c>
      <c r="BA399" s="36">
        <v>0</v>
      </c>
      <c r="BB399" s="36"/>
    </row>
    <row r="400" spans="1:54" hidden="1" x14ac:dyDescent="0.25">
      <c r="A400" s="2" t="str">
        <f t="shared" si="43"/>
        <v>K</v>
      </c>
      <c r="B400" s="2" t="s">
        <v>7</v>
      </c>
      <c r="C400" s="2" t="s">
        <v>1834</v>
      </c>
      <c r="D400" s="35" t="s">
        <v>1835</v>
      </c>
      <c r="E400" s="2" t="s">
        <v>1841</v>
      </c>
      <c r="F400" s="2" t="s">
        <v>1842</v>
      </c>
      <c r="G400" s="2" t="s">
        <v>1843</v>
      </c>
      <c r="H400" s="2" t="s">
        <v>1827</v>
      </c>
      <c r="I400" s="2" t="s">
        <v>1849</v>
      </c>
      <c r="J400" s="2" t="s">
        <v>1850</v>
      </c>
      <c r="K400" s="2" t="s">
        <v>262</v>
      </c>
      <c r="L400" s="2">
        <v>5240</v>
      </c>
      <c r="M400" s="2" t="s">
        <v>1830</v>
      </c>
      <c r="N400" s="2" t="s">
        <v>264</v>
      </c>
      <c r="O400" s="2" t="s">
        <v>300</v>
      </c>
      <c r="P400" s="2" t="s">
        <v>266</v>
      </c>
      <c r="Q400" s="2" t="s">
        <v>118</v>
      </c>
      <c r="R400" s="2" t="s">
        <v>537</v>
      </c>
      <c r="S400" s="2" t="s">
        <v>123</v>
      </c>
      <c r="T400" s="2" t="s">
        <v>1833</v>
      </c>
      <c r="U400" s="2" t="s">
        <v>140</v>
      </c>
      <c r="V400" s="2" t="s">
        <v>539</v>
      </c>
      <c r="W400" s="2" t="s">
        <v>540</v>
      </c>
      <c r="X400" s="2" t="s">
        <v>541</v>
      </c>
      <c r="Y400" s="2" t="s">
        <v>540</v>
      </c>
      <c r="Z400" s="16">
        <v>0</v>
      </c>
      <c r="AA400" s="16">
        <v>0</v>
      </c>
      <c r="AB400" s="16">
        <v>0</v>
      </c>
      <c r="AC400" s="16">
        <v>0</v>
      </c>
      <c r="AD400" s="36">
        <f t="shared" si="44"/>
        <v>0</v>
      </c>
      <c r="AE400" s="16">
        <v>0</v>
      </c>
      <c r="AF400" s="16">
        <v>0</v>
      </c>
      <c r="AG400" s="16">
        <f t="shared" si="45"/>
        <v>0</v>
      </c>
      <c r="AH400" s="16">
        <v>0</v>
      </c>
      <c r="AI400" s="16">
        <v>0</v>
      </c>
      <c r="AJ400" s="16">
        <f t="shared" si="46"/>
        <v>0</v>
      </c>
      <c r="AK400" s="16">
        <v>0</v>
      </c>
      <c r="AL400" s="16">
        <v>0</v>
      </c>
      <c r="AM400" s="16">
        <f t="shared" si="47"/>
        <v>0</v>
      </c>
      <c r="AN400" s="16">
        <v>0</v>
      </c>
      <c r="AO400" s="16">
        <v>0</v>
      </c>
      <c r="AP400" s="16">
        <f t="shared" si="48"/>
        <v>0</v>
      </c>
      <c r="AQ400" s="16">
        <v>0</v>
      </c>
      <c r="AR400" s="16">
        <f t="shared" si="49"/>
        <v>0</v>
      </c>
      <c r="AS400" s="16">
        <v>0</v>
      </c>
      <c r="AT400" s="16">
        <v>0</v>
      </c>
      <c r="AU400" s="16" t="s">
        <v>274</v>
      </c>
      <c r="AV400" s="16">
        <v>0</v>
      </c>
      <c r="AW400" s="36">
        <v>0</v>
      </c>
      <c r="AX400" s="36">
        <v>0</v>
      </c>
      <c r="AY400" s="36">
        <v>0</v>
      </c>
      <c r="AZ400" s="36">
        <v>0</v>
      </c>
      <c r="BA400" s="36">
        <v>0</v>
      </c>
      <c r="BB400" s="36"/>
    </row>
    <row r="401" spans="1:54" hidden="1" x14ac:dyDescent="0.25">
      <c r="A401" s="2" t="str">
        <f t="shared" si="43"/>
        <v>K</v>
      </c>
      <c r="B401" s="2" t="s">
        <v>7</v>
      </c>
      <c r="C401" s="2" t="s">
        <v>1851</v>
      </c>
      <c r="D401" s="35" t="s">
        <v>1852</v>
      </c>
      <c r="E401" s="2" t="s">
        <v>1853</v>
      </c>
      <c r="F401" s="2" t="s">
        <v>1854</v>
      </c>
      <c r="G401" s="2" t="s">
        <v>1855</v>
      </c>
      <c r="H401" s="2" t="s">
        <v>1856</v>
      </c>
      <c r="I401" s="2" t="s">
        <v>1857</v>
      </c>
      <c r="J401" s="2" t="s">
        <v>1858</v>
      </c>
      <c r="K401" s="2" t="s">
        <v>262</v>
      </c>
      <c r="L401" s="2">
        <v>5019</v>
      </c>
      <c r="M401" s="2" t="s">
        <v>1859</v>
      </c>
      <c r="N401" s="2" t="s">
        <v>264</v>
      </c>
      <c r="O401" s="2" t="s">
        <v>450</v>
      </c>
      <c r="P401" s="2" t="s">
        <v>266</v>
      </c>
      <c r="Q401" s="2" t="s">
        <v>118</v>
      </c>
      <c r="R401" s="2" t="s">
        <v>537</v>
      </c>
      <c r="S401" s="2" t="s">
        <v>123</v>
      </c>
      <c r="T401" s="2" t="s">
        <v>1860</v>
      </c>
      <c r="U401" s="2" t="s">
        <v>141</v>
      </c>
      <c r="V401" s="2" t="s">
        <v>539</v>
      </c>
      <c r="W401" s="2" t="s">
        <v>540</v>
      </c>
      <c r="X401" s="2" t="s">
        <v>541</v>
      </c>
      <c r="Y401" s="2" t="s">
        <v>540</v>
      </c>
      <c r="Z401" s="16">
        <v>-348000</v>
      </c>
      <c r="AA401" s="16">
        <v>-348006</v>
      </c>
      <c r="AB401" s="16">
        <v>20413.13</v>
      </c>
      <c r="AC401" s="16">
        <v>21716.59</v>
      </c>
      <c r="AD401" s="36">
        <f t="shared" si="44"/>
        <v>-369722.59</v>
      </c>
      <c r="AE401" s="16">
        <v>20160</v>
      </c>
      <c r="AF401" s="16">
        <v>0</v>
      </c>
      <c r="AG401" s="16">
        <f t="shared" si="45"/>
        <v>20160</v>
      </c>
      <c r="AH401" s="16">
        <v>92960</v>
      </c>
      <c r="AI401" s="16">
        <v>0</v>
      </c>
      <c r="AJ401" s="16">
        <f t="shared" si="46"/>
        <v>92960</v>
      </c>
      <c r="AK401" s="16">
        <v>1351435</v>
      </c>
      <c r="AL401" s="16">
        <v>0</v>
      </c>
      <c r="AM401" s="16">
        <f t="shared" si="47"/>
        <v>1351435</v>
      </c>
      <c r="AN401" s="16">
        <v>20664</v>
      </c>
      <c r="AO401" s="16">
        <v>0</v>
      </c>
      <c r="AP401" s="16">
        <f t="shared" si="48"/>
        <v>20664</v>
      </c>
      <c r="AQ401" s="16">
        <v>0</v>
      </c>
      <c r="AR401" s="16">
        <f t="shared" si="49"/>
        <v>1115496.4099999999</v>
      </c>
      <c r="AS401" s="16">
        <v>0</v>
      </c>
      <c r="AT401" s="16">
        <v>0</v>
      </c>
      <c r="AU401" s="16" t="s">
        <v>274</v>
      </c>
      <c r="AV401" s="16">
        <v>0</v>
      </c>
      <c r="AW401" s="36">
        <v>0</v>
      </c>
      <c r="AX401" s="36">
        <v>-65000</v>
      </c>
      <c r="AY401" s="36">
        <v>-1331275</v>
      </c>
      <c r="AZ401" s="36">
        <v>0</v>
      </c>
      <c r="BA401" s="36">
        <v>0</v>
      </c>
      <c r="BB401" s="36"/>
    </row>
    <row r="402" spans="1:54" hidden="1" x14ac:dyDescent="0.25">
      <c r="A402" s="2" t="str">
        <f t="shared" si="43"/>
        <v>K</v>
      </c>
      <c r="B402" s="2" t="s">
        <v>7</v>
      </c>
      <c r="C402" s="2" t="s">
        <v>1851</v>
      </c>
      <c r="D402" s="35" t="s">
        <v>1852</v>
      </c>
      <c r="E402" s="2" t="s">
        <v>1853</v>
      </c>
      <c r="F402" s="2" t="s">
        <v>1854</v>
      </c>
      <c r="G402" s="2" t="s">
        <v>1855</v>
      </c>
      <c r="H402" s="2" t="s">
        <v>1856</v>
      </c>
      <c r="I402" s="2" t="s">
        <v>1861</v>
      </c>
      <c r="J402" s="2" t="s">
        <v>1862</v>
      </c>
      <c r="K402" s="2" t="s">
        <v>262</v>
      </c>
      <c r="L402" s="2">
        <v>5019</v>
      </c>
      <c r="M402" s="2" t="s">
        <v>1859</v>
      </c>
      <c r="N402" s="2" t="s">
        <v>264</v>
      </c>
      <c r="O402" s="2" t="s">
        <v>450</v>
      </c>
      <c r="P402" s="2" t="s">
        <v>266</v>
      </c>
      <c r="Q402" s="2" t="s">
        <v>118</v>
      </c>
      <c r="R402" s="2" t="s">
        <v>537</v>
      </c>
      <c r="S402" s="2" t="s">
        <v>123</v>
      </c>
      <c r="T402" s="2" t="s">
        <v>1860</v>
      </c>
      <c r="U402" s="2" t="s">
        <v>141</v>
      </c>
      <c r="V402" s="2" t="s">
        <v>539</v>
      </c>
      <c r="W402" s="2" t="s">
        <v>540</v>
      </c>
      <c r="X402" s="2" t="s">
        <v>541</v>
      </c>
      <c r="Y402" s="2" t="s">
        <v>540</v>
      </c>
      <c r="Z402" s="16">
        <v>0</v>
      </c>
      <c r="AA402" s="16">
        <v>0</v>
      </c>
      <c r="AB402" s="16">
        <v>0</v>
      </c>
      <c r="AC402" s="16">
        <v>0</v>
      </c>
      <c r="AD402" s="36">
        <f t="shared" si="44"/>
        <v>0</v>
      </c>
      <c r="AE402" s="16">
        <v>0</v>
      </c>
      <c r="AF402" s="16">
        <v>0</v>
      </c>
      <c r="AG402" s="16">
        <f t="shared" si="45"/>
        <v>0</v>
      </c>
      <c r="AH402" s="16">
        <v>0</v>
      </c>
      <c r="AI402" s="16">
        <v>0</v>
      </c>
      <c r="AJ402" s="16">
        <f t="shared" si="46"/>
        <v>0</v>
      </c>
      <c r="AK402" s="16">
        <v>0</v>
      </c>
      <c r="AL402" s="16">
        <v>0</v>
      </c>
      <c r="AM402" s="16">
        <f t="shared" si="47"/>
        <v>0</v>
      </c>
      <c r="AN402" s="16">
        <v>0</v>
      </c>
      <c r="AO402" s="16">
        <v>0</v>
      </c>
      <c r="AP402" s="16">
        <f t="shared" si="48"/>
        <v>0</v>
      </c>
      <c r="AQ402" s="16">
        <v>0</v>
      </c>
      <c r="AR402" s="16">
        <f t="shared" si="49"/>
        <v>0</v>
      </c>
      <c r="AS402" s="16">
        <v>0</v>
      </c>
      <c r="AT402" s="16">
        <v>0</v>
      </c>
      <c r="AU402" s="16" t="s">
        <v>274</v>
      </c>
      <c r="AV402" s="16">
        <v>0</v>
      </c>
      <c r="AW402" s="36">
        <v>0</v>
      </c>
      <c r="AX402" s="36">
        <v>0</v>
      </c>
      <c r="AY402" s="36">
        <v>0</v>
      </c>
      <c r="AZ402" s="36">
        <v>0</v>
      </c>
      <c r="BA402" s="36">
        <v>0</v>
      </c>
      <c r="BB402" s="36"/>
    </row>
    <row r="403" spans="1:54" hidden="1" x14ac:dyDescent="0.25">
      <c r="A403" s="2" t="str">
        <f t="shared" si="43"/>
        <v>K</v>
      </c>
      <c r="B403" s="2" t="s">
        <v>7</v>
      </c>
      <c r="C403" s="2" t="s">
        <v>1863</v>
      </c>
      <c r="D403" s="35" t="s">
        <v>1864</v>
      </c>
      <c r="E403" s="2" t="s">
        <v>1865</v>
      </c>
      <c r="F403" s="2" t="s">
        <v>1866</v>
      </c>
      <c r="G403" s="2" t="s">
        <v>1867</v>
      </c>
      <c r="H403" s="2" t="s">
        <v>1856</v>
      </c>
      <c r="I403" s="2" t="s">
        <v>1868</v>
      </c>
      <c r="J403" s="2" t="s">
        <v>1869</v>
      </c>
      <c r="K403" s="2" t="s">
        <v>262</v>
      </c>
      <c r="L403" s="2">
        <v>5019</v>
      </c>
      <c r="M403" s="2" t="s">
        <v>1859</v>
      </c>
      <c r="N403" s="2" t="s">
        <v>264</v>
      </c>
      <c r="O403" s="2" t="s">
        <v>620</v>
      </c>
      <c r="P403" s="2" t="s">
        <v>266</v>
      </c>
      <c r="Q403" s="2" t="s">
        <v>118</v>
      </c>
      <c r="R403" s="2" t="s">
        <v>537</v>
      </c>
      <c r="S403" s="2" t="s">
        <v>123</v>
      </c>
      <c r="T403" s="2" t="s">
        <v>1860</v>
      </c>
      <c r="U403" s="2" t="s">
        <v>141</v>
      </c>
      <c r="V403" s="2" t="s">
        <v>539</v>
      </c>
      <c r="W403" s="2" t="s">
        <v>540</v>
      </c>
      <c r="X403" s="2" t="s">
        <v>541</v>
      </c>
      <c r="Y403" s="2" t="s">
        <v>540</v>
      </c>
      <c r="Z403" s="16">
        <v>0</v>
      </c>
      <c r="AA403" s="16">
        <v>0</v>
      </c>
      <c r="AB403" s="16">
        <v>0</v>
      </c>
      <c r="AC403" s="16">
        <v>0</v>
      </c>
      <c r="AD403" s="36">
        <f t="shared" si="44"/>
        <v>0</v>
      </c>
      <c r="AE403" s="16">
        <v>0</v>
      </c>
      <c r="AF403" s="16">
        <v>0</v>
      </c>
      <c r="AG403" s="16">
        <f t="shared" si="45"/>
        <v>0</v>
      </c>
      <c r="AH403" s="16">
        <v>0</v>
      </c>
      <c r="AI403" s="16">
        <v>0</v>
      </c>
      <c r="AJ403" s="16">
        <f t="shared" si="46"/>
        <v>0</v>
      </c>
      <c r="AK403" s="16">
        <v>0</v>
      </c>
      <c r="AL403" s="16">
        <v>0</v>
      </c>
      <c r="AM403" s="16">
        <f t="shared" si="47"/>
        <v>0</v>
      </c>
      <c r="AN403" s="16">
        <v>0</v>
      </c>
      <c r="AO403" s="16">
        <v>0</v>
      </c>
      <c r="AP403" s="16">
        <f t="shared" si="48"/>
        <v>0</v>
      </c>
      <c r="AQ403" s="16">
        <v>0</v>
      </c>
      <c r="AR403" s="16">
        <f t="shared" si="49"/>
        <v>0</v>
      </c>
      <c r="AS403" s="16">
        <v>0</v>
      </c>
      <c r="AT403" s="16">
        <v>0</v>
      </c>
      <c r="AU403" s="16" t="s">
        <v>274</v>
      </c>
      <c r="AV403" s="16">
        <v>0</v>
      </c>
      <c r="AW403" s="36">
        <v>0</v>
      </c>
      <c r="AX403" s="36">
        <v>0</v>
      </c>
      <c r="AY403" s="36">
        <v>0</v>
      </c>
      <c r="AZ403" s="36">
        <v>0</v>
      </c>
      <c r="BA403" s="36">
        <v>0</v>
      </c>
      <c r="BB403" s="36"/>
    </row>
    <row r="404" spans="1:54" hidden="1" x14ac:dyDescent="0.25">
      <c r="A404" s="2" t="str">
        <f t="shared" si="43"/>
        <v>K</v>
      </c>
      <c r="B404" s="2" t="s">
        <v>7</v>
      </c>
      <c r="C404" s="2" t="s">
        <v>1863</v>
      </c>
      <c r="D404" s="35" t="s">
        <v>1864</v>
      </c>
      <c r="E404" s="2" t="s">
        <v>1865</v>
      </c>
      <c r="F404" s="2" t="s">
        <v>1866</v>
      </c>
      <c r="G404" s="2" t="s">
        <v>1867</v>
      </c>
      <c r="H404" s="2" t="s">
        <v>1856</v>
      </c>
      <c r="I404" s="2" t="s">
        <v>1870</v>
      </c>
      <c r="J404" s="2" t="s">
        <v>1871</v>
      </c>
      <c r="K404" s="2" t="s">
        <v>262</v>
      </c>
      <c r="L404" s="2">
        <v>5019</v>
      </c>
      <c r="M404" s="2" t="s">
        <v>1859</v>
      </c>
      <c r="N404" s="2" t="s">
        <v>264</v>
      </c>
      <c r="O404" s="2" t="s">
        <v>300</v>
      </c>
      <c r="P404" s="2" t="s">
        <v>266</v>
      </c>
      <c r="Q404" s="2" t="s">
        <v>118</v>
      </c>
      <c r="R404" s="2" t="s">
        <v>537</v>
      </c>
      <c r="S404" s="2" t="s">
        <v>123</v>
      </c>
      <c r="T404" s="2" t="s">
        <v>1860</v>
      </c>
      <c r="U404" s="2" t="s">
        <v>141</v>
      </c>
      <c r="V404" s="2" t="s">
        <v>539</v>
      </c>
      <c r="W404" s="2" t="s">
        <v>540</v>
      </c>
      <c r="X404" s="2" t="s">
        <v>541</v>
      </c>
      <c r="Y404" s="2" t="s">
        <v>540</v>
      </c>
      <c r="Z404" s="16">
        <v>0</v>
      </c>
      <c r="AA404" s="16">
        <v>0</v>
      </c>
      <c r="AB404" s="16">
        <v>0</v>
      </c>
      <c r="AC404" s="16">
        <v>0</v>
      </c>
      <c r="AD404" s="36">
        <f t="shared" si="44"/>
        <v>0</v>
      </c>
      <c r="AE404" s="16">
        <v>0</v>
      </c>
      <c r="AF404" s="16">
        <v>0</v>
      </c>
      <c r="AG404" s="16">
        <f t="shared" si="45"/>
        <v>0</v>
      </c>
      <c r="AH404" s="16">
        <v>0</v>
      </c>
      <c r="AI404" s="16">
        <v>0</v>
      </c>
      <c r="AJ404" s="16">
        <f t="shared" si="46"/>
        <v>0</v>
      </c>
      <c r="AK404" s="16">
        <v>0</v>
      </c>
      <c r="AL404" s="16">
        <v>0</v>
      </c>
      <c r="AM404" s="16">
        <f t="shared" si="47"/>
        <v>0</v>
      </c>
      <c r="AN404" s="16">
        <v>0</v>
      </c>
      <c r="AO404" s="16">
        <v>0</v>
      </c>
      <c r="AP404" s="16">
        <f t="shared" si="48"/>
        <v>0</v>
      </c>
      <c r="AQ404" s="16">
        <v>0</v>
      </c>
      <c r="AR404" s="16">
        <f t="shared" si="49"/>
        <v>0</v>
      </c>
      <c r="AS404" s="16">
        <v>0</v>
      </c>
      <c r="AT404" s="16">
        <v>0</v>
      </c>
      <c r="AU404" s="16" t="s">
        <v>274</v>
      </c>
      <c r="AV404" s="16">
        <v>0</v>
      </c>
      <c r="AW404" s="36">
        <v>0</v>
      </c>
      <c r="AX404" s="36">
        <v>0</v>
      </c>
      <c r="AY404" s="36">
        <v>0</v>
      </c>
      <c r="AZ404" s="36">
        <v>0</v>
      </c>
      <c r="BA404" s="36">
        <v>0</v>
      </c>
      <c r="BB404" s="36"/>
    </row>
    <row r="405" spans="1:54" hidden="1" x14ac:dyDescent="0.25">
      <c r="A405" s="2" t="str">
        <f t="shared" si="43"/>
        <v>K</v>
      </c>
      <c r="B405" s="2" t="s">
        <v>7</v>
      </c>
      <c r="C405" s="2" t="s">
        <v>1863</v>
      </c>
      <c r="D405" s="35" t="s">
        <v>1864</v>
      </c>
      <c r="E405" s="2" t="s">
        <v>1865</v>
      </c>
      <c r="F405" s="2" t="s">
        <v>1866</v>
      </c>
      <c r="G405" s="2" t="s">
        <v>1867</v>
      </c>
      <c r="H405" s="2" t="s">
        <v>1856</v>
      </c>
      <c r="I405" s="2" t="s">
        <v>1872</v>
      </c>
      <c r="J405" s="2" t="s">
        <v>1873</v>
      </c>
      <c r="K405" s="2" t="s">
        <v>262</v>
      </c>
      <c r="L405" s="2">
        <v>5019</v>
      </c>
      <c r="M405" s="2" t="s">
        <v>1859</v>
      </c>
      <c r="N405" s="2" t="s">
        <v>264</v>
      </c>
      <c r="O405" s="2" t="s">
        <v>300</v>
      </c>
      <c r="P405" s="2" t="s">
        <v>266</v>
      </c>
      <c r="Q405" s="2" t="s">
        <v>118</v>
      </c>
      <c r="R405" s="2" t="s">
        <v>537</v>
      </c>
      <c r="S405" s="2" t="s">
        <v>123</v>
      </c>
      <c r="T405" s="2" t="s">
        <v>1860</v>
      </c>
      <c r="U405" s="2" t="s">
        <v>141</v>
      </c>
      <c r="V405" s="2" t="s">
        <v>539</v>
      </c>
      <c r="W405" s="2" t="s">
        <v>540</v>
      </c>
      <c r="X405" s="2" t="s">
        <v>541</v>
      </c>
      <c r="Y405" s="2" t="s">
        <v>540</v>
      </c>
      <c r="Z405" s="16">
        <v>0</v>
      </c>
      <c r="AA405" s="16">
        <v>0</v>
      </c>
      <c r="AB405" s="16">
        <v>0</v>
      </c>
      <c r="AC405" s="16">
        <v>156349.59</v>
      </c>
      <c r="AD405" s="36">
        <f t="shared" si="44"/>
        <v>-156349.59</v>
      </c>
      <c r="AE405" s="16">
        <v>0</v>
      </c>
      <c r="AF405" s="16">
        <v>0</v>
      </c>
      <c r="AG405" s="16">
        <f t="shared" si="45"/>
        <v>0</v>
      </c>
      <c r="AH405" s="16">
        <v>0</v>
      </c>
      <c r="AI405" s="16">
        <v>0</v>
      </c>
      <c r="AJ405" s="16">
        <f t="shared" si="46"/>
        <v>0</v>
      </c>
      <c r="AK405" s="16">
        <v>0</v>
      </c>
      <c r="AL405" s="16">
        <v>0</v>
      </c>
      <c r="AM405" s="16">
        <f t="shared" si="47"/>
        <v>0</v>
      </c>
      <c r="AN405" s="16">
        <v>0</v>
      </c>
      <c r="AO405" s="16">
        <v>0</v>
      </c>
      <c r="AP405" s="16">
        <f t="shared" si="48"/>
        <v>0</v>
      </c>
      <c r="AQ405" s="16">
        <v>0</v>
      </c>
      <c r="AR405" s="16">
        <f t="shared" si="49"/>
        <v>-156349.59</v>
      </c>
      <c r="AS405" s="16">
        <v>0</v>
      </c>
      <c r="AT405" s="16">
        <v>0</v>
      </c>
      <c r="AU405" s="16" t="s">
        <v>274</v>
      </c>
      <c r="AV405" s="16">
        <v>0</v>
      </c>
      <c r="AW405" s="36">
        <v>0</v>
      </c>
      <c r="AX405" s="36">
        <v>0</v>
      </c>
      <c r="AY405" s="36">
        <v>0</v>
      </c>
      <c r="AZ405" s="36">
        <v>0</v>
      </c>
      <c r="BA405" s="36">
        <v>0</v>
      </c>
      <c r="BB405" s="36"/>
    </row>
    <row r="406" spans="1:54" hidden="1" x14ac:dyDescent="0.25">
      <c r="A406" s="2" t="str">
        <f t="shared" si="43"/>
        <v>K</v>
      </c>
      <c r="B406" s="2" t="s">
        <v>7</v>
      </c>
      <c r="C406" s="2" t="s">
        <v>1863</v>
      </c>
      <c r="D406" s="35" t="s">
        <v>1864</v>
      </c>
      <c r="E406" s="2" t="s">
        <v>1865</v>
      </c>
      <c r="F406" s="2" t="s">
        <v>1866</v>
      </c>
      <c r="G406" s="2" t="s">
        <v>1867</v>
      </c>
      <c r="H406" s="2" t="s">
        <v>1856</v>
      </c>
      <c r="I406" s="2" t="s">
        <v>1874</v>
      </c>
      <c r="J406" s="2" t="s">
        <v>1875</v>
      </c>
      <c r="K406" s="2" t="s">
        <v>262</v>
      </c>
      <c r="L406" s="2">
        <v>5019</v>
      </c>
      <c r="M406" s="2" t="s">
        <v>1859</v>
      </c>
      <c r="N406" s="2" t="s">
        <v>264</v>
      </c>
      <c r="O406" s="2" t="s">
        <v>300</v>
      </c>
      <c r="P406" s="2" t="s">
        <v>266</v>
      </c>
      <c r="Q406" s="2" t="s">
        <v>118</v>
      </c>
      <c r="R406" s="2" t="s">
        <v>537</v>
      </c>
      <c r="S406" s="2" t="s">
        <v>123</v>
      </c>
      <c r="T406" s="2" t="s">
        <v>1860</v>
      </c>
      <c r="U406" s="2" t="s">
        <v>141</v>
      </c>
      <c r="V406" s="2" t="s">
        <v>539</v>
      </c>
      <c r="W406" s="2" t="s">
        <v>540</v>
      </c>
      <c r="X406" s="2" t="s">
        <v>541</v>
      </c>
      <c r="Y406" s="2" t="s">
        <v>540</v>
      </c>
      <c r="Z406" s="16">
        <v>0</v>
      </c>
      <c r="AA406" s="16">
        <v>0</v>
      </c>
      <c r="AB406" s="16">
        <v>0</v>
      </c>
      <c r="AC406" s="16">
        <v>0</v>
      </c>
      <c r="AD406" s="36">
        <f t="shared" si="44"/>
        <v>0</v>
      </c>
      <c r="AE406" s="16">
        <v>0</v>
      </c>
      <c r="AF406" s="16">
        <v>0</v>
      </c>
      <c r="AG406" s="16">
        <f t="shared" si="45"/>
        <v>0</v>
      </c>
      <c r="AH406" s="16">
        <v>0</v>
      </c>
      <c r="AI406" s="16">
        <v>0</v>
      </c>
      <c r="AJ406" s="16">
        <f t="shared" si="46"/>
        <v>0</v>
      </c>
      <c r="AK406" s="16">
        <v>0</v>
      </c>
      <c r="AL406" s="16">
        <v>0</v>
      </c>
      <c r="AM406" s="16">
        <f t="shared" si="47"/>
        <v>0</v>
      </c>
      <c r="AN406" s="16">
        <v>0</v>
      </c>
      <c r="AO406" s="16">
        <v>0</v>
      </c>
      <c r="AP406" s="16">
        <f t="shared" si="48"/>
        <v>0</v>
      </c>
      <c r="AQ406" s="16">
        <v>0</v>
      </c>
      <c r="AR406" s="16">
        <f t="shared" si="49"/>
        <v>0</v>
      </c>
      <c r="AS406" s="16">
        <v>0</v>
      </c>
      <c r="AT406" s="16">
        <v>0</v>
      </c>
      <c r="AU406" s="16" t="s">
        <v>274</v>
      </c>
      <c r="AV406" s="16">
        <v>0</v>
      </c>
      <c r="AW406" s="36">
        <v>0</v>
      </c>
      <c r="AX406" s="36">
        <v>0</v>
      </c>
      <c r="AY406" s="36">
        <v>0</v>
      </c>
      <c r="AZ406" s="36">
        <v>0</v>
      </c>
      <c r="BA406" s="36">
        <v>0</v>
      </c>
      <c r="BB406" s="36"/>
    </row>
    <row r="407" spans="1:54" hidden="1" x14ac:dyDescent="0.25">
      <c r="A407" s="2" t="str">
        <f t="shared" si="43"/>
        <v>K</v>
      </c>
      <c r="B407" s="2" t="s">
        <v>7</v>
      </c>
      <c r="C407" s="2" t="s">
        <v>1863</v>
      </c>
      <c r="D407" s="35" t="s">
        <v>1864</v>
      </c>
      <c r="E407" s="2" t="s">
        <v>1865</v>
      </c>
      <c r="F407" s="2" t="s">
        <v>1866</v>
      </c>
      <c r="G407" s="2" t="s">
        <v>1867</v>
      </c>
      <c r="H407" s="2" t="s">
        <v>1856</v>
      </c>
      <c r="I407" s="2" t="s">
        <v>1876</v>
      </c>
      <c r="J407" s="2" t="s">
        <v>1877</v>
      </c>
      <c r="K407" s="2" t="s">
        <v>262</v>
      </c>
      <c r="L407" s="2">
        <v>5019</v>
      </c>
      <c r="M407" s="2" t="s">
        <v>1859</v>
      </c>
      <c r="N407" s="2" t="s">
        <v>264</v>
      </c>
      <c r="O407" s="2" t="s">
        <v>265</v>
      </c>
      <c r="P407" s="2" t="s">
        <v>266</v>
      </c>
      <c r="Q407" s="2" t="s">
        <v>118</v>
      </c>
      <c r="R407" s="2" t="s">
        <v>537</v>
      </c>
      <c r="S407" s="2" t="s">
        <v>123</v>
      </c>
      <c r="T407" s="2" t="s">
        <v>1860</v>
      </c>
      <c r="U407" s="2" t="s">
        <v>141</v>
      </c>
      <c r="V407" s="2" t="s">
        <v>539</v>
      </c>
      <c r="W407" s="2" t="s">
        <v>540</v>
      </c>
      <c r="X407" s="2" t="s">
        <v>541</v>
      </c>
      <c r="Y407" s="2" t="s">
        <v>540</v>
      </c>
      <c r="Z407" s="16">
        <v>6805942</v>
      </c>
      <c r="AA407" s="16">
        <v>6805943</v>
      </c>
      <c r="AB407" s="16">
        <v>6971747.4900000002</v>
      </c>
      <c r="AC407" s="16">
        <v>7101632.6500000004</v>
      </c>
      <c r="AD407" s="36">
        <f t="shared" si="44"/>
        <v>-295689.65000000037</v>
      </c>
      <c r="AE407" s="16">
        <v>0</v>
      </c>
      <c r="AF407" s="16">
        <v>0</v>
      </c>
      <c r="AG407" s="16">
        <f t="shared" si="45"/>
        <v>0</v>
      </c>
      <c r="AH407" s="16">
        <v>0</v>
      </c>
      <c r="AI407" s="16">
        <v>0</v>
      </c>
      <c r="AJ407" s="16">
        <f t="shared" si="46"/>
        <v>0</v>
      </c>
      <c r="AK407" s="16">
        <v>560000</v>
      </c>
      <c r="AL407" s="16">
        <v>560000</v>
      </c>
      <c r="AM407" s="16">
        <f t="shared" si="47"/>
        <v>0</v>
      </c>
      <c r="AN407" s="16">
        <v>0</v>
      </c>
      <c r="AO407" s="16">
        <v>0</v>
      </c>
      <c r="AP407" s="16">
        <f t="shared" si="48"/>
        <v>0</v>
      </c>
      <c r="AQ407" s="16">
        <v>0</v>
      </c>
      <c r="AR407" s="16">
        <f t="shared" si="49"/>
        <v>-295689.65000000037</v>
      </c>
      <c r="AS407" s="16">
        <v>0</v>
      </c>
      <c r="AT407" s="16">
        <v>0</v>
      </c>
      <c r="AU407" s="16" t="s">
        <v>274</v>
      </c>
      <c r="AV407" s="16">
        <v>0</v>
      </c>
      <c r="AW407" s="36">
        <v>0</v>
      </c>
      <c r="AX407" s="36">
        <v>0</v>
      </c>
      <c r="AY407" s="36">
        <v>0</v>
      </c>
      <c r="AZ407" s="36">
        <v>0</v>
      </c>
      <c r="BA407" s="36">
        <v>0</v>
      </c>
      <c r="BB407" s="36"/>
    </row>
    <row r="408" spans="1:54" hidden="1" x14ac:dyDescent="0.25">
      <c r="A408" s="2" t="str">
        <f t="shared" si="43"/>
        <v>K</v>
      </c>
      <c r="B408" s="2" t="s">
        <v>7</v>
      </c>
      <c r="C408" s="2" t="s">
        <v>1863</v>
      </c>
      <c r="D408" s="35" t="s">
        <v>1864</v>
      </c>
      <c r="E408" s="2" t="s">
        <v>1865</v>
      </c>
      <c r="F408" s="2" t="s">
        <v>1866</v>
      </c>
      <c r="G408" s="2" t="s">
        <v>1867</v>
      </c>
      <c r="H408" s="2" t="s">
        <v>1856</v>
      </c>
      <c r="I408" s="2" t="s">
        <v>1878</v>
      </c>
      <c r="J408" s="2" t="s">
        <v>1879</v>
      </c>
      <c r="K408" s="2" t="s">
        <v>262</v>
      </c>
      <c r="L408" s="2">
        <v>5019</v>
      </c>
      <c r="M408" s="2" t="s">
        <v>1859</v>
      </c>
      <c r="N408" s="2" t="s">
        <v>264</v>
      </c>
      <c r="O408" s="2" t="s">
        <v>265</v>
      </c>
      <c r="P408" s="2" t="s">
        <v>266</v>
      </c>
      <c r="Q408" s="2" t="s">
        <v>118</v>
      </c>
      <c r="R408" s="2" t="s">
        <v>537</v>
      </c>
      <c r="S408" s="2" t="s">
        <v>123</v>
      </c>
      <c r="T408" s="2" t="s">
        <v>1860</v>
      </c>
      <c r="U408" s="2" t="s">
        <v>141</v>
      </c>
      <c r="V408" s="2" t="s">
        <v>539</v>
      </c>
      <c r="W408" s="2" t="s">
        <v>540</v>
      </c>
      <c r="X408" s="2" t="s">
        <v>541</v>
      </c>
      <c r="Y408" s="2" t="s">
        <v>540</v>
      </c>
      <c r="Z408" s="16">
        <v>0</v>
      </c>
      <c r="AA408" s="16">
        <v>0</v>
      </c>
      <c r="AB408" s="16">
        <v>0</v>
      </c>
      <c r="AC408" s="16">
        <v>0</v>
      </c>
      <c r="AD408" s="36">
        <f t="shared" si="44"/>
        <v>0</v>
      </c>
      <c r="AE408" s="16">
        <v>0</v>
      </c>
      <c r="AF408" s="16">
        <v>0</v>
      </c>
      <c r="AG408" s="16">
        <f t="shared" si="45"/>
        <v>0</v>
      </c>
      <c r="AH408" s="16">
        <v>0</v>
      </c>
      <c r="AI408" s="16">
        <v>0</v>
      </c>
      <c r="AJ408" s="16">
        <f t="shared" si="46"/>
        <v>0</v>
      </c>
      <c r="AK408" s="16">
        <v>0</v>
      </c>
      <c r="AL408" s="16">
        <v>0</v>
      </c>
      <c r="AM408" s="16">
        <f t="shared" si="47"/>
        <v>0</v>
      </c>
      <c r="AN408" s="16">
        <v>0</v>
      </c>
      <c r="AO408" s="16">
        <v>0</v>
      </c>
      <c r="AP408" s="16">
        <f t="shared" si="48"/>
        <v>0</v>
      </c>
      <c r="AQ408" s="16">
        <v>0</v>
      </c>
      <c r="AR408" s="16">
        <f t="shared" si="49"/>
        <v>0</v>
      </c>
      <c r="AS408" s="16">
        <v>0</v>
      </c>
      <c r="AT408" s="16">
        <v>0</v>
      </c>
      <c r="AU408" s="16" t="s">
        <v>274</v>
      </c>
      <c r="AV408" s="16">
        <v>0</v>
      </c>
      <c r="AW408" s="36">
        <v>0</v>
      </c>
      <c r="AX408" s="36">
        <v>0</v>
      </c>
      <c r="AY408" s="36">
        <v>0</v>
      </c>
      <c r="AZ408" s="36">
        <v>0</v>
      </c>
      <c r="BA408" s="36">
        <v>0</v>
      </c>
      <c r="BB408" s="36"/>
    </row>
    <row r="409" spans="1:54" hidden="1" x14ac:dyDescent="0.25">
      <c r="A409" s="2" t="str">
        <f t="shared" si="43"/>
        <v>K</v>
      </c>
      <c r="B409" s="2" t="s">
        <v>7</v>
      </c>
      <c r="C409" s="2" t="s">
        <v>1863</v>
      </c>
      <c r="D409" s="35" t="s">
        <v>1864</v>
      </c>
      <c r="E409" s="2" t="s">
        <v>1865</v>
      </c>
      <c r="F409" s="2" t="s">
        <v>1866</v>
      </c>
      <c r="G409" s="2" t="s">
        <v>1867</v>
      </c>
      <c r="H409" s="2" t="s">
        <v>1856</v>
      </c>
      <c r="I409" s="2" t="s">
        <v>1880</v>
      </c>
      <c r="J409" s="2" t="s">
        <v>1881</v>
      </c>
      <c r="K409" s="2" t="s">
        <v>262</v>
      </c>
      <c r="L409" s="2">
        <v>5019</v>
      </c>
      <c r="M409" s="2" t="s">
        <v>1859</v>
      </c>
      <c r="N409" s="2" t="s">
        <v>264</v>
      </c>
      <c r="O409" s="2" t="s">
        <v>265</v>
      </c>
      <c r="P409" s="2" t="s">
        <v>266</v>
      </c>
      <c r="Q409" s="2" t="s">
        <v>118</v>
      </c>
      <c r="R409" s="2" t="s">
        <v>537</v>
      </c>
      <c r="S409" s="2" t="s">
        <v>123</v>
      </c>
      <c r="T409" s="2" t="s">
        <v>1860</v>
      </c>
      <c r="U409" s="2" t="s">
        <v>141</v>
      </c>
      <c r="V409" s="2" t="s">
        <v>539</v>
      </c>
      <c r="W409" s="2" t="s">
        <v>540</v>
      </c>
      <c r="X409" s="2" t="s">
        <v>541</v>
      </c>
      <c r="Y409" s="2" t="s">
        <v>540</v>
      </c>
      <c r="Z409" s="16">
        <v>0</v>
      </c>
      <c r="AA409" s="16">
        <v>0</v>
      </c>
      <c r="AB409" s="16">
        <v>0</v>
      </c>
      <c r="AC409" s="16">
        <v>0</v>
      </c>
      <c r="AD409" s="36">
        <f t="shared" si="44"/>
        <v>0</v>
      </c>
      <c r="AE409" s="16">
        <v>0</v>
      </c>
      <c r="AF409" s="16">
        <v>0</v>
      </c>
      <c r="AG409" s="16">
        <f t="shared" si="45"/>
        <v>0</v>
      </c>
      <c r="AH409" s="16">
        <v>0</v>
      </c>
      <c r="AI409" s="16">
        <v>0</v>
      </c>
      <c r="AJ409" s="16">
        <f t="shared" si="46"/>
        <v>0</v>
      </c>
      <c r="AK409" s="16">
        <v>0</v>
      </c>
      <c r="AL409" s="16">
        <v>0</v>
      </c>
      <c r="AM409" s="16">
        <f t="shared" si="47"/>
        <v>0</v>
      </c>
      <c r="AN409" s="16">
        <v>0</v>
      </c>
      <c r="AO409" s="16">
        <v>0</v>
      </c>
      <c r="AP409" s="16">
        <f t="shared" si="48"/>
        <v>0</v>
      </c>
      <c r="AQ409" s="16">
        <v>0</v>
      </c>
      <c r="AR409" s="16">
        <f t="shared" si="49"/>
        <v>0</v>
      </c>
      <c r="AS409" s="16">
        <v>0</v>
      </c>
      <c r="AT409" s="16">
        <v>0</v>
      </c>
      <c r="AU409" s="16" t="s">
        <v>274</v>
      </c>
      <c r="AV409" s="16">
        <v>0</v>
      </c>
      <c r="AW409" s="36">
        <v>0</v>
      </c>
      <c r="AX409" s="36">
        <v>0</v>
      </c>
      <c r="AY409" s="36">
        <v>0</v>
      </c>
      <c r="AZ409" s="36">
        <v>0</v>
      </c>
      <c r="BA409" s="36">
        <v>0</v>
      </c>
      <c r="BB409" s="36"/>
    </row>
    <row r="410" spans="1:54" hidden="1" x14ac:dyDescent="0.25">
      <c r="A410" s="2" t="str">
        <f t="shared" si="43"/>
        <v>K</v>
      </c>
      <c r="B410" s="2" t="s">
        <v>7</v>
      </c>
      <c r="C410" s="2" t="s">
        <v>1882</v>
      </c>
      <c r="D410" s="35" t="s">
        <v>1883</v>
      </c>
      <c r="E410" s="2" t="s">
        <v>1884</v>
      </c>
      <c r="F410" s="2" t="s">
        <v>1885</v>
      </c>
      <c r="G410" s="2" t="s">
        <v>1886</v>
      </c>
      <c r="H410" s="2" t="s">
        <v>1887</v>
      </c>
      <c r="I410" s="2" t="s">
        <v>1888</v>
      </c>
      <c r="J410" s="2" t="s">
        <v>1889</v>
      </c>
      <c r="K410" s="2" t="s">
        <v>262</v>
      </c>
      <c r="L410" s="2">
        <v>5315</v>
      </c>
      <c r="M410" s="2" t="s">
        <v>1890</v>
      </c>
      <c r="N410" s="2" t="s">
        <v>264</v>
      </c>
      <c r="O410" s="2" t="s">
        <v>358</v>
      </c>
      <c r="P410" s="2" t="s">
        <v>460</v>
      </c>
      <c r="Q410" s="2" t="s">
        <v>51</v>
      </c>
      <c r="R410" s="2" t="s">
        <v>524</v>
      </c>
      <c r="S410" s="2" t="s">
        <v>104</v>
      </c>
      <c r="T410" s="2" t="s">
        <v>1891</v>
      </c>
      <c r="U410" s="2" t="s">
        <v>113</v>
      </c>
      <c r="V410" s="2" t="s">
        <v>1892</v>
      </c>
      <c r="W410" s="2" t="s">
        <v>1893</v>
      </c>
      <c r="X410" s="2" t="s">
        <v>1894</v>
      </c>
      <c r="Y410" s="2" t="s">
        <v>1893</v>
      </c>
      <c r="Z410" s="16">
        <v>164588863</v>
      </c>
      <c r="AA410" s="16">
        <v>59056375</v>
      </c>
      <c r="AB410" s="16">
        <v>66468746.270000003</v>
      </c>
      <c r="AC410" s="16">
        <v>65648099.999999993</v>
      </c>
      <c r="AD410" s="36">
        <f t="shared" si="44"/>
        <v>-6591724.9999999925</v>
      </c>
      <c r="AE410" s="16">
        <v>99568830</v>
      </c>
      <c r="AF410" s="16">
        <v>99568830</v>
      </c>
      <c r="AG410" s="16">
        <f t="shared" si="45"/>
        <v>0</v>
      </c>
      <c r="AH410" s="16">
        <v>26831483.210547093</v>
      </c>
      <c r="AI410" s="16">
        <v>11831483.210547101</v>
      </c>
      <c r="AJ410" s="16">
        <f t="shared" si="46"/>
        <v>14999999.999999993</v>
      </c>
      <c r="AK410" s="16">
        <v>0</v>
      </c>
      <c r="AL410" s="16">
        <v>0</v>
      </c>
      <c r="AM410" s="16">
        <f t="shared" si="47"/>
        <v>0</v>
      </c>
      <c r="AN410" s="16">
        <v>0</v>
      </c>
      <c r="AO410" s="16">
        <v>0</v>
      </c>
      <c r="AP410" s="16">
        <f t="shared" si="48"/>
        <v>0</v>
      </c>
      <c r="AQ410" s="16">
        <v>0</v>
      </c>
      <c r="AR410" s="16">
        <f t="shared" si="49"/>
        <v>8408275</v>
      </c>
      <c r="AS410" s="16">
        <v>0</v>
      </c>
      <c r="AT410" s="16" t="s">
        <v>1895</v>
      </c>
      <c r="AU410" s="16" t="s">
        <v>306</v>
      </c>
      <c r="AV410" s="16">
        <v>0</v>
      </c>
      <c r="AW410" s="36">
        <v>0</v>
      </c>
      <c r="AX410" s="36">
        <v>0</v>
      </c>
      <c r="AY410" s="36">
        <v>0</v>
      </c>
      <c r="AZ410" s="36">
        <v>0</v>
      </c>
      <c r="BA410" s="36">
        <v>0</v>
      </c>
      <c r="BB410" s="36"/>
    </row>
    <row r="411" spans="1:54" hidden="1" x14ac:dyDescent="0.25">
      <c r="A411" s="2" t="str">
        <f t="shared" si="43"/>
        <v>K</v>
      </c>
      <c r="B411" s="2" t="s">
        <v>7</v>
      </c>
      <c r="C411" s="2" t="s">
        <v>1882</v>
      </c>
      <c r="D411" s="35" t="s">
        <v>1883</v>
      </c>
      <c r="E411" s="2" t="s">
        <v>1884</v>
      </c>
      <c r="F411" s="2" t="s">
        <v>1885</v>
      </c>
      <c r="G411" s="2" t="s">
        <v>1896</v>
      </c>
      <c r="H411" s="2" t="s">
        <v>1897</v>
      </c>
      <c r="I411" s="2" t="s">
        <v>1898</v>
      </c>
      <c r="J411" s="2" t="s">
        <v>1899</v>
      </c>
      <c r="K411" s="2" t="s">
        <v>262</v>
      </c>
      <c r="L411" s="2">
        <v>5315</v>
      </c>
      <c r="M411" s="2" t="s">
        <v>1890</v>
      </c>
      <c r="N411" s="2" t="s">
        <v>264</v>
      </c>
      <c r="O411" s="2" t="s">
        <v>300</v>
      </c>
      <c r="P411" s="2" t="s">
        <v>460</v>
      </c>
      <c r="Q411" s="2" t="s">
        <v>51</v>
      </c>
      <c r="R411" s="2" t="s">
        <v>524</v>
      </c>
      <c r="S411" s="2" t="s">
        <v>104</v>
      </c>
      <c r="T411" s="2" t="s">
        <v>1891</v>
      </c>
      <c r="U411" s="2" t="s">
        <v>113</v>
      </c>
      <c r="V411" s="2" t="s">
        <v>1892</v>
      </c>
      <c r="W411" s="2" t="s">
        <v>1893</v>
      </c>
      <c r="X411" s="2" t="s">
        <v>1894</v>
      </c>
      <c r="Y411" s="2" t="s">
        <v>1893</v>
      </c>
      <c r="Z411" s="16">
        <v>0</v>
      </c>
      <c r="AA411" s="16">
        <v>344124</v>
      </c>
      <c r="AB411" s="16">
        <v>342468.61</v>
      </c>
      <c r="AC411" s="16">
        <v>280999.9999995</v>
      </c>
      <c r="AD411" s="36">
        <f t="shared" si="44"/>
        <v>63124.000000500004</v>
      </c>
      <c r="AE411" s="16">
        <v>0</v>
      </c>
      <c r="AF411" s="16">
        <v>0</v>
      </c>
      <c r="AG411" s="16">
        <f t="shared" si="45"/>
        <v>0</v>
      </c>
      <c r="AH411" s="16">
        <v>0</v>
      </c>
      <c r="AI411" s="16">
        <v>0</v>
      </c>
      <c r="AJ411" s="16">
        <f t="shared" si="46"/>
        <v>0</v>
      </c>
      <c r="AK411" s="16">
        <v>0</v>
      </c>
      <c r="AL411" s="16">
        <v>0</v>
      </c>
      <c r="AM411" s="16">
        <f t="shared" si="47"/>
        <v>0</v>
      </c>
      <c r="AN411" s="16">
        <v>0</v>
      </c>
      <c r="AO411" s="16">
        <v>0</v>
      </c>
      <c r="AP411" s="16">
        <f t="shared" si="48"/>
        <v>0</v>
      </c>
      <c r="AQ411" s="16">
        <v>0</v>
      </c>
      <c r="AR411" s="16">
        <f t="shared" si="49"/>
        <v>63124.000000500004</v>
      </c>
      <c r="AS411" s="16">
        <v>0</v>
      </c>
      <c r="AT411" s="16">
        <v>0</v>
      </c>
      <c r="AU411" s="16" t="s">
        <v>306</v>
      </c>
      <c r="AV411" s="16">
        <v>0</v>
      </c>
      <c r="AW411" s="36">
        <v>0</v>
      </c>
      <c r="AX411" s="36">
        <v>0</v>
      </c>
      <c r="AY411" s="36">
        <v>0</v>
      </c>
      <c r="AZ411" s="36">
        <v>0</v>
      </c>
      <c r="BA411" s="36">
        <v>0</v>
      </c>
      <c r="BB411" s="36"/>
    </row>
    <row r="412" spans="1:54" hidden="1" x14ac:dyDescent="0.25">
      <c r="A412" s="2" t="str">
        <f t="shared" si="43"/>
        <v>K</v>
      </c>
      <c r="B412" s="2" t="s">
        <v>7</v>
      </c>
      <c r="C412" s="2" t="s">
        <v>1882</v>
      </c>
      <c r="D412" s="35" t="s">
        <v>1883</v>
      </c>
      <c r="E412" s="2" t="s">
        <v>1884</v>
      </c>
      <c r="F412" s="2" t="s">
        <v>1885</v>
      </c>
      <c r="G412" s="2" t="s">
        <v>1896</v>
      </c>
      <c r="H412" s="2" t="s">
        <v>1897</v>
      </c>
      <c r="I412" s="2" t="s">
        <v>1900</v>
      </c>
      <c r="J412" s="2" t="s">
        <v>1901</v>
      </c>
      <c r="K412" s="2" t="s">
        <v>262</v>
      </c>
      <c r="L412" s="2">
        <v>5315</v>
      </c>
      <c r="M412" s="2" t="s">
        <v>1890</v>
      </c>
      <c r="N412" s="2" t="s">
        <v>264</v>
      </c>
      <c r="O412" s="2" t="s">
        <v>300</v>
      </c>
      <c r="P412" s="2" t="s">
        <v>460</v>
      </c>
      <c r="Q412" s="2" t="s">
        <v>51</v>
      </c>
      <c r="R412" s="2" t="s">
        <v>524</v>
      </c>
      <c r="S412" s="2" t="s">
        <v>104</v>
      </c>
      <c r="T412" s="2" t="s">
        <v>1891</v>
      </c>
      <c r="U412" s="2" t="s">
        <v>113</v>
      </c>
      <c r="V412" s="2" t="s">
        <v>1892</v>
      </c>
      <c r="W412" s="2" t="s">
        <v>1893</v>
      </c>
      <c r="X412" s="2" t="s">
        <v>1894</v>
      </c>
      <c r="Y412" s="2" t="s">
        <v>1893</v>
      </c>
      <c r="Z412" s="16">
        <v>0</v>
      </c>
      <c r="AA412" s="16">
        <v>20045900</v>
      </c>
      <c r="AB412" s="16">
        <v>20020648.09</v>
      </c>
      <c r="AC412" s="16">
        <v>23562999.999999199</v>
      </c>
      <c r="AD412" s="36">
        <f t="shared" si="44"/>
        <v>-3517099.9999991991</v>
      </c>
      <c r="AE412" s="16">
        <v>0</v>
      </c>
      <c r="AF412" s="16">
        <v>0</v>
      </c>
      <c r="AG412" s="16">
        <f t="shared" si="45"/>
        <v>0</v>
      </c>
      <c r="AH412" s="16">
        <v>0</v>
      </c>
      <c r="AI412" s="16">
        <v>0</v>
      </c>
      <c r="AJ412" s="16">
        <f t="shared" si="46"/>
        <v>0</v>
      </c>
      <c r="AK412" s="16">
        <v>0</v>
      </c>
      <c r="AL412" s="16">
        <v>0</v>
      </c>
      <c r="AM412" s="16">
        <f t="shared" si="47"/>
        <v>0</v>
      </c>
      <c r="AN412" s="16">
        <v>0</v>
      </c>
      <c r="AO412" s="16">
        <v>0</v>
      </c>
      <c r="AP412" s="16">
        <f t="shared" si="48"/>
        <v>0</v>
      </c>
      <c r="AQ412" s="16">
        <v>0</v>
      </c>
      <c r="AR412" s="16">
        <f t="shared" si="49"/>
        <v>-3517099.9999991991</v>
      </c>
      <c r="AS412" s="16">
        <v>0</v>
      </c>
      <c r="AT412" s="16">
        <v>0</v>
      </c>
      <c r="AU412" s="16" t="s">
        <v>306</v>
      </c>
      <c r="AV412" s="16">
        <v>0</v>
      </c>
      <c r="AW412" s="36">
        <v>0</v>
      </c>
      <c r="AX412" s="36">
        <v>0</v>
      </c>
      <c r="AY412" s="36">
        <v>0</v>
      </c>
      <c r="AZ412" s="36">
        <v>0</v>
      </c>
      <c r="BA412" s="36">
        <v>0</v>
      </c>
      <c r="BB412" s="36"/>
    </row>
    <row r="413" spans="1:54" hidden="1" x14ac:dyDescent="0.25">
      <c r="A413" s="2" t="str">
        <f t="shared" si="43"/>
        <v>K</v>
      </c>
      <c r="B413" s="2" t="s">
        <v>7</v>
      </c>
      <c r="C413" s="2" t="s">
        <v>1882</v>
      </c>
      <c r="D413" s="35" t="s">
        <v>1883</v>
      </c>
      <c r="E413" s="2" t="s">
        <v>1884</v>
      </c>
      <c r="F413" s="2" t="s">
        <v>1885</v>
      </c>
      <c r="G413" s="2" t="s">
        <v>1896</v>
      </c>
      <c r="H413" s="2" t="s">
        <v>1897</v>
      </c>
      <c r="I413" s="2" t="s">
        <v>1902</v>
      </c>
      <c r="J413" s="2" t="s">
        <v>1903</v>
      </c>
      <c r="K413" s="2" t="s">
        <v>262</v>
      </c>
      <c r="L413" s="2">
        <v>5315</v>
      </c>
      <c r="M413" s="2" t="s">
        <v>1890</v>
      </c>
      <c r="N413" s="2" t="s">
        <v>264</v>
      </c>
      <c r="O413" s="2" t="s">
        <v>358</v>
      </c>
      <c r="P413" s="2" t="s">
        <v>460</v>
      </c>
      <c r="Q413" s="2" t="s">
        <v>51</v>
      </c>
      <c r="R413" s="2" t="s">
        <v>524</v>
      </c>
      <c r="S413" s="2" t="s">
        <v>104</v>
      </c>
      <c r="T413" s="2" t="s">
        <v>1891</v>
      </c>
      <c r="U413" s="2" t="s">
        <v>113</v>
      </c>
      <c r="V413" s="2" t="s">
        <v>1892</v>
      </c>
      <c r="W413" s="2" t="s">
        <v>1893</v>
      </c>
      <c r="X413" s="2" t="s">
        <v>1894</v>
      </c>
      <c r="Y413" s="2" t="s">
        <v>1893</v>
      </c>
      <c r="Z413" s="16">
        <v>0</v>
      </c>
      <c r="AA413" s="16">
        <v>0</v>
      </c>
      <c r="AB413" s="16">
        <v>701325.57</v>
      </c>
      <c r="AC413" s="16">
        <v>-61515.160000000033</v>
      </c>
      <c r="AD413" s="36">
        <f t="shared" si="44"/>
        <v>61515.160000000033</v>
      </c>
      <c r="AE413" s="16">
        <v>0</v>
      </c>
      <c r="AF413" s="16">
        <v>0</v>
      </c>
      <c r="AG413" s="16">
        <f t="shared" si="45"/>
        <v>0</v>
      </c>
      <c r="AH413" s="16">
        <v>0</v>
      </c>
      <c r="AI413" s="16">
        <v>0</v>
      </c>
      <c r="AJ413" s="16">
        <f t="shared" si="46"/>
        <v>0</v>
      </c>
      <c r="AK413" s="16">
        <v>0</v>
      </c>
      <c r="AL413" s="16">
        <v>0</v>
      </c>
      <c r="AM413" s="16">
        <f t="shared" si="47"/>
        <v>0</v>
      </c>
      <c r="AN413" s="16">
        <v>0</v>
      </c>
      <c r="AO413" s="16">
        <v>0</v>
      </c>
      <c r="AP413" s="16">
        <f t="shared" si="48"/>
        <v>0</v>
      </c>
      <c r="AQ413" s="16">
        <v>0</v>
      </c>
      <c r="AR413" s="16">
        <f t="shared" si="49"/>
        <v>61515.160000000033</v>
      </c>
      <c r="AS413" s="16">
        <v>0</v>
      </c>
      <c r="AT413" s="16">
        <v>0</v>
      </c>
      <c r="AU413" s="16" t="s">
        <v>306</v>
      </c>
      <c r="AV413" s="16">
        <v>0</v>
      </c>
      <c r="AW413" s="36">
        <v>0</v>
      </c>
      <c r="AX413" s="36">
        <v>0</v>
      </c>
      <c r="AY413" s="36">
        <v>0</v>
      </c>
      <c r="AZ413" s="36">
        <v>0</v>
      </c>
      <c r="BA413" s="36">
        <v>0</v>
      </c>
      <c r="BB413" s="36"/>
    </row>
    <row r="414" spans="1:54" hidden="1" x14ac:dyDescent="0.25">
      <c r="A414" s="2" t="str">
        <f t="shared" si="43"/>
        <v>K</v>
      </c>
      <c r="B414" s="2" t="s">
        <v>7</v>
      </c>
      <c r="C414" s="2" t="s">
        <v>1882</v>
      </c>
      <c r="D414" s="35" t="s">
        <v>1883</v>
      </c>
      <c r="E414" s="2" t="s">
        <v>1884</v>
      </c>
      <c r="F414" s="2" t="s">
        <v>1885</v>
      </c>
      <c r="G414" s="2" t="s">
        <v>1896</v>
      </c>
      <c r="H414" s="2" t="s">
        <v>1897</v>
      </c>
      <c r="I414" s="2" t="s">
        <v>1904</v>
      </c>
      <c r="J414" s="2" t="s">
        <v>1905</v>
      </c>
      <c r="K414" s="2" t="s">
        <v>262</v>
      </c>
      <c r="L414" s="2">
        <v>5315</v>
      </c>
      <c r="M414" s="2" t="s">
        <v>1890</v>
      </c>
      <c r="N414" s="2" t="s">
        <v>264</v>
      </c>
      <c r="O414" s="2" t="s">
        <v>358</v>
      </c>
      <c r="P414" s="2" t="s">
        <v>460</v>
      </c>
      <c r="Q414" s="2" t="s">
        <v>51</v>
      </c>
      <c r="R414" s="2" t="s">
        <v>524</v>
      </c>
      <c r="S414" s="2" t="s">
        <v>104</v>
      </c>
      <c r="T414" s="2" t="s">
        <v>1891</v>
      </c>
      <c r="U414" s="2" t="s">
        <v>113</v>
      </c>
      <c r="V414" s="2" t="s">
        <v>1892</v>
      </c>
      <c r="W414" s="2" t="s">
        <v>1893</v>
      </c>
      <c r="X414" s="2" t="s">
        <v>1894</v>
      </c>
      <c r="Y414" s="2" t="s">
        <v>1893</v>
      </c>
      <c r="Z414" s="16">
        <v>0</v>
      </c>
      <c r="AA414" s="16">
        <v>0</v>
      </c>
      <c r="AB414" s="16">
        <v>0</v>
      </c>
      <c r="AC414" s="16">
        <v>0</v>
      </c>
      <c r="AD414" s="36">
        <f t="shared" si="44"/>
        <v>0</v>
      </c>
      <c r="AE414" s="16">
        <v>0</v>
      </c>
      <c r="AF414" s="16">
        <v>0</v>
      </c>
      <c r="AG414" s="16">
        <f t="shared" si="45"/>
        <v>0</v>
      </c>
      <c r="AH414" s="16">
        <v>0</v>
      </c>
      <c r="AI414" s="16">
        <v>0</v>
      </c>
      <c r="AJ414" s="16">
        <f t="shared" si="46"/>
        <v>0</v>
      </c>
      <c r="AK414" s="16">
        <v>0</v>
      </c>
      <c r="AL414" s="16">
        <v>0</v>
      </c>
      <c r="AM414" s="16">
        <f t="shared" si="47"/>
        <v>0</v>
      </c>
      <c r="AN414" s="16">
        <v>0</v>
      </c>
      <c r="AO414" s="16">
        <v>0</v>
      </c>
      <c r="AP414" s="16">
        <f t="shared" si="48"/>
        <v>0</v>
      </c>
      <c r="AQ414" s="16">
        <v>0</v>
      </c>
      <c r="AR414" s="16">
        <f t="shared" si="49"/>
        <v>0</v>
      </c>
      <c r="AS414" s="16">
        <v>0</v>
      </c>
      <c r="AT414" s="16">
        <v>0</v>
      </c>
      <c r="AU414" s="16" t="s">
        <v>306</v>
      </c>
      <c r="AV414" s="16">
        <v>0</v>
      </c>
      <c r="AW414" s="36">
        <v>0</v>
      </c>
      <c r="AX414" s="36">
        <v>0</v>
      </c>
      <c r="AY414" s="36">
        <v>0</v>
      </c>
      <c r="AZ414" s="36">
        <v>0</v>
      </c>
      <c r="BA414" s="36">
        <v>0</v>
      </c>
      <c r="BB414" s="36"/>
    </row>
    <row r="415" spans="1:54" hidden="1" x14ac:dyDescent="0.25">
      <c r="A415" s="2" t="str">
        <f t="shared" si="43"/>
        <v>K</v>
      </c>
      <c r="B415" s="2" t="s">
        <v>7</v>
      </c>
      <c r="C415" s="2" t="s">
        <v>1882</v>
      </c>
      <c r="D415" s="35" t="s">
        <v>1883</v>
      </c>
      <c r="E415" s="2" t="s">
        <v>1884</v>
      </c>
      <c r="F415" s="2" t="s">
        <v>1885</v>
      </c>
      <c r="G415" s="2" t="s">
        <v>1896</v>
      </c>
      <c r="H415" s="2" t="s">
        <v>1897</v>
      </c>
      <c r="I415" s="2" t="s">
        <v>1906</v>
      </c>
      <c r="J415" s="2" t="s">
        <v>1907</v>
      </c>
      <c r="K415" s="2" t="s">
        <v>262</v>
      </c>
      <c r="L415" s="2">
        <v>5315</v>
      </c>
      <c r="M415" s="2" t="s">
        <v>1890</v>
      </c>
      <c r="N415" s="2" t="s">
        <v>264</v>
      </c>
      <c r="O415" s="2" t="s">
        <v>358</v>
      </c>
      <c r="P415" s="2" t="s">
        <v>460</v>
      </c>
      <c r="Q415" s="2" t="s">
        <v>51</v>
      </c>
      <c r="R415" s="2" t="s">
        <v>524</v>
      </c>
      <c r="S415" s="2" t="s">
        <v>104</v>
      </c>
      <c r="T415" s="2" t="s">
        <v>1891</v>
      </c>
      <c r="U415" s="2" t="s">
        <v>113</v>
      </c>
      <c r="V415" s="2" t="s">
        <v>1892</v>
      </c>
      <c r="W415" s="2" t="s">
        <v>1893</v>
      </c>
      <c r="X415" s="2" t="s">
        <v>1894</v>
      </c>
      <c r="Y415" s="2" t="s">
        <v>1893</v>
      </c>
      <c r="Z415" s="16">
        <v>0</v>
      </c>
      <c r="AA415" s="16">
        <v>5643365</v>
      </c>
      <c r="AB415" s="16">
        <v>5633994.9000000004</v>
      </c>
      <c r="AC415" s="16">
        <v>4315999.9999994999</v>
      </c>
      <c r="AD415" s="36">
        <f t="shared" si="44"/>
        <v>1327365.0000005001</v>
      </c>
      <c r="AE415" s="16">
        <v>0</v>
      </c>
      <c r="AF415" s="16">
        <v>0</v>
      </c>
      <c r="AG415" s="16">
        <f t="shared" si="45"/>
        <v>0</v>
      </c>
      <c r="AH415" s="16">
        <v>0</v>
      </c>
      <c r="AI415" s="16">
        <v>0</v>
      </c>
      <c r="AJ415" s="16">
        <f t="shared" si="46"/>
        <v>0</v>
      </c>
      <c r="AK415" s="16">
        <v>0</v>
      </c>
      <c r="AL415" s="16">
        <v>0</v>
      </c>
      <c r="AM415" s="16">
        <f t="shared" si="47"/>
        <v>0</v>
      </c>
      <c r="AN415" s="16">
        <v>0</v>
      </c>
      <c r="AO415" s="16">
        <v>0</v>
      </c>
      <c r="AP415" s="16">
        <f t="shared" si="48"/>
        <v>0</v>
      </c>
      <c r="AQ415" s="16">
        <v>0</v>
      </c>
      <c r="AR415" s="16">
        <f t="shared" si="49"/>
        <v>1327365.0000005001</v>
      </c>
      <c r="AS415" s="16">
        <v>0</v>
      </c>
      <c r="AT415" s="16">
        <v>0</v>
      </c>
      <c r="AU415" s="16" t="s">
        <v>306</v>
      </c>
      <c r="AV415" s="16">
        <v>0</v>
      </c>
      <c r="AW415" s="36">
        <v>0</v>
      </c>
      <c r="AX415" s="36">
        <v>0</v>
      </c>
      <c r="AY415" s="36">
        <v>0</v>
      </c>
      <c r="AZ415" s="36">
        <v>0</v>
      </c>
      <c r="BA415" s="36">
        <v>0</v>
      </c>
      <c r="BB415" s="36"/>
    </row>
    <row r="416" spans="1:54" hidden="1" x14ac:dyDescent="0.25">
      <c r="A416" s="2" t="str">
        <f t="shared" si="43"/>
        <v>K</v>
      </c>
      <c r="B416" s="2" t="s">
        <v>7</v>
      </c>
      <c r="C416" s="2" t="s">
        <v>1882</v>
      </c>
      <c r="D416" s="35" t="s">
        <v>1883</v>
      </c>
      <c r="E416" s="2" t="s">
        <v>1884</v>
      </c>
      <c r="F416" s="2" t="s">
        <v>1885</v>
      </c>
      <c r="G416" s="2" t="s">
        <v>1896</v>
      </c>
      <c r="H416" s="2" t="s">
        <v>1897</v>
      </c>
      <c r="I416" s="2" t="s">
        <v>1908</v>
      </c>
      <c r="J416" s="2" t="s">
        <v>1909</v>
      </c>
      <c r="K416" s="2" t="s">
        <v>262</v>
      </c>
      <c r="L416" s="2">
        <v>5315</v>
      </c>
      <c r="M416" s="2" t="s">
        <v>1890</v>
      </c>
      <c r="N416" s="2" t="s">
        <v>264</v>
      </c>
      <c r="O416" s="2" t="s">
        <v>358</v>
      </c>
      <c r="P416" s="2" t="s">
        <v>460</v>
      </c>
      <c r="Q416" s="2" t="s">
        <v>51</v>
      </c>
      <c r="R416" s="2" t="s">
        <v>524</v>
      </c>
      <c r="S416" s="2" t="s">
        <v>104</v>
      </c>
      <c r="T416" s="2" t="s">
        <v>1891</v>
      </c>
      <c r="U416" s="2" t="s">
        <v>113</v>
      </c>
      <c r="V416" s="2" t="s">
        <v>1892</v>
      </c>
      <c r="W416" s="2" t="s">
        <v>1893</v>
      </c>
      <c r="X416" s="2" t="s">
        <v>1894</v>
      </c>
      <c r="Y416" s="2" t="s">
        <v>1893</v>
      </c>
      <c r="Z416" s="16">
        <v>0</v>
      </c>
      <c r="AA416" s="16">
        <v>581004</v>
      </c>
      <c r="AB416" s="16">
        <v>577601.02</v>
      </c>
      <c r="AC416" s="16">
        <v>438999.9999995</v>
      </c>
      <c r="AD416" s="36">
        <f t="shared" si="44"/>
        <v>142004.0000005</v>
      </c>
      <c r="AE416" s="16">
        <v>0</v>
      </c>
      <c r="AF416" s="16">
        <v>0</v>
      </c>
      <c r="AG416" s="16">
        <f t="shared" si="45"/>
        <v>0</v>
      </c>
      <c r="AH416" s="16">
        <v>0</v>
      </c>
      <c r="AI416" s="16">
        <v>0</v>
      </c>
      <c r="AJ416" s="16">
        <f t="shared" si="46"/>
        <v>0</v>
      </c>
      <c r="AK416" s="16">
        <v>0</v>
      </c>
      <c r="AL416" s="16">
        <v>0</v>
      </c>
      <c r="AM416" s="16">
        <f t="shared" si="47"/>
        <v>0</v>
      </c>
      <c r="AN416" s="16">
        <v>0</v>
      </c>
      <c r="AO416" s="16">
        <v>0</v>
      </c>
      <c r="AP416" s="16">
        <f t="shared" si="48"/>
        <v>0</v>
      </c>
      <c r="AQ416" s="16">
        <v>0</v>
      </c>
      <c r="AR416" s="16">
        <f t="shared" si="49"/>
        <v>142004.0000005</v>
      </c>
      <c r="AS416" s="16">
        <v>0</v>
      </c>
      <c r="AT416" s="16">
        <v>0</v>
      </c>
      <c r="AU416" s="16" t="s">
        <v>306</v>
      </c>
      <c r="AV416" s="16">
        <v>0</v>
      </c>
      <c r="AW416" s="36">
        <v>0</v>
      </c>
      <c r="AX416" s="36">
        <v>0</v>
      </c>
      <c r="AY416" s="36">
        <v>0</v>
      </c>
      <c r="AZ416" s="36">
        <v>0</v>
      </c>
      <c r="BA416" s="36">
        <v>0</v>
      </c>
      <c r="BB416" s="36"/>
    </row>
    <row r="417" spans="1:54" hidden="1" x14ac:dyDescent="0.25">
      <c r="A417" s="2" t="str">
        <f t="shared" si="43"/>
        <v>K</v>
      </c>
      <c r="B417" s="2" t="s">
        <v>7</v>
      </c>
      <c r="C417" s="2" t="s">
        <v>1910</v>
      </c>
      <c r="D417" s="35" t="s">
        <v>1911</v>
      </c>
      <c r="E417" s="2" t="s">
        <v>1912</v>
      </c>
      <c r="F417" s="2" t="s">
        <v>1913</v>
      </c>
      <c r="G417" s="2" t="s">
        <v>1914</v>
      </c>
      <c r="H417" s="2" t="s">
        <v>1915</v>
      </c>
      <c r="I417" s="2" t="s">
        <v>1916</v>
      </c>
      <c r="J417" s="2" t="s">
        <v>1917</v>
      </c>
      <c r="K417" s="2" t="s">
        <v>262</v>
      </c>
      <c r="L417" s="2">
        <v>5019</v>
      </c>
      <c r="M417" s="2" t="s">
        <v>1859</v>
      </c>
      <c r="N417" s="2" t="s">
        <v>264</v>
      </c>
      <c r="O417" s="2" t="s">
        <v>450</v>
      </c>
      <c r="P417" s="2" t="s">
        <v>266</v>
      </c>
      <c r="Q417" s="2" t="s">
        <v>118</v>
      </c>
      <c r="R417" s="2" t="s">
        <v>537</v>
      </c>
      <c r="S417" s="2" t="s">
        <v>123</v>
      </c>
      <c r="T417" s="2" t="s">
        <v>1918</v>
      </c>
      <c r="U417" s="2" t="s">
        <v>142</v>
      </c>
      <c r="V417" s="2" t="s">
        <v>539</v>
      </c>
      <c r="W417" s="2" t="s">
        <v>540</v>
      </c>
      <c r="X417" s="2" t="s">
        <v>541</v>
      </c>
      <c r="Y417" s="2" t="s">
        <v>540</v>
      </c>
      <c r="Z417" s="16">
        <v>0</v>
      </c>
      <c r="AA417" s="16">
        <v>21893</v>
      </c>
      <c r="AB417" s="16">
        <v>24171.22</v>
      </c>
      <c r="AC417" s="16">
        <v>-129.21999999999935</v>
      </c>
      <c r="AD417" s="36">
        <f t="shared" si="44"/>
        <v>22022.22</v>
      </c>
      <c r="AE417" s="16">
        <v>0</v>
      </c>
      <c r="AF417" s="16">
        <v>0</v>
      </c>
      <c r="AG417" s="16">
        <f t="shared" si="45"/>
        <v>0</v>
      </c>
      <c r="AH417" s="16">
        <v>0</v>
      </c>
      <c r="AI417" s="16">
        <v>0</v>
      </c>
      <c r="AJ417" s="16">
        <f t="shared" si="46"/>
        <v>0</v>
      </c>
      <c r="AK417" s="16">
        <v>0</v>
      </c>
      <c r="AL417" s="16">
        <v>0</v>
      </c>
      <c r="AM417" s="16">
        <f t="shared" si="47"/>
        <v>0</v>
      </c>
      <c r="AN417" s="16">
        <v>0</v>
      </c>
      <c r="AO417" s="16">
        <v>0</v>
      </c>
      <c r="AP417" s="16">
        <f t="shared" si="48"/>
        <v>0</v>
      </c>
      <c r="AQ417" s="16">
        <v>0</v>
      </c>
      <c r="AR417" s="16">
        <f t="shared" si="49"/>
        <v>22022.22</v>
      </c>
      <c r="AS417" s="16">
        <v>0</v>
      </c>
      <c r="AT417" s="16">
        <v>0</v>
      </c>
      <c r="AU417" s="16" t="s">
        <v>274</v>
      </c>
      <c r="AV417" s="16">
        <v>0</v>
      </c>
      <c r="AW417" s="36">
        <v>0</v>
      </c>
      <c r="AX417" s="36">
        <v>0</v>
      </c>
      <c r="AY417" s="36">
        <v>0</v>
      </c>
      <c r="AZ417" s="36">
        <v>0</v>
      </c>
      <c r="BA417" s="36">
        <v>0</v>
      </c>
      <c r="BB417" s="36"/>
    </row>
    <row r="418" spans="1:54" hidden="1" x14ac:dyDescent="0.25">
      <c r="A418" s="2" t="str">
        <f t="shared" si="43"/>
        <v>K</v>
      </c>
      <c r="B418" s="2" t="s">
        <v>7</v>
      </c>
      <c r="C418" s="2" t="s">
        <v>1910</v>
      </c>
      <c r="D418" s="35" t="s">
        <v>1911</v>
      </c>
      <c r="E418" s="2" t="s">
        <v>1912</v>
      </c>
      <c r="F418" s="2" t="s">
        <v>1913</v>
      </c>
      <c r="G418" s="2" t="s">
        <v>1914</v>
      </c>
      <c r="H418" s="2" t="s">
        <v>1915</v>
      </c>
      <c r="I418" s="2" t="s">
        <v>1919</v>
      </c>
      <c r="J418" s="2" t="s">
        <v>1920</v>
      </c>
      <c r="K418" s="2" t="s">
        <v>262</v>
      </c>
      <c r="L418" s="2">
        <v>5019</v>
      </c>
      <c r="M418" s="2" t="s">
        <v>1859</v>
      </c>
      <c r="N418" s="2" t="s">
        <v>264</v>
      </c>
      <c r="O418" s="2" t="s">
        <v>450</v>
      </c>
      <c r="P418" s="2" t="s">
        <v>266</v>
      </c>
      <c r="Q418" s="2" t="s">
        <v>118</v>
      </c>
      <c r="R418" s="2" t="s">
        <v>537</v>
      </c>
      <c r="S418" s="2" t="s">
        <v>123</v>
      </c>
      <c r="T418" s="2" t="s">
        <v>1918</v>
      </c>
      <c r="U418" s="2" t="s">
        <v>142</v>
      </c>
      <c r="V418" s="2" t="s">
        <v>539</v>
      </c>
      <c r="W418" s="2" t="s">
        <v>540</v>
      </c>
      <c r="X418" s="2" t="s">
        <v>541</v>
      </c>
      <c r="Y418" s="2" t="s">
        <v>540</v>
      </c>
      <c r="Z418" s="16">
        <v>160974.48000000001</v>
      </c>
      <c r="AA418" s="16">
        <v>44144</v>
      </c>
      <c r="AB418" s="16">
        <v>44024.1</v>
      </c>
      <c r="AC418" s="16">
        <v>-120</v>
      </c>
      <c r="AD418" s="36">
        <f t="shared" si="44"/>
        <v>44264</v>
      </c>
      <c r="AE418" s="16">
        <v>73700.040000000008</v>
      </c>
      <c r="AF418" s="16">
        <v>250000</v>
      </c>
      <c r="AG418" s="16">
        <f t="shared" si="45"/>
        <v>-176299.96</v>
      </c>
      <c r="AH418" s="16">
        <v>151416.79999999999</v>
      </c>
      <c r="AI418" s="16">
        <v>0</v>
      </c>
      <c r="AJ418" s="16">
        <f t="shared" si="46"/>
        <v>151416.79999999999</v>
      </c>
      <c r="AK418" s="16">
        <v>30152.639999999999</v>
      </c>
      <c r="AL418" s="16">
        <v>0</v>
      </c>
      <c r="AM418" s="16">
        <f t="shared" si="47"/>
        <v>30152.639999999999</v>
      </c>
      <c r="AN418" s="16">
        <v>30828</v>
      </c>
      <c r="AO418" s="16">
        <v>0</v>
      </c>
      <c r="AP418" s="16">
        <f t="shared" si="48"/>
        <v>30828</v>
      </c>
      <c r="AQ418" s="16">
        <v>0</v>
      </c>
      <c r="AR418" s="16">
        <f t="shared" si="49"/>
        <v>80361.48000000001</v>
      </c>
      <c r="AS418" s="16">
        <v>0</v>
      </c>
      <c r="AT418" s="16">
        <v>0</v>
      </c>
      <c r="AU418" s="16" t="s">
        <v>274</v>
      </c>
      <c r="AV418" s="16">
        <v>0</v>
      </c>
      <c r="AW418" s="36">
        <v>0</v>
      </c>
      <c r="AX418" s="36">
        <v>0</v>
      </c>
      <c r="AY418" s="36">
        <v>0</v>
      </c>
      <c r="AZ418" s="36">
        <v>0</v>
      </c>
      <c r="BA418" s="36">
        <v>0</v>
      </c>
      <c r="BB418" s="36"/>
    </row>
    <row r="419" spans="1:54" hidden="1" x14ac:dyDescent="0.25">
      <c r="A419" s="2" t="str">
        <f t="shared" si="43"/>
        <v>K</v>
      </c>
      <c r="B419" s="2" t="s">
        <v>7</v>
      </c>
      <c r="C419" s="2" t="s">
        <v>1921</v>
      </c>
      <c r="D419" s="35" t="s">
        <v>1922</v>
      </c>
      <c r="E419" s="2" t="s">
        <v>1923</v>
      </c>
      <c r="F419" s="2" t="s">
        <v>1924</v>
      </c>
      <c r="G419" s="2" t="s">
        <v>1925</v>
      </c>
      <c r="H419" s="2" t="s">
        <v>1915</v>
      </c>
      <c r="I419" s="2" t="s">
        <v>1926</v>
      </c>
      <c r="J419" s="2" t="s">
        <v>1927</v>
      </c>
      <c r="K419" s="2" t="s">
        <v>262</v>
      </c>
      <c r="L419" s="2">
        <v>5019</v>
      </c>
      <c r="M419" s="2" t="s">
        <v>1859</v>
      </c>
      <c r="N419" s="2" t="s">
        <v>264</v>
      </c>
      <c r="O419" s="2" t="s">
        <v>300</v>
      </c>
      <c r="P419" s="2" t="s">
        <v>266</v>
      </c>
      <c r="Q419" s="2" t="s">
        <v>118</v>
      </c>
      <c r="R419" s="2" t="s">
        <v>537</v>
      </c>
      <c r="S419" s="2" t="s">
        <v>123</v>
      </c>
      <c r="T419" s="2" t="s">
        <v>1918</v>
      </c>
      <c r="U419" s="2" t="s">
        <v>142</v>
      </c>
      <c r="V419" s="2" t="s">
        <v>539</v>
      </c>
      <c r="W419" s="2" t="s">
        <v>540</v>
      </c>
      <c r="X419" s="2" t="s">
        <v>541</v>
      </c>
      <c r="Y419" s="2" t="s">
        <v>540</v>
      </c>
      <c r="Z419" s="16">
        <v>0</v>
      </c>
      <c r="AA419" s="16">
        <v>0</v>
      </c>
      <c r="AB419" s="16">
        <v>1322.34</v>
      </c>
      <c r="AC419" s="16">
        <v>1336.97</v>
      </c>
      <c r="AD419" s="36">
        <f t="shared" si="44"/>
        <v>-1336.97</v>
      </c>
      <c r="AE419" s="16">
        <v>0</v>
      </c>
      <c r="AF419" s="16">
        <v>0</v>
      </c>
      <c r="AG419" s="16">
        <f t="shared" si="45"/>
        <v>0</v>
      </c>
      <c r="AH419" s="16">
        <v>0</v>
      </c>
      <c r="AI419" s="16">
        <v>0</v>
      </c>
      <c r="AJ419" s="16">
        <f t="shared" si="46"/>
        <v>0</v>
      </c>
      <c r="AK419" s="16">
        <v>0</v>
      </c>
      <c r="AL419" s="16">
        <v>0</v>
      </c>
      <c r="AM419" s="16">
        <f t="shared" si="47"/>
        <v>0</v>
      </c>
      <c r="AN419" s="16">
        <v>0</v>
      </c>
      <c r="AO419" s="16">
        <v>0</v>
      </c>
      <c r="AP419" s="16">
        <f t="shared" si="48"/>
        <v>0</v>
      </c>
      <c r="AQ419" s="16">
        <v>0</v>
      </c>
      <c r="AR419" s="16">
        <f t="shared" si="49"/>
        <v>-1336.97</v>
      </c>
      <c r="AS419" s="16">
        <v>0</v>
      </c>
      <c r="AT419" s="16">
        <v>0</v>
      </c>
      <c r="AU419" s="16" t="s">
        <v>274</v>
      </c>
      <c r="AV419" s="16">
        <v>0</v>
      </c>
      <c r="AW419" s="36">
        <v>0</v>
      </c>
      <c r="AX419" s="36">
        <v>0</v>
      </c>
      <c r="AY419" s="36">
        <v>0</v>
      </c>
      <c r="AZ419" s="36">
        <v>0</v>
      </c>
      <c r="BA419" s="36">
        <v>0</v>
      </c>
      <c r="BB419" s="36"/>
    </row>
    <row r="420" spans="1:54" hidden="1" x14ac:dyDescent="0.25">
      <c r="A420" s="2" t="str">
        <f t="shared" si="43"/>
        <v>K</v>
      </c>
      <c r="B420" s="2" t="s">
        <v>7</v>
      </c>
      <c r="C420" s="2" t="s">
        <v>1928</v>
      </c>
      <c r="D420" s="35" t="s">
        <v>1929</v>
      </c>
      <c r="E420" s="2" t="s">
        <v>1930</v>
      </c>
      <c r="F420" s="2" t="s">
        <v>1931</v>
      </c>
      <c r="G420" s="2" t="s">
        <v>1932</v>
      </c>
      <c r="H420" s="2" t="s">
        <v>1780</v>
      </c>
      <c r="I420" s="2" t="s">
        <v>1933</v>
      </c>
      <c r="J420" s="2" t="s">
        <v>1934</v>
      </c>
      <c r="K420" s="2" t="s">
        <v>262</v>
      </c>
      <c r="L420" s="2">
        <v>5327</v>
      </c>
      <c r="M420" s="2" t="s">
        <v>549</v>
      </c>
      <c r="N420" s="2" t="s">
        <v>264</v>
      </c>
      <c r="O420" s="2" t="s">
        <v>450</v>
      </c>
      <c r="P420" s="2" t="s">
        <v>266</v>
      </c>
      <c r="Q420" s="2" t="s">
        <v>118</v>
      </c>
      <c r="R420" s="2" t="s">
        <v>537</v>
      </c>
      <c r="S420" s="2" t="s">
        <v>123</v>
      </c>
      <c r="T420" s="2" t="s">
        <v>550</v>
      </c>
      <c r="U420" s="2" t="s">
        <v>143</v>
      </c>
      <c r="V420" s="2" t="s">
        <v>539</v>
      </c>
      <c r="W420" s="2" t="s">
        <v>540</v>
      </c>
      <c r="X420" s="2" t="s">
        <v>541</v>
      </c>
      <c r="Y420" s="2" t="s">
        <v>540</v>
      </c>
      <c r="Z420" s="16">
        <v>75000</v>
      </c>
      <c r="AA420" s="16">
        <v>10500</v>
      </c>
      <c r="AB420" s="16">
        <v>10500</v>
      </c>
      <c r="AC420" s="16">
        <v>6300</v>
      </c>
      <c r="AD420" s="36">
        <f t="shared" si="44"/>
        <v>4200</v>
      </c>
      <c r="AE420" s="16">
        <v>198948</v>
      </c>
      <c r="AF420" s="16">
        <v>95200</v>
      </c>
      <c r="AG420" s="16">
        <f t="shared" si="45"/>
        <v>103748</v>
      </c>
      <c r="AH420" s="16">
        <v>170000</v>
      </c>
      <c r="AI420" s="16">
        <v>170000</v>
      </c>
      <c r="AJ420" s="16">
        <f t="shared" si="46"/>
        <v>0</v>
      </c>
      <c r="AK420" s="16">
        <v>317200</v>
      </c>
      <c r="AL420" s="16">
        <v>250000</v>
      </c>
      <c r="AM420" s="16">
        <f t="shared" si="47"/>
        <v>67200</v>
      </c>
      <c r="AN420" s="16">
        <v>0</v>
      </c>
      <c r="AO420" s="16">
        <v>3518</v>
      </c>
      <c r="AP420" s="16">
        <f t="shared" si="48"/>
        <v>-3518</v>
      </c>
      <c r="AQ420" s="16">
        <v>3518</v>
      </c>
      <c r="AR420" s="16">
        <f t="shared" si="49"/>
        <v>171630</v>
      </c>
      <c r="AS420" s="16">
        <v>0</v>
      </c>
      <c r="AT420" s="16">
        <v>0</v>
      </c>
      <c r="AU420" s="16" t="s">
        <v>274</v>
      </c>
      <c r="AV420" s="16">
        <v>6482</v>
      </c>
      <c r="AW420" s="36">
        <v>0</v>
      </c>
      <c r="AX420" s="36">
        <v>0</v>
      </c>
      <c r="AY420" s="36">
        <v>0</v>
      </c>
      <c r="AZ420" s="36">
        <v>3518</v>
      </c>
      <c r="BA420" s="36">
        <v>-6482</v>
      </c>
      <c r="BB420" s="36"/>
    </row>
    <row r="421" spans="1:54" hidden="1" x14ac:dyDescent="0.25">
      <c r="A421" s="2" t="str">
        <f t="shared" si="43"/>
        <v>K</v>
      </c>
      <c r="B421" s="2" t="s">
        <v>7</v>
      </c>
      <c r="C421" s="2" t="s">
        <v>1928</v>
      </c>
      <c r="D421" s="35" t="s">
        <v>1929</v>
      </c>
      <c r="E421" s="2" t="s">
        <v>1930</v>
      </c>
      <c r="F421" s="2" t="s">
        <v>1931</v>
      </c>
      <c r="G421" s="2" t="s">
        <v>1932</v>
      </c>
      <c r="H421" s="2" t="s">
        <v>1780</v>
      </c>
      <c r="I421" s="2" t="s">
        <v>1935</v>
      </c>
      <c r="J421" s="2" t="s">
        <v>1936</v>
      </c>
      <c r="K421" s="2" t="s">
        <v>262</v>
      </c>
      <c r="L421" s="2">
        <v>5327</v>
      </c>
      <c r="M421" s="2" t="s">
        <v>549</v>
      </c>
      <c r="N421" s="2" t="s">
        <v>264</v>
      </c>
      <c r="O421" s="2" t="s">
        <v>450</v>
      </c>
      <c r="P421" s="2" t="s">
        <v>266</v>
      </c>
      <c r="Q421" s="2" t="s">
        <v>118</v>
      </c>
      <c r="R421" s="2" t="s">
        <v>537</v>
      </c>
      <c r="S421" s="2" t="s">
        <v>123</v>
      </c>
      <c r="T421" s="2" t="s">
        <v>550</v>
      </c>
      <c r="U421" s="2" t="s">
        <v>143</v>
      </c>
      <c r="V421" s="2" t="s">
        <v>539</v>
      </c>
      <c r="W421" s="2" t="s">
        <v>540</v>
      </c>
      <c r="X421" s="2" t="s">
        <v>541</v>
      </c>
      <c r="Y421" s="2" t="s">
        <v>540</v>
      </c>
      <c r="Z421" s="16">
        <v>0</v>
      </c>
      <c r="AA421" s="16">
        <v>0</v>
      </c>
      <c r="AB421" s="16">
        <v>0</v>
      </c>
      <c r="AC421" s="16">
        <v>0</v>
      </c>
      <c r="AD421" s="36">
        <f t="shared" si="44"/>
        <v>0</v>
      </c>
      <c r="AE421" s="16">
        <v>0</v>
      </c>
      <c r="AF421" s="16">
        <v>0</v>
      </c>
      <c r="AG421" s="16">
        <f t="shared" si="45"/>
        <v>0</v>
      </c>
      <c r="AH421" s="16">
        <v>0</v>
      </c>
      <c r="AI421" s="16">
        <v>0</v>
      </c>
      <c r="AJ421" s="16">
        <f t="shared" si="46"/>
        <v>0</v>
      </c>
      <c r="AK421" s="16">
        <v>0</v>
      </c>
      <c r="AL421" s="16">
        <v>0</v>
      </c>
      <c r="AM421" s="16">
        <f t="shared" si="47"/>
        <v>0</v>
      </c>
      <c r="AN421" s="16">
        <v>0</v>
      </c>
      <c r="AO421" s="16">
        <v>0</v>
      </c>
      <c r="AP421" s="16">
        <f t="shared" si="48"/>
        <v>0</v>
      </c>
      <c r="AQ421" s="16">
        <v>0</v>
      </c>
      <c r="AR421" s="16">
        <f t="shared" si="49"/>
        <v>0</v>
      </c>
      <c r="AS421" s="16">
        <v>0</v>
      </c>
      <c r="AT421" s="16">
        <v>0</v>
      </c>
      <c r="AU421" s="16" t="s">
        <v>274</v>
      </c>
      <c r="AV421" s="16">
        <v>0</v>
      </c>
      <c r="AW421" s="36">
        <v>0</v>
      </c>
      <c r="AX421" s="36">
        <v>0</v>
      </c>
      <c r="AY421" s="36">
        <v>0</v>
      </c>
      <c r="AZ421" s="36">
        <v>0</v>
      </c>
      <c r="BA421" s="36">
        <v>0</v>
      </c>
      <c r="BB421" s="36"/>
    </row>
    <row r="422" spans="1:54" hidden="1" x14ac:dyDescent="0.25">
      <c r="A422" s="2" t="str">
        <f t="shared" si="43"/>
        <v>K</v>
      </c>
      <c r="B422" s="2" t="s">
        <v>7</v>
      </c>
      <c r="C422" s="2" t="s">
        <v>1928</v>
      </c>
      <c r="D422" s="35" t="s">
        <v>1929</v>
      </c>
      <c r="E422" s="2" t="s">
        <v>1930</v>
      </c>
      <c r="F422" s="2" t="s">
        <v>1931</v>
      </c>
      <c r="G422" s="2" t="s">
        <v>1932</v>
      </c>
      <c r="H422" s="2" t="s">
        <v>1780</v>
      </c>
      <c r="I422" s="2" t="s">
        <v>1937</v>
      </c>
      <c r="J422" s="2" t="s">
        <v>1938</v>
      </c>
      <c r="K422" s="2" t="s">
        <v>262</v>
      </c>
      <c r="L422" s="2">
        <v>5327</v>
      </c>
      <c r="M422" s="2" t="s">
        <v>549</v>
      </c>
      <c r="N422" s="2" t="s">
        <v>264</v>
      </c>
      <c r="O422" s="2" t="s">
        <v>450</v>
      </c>
      <c r="P422" s="2" t="s">
        <v>266</v>
      </c>
      <c r="Q422" s="2" t="s">
        <v>118</v>
      </c>
      <c r="R422" s="2" t="s">
        <v>537</v>
      </c>
      <c r="S422" s="2" t="s">
        <v>123</v>
      </c>
      <c r="T422" s="2" t="s">
        <v>550</v>
      </c>
      <c r="U422" s="2" t="s">
        <v>143</v>
      </c>
      <c r="V422" s="2" t="s">
        <v>539</v>
      </c>
      <c r="W422" s="2" t="s">
        <v>540</v>
      </c>
      <c r="X422" s="2" t="s">
        <v>541</v>
      </c>
      <c r="Y422" s="2" t="s">
        <v>540</v>
      </c>
      <c r="Z422" s="16">
        <v>0</v>
      </c>
      <c r="AA422" s="16">
        <v>-945</v>
      </c>
      <c r="AB422" s="16">
        <v>95445</v>
      </c>
      <c r="AC422" s="16">
        <v>0</v>
      </c>
      <c r="AD422" s="36">
        <f t="shared" si="44"/>
        <v>-945</v>
      </c>
      <c r="AE422" s="16">
        <v>0</v>
      </c>
      <c r="AF422" s="16">
        <v>0</v>
      </c>
      <c r="AG422" s="16">
        <f t="shared" si="45"/>
        <v>0</v>
      </c>
      <c r="AH422" s="16">
        <v>0</v>
      </c>
      <c r="AI422" s="16">
        <v>0</v>
      </c>
      <c r="AJ422" s="16">
        <f t="shared" si="46"/>
        <v>0</v>
      </c>
      <c r="AK422" s="16">
        <v>0</v>
      </c>
      <c r="AL422" s="16">
        <v>0</v>
      </c>
      <c r="AM422" s="16">
        <f t="shared" si="47"/>
        <v>0</v>
      </c>
      <c r="AN422" s="16">
        <v>0</v>
      </c>
      <c r="AO422" s="16">
        <v>0</v>
      </c>
      <c r="AP422" s="16">
        <f t="shared" si="48"/>
        <v>0</v>
      </c>
      <c r="AQ422" s="16">
        <v>0</v>
      </c>
      <c r="AR422" s="16">
        <f t="shared" si="49"/>
        <v>-945</v>
      </c>
      <c r="AS422" s="16">
        <v>0</v>
      </c>
      <c r="AT422" s="16">
        <v>0</v>
      </c>
      <c r="AU422" s="16" t="s">
        <v>274</v>
      </c>
      <c r="AV422" s="16">
        <v>0</v>
      </c>
      <c r="AW422" s="36">
        <v>0</v>
      </c>
      <c r="AX422" s="36">
        <v>0</v>
      </c>
      <c r="AY422" s="36">
        <v>0</v>
      </c>
      <c r="AZ422" s="36">
        <v>0</v>
      </c>
      <c r="BA422" s="36">
        <v>0</v>
      </c>
      <c r="BB422" s="36"/>
    </row>
    <row r="423" spans="1:54" hidden="1" x14ac:dyDescent="0.25">
      <c r="A423" s="2" t="str">
        <f t="shared" si="43"/>
        <v>K</v>
      </c>
      <c r="B423" s="2" t="s">
        <v>7</v>
      </c>
      <c r="C423" s="2" t="s">
        <v>1928</v>
      </c>
      <c r="D423" s="35" t="s">
        <v>1929</v>
      </c>
      <c r="E423" s="2" t="s">
        <v>1930</v>
      </c>
      <c r="F423" s="2" t="s">
        <v>1931</v>
      </c>
      <c r="G423" s="2" t="s">
        <v>1932</v>
      </c>
      <c r="H423" s="2" t="s">
        <v>1780</v>
      </c>
      <c r="I423" s="2" t="s">
        <v>1939</v>
      </c>
      <c r="J423" s="2" t="s">
        <v>1940</v>
      </c>
      <c r="K423" s="2" t="s">
        <v>262</v>
      </c>
      <c r="L423" s="2">
        <v>5327</v>
      </c>
      <c r="M423" s="2" t="s">
        <v>549</v>
      </c>
      <c r="N423" s="2" t="s">
        <v>264</v>
      </c>
      <c r="O423" s="2" t="s">
        <v>265</v>
      </c>
      <c r="P423" s="2" t="s">
        <v>266</v>
      </c>
      <c r="Q423" s="2" t="s">
        <v>118</v>
      </c>
      <c r="R423" s="2" t="s">
        <v>537</v>
      </c>
      <c r="S423" s="2" t="s">
        <v>123</v>
      </c>
      <c r="T423" s="2" t="s">
        <v>550</v>
      </c>
      <c r="U423" s="2" t="s">
        <v>143</v>
      </c>
      <c r="V423" s="2" t="s">
        <v>539</v>
      </c>
      <c r="W423" s="2" t="s">
        <v>540</v>
      </c>
      <c r="X423" s="2" t="s">
        <v>541</v>
      </c>
      <c r="Y423" s="2" t="s">
        <v>540</v>
      </c>
      <c r="Z423" s="16">
        <v>4115362</v>
      </c>
      <c r="AA423" s="16">
        <v>4115361</v>
      </c>
      <c r="AB423" s="16">
        <v>3923459.21</v>
      </c>
      <c r="AC423" s="16">
        <v>3402433.77</v>
      </c>
      <c r="AD423" s="36">
        <f t="shared" si="44"/>
        <v>712927.23</v>
      </c>
      <c r="AE423" s="16">
        <v>4115362</v>
      </c>
      <c r="AF423" s="16">
        <v>3518627</v>
      </c>
      <c r="AG423" s="16">
        <f t="shared" si="45"/>
        <v>596735</v>
      </c>
      <c r="AH423" s="16">
        <v>4115362</v>
      </c>
      <c r="AI423" s="16">
        <v>3518627</v>
      </c>
      <c r="AJ423" s="16">
        <f t="shared" si="46"/>
        <v>596735</v>
      </c>
      <c r="AK423" s="16">
        <v>4115362</v>
      </c>
      <c r="AL423" s="16">
        <v>3518627</v>
      </c>
      <c r="AM423" s="16">
        <f t="shared" si="47"/>
        <v>596735</v>
      </c>
      <c r="AN423" s="16">
        <v>4115362</v>
      </c>
      <c r="AO423" s="16">
        <v>3518627</v>
      </c>
      <c r="AP423" s="16">
        <f t="shared" si="48"/>
        <v>596735</v>
      </c>
      <c r="AQ423" s="16">
        <v>3518627</v>
      </c>
      <c r="AR423" s="16">
        <f t="shared" si="49"/>
        <v>3099867.23</v>
      </c>
      <c r="AS423" s="16">
        <v>0</v>
      </c>
      <c r="AT423" s="16">
        <v>0</v>
      </c>
      <c r="AU423" s="16" t="s">
        <v>274</v>
      </c>
      <c r="AV423" s="16">
        <v>-783127</v>
      </c>
      <c r="AW423" s="36">
        <v>-15148</v>
      </c>
      <c r="AX423" s="36">
        <v>205352</v>
      </c>
      <c r="AY423" s="36">
        <v>205352</v>
      </c>
      <c r="AZ423" s="36">
        <v>425852</v>
      </c>
      <c r="BA423" s="36">
        <v>783127</v>
      </c>
      <c r="BB423" s="36"/>
    </row>
    <row r="424" spans="1:54" hidden="1" x14ac:dyDescent="0.25">
      <c r="A424" s="2" t="str">
        <f t="shared" si="43"/>
        <v>K</v>
      </c>
      <c r="B424" s="2" t="s">
        <v>7</v>
      </c>
      <c r="C424" s="2" t="s">
        <v>1941</v>
      </c>
      <c r="D424" s="35" t="s">
        <v>1942</v>
      </c>
      <c r="E424" s="2" t="s">
        <v>1943</v>
      </c>
      <c r="F424" s="2" t="s">
        <v>1944</v>
      </c>
      <c r="G424" s="2" t="s">
        <v>1945</v>
      </c>
      <c r="H424" s="2" t="s">
        <v>131</v>
      </c>
      <c r="I424" s="2" t="s">
        <v>1946</v>
      </c>
      <c r="J424" s="2" t="s">
        <v>1947</v>
      </c>
      <c r="K424" s="2" t="s">
        <v>262</v>
      </c>
      <c r="L424" s="2">
        <v>5012</v>
      </c>
      <c r="M424" s="2" t="s">
        <v>1384</v>
      </c>
      <c r="N424" s="2" t="s">
        <v>264</v>
      </c>
      <c r="O424" s="2" t="s">
        <v>265</v>
      </c>
      <c r="P424" s="2" t="s">
        <v>266</v>
      </c>
      <c r="Q424" s="2" t="s">
        <v>118</v>
      </c>
      <c r="R424" s="2" t="s">
        <v>537</v>
      </c>
      <c r="S424" s="2" t="s">
        <v>123</v>
      </c>
      <c r="T424" s="2" t="s">
        <v>1418</v>
      </c>
      <c r="U424" s="2" t="s">
        <v>131</v>
      </c>
      <c r="V424" s="2" t="s">
        <v>539</v>
      </c>
      <c r="W424" s="2" t="s">
        <v>540</v>
      </c>
      <c r="X424" s="2" t="s">
        <v>541</v>
      </c>
      <c r="Y424" s="2" t="s">
        <v>540</v>
      </c>
      <c r="Z424" s="16">
        <v>0</v>
      </c>
      <c r="AA424" s="16">
        <v>0</v>
      </c>
      <c r="AB424" s="16">
        <v>0</v>
      </c>
      <c r="AC424" s="16">
        <v>0</v>
      </c>
      <c r="AD424" s="36">
        <f t="shared" si="44"/>
        <v>0</v>
      </c>
      <c r="AE424" s="16">
        <v>0</v>
      </c>
      <c r="AF424" s="16">
        <v>0</v>
      </c>
      <c r="AG424" s="16">
        <f t="shared" si="45"/>
        <v>0</v>
      </c>
      <c r="AH424" s="16">
        <v>0</v>
      </c>
      <c r="AI424" s="16">
        <v>0</v>
      </c>
      <c r="AJ424" s="16">
        <f t="shared" si="46"/>
        <v>0</v>
      </c>
      <c r="AK424" s="16">
        <v>0</v>
      </c>
      <c r="AL424" s="16">
        <v>0</v>
      </c>
      <c r="AM424" s="16">
        <f t="shared" si="47"/>
        <v>0</v>
      </c>
      <c r="AN424" s="16">
        <v>0</v>
      </c>
      <c r="AO424" s="16">
        <v>0</v>
      </c>
      <c r="AP424" s="16">
        <f t="shared" si="48"/>
        <v>0</v>
      </c>
      <c r="AQ424" s="16">
        <v>0</v>
      </c>
      <c r="AR424" s="16">
        <f t="shared" si="49"/>
        <v>0</v>
      </c>
      <c r="AS424" s="16">
        <v>0</v>
      </c>
      <c r="AT424" s="16">
        <v>0</v>
      </c>
      <c r="AU424" s="16" t="s">
        <v>274</v>
      </c>
      <c r="AV424" s="16">
        <v>0</v>
      </c>
      <c r="AW424" s="36">
        <v>0</v>
      </c>
      <c r="AX424" s="36">
        <v>0</v>
      </c>
      <c r="AY424" s="36">
        <v>0</v>
      </c>
      <c r="AZ424" s="36">
        <v>0</v>
      </c>
      <c r="BA424" s="36">
        <v>0</v>
      </c>
      <c r="BB424" s="36"/>
    </row>
    <row r="425" spans="1:54" hidden="1" x14ac:dyDescent="0.25">
      <c r="A425" s="2" t="str">
        <f t="shared" si="43"/>
        <v>K</v>
      </c>
      <c r="B425" s="2" t="s">
        <v>7</v>
      </c>
      <c r="C425" s="2" t="s">
        <v>1948</v>
      </c>
      <c r="D425" s="35" t="s">
        <v>1949</v>
      </c>
      <c r="E425" s="2" t="s">
        <v>1950</v>
      </c>
      <c r="F425" s="2" t="s">
        <v>1951</v>
      </c>
      <c r="G425" s="2" t="s">
        <v>1952</v>
      </c>
      <c r="H425" s="2" t="s">
        <v>130</v>
      </c>
      <c r="I425" s="2" t="s">
        <v>1953</v>
      </c>
      <c r="J425" s="2" t="s">
        <v>1954</v>
      </c>
      <c r="K425" s="2" t="s">
        <v>262</v>
      </c>
      <c r="L425" s="2">
        <v>5017</v>
      </c>
      <c r="M425" s="2" t="s">
        <v>1406</v>
      </c>
      <c r="N425" s="2" t="s">
        <v>264</v>
      </c>
      <c r="O425" s="2" t="s">
        <v>265</v>
      </c>
      <c r="P425" s="2" t="s">
        <v>266</v>
      </c>
      <c r="Q425" s="2" t="s">
        <v>118</v>
      </c>
      <c r="R425" s="2" t="s">
        <v>537</v>
      </c>
      <c r="S425" s="2" t="s">
        <v>123</v>
      </c>
      <c r="T425" s="2" t="s">
        <v>1407</v>
      </c>
      <c r="U425" s="2" t="s">
        <v>130</v>
      </c>
      <c r="V425" s="2" t="s">
        <v>539</v>
      </c>
      <c r="W425" s="2" t="s">
        <v>540</v>
      </c>
      <c r="X425" s="2" t="s">
        <v>541</v>
      </c>
      <c r="Y425" s="2" t="s">
        <v>540</v>
      </c>
      <c r="Z425" s="16">
        <v>0</v>
      </c>
      <c r="AA425" s="16">
        <v>0</v>
      </c>
      <c r="AB425" s="16">
        <v>0</v>
      </c>
      <c r="AC425" s="16">
        <v>0</v>
      </c>
      <c r="AD425" s="36">
        <f t="shared" si="44"/>
        <v>0</v>
      </c>
      <c r="AE425" s="16">
        <v>0</v>
      </c>
      <c r="AF425" s="16">
        <v>0</v>
      </c>
      <c r="AG425" s="16">
        <f t="shared" si="45"/>
        <v>0</v>
      </c>
      <c r="AH425" s="16">
        <v>0</v>
      </c>
      <c r="AI425" s="16">
        <v>0</v>
      </c>
      <c r="AJ425" s="16">
        <f t="shared" si="46"/>
        <v>0</v>
      </c>
      <c r="AK425" s="16">
        <v>0</v>
      </c>
      <c r="AL425" s="16">
        <v>0</v>
      </c>
      <c r="AM425" s="16">
        <f t="shared" si="47"/>
        <v>0</v>
      </c>
      <c r="AN425" s="16">
        <v>0</v>
      </c>
      <c r="AO425" s="16">
        <v>0</v>
      </c>
      <c r="AP425" s="16">
        <f t="shared" si="48"/>
        <v>0</v>
      </c>
      <c r="AQ425" s="16">
        <v>0</v>
      </c>
      <c r="AR425" s="16">
        <f t="shared" si="49"/>
        <v>0</v>
      </c>
      <c r="AS425" s="16">
        <v>0</v>
      </c>
      <c r="AT425" s="16">
        <v>0</v>
      </c>
      <c r="AU425" s="16" t="s">
        <v>274</v>
      </c>
      <c r="AV425" s="16">
        <v>0</v>
      </c>
      <c r="AW425" s="36">
        <v>0</v>
      </c>
      <c r="AX425" s="36">
        <v>0</v>
      </c>
      <c r="AY425" s="36">
        <v>0</v>
      </c>
      <c r="AZ425" s="36">
        <v>0</v>
      </c>
      <c r="BA425" s="36">
        <v>0</v>
      </c>
      <c r="BB425" s="36"/>
    </row>
    <row r="426" spans="1:54" hidden="1" x14ac:dyDescent="0.25">
      <c r="A426" s="2" t="str">
        <f t="shared" si="43"/>
        <v>K</v>
      </c>
      <c r="B426" s="2" t="s">
        <v>7</v>
      </c>
      <c r="C426" s="2" t="s">
        <v>1948</v>
      </c>
      <c r="D426" s="35" t="s">
        <v>1949</v>
      </c>
      <c r="E426" s="2" t="s">
        <v>1950</v>
      </c>
      <c r="F426" s="2" t="s">
        <v>1951</v>
      </c>
      <c r="G426" s="2" t="s">
        <v>1952</v>
      </c>
      <c r="H426" s="2" t="s">
        <v>130</v>
      </c>
      <c r="I426" s="2" t="s">
        <v>1955</v>
      </c>
      <c r="J426" s="2" t="s">
        <v>1956</v>
      </c>
      <c r="K426" s="2" t="s">
        <v>262</v>
      </c>
      <c r="L426" s="2">
        <v>5017</v>
      </c>
      <c r="M426" s="2" t="s">
        <v>1406</v>
      </c>
      <c r="N426" s="2" t="s">
        <v>264</v>
      </c>
      <c r="O426" s="2" t="s">
        <v>265</v>
      </c>
      <c r="P426" s="2" t="s">
        <v>266</v>
      </c>
      <c r="Q426" s="2" t="s">
        <v>118</v>
      </c>
      <c r="R426" s="2" t="s">
        <v>537</v>
      </c>
      <c r="S426" s="2" t="s">
        <v>123</v>
      </c>
      <c r="T426" s="2" t="s">
        <v>1407</v>
      </c>
      <c r="U426" s="2" t="s">
        <v>130</v>
      </c>
      <c r="V426" s="2" t="s">
        <v>539</v>
      </c>
      <c r="W426" s="2" t="s">
        <v>540</v>
      </c>
      <c r="X426" s="2" t="s">
        <v>541</v>
      </c>
      <c r="Y426" s="2" t="s">
        <v>540</v>
      </c>
      <c r="Z426" s="16">
        <v>0</v>
      </c>
      <c r="AA426" s="16">
        <v>0</v>
      </c>
      <c r="AB426" s="16">
        <v>0</v>
      </c>
      <c r="AC426" s="16">
        <v>0</v>
      </c>
      <c r="AD426" s="36">
        <f t="shared" si="44"/>
        <v>0</v>
      </c>
      <c r="AE426" s="16">
        <v>0</v>
      </c>
      <c r="AF426" s="16">
        <v>0</v>
      </c>
      <c r="AG426" s="16">
        <f t="shared" si="45"/>
        <v>0</v>
      </c>
      <c r="AH426" s="16">
        <v>0</v>
      </c>
      <c r="AI426" s="16">
        <v>0</v>
      </c>
      <c r="AJ426" s="16">
        <f t="shared" si="46"/>
        <v>0</v>
      </c>
      <c r="AK426" s="16">
        <v>0</v>
      </c>
      <c r="AL426" s="16">
        <v>0</v>
      </c>
      <c r="AM426" s="16">
        <f t="shared" si="47"/>
        <v>0</v>
      </c>
      <c r="AN426" s="16">
        <v>0</v>
      </c>
      <c r="AO426" s="16">
        <v>0</v>
      </c>
      <c r="AP426" s="16">
        <f t="shared" si="48"/>
        <v>0</v>
      </c>
      <c r="AQ426" s="16">
        <v>0</v>
      </c>
      <c r="AR426" s="16">
        <f t="shared" si="49"/>
        <v>0</v>
      </c>
      <c r="AS426" s="16">
        <v>0</v>
      </c>
      <c r="AT426" s="16">
        <v>0</v>
      </c>
      <c r="AU426" s="16" t="s">
        <v>274</v>
      </c>
      <c r="AV426" s="16">
        <v>0</v>
      </c>
      <c r="AW426" s="36">
        <v>0</v>
      </c>
      <c r="AX426" s="36">
        <v>0</v>
      </c>
      <c r="AY426" s="36">
        <v>0</v>
      </c>
      <c r="AZ426" s="36">
        <v>0</v>
      </c>
      <c r="BA426" s="36">
        <v>0</v>
      </c>
      <c r="BB426" s="36"/>
    </row>
    <row r="427" spans="1:54" hidden="1" x14ac:dyDescent="0.25">
      <c r="A427" s="2" t="str">
        <f t="shared" si="43"/>
        <v>K</v>
      </c>
      <c r="B427" s="2" t="s">
        <v>7</v>
      </c>
      <c r="C427" s="2" t="s">
        <v>1948</v>
      </c>
      <c r="D427" s="35" t="s">
        <v>1949</v>
      </c>
      <c r="E427" s="2" t="s">
        <v>1950</v>
      </c>
      <c r="F427" s="2" t="s">
        <v>1951</v>
      </c>
      <c r="G427" s="2" t="s">
        <v>1952</v>
      </c>
      <c r="H427" s="2" t="s">
        <v>130</v>
      </c>
      <c r="I427" s="2" t="s">
        <v>1957</v>
      </c>
      <c r="J427" s="2" t="s">
        <v>1958</v>
      </c>
      <c r="K427" s="2" t="s">
        <v>262</v>
      </c>
      <c r="L427" s="2">
        <v>5017</v>
      </c>
      <c r="M427" s="2" t="s">
        <v>1406</v>
      </c>
      <c r="N427" s="2" t="s">
        <v>264</v>
      </c>
      <c r="O427" s="2" t="s">
        <v>265</v>
      </c>
      <c r="P427" s="2" t="s">
        <v>266</v>
      </c>
      <c r="Q427" s="2" t="s">
        <v>118</v>
      </c>
      <c r="R427" s="2" t="s">
        <v>537</v>
      </c>
      <c r="S427" s="2" t="s">
        <v>123</v>
      </c>
      <c r="T427" s="2" t="s">
        <v>1407</v>
      </c>
      <c r="U427" s="2" t="s">
        <v>130</v>
      </c>
      <c r="V427" s="2" t="s">
        <v>539</v>
      </c>
      <c r="W427" s="2" t="s">
        <v>540</v>
      </c>
      <c r="X427" s="2" t="s">
        <v>541</v>
      </c>
      <c r="Y427" s="2" t="s">
        <v>540</v>
      </c>
      <c r="Z427" s="16">
        <v>0</v>
      </c>
      <c r="AA427" s="16">
        <v>356152</v>
      </c>
      <c r="AB427" s="16">
        <v>407772.99</v>
      </c>
      <c r="AC427" s="16">
        <v>370288.45199999999</v>
      </c>
      <c r="AD427" s="36">
        <f t="shared" si="44"/>
        <v>-14136.45199999999</v>
      </c>
      <c r="AE427" s="16">
        <v>0</v>
      </c>
      <c r="AF427" s="16">
        <v>0</v>
      </c>
      <c r="AG427" s="16">
        <f t="shared" si="45"/>
        <v>0</v>
      </c>
      <c r="AH427" s="16">
        <v>0</v>
      </c>
      <c r="AI427" s="16">
        <v>0</v>
      </c>
      <c r="AJ427" s="16">
        <f t="shared" si="46"/>
        <v>0</v>
      </c>
      <c r="AK427" s="16">
        <v>0</v>
      </c>
      <c r="AL427" s="16">
        <v>0</v>
      </c>
      <c r="AM427" s="16">
        <f t="shared" si="47"/>
        <v>0</v>
      </c>
      <c r="AN427" s="16">
        <v>0</v>
      </c>
      <c r="AO427" s="16">
        <v>0</v>
      </c>
      <c r="AP427" s="16">
        <f t="shared" si="48"/>
        <v>0</v>
      </c>
      <c r="AQ427" s="16">
        <v>0</v>
      </c>
      <c r="AR427" s="16">
        <f t="shared" si="49"/>
        <v>-14136.45199999999</v>
      </c>
      <c r="AS427" s="16">
        <v>0</v>
      </c>
      <c r="AT427" s="16">
        <v>0</v>
      </c>
      <c r="AU427" s="16" t="s">
        <v>274</v>
      </c>
      <c r="AV427" s="16">
        <v>0</v>
      </c>
      <c r="AW427" s="36">
        <v>0</v>
      </c>
      <c r="AX427" s="36">
        <v>0</v>
      </c>
      <c r="AY427" s="36">
        <v>0</v>
      </c>
      <c r="AZ427" s="36">
        <v>0</v>
      </c>
      <c r="BA427" s="36">
        <v>0</v>
      </c>
      <c r="BB427" s="36"/>
    </row>
    <row r="428" spans="1:54" hidden="1" x14ac:dyDescent="0.25">
      <c r="A428" s="2" t="str">
        <f t="shared" si="43"/>
        <v>K</v>
      </c>
      <c r="B428" s="2" t="s">
        <v>7</v>
      </c>
      <c r="C428" s="2" t="s">
        <v>1948</v>
      </c>
      <c r="D428" s="35" t="s">
        <v>1949</v>
      </c>
      <c r="E428" s="2" t="s">
        <v>1950</v>
      </c>
      <c r="F428" s="2" t="s">
        <v>1951</v>
      </c>
      <c r="G428" s="2" t="s">
        <v>1952</v>
      </c>
      <c r="H428" s="2" t="s">
        <v>130</v>
      </c>
      <c r="I428" s="2" t="s">
        <v>1959</v>
      </c>
      <c r="J428" s="2" t="s">
        <v>1960</v>
      </c>
      <c r="K428" s="2" t="s">
        <v>262</v>
      </c>
      <c r="L428" s="2">
        <v>5017</v>
      </c>
      <c r="M428" s="2" t="s">
        <v>1406</v>
      </c>
      <c r="N428" s="2" t="s">
        <v>264</v>
      </c>
      <c r="O428" s="2" t="s">
        <v>265</v>
      </c>
      <c r="P428" s="2" t="s">
        <v>266</v>
      </c>
      <c r="Q428" s="2" t="s">
        <v>118</v>
      </c>
      <c r="R428" s="2" t="s">
        <v>537</v>
      </c>
      <c r="S428" s="2" t="s">
        <v>123</v>
      </c>
      <c r="T428" s="2" t="s">
        <v>1407</v>
      </c>
      <c r="U428" s="2" t="s">
        <v>130</v>
      </c>
      <c r="V428" s="2" t="s">
        <v>539</v>
      </c>
      <c r="W428" s="2" t="s">
        <v>540</v>
      </c>
      <c r="X428" s="2" t="s">
        <v>541</v>
      </c>
      <c r="Y428" s="2" t="s">
        <v>540</v>
      </c>
      <c r="Z428" s="16">
        <v>0</v>
      </c>
      <c r="AA428" s="16">
        <v>0</v>
      </c>
      <c r="AB428" s="16">
        <v>167.67</v>
      </c>
      <c r="AC428" s="16">
        <v>170.86</v>
      </c>
      <c r="AD428" s="36">
        <f t="shared" si="44"/>
        <v>-170.86</v>
      </c>
      <c r="AE428" s="16">
        <v>0</v>
      </c>
      <c r="AF428" s="16">
        <v>0</v>
      </c>
      <c r="AG428" s="16">
        <f t="shared" si="45"/>
        <v>0</v>
      </c>
      <c r="AH428" s="16">
        <v>0</v>
      </c>
      <c r="AI428" s="16">
        <v>0</v>
      </c>
      <c r="AJ428" s="16">
        <f t="shared" si="46"/>
        <v>0</v>
      </c>
      <c r="AK428" s="16">
        <v>0</v>
      </c>
      <c r="AL428" s="16">
        <v>0</v>
      </c>
      <c r="AM428" s="16">
        <f t="shared" si="47"/>
        <v>0</v>
      </c>
      <c r="AN428" s="16">
        <v>0</v>
      </c>
      <c r="AO428" s="16">
        <v>0</v>
      </c>
      <c r="AP428" s="16">
        <f t="shared" si="48"/>
        <v>0</v>
      </c>
      <c r="AQ428" s="16">
        <v>0</v>
      </c>
      <c r="AR428" s="16">
        <f t="shared" si="49"/>
        <v>-170.86</v>
      </c>
      <c r="AS428" s="16">
        <v>0</v>
      </c>
      <c r="AT428" s="16">
        <v>0</v>
      </c>
      <c r="AU428" s="16" t="s">
        <v>274</v>
      </c>
      <c r="AV428" s="16">
        <v>0</v>
      </c>
      <c r="AW428" s="36">
        <v>0</v>
      </c>
      <c r="AX428" s="36">
        <v>0</v>
      </c>
      <c r="AY428" s="36">
        <v>0</v>
      </c>
      <c r="AZ428" s="36">
        <v>0</v>
      </c>
      <c r="BA428" s="36">
        <v>0</v>
      </c>
      <c r="BB428" s="36"/>
    </row>
    <row r="429" spans="1:54" hidden="1" x14ac:dyDescent="0.25">
      <c r="A429" s="2" t="str">
        <f t="shared" si="43"/>
        <v>K</v>
      </c>
      <c r="B429" s="2" t="s">
        <v>7</v>
      </c>
      <c r="C429" s="2" t="s">
        <v>1961</v>
      </c>
      <c r="D429" s="35" t="s">
        <v>1962</v>
      </c>
      <c r="E429" s="2" t="s">
        <v>1963</v>
      </c>
      <c r="F429" s="2" t="s">
        <v>1964</v>
      </c>
      <c r="G429" s="2" t="s">
        <v>1965</v>
      </c>
      <c r="H429" s="2" t="s">
        <v>1966</v>
      </c>
      <c r="I429" s="2" t="s">
        <v>1967</v>
      </c>
      <c r="J429" s="2" t="s">
        <v>1968</v>
      </c>
      <c r="K429" s="2" t="s">
        <v>262</v>
      </c>
      <c r="L429" s="2">
        <v>5327</v>
      </c>
      <c r="M429" s="2" t="s">
        <v>549</v>
      </c>
      <c r="N429" s="2" t="s">
        <v>264</v>
      </c>
      <c r="O429" s="2" t="s">
        <v>265</v>
      </c>
      <c r="P429" s="2" t="s">
        <v>266</v>
      </c>
      <c r="Q429" s="2" t="s">
        <v>118</v>
      </c>
      <c r="R429" s="2" t="s">
        <v>537</v>
      </c>
      <c r="S429" s="2" t="s">
        <v>123</v>
      </c>
      <c r="T429" s="2" t="s">
        <v>550</v>
      </c>
      <c r="U429" s="2" t="s">
        <v>143</v>
      </c>
      <c r="V429" s="2" t="s">
        <v>539</v>
      </c>
      <c r="W429" s="2" t="s">
        <v>540</v>
      </c>
      <c r="X429" s="2" t="s">
        <v>541</v>
      </c>
      <c r="Y429" s="2" t="s">
        <v>540</v>
      </c>
      <c r="Z429" s="16">
        <v>0</v>
      </c>
      <c r="AA429" s="16">
        <v>0</v>
      </c>
      <c r="AB429" s="16">
        <v>553958.71</v>
      </c>
      <c r="AC429" s="16">
        <v>550810.16819999996</v>
      </c>
      <c r="AD429" s="36">
        <f t="shared" si="44"/>
        <v>-550810.16819999996</v>
      </c>
      <c r="AE429" s="16">
        <v>0</v>
      </c>
      <c r="AF429" s="16">
        <v>0</v>
      </c>
      <c r="AG429" s="16">
        <f t="shared" si="45"/>
        <v>0</v>
      </c>
      <c r="AH429" s="16">
        <v>0</v>
      </c>
      <c r="AI429" s="16">
        <v>0</v>
      </c>
      <c r="AJ429" s="16">
        <f t="shared" si="46"/>
        <v>0</v>
      </c>
      <c r="AK429" s="16">
        <v>0</v>
      </c>
      <c r="AL429" s="16">
        <v>0</v>
      </c>
      <c r="AM429" s="16">
        <f t="shared" si="47"/>
        <v>0</v>
      </c>
      <c r="AN429" s="16">
        <v>0</v>
      </c>
      <c r="AO429" s="16">
        <v>0</v>
      </c>
      <c r="AP429" s="16">
        <f t="shared" si="48"/>
        <v>0</v>
      </c>
      <c r="AQ429" s="16">
        <v>0</v>
      </c>
      <c r="AR429" s="16">
        <f t="shared" si="49"/>
        <v>-550810.16819999996</v>
      </c>
      <c r="AS429" s="16">
        <v>0</v>
      </c>
      <c r="AT429" s="16">
        <v>0</v>
      </c>
      <c r="AU429" s="16" t="s">
        <v>274</v>
      </c>
      <c r="AV429" s="16">
        <v>0</v>
      </c>
      <c r="AW429" s="36">
        <v>0</v>
      </c>
      <c r="AX429" s="36">
        <v>0</v>
      </c>
      <c r="AY429" s="36">
        <v>0</v>
      </c>
      <c r="AZ429" s="36">
        <v>0</v>
      </c>
      <c r="BA429" s="36">
        <v>0</v>
      </c>
      <c r="BB429" s="36"/>
    </row>
    <row r="430" spans="1:54" hidden="1" x14ac:dyDescent="0.25">
      <c r="A430" s="2" t="str">
        <f t="shared" si="43"/>
        <v>K</v>
      </c>
      <c r="B430" s="2" t="s">
        <v>7</v>
      </c>
      <c r="C430" s="2" t="s">
        <v>1969</v>
      </c>
      <c r="D430" s="35" t="s">
        <v>1970</v>
      </c>
      <c r="E430" s="2" t="s">
        <v>1971</v>
      </c>
      <c r="F430" s="2" t="s">
        <v>1972</v>
      </c>
      <c r="G430" s="2" t="s">
        <v>1973</v>
      </c>
      <c r="H430" s="2" t="s">
        <v>1974</v>
      </c>
      <c r="I430" s="2" t="s">
        <v>1975</v>
      </c>
      <c r="J430" s="2" t="s">
        <v>1976</v>
      </c>
      <c r="K430" s="2" t="s">
        <v>262</v>
      </c>
      <c r="L430" s="2">
        <v>5315</v>
      </c>
      <c r="M430" s="2" t="s">
        <v>1890</v>
      </c>
      <c r="N430" s="2" t="s">
        <v>580</v>
      </c>
      <c r="O430" s="2" t="s">
        <v>265</v>
      </c>
      <c r="P430" s="2" t="s">
        <v>460</v>
      </c>
      <c r="Q430" s="2" t="s">
        <v>51</v>
      </c>
      <c r="R430" s="2" t="s">
        <v>524</v>
      </c>
      <c r="S430" s="2" t="s">
        <v>104</v>
      </c>
      <c r="T430" s="2" t="s">
        <v>1891</v>
      </c>
      <c r="U430" s="2" t="s">
        <v>113</v>
      </c>
      <c r="V430" s="2" t="s">
        <v>1892</v>
      </c>
      <c r="W430" s="2" t="s">
        <v>1893</v>
      </c>
      <c r="X430" s="2" t="s">
        <v>1894</v>
      </c>
      <c r="Y430" s="2" t="s">
        <v>1893</v>
      </c>
      <c r="Z430" s="16">
        <v>0</v>
      </c>
      <c r="AA430" s="16">
        <v>0</v>
      </c>
      <c r="AB430" s="16">
        <v>0</v>
      </c>
      <c r="AC430" s="16">
        <v>0</v>
      </c>
      <c r="AD430" s="36">
        <f t="shared" si="44"/>
        <v>0</v>
      </c>
      <c r="AE430" s="16">
        <v>0</v>
      </c>
      <c r="AF430" s="16">
        <v>0</v>
      </c>
      <c r="AG430" s="16">
        <f t="shared" si="45"/>
        <v>0</v>
      </c>
      <c r="AH430" s="16">
        <v>0</v>
      </c>
      <c r="AI430" s="16">
        <v>0</v>
      </c>
      <c r="AJ430" s="16">
        <f t="shared" si="46"/>
        <v>0</v>
      </c>
      <c r="AK430" s="16">
        <v>0</v>
      </c>
      <c r="AL430" s="16">
        <v>0</v>
      </c>
      <c r="AM430" s="16">
        <f t="shared" si="47"/>
        <v>0</v>
      </c>
      <c r="AN430" s="16">
        <v>0</v>
      </c>
      <c r="AO430" s="16">
        <v>0</v>
      </c>
      <c r="AP430" s="16">
        <f t="shared" si="48"/>
        <v>0</v>
      </c>
      <c r="AQ430" s="16">
        <v>0</v>
      </c>
      <c r="AR430" s="16">
        <f t="shared" si="49"/>
        <v>0</v>
      </c>
      <c r="AS430" s="16">
        <v>0</v>
      </c>
      <c r="AT430" s="16">
        <v>0</v>
      </c>
      <c r="AU430" s="16" t="s">
        <v>306</v>
      </c>
      <c r="AV430" s="16">
        <v>0</v>
      </c>
      <c r="AW430" s="36">
        <v>0</v>
      </c>
      <c r="AX430" s="36">
        <v>0</v>
      </c>
      <c r="AY430" s="36">
        <v>0</v>
      </c>
      <c r="AZ430" s="36">
        <v>0</v>
      </c>
      <c r="BA430" s="36">
        <v>0</v>
      </c>
      <c r="BB430" s="36"/>
    </row>
    <row r="431" spans="1:54" hidden="1" x14ac:dyDescent="0.25">
      <c r="A431" s="2" t="str">
        <f t="shared" si="43"/>
        <v>K</v>
      </c>
      <c r="B431" s="2" t="s">
        <v>7</v>
      </c>
      <c r="C431" s="2" t="s">
        <v>1969</v>
      </c>
      <c r="D431" s="35" t="s">
        <v>1970</v>
      </c>
      <c r="E431" s="2" t="s">
        <v>1971</v>
      </c>
      <c r="F431" s="2" t="s">
        <v>1972</v>
      </c>
      <c r="G431" s="2" t="s">
        <v>1973</v>
      </c>
      <c r="H431" s="2" t="s">
        <v>1974</v>
      </c>
      <c r="I431" s="2" t="s">
        <v>1977</v>
      </c>
      <c r="J431" s="2" t="s">
        <v>1978</v>
      </c>
      <c r="K431" s="2" t="s">
        <v>262</v>
      </c>
      <c r="L431" s="2">
        <v>5315</v>
      </c>
      <c r="M431" s="2" t="s">
        <v>1890</v>
      </c>
      <c r="N431" s="2" t="s">
        <v>580</v>
      </c>
      <c r="O431" s="2" t="s">
        <v>265</v>
      </c>
      <c r="P431" s="2" t="s">
        <v>460</v>
      </c>
      <c r="Q431" s="2" t="s">
        <v>51</v>
      </c>
      <c r="R431" s="2" t="s">
        <v>524</v>
      </c>
      <c r="S431" s="2" t="s">
        <v>104</v>
      </c>
      <c r="T431" s="2" t="s">
        <v>1891</v>
      </c>
      <c r="U431" s="2" t="s">
        <v>113</v>
      </c>
      <c r="V431" s="2" t="s">
        <v>1892</v>
      </c>
      <c r="W431" s="2" t="s">
        <v>1893</v>
      </c>
      <c r="X431" s="2" t="s">
        <v>1894</v>
      </c>
      <c r="Y431" s="2" t="s">
        <v>1893</v>
      </c>
      <c r="Z431" s="16">
        <v>0</v>
      </c>
      <c r="AA431" s="16">
        <v>0</v>
      </c>
      <c r="AB431" s="16">
        <v>0</v>
      </c>
      <c r="AC431" s="16">
        <v>168804.47053799999</v>
      </c>
      <c r="AD431" s="36">
        <f t="shared" si="44"/>
        <v>-168804.47053799999</v>
      </c>
      <c r="AE431" s="16">
        <v>0</v>
      </c>
      <c r="AF431" s="16">
        <v>0</v>
      </c>
      <c r="AG431" s="16">
        <f t="shared" si="45"/>
        <v>0</v>
      </c>
      <c r="AH431" s="16">
        <v>0</v>
      </c>
      <c r="AI431" s="16">
        <v>0</v>
      </c>
      <c r="AJ431" s="16">
        <f t="shared" si="46"/>
        <v>0</v>
      </c>
      <c r="AK431" s="16">
        <v>0</v>
      </c>
      <c r="AL431" s="16">
        <v>0</v>
      </c>
      <c r="AM431" s="16">
        <f t="shared" si="47"/>
        <v>0</v>
      </c>
      <c r="AN431" s="16">
        <v>0</v>
      </c>
      <c r="AO431" s="16">
        <v>0</v>
      </c>
      <c r="AP431" s="16">
        <f t="shared" si="48"/>
        <v>0</v>
      </c>
      <c r="AQ431" s="16">
        <v>0</v>
      </c>
      <c r="AR431" s="16">
        <f t="shared" si="49"/>
        <v>-168804.47053799999</v>
      </c>
      <c r="AS431" s="16">
        <v>0</v>
      </c>
      <c r="AT431" s="16">
        <v>0</v>
      </c>
      <c r="AU431" s="16" t="s">
        <v>306</v>
      </c>
      <c r="AV431" s="16">
        <v>0</v>
      </c>
      <c r="AW431" s="36">
        <v>0</v>
      </c>
      <c r="AX431" s="36">
        <v>0</v>
      </c>
      <c r="AY431" s="36">
        <v>0</v>
      </c>
      <c r="AZ431" s="36">
        <v>0</v>
      </c>
      <c r="BA431" s="36">
        <v>0</v>
      </c>
      <c r="BB431" s="36"/>
    </row>
    <row r="432" spans="1:54" hidden="1" x14ac:dyDescent="0.25">
      <c r="A432" s="2" t="str">
        <f t="shared" si="43"/>
        <v>K</v>
      </c>
      <c r="B432" s="2" t="s">
        <v>7</v>
      </c>
      <c r="C432" s="2" t="s">
        <v>1969</v>
      </c>
      <c r="D432" s="35" t="s">
        <v>1970</v>
      </c>
      <c r="E432" s="2" t="s">
        <v>1971</v>
      </c>
      <c r="F432" s="2" t="s">
        <v>1972</v>
      </c>
      <c r="G432" s="2" t="s">
        <v>1973</v>
      </c>
      <c r="H432" s="2" t="s">
        <v>1974</v>
      </c>
      <c r="I432" s="2" t="s">
        <v>1979</v>
      </c>
      <c r="J432" s="2" t="s">
        <v>1980</v>
      </c>
      <c r="K432" s="2" t="s">
        <v>262</v>
      </c>
      <c r="L432" s="2">
        <v>5315</v>
      </c>
      <c r="M432" s="2" t="s">
        <v>1890</v>
      </c>
      <c r="N432" s="2" t="s">
        <v>580</v>
      </c>
      <c r="O432" s="2" t="s">
        <v>265</v>
      </c>
      <c r="P432" s="2" t="s">
        <v>460</v>
      </c>
      <c r="Q432" s="2" t="s">
        <v>51</v>
      </c>
      <c r="R432" s="2" t="s">
        <v>524</v>
      </c>
      <c r="S432" s="2" t="s">
        <v>104</v>
      </c>
      <c r="T432" s="2" t="s">
        <v>1891</v>
      </c>
      <c r="U432" s="2" t="s">
        <v>113</v>
      </c>
      <c r="V432" s="2" t="s">
        <v>1892</v>
      </c>
      <c r="W432" s="2" t="s">
        <v>1893</v>
      </c>
      <c r="X432" s="2" t="s">
        <v>1894</v>
      </c>
      <c r="Y432" s="2" t="s">
        <v>1893</v>
      </c>
      <c r="Z432" s="16">
        <v>0</v>
      </c>
      <c r="AA432" s="16">
        <v>78284033</v>
      </c>
      <c r="AB432" s="16">
        <v>88710371.670000002</v>
      </c>
      <c r="AC432" s="16">
        <v>87021900</v>
      </c>
      <c r="AD432" s="36">
        <f t="shared" si="44"/>
        <v>-8737867</v>
      </c>
      <c r="AE432" s="16">
        <v>0</v>
      </c>
      <c r="AF432" s="16">
        <v>0</v>
      </c>
      <c r="AG432" s="16">
        <f t="shared" si="45"/>
        <v>0</v>
      </c>
      <c r="AH432" s="16">
        <v>0</v>
      </c>
      <c r="AI432" s="16">
        <v>0</v>
      </c>
      <c r="AJ432" s="16">
        <f t="shared" si="46"/>
        <v>0</v>
      </c>
      <c r="AK432" s="16">
        <v>0</v>
      </c>
      <c r="AL432" s="16">
        <v>0</v>
      </c>
      <c r="AM432" s="16">
        <f t="shared" si="47"/>
        <v>0</v>
      </c>
      <c r="AN432" s="16">
        <v>0</v>
      </c>
      <c r="AO432" s="16">
        <v>0</v>
      </c>
      <c r="AP432" s="16">
        <f t="shared" si="48"/>
        <v>0</v>
      </c>
      <c r="AQ432" s="16">
        <v>0</v>
      </c>
      <c r="AR432" s="16">
        <f t="shared" si="49"/>
        <v>-8737867</v>
      </c>
      <c r="AS432" s="16">
        <v>0</v>
      </c>
      <c r="AT432" s="16">
        <v>0</v>
      </c>
      <c r="AU432" s="16" t="s">
        <v>306</v>
      </c>
      <c r="AV432" s="16">
        <v>0</v>
      </c>
      <c r="AW432" s="36">
        <v>0</v>
      </c>
      <c r="AX432" s="36">
        <v>0</v>
      </c>
      <c r="AY432" s="36">
        <v>0</v>
      </c>
      <c r="AZ432" s="36">
        <v>0</v>
      </c>
      <c r="BA432" s="36">
        <v>0</v>
      </c>
      <c r="BB432" s="36"/>
    </row>
    <row r="433" spans="1:54" hidden="1" x14ac:dyDescent="0.25">
      <c r="A433" s="2" t="str">
        <f t="shared" si="43"/>
        <v>K</v>
      </c>
      <c r="B433" s="2" t="s">
        <v>7</v>
      </c>
      <c r="C433" s="2" t="s">
        <v>1969</v>
      </c>
      <c r="D433" s="35" t="s">
        <v>1970</v>
      </c>
      <c r="E433" s="2" t="s">
        <v>1971</v>
      </c>
      <c r="F433" s="2" t="s">
        <v>1972</v>
      </c>
      <c r="G433" s="2" t="s">
        <v>1981</v>
      </c>
      <c r="H433" s="2" t="s">
        <v>1972</v>
      </c>
      <c r="I433" s="2" t="s">
        <v>1982</v>
      </c>
      <c r="J433" s="2" t="s">
        <v>1983</v>
      </c>
      <c r="K433" s="2" t="s">
        <v>262</v>
      </c>
      <c r="L433" s="2">
        <v>5040</v>
      </c>
      <c r="M433" s="2" t="s">
        <v>1735</v>
      </c>
      <c r="N433" s="2" t="s">
        <v>580</v>
      </c>
      <c r="O433" s="2" t="s">
        <v>265</v>
      </c>
      <c r="P433" s="2" t="s">
        <v>266</v>
      </c>
      <c r="Q433" s="2" t="s">
        <v>118</v>
      </c>
      <c r="R433" s="2" t="s">
        <v>537</v>
      </c>
      <c r="S433" s="2" t="s">
        <v>123</v>
      </c>
      <c r="T433" s="2" t="s">
        <v>572</v>
      </c>
      <c r="U433" s="2" t="s">
        <v>137</v>
      </c>
      <c r="V433" s="2" t="s">
        <v>539</v>
      </c>
      <c r="W433" s="2" t="s">
        <v>540</v>
      </c>
      <c r="X433" s="2" t="s">
        <v>541</v>
      </c>
      <c r="Y433" s="2" t="s">
        <v>540</v>
      </c>
      <c r="Z433" s="16">
        <v>1896001</v>
      </c>
      <c r="AA433" s="16">
        <v>1896001</v>
      </c>
      <c r="AB433" s="16">
        <v>152797.28</v>
      </c>
      <c r="AC433" s="16">
        <v>564404.99</v>
      </c>
      <c r="AD433" s="36">
        <f t="shared" si="44"/>
        <v>1331596.01</v>
      </c>
      <c r="AE433" s="16">
        <v>1444656</v>
      </c>
      <c r="AF433" s="16">
        <v>2007000</v>
      </c>
      <c r="AG433" s="16">
        <f t="shared" si="45"/>
        <v>-562344</v>
      </c>
      <c r="AH433" s="16">
        <v>1508322</v>
      </c>
      <c r="AI433" s="16">
        <v>2016000</v>
      </c>
      <c r="AJ433" s="16">
        <f t="shared" si="46"/>
        <v>-507678</v>
      </c>
      <c r="AK433" s="16">
        <v>1442323</v>
      </c>
      <c r="AL433" s="16">
        <v>2012000</v>
      </c>
      <c r="AM433" s="16">
        <f t="shared" si="47"/>
        <v>-569677</v>
      </c>
      <c r="AN433" s="16">
        <v>1469666</v>
      </c>
      <c r="AO433" s="16">
        <v>1836000</v>
      </c>
      <c r="AP433" s="16">
        <f t="shared" si="48"/>
        <v>-366334</v>
      </c>
      <c r="AQ433" s="16">
        <v>1773000</v>
      </c>
      <c r="AR433" s="16">
        <f t="shared" si="49"/>
        <v>-674436.99</v>
      </c>
      <c r="AS433" s="16">
        <v>0</v>
      </c>
      <c r="AT433" s="16">
        <v>0</v>
      </c>
      <c r="AU433" s="16" t="s">
        <v>274</v>
      </c>
      <c r="AV433" s="16">
        <v>-1773000</v>
      </c>
      <c r="AW433" s="36">
        <v>562344</v>
      </c>
      <c r="AX433" s="36">
        <v>507678</v>
      </c>
      <c r="AY433" s="36">
        <v>569677</v>
      </c>
      <c r="AZ433" s="36">
        <v>366334</v>
      </c>
      <c r="BA433" s="36">
        <v>1773000</v>
      </c>
      <c r="BB433" s="36"/>
    </row>
    <row r="434" spans="1:54" hidden="1" x14ac:dyDescent="0.25">
      <c r="A434" s="2" t="str">
        <f t="shared" si="43"/>
        <v>R</v>
      </c>
      <c r="B434" s="34" t="s">
        <v>253</v>
      </c>
      <c r="C434" s="2" t="s">
        <v>1984</v>
      </c>
      <c r="D434" s="35" t="s">
        <v>1985</v>
      </c>
      <c r="E434" s="2" t="s">
        <v>1986</v>
      </c>
      <c r="F434" s="2" t="s">
        <v>1987</v>
      </c>
      <c r="G434" s="2" t="s">
        <v>1988</v>
      </c>
      <c r="H434" s="2" t="s">
        <v>1987</v>
      </c>
      <c r="I434" s="2" t="s">
        <v>1989</v>
      </c>
      <c r="J434" s="2" t="s">
        <v>1990</v>
      </c>
      <c r="K434" s="2" t="s">
        <v>262</v>
      </c>
      <c r="L434" s="2">
        <v>4022</v>
      </c>
      <c r="M434" s="2" t="s">
        <v>1991</v>
      </c>
      <c r="N434" s="2" t="s">
        <v>264</v>
      </c>
      <c r="O434" s="2" t="s">
        <v>300</v>
      </c>
      <c r="P434" s="2" t="s">
        <v>266</v>
      </c>
      <c r="Q434" s="2" t="s">
        <v>118</v>
      </c>
      <c r="R434" s="2" t="s">
        <v>267</v>
      </c>
      <c r="S434" s="2" t="s">
        <v>182</v>
      </c>
      <c r="T434" s="2" t="s">
        <v>1992</v>
      </c>
      <c r="U434" s="2" t="s">
        <v>183</v>
      </c>
      <c r="V434" s="2" t="s">
        <v>1993</v>
      </c>
      <c r="W434" s="2" t="s">
        <v>1994</v>
      </c>
      <c r="X434" s="2" t="s">
        <v>1995</v>
      </c>
      <c r="Y434" s="2" t="s">
        <v>1996</v>
      </c>
      <c r="Z434" s="16">
        <v>0</v>
      </c>
      <c r="AA434" s="16">
        <v>0</v>
      </c>
      <c r="AB434" s="16">
        <v>281853.7</v>
      </c>
      <c r="AC434" s="16">
        <v>420153.11364000005</v>
      </c>
      <c r="AD434" s="36">
        <f t="shared" si="44"/>
        <v>-420153.11364000005</v>
      </c>
      <c r="AE434" s="16">
        <v>0</v>
      </c>
      <c r="AF434" s="16">
        <v>0</v>
      </c>
      <c r="AG434" s="16">
        <f t="shared" si="45"/>
        <v>0</v>
      </c>
      <c r="AH434" s="16">
        <v>0</v>
      </c>
      <c r="AI434" s="16">
        <v>0</v>
      </c>
      <c r="AJ434" s="16">
        <f t="shared" si="46"/>
        <v>0</v>
      </c>
      <c r="AK434" s="16">
        <v>0</v>
      </c>
      <c r="AL434" s="16">
        <v>0</v>
      </c>
      <c r="AM434" s="16">
        <f t="shared" si="47"/>
        <v>0</v>
      </c>
      <c r="AN434" s="16">
        <v>0</v>
      </c>
      <c r="AO434" s="16">
        <v>0</v>
      </c>
      <c r="AP434" s="16">
        <f t="shared" si="48"/>
        <v>0</v>
      </c>
      <c r="AQ434" s="16">
        <v>0</v>
      </c>
      <c r="AR434" s="16">
        <f t="shared" si="49"/>
        <v>-420153.11364000005</v>
      </c>
      <c r="AS434" s="16" t="s">
        <v>1997</v>
      </c>
      <c r="AT434" s="16" t="s">
        <v>273</v>
      </c>
      <c r="AU434" s="16" t="s">
        <v>274</v>
      </c>
      <c r="AV434" s="16">
        <v>0</v>
      </c>
      <c r="AW434" s="36">
        <v>0</v>
      </c>
      <c r="AX434" s="36">
        <v>0</v>
      </c>
      <c r="AY434" s="36">
        <v>0</v>
      </c>
      <c r="AZ434" s="36">
        <v>0</v>
      </c>
      <c r="BA434" s="36">
        <v>0</v>
      </c>
      <c r="BB434" s="36"/>
    </row>
    <row r="435" spans="1:54" hidden="1" x14ac:dyDescent="0.25">
      <c r="A435" s="2" t="str">
        <f t="shared" si="43"/>
        <v>R</v>
      </c>
      <c r="B435" s="34" t="s">
        <v>253</v>
      </c>
      <c r="C435" s="2" t="s">
        <v>1984</v>
      </c>
      <c r="D435" s="35" t="s">
        <v>1985</v>
      </c>
      <c r="E435" s="2" t="s">
        <v>1998</v>
      </c>
      <c r="F435" s="2" t="s">
        <v>1999</v>
      </c>
      <c r="G435" s="2" t="s">
        <v>2000</v>
      </c>
      <c r="H435" s="2" t="s">
        <v>1999</v>
      </c>
      <c r="I435" s="2" t="s">
        <v>2001</v>
      </c>
      <c r="J435" s="2" t="s">
        <v>2002</v>
      </c>
      <c r="K435" s="2" t="s">
        <v>262</v>
      </c>
      <c r="L435" s="2">
        <v>4022</v>
      </c>
      <c r="M435" s="2" t="s">
        <v>1991</v>
      </c>
      <c r="N435" s="2" t="s">
        <v>264</v>
      </c>
      <c r="O435" s="2" t="s">
        <v>300</v>
      </c>
      <c r="P435" s="2" t="s">
        <v>266</v>
      </c>
      <c r="Q435" s="2" t="s">
        <v>118</v>
      </c>
      <c r="R435" s="2" t="s">
        <v>267</v>
      </c>
      <c r="S435" s="2" t="s">
        <v>182</v>
      </c>
      <c r="T435" s="2" t="s">
        <v>1992</v>
      </c>
      <c r="U435" s="2" t="s">
        <v>183</v>
      </c>
      <c r="V435" s="2" t="s">
        <v>1993</v>
      </c>
      <c r="W435" s="2" t="s">
        <v>1994</v>
      </c>
      <c r="X435" s="2" t="s">
        <v>1995</v>
      </c>
      <c r="Y435" s="2" t="s">
        <v>1996</v>
      </c>
      <c r="Z435" s="16">
        <v>250000</v>
      </c>
      <c r="AA435" s="16">
        <v>250000</v>
      </c>
      <c r="AB435" s="16">
        <v>335120.59999999998</v>
      </c>
      <c r="AC435" s="16">
        <v>170807.18287959998</v>
      </c>
      <c r="AD435" s="36">
        <f t="shared" si="44"/>
        <v>79192.817120400025</v>
      </c>
      <c r="AE435" s="16">
        <v>0</v>
      </c>
      <c r="AF435" s="16">
        <v>0</v>
      </c>
      <c r="AG435" s="16">
        <f t="shared" si="45"/>
        <v>0</v>
      </c>
      <c r="AH435" s="16">
        <v>0</v>
      </c>
      <c r="AI435" s="16">
        <v>0</v>
      </c>
      <c r="AJ435" s="16">
        <f t="shared" si="46"/>
        <v>0</v>
      </c>
      <c r="AK435" s="16">
        <v>0</v>
      </c>
      <c r="AL435" s="16">
        <v>0</v>
      </c>
      <c r="AM435" s="16">
        <f t="shared" si="47"/>
        <v>0</v>
      </c>
      <c r="AN435" s="16">
        <v>0</v>
      </c>
      <c r="AO435" s="16">
        <v>0</v>
      </c>
      <c r="AP435" s="16">
        <f t="shared" si="48"/>
        <v>0</v>
      </c>
      <c r="AQ435" s="16">
        <v>0</v>
      </c>
      <c r="AR435" s="16">
        <f t="shared" si="49"/>
        <v>79192.817120400025</v>
      </c>
      <c r="AS435" s="16" t="s">
        <v>1997</v>
      </c>
      <c r="AT435" s="16" t="s">
        <v>273</v>
      </c>
      <c r="AU435" s="16" t="s">
        <v>274</v>
      </c>
      <c r="AV435" s="16">
        <v>0</v>
      </c>
      <c r="AW435" s="36">
        <v>0</v>
      </c>
      <c r="AX435" s="36">
        <v>0</v>
      </c>
      <c r="AY435" s="36">
        <v>0</v>
      </c>
      <c r="AZ435" s="36">
        <v>0</v>
      </c>
      <c r="BA435" s="36">
        <v>0</v>
      </c>
      <c r="BB435" s="36"/>
    </row>
    <row r="436" spans="1:54" hidden="1" x14ac:dyDescent="0.25">
      <c r="A436" s="2" t="str">
        <f t="shared" si="43"/>
        <v>R</v>
      </c>
      <c r="B436" s="34" t="s">
        <v>253</v>
      </c>
      <c r="C436" s="2" t="s">
        <v>1984</v>
      </c>
      <c r="D436" s="35" t="s">
        <v>1985</v>
      </c>
      <c r="E436" s="2" t="s">
        <v>2003</v>
      </c>
      <c r="F436" s="2" t="s">
        <v>2004</v>
      </c>
      <c r="G436" s="2" t="s">
        <v>2005</v>
      </c>
      <c r="H436" s="2" t="s">
        <v>2004</v>
      </c>
      <c r="I436" s="2" t="s">
        <v>2006</v>
      </c>
      <c r="J436" s="2" t="s">
        <v>2007</v>
      </c>
      <c r="K436" s="2" t="s">
        <v>262</v>
      </c>
      <c r="L436" s="2">
        <v>4022</v>
      </c>
      <c r="M436" s="2" t="s">
        <v>1991</v>
      </c>
      <c r="N436" s="2" t="s">
        <v>264</v>
      </c>
      <c r="O436" s="2" t="s">
        <v>300</v>
      </c>
      <c r="P436" s="2" t="s">
        <v>266</v>
      </c>
      <c r="Q436" s="2" t="s">
        <v>118</v>
      </c>
      <c r="R436" s="2" t="s">
        <v>267</v>
      </c>
      <c r="S436" s="2" t="s">
        <v>182</v>
      </c>
      <c r="T436" s="2" t="s">
        <v>2008</v>
      </c>
      <c r="U436" s="2" t="s">
        <v>193</v>
      </c>
      <c r="V436" s="2" t="s">
        <v>269</v>
      </c>
      <c r="W436" s="2" t="s">
        <v>270</v>
      </c>
      <c r="X436" s="2" t="s">
        <v>2009</v>
      </c>
      <c r="Y436" s="2" t="s">
        <v>2010</v>
      </c>
      <c r="Z436" s="16">
        <v>0</v>
      </c>
      <c r="AA436" s="16">
        <v>0</v>
      </c>
      <c r="AB436" s="16">
        <v>0</v>
      </c>
      <c r="AC436" s="16">
        <v>20.22</v>
      </c>
      <c r="AD436" s="36">
        <f t="shared" si="44"/>
        <v>-20.22</v>
      </c>
      <c r="AE436" s="16">
        <v>331095.60976642027</v>
      </c>
      <c r="AF436" s="16">
        <v>331095.60976642027</v>
      </c>
      <c r="AG436" s="16">
        <f t="shared" si="45"/>
        <v>0</v>
      </c>
      <c r="AH436" s="16">
        <v>602167.59142123058</v>
      </c>
      <c r="AI436" s="16">
        <v>602167.59142123058</v>
      </c>
      <c r="AJ436" s="16">
        <f t="shared" si="46"/>
        <v>0</v>
      </c>
      <c r="AK436" s="16">
        <v>194197</v>
      </c>
      <c r="AL436" s="16">
        <v>194197</v>
      </c>
      <c r="AM436" s="16">
        <f t="shared" si="47"/>
        <v>0</v>
      </c>
      <c r="AN436" s="16">
        <v>0</v>
      </c>
      <c r="AO436" s="16">
        <v>0</v>
      </c>
      <c r="AP436" s="16">
        <f t="shared" si="48"/>
        <v>0</v>
      </c>
      <c r="AQ436" s="16">
        <v>0</v>
      </c>
      <c r="AR436" s="16">
        <f t="shared" si="49"/>
        <v>-20.22</v>
      </c>
      <c r="AS436" s="16" t="s">
        <v>1997</v>
      </c>
      <c r="AT436" s="16" t="s">
        <v>273</v>
      </c>
      <c r="AU436" s="16" t="s">
        <v>274</v>
      </c>
      <c r="AV436" s="16">
        <v>0</v>
      </c>
      <c r="AW436" s="36">
        <v>0</v>
      </c>
      <c r="AX436" s="36">
        <v>0</v>
      </c>
      <c r="AY436" s="36">
        <v>0</v>
      </c>
      <c r="AZ436" s="36">
        <v>0</v>
      </c>
      <c r="BA436" s="36">
        <v>0</v>
      </c>
      <c r="BB436" s="36"/>
    </row>
    <row r="437" spans="1:54" hidden="1" x14ac:dyDescent="0.25">
      <c r="A437" s="2" t="str">
        <f t="shared" si="43"/>
        <v>R</v>
      </c>
      <c r="B437" s="34" t="s">
        <v>253</v>
      </c>
      <c r="C437" s="2" t="s">
        <v>2011</v>
      </c>
      <c r="D437" s="35" t="s">
        <v>2012</v>
      </c>
      <c r="E437" s="2" t="s">
        <v>2013</v>
      </c>
      <c r="F437" s="2" t="s">
        <v>2014</v>
      </c>
      <c r="G437" s="2" t="s">
        <v>2015</v>
      </c>
      <c r="H437" s="2" t="s">
        <v>2014</v>
      </c>
      <c r="I437" s="2" t="s">
        <v>2016</v>
      </c>
      <c r="J437" s="2" t="s">
        <v>2017</v>
      </c>
      <c r="K437" s="2" t="s">
        <v>262</v>
      </c>
      <c r="L437" s="2">
        <v>4022</v>
      </c>
      <c r="M437" s="2" t="s">
        <v>1991</v>
      </c>
      <c r="N437" s="2" t="s">
        <v>264</v>
      </c>
      <c r="O437" s="2" t="s">
        <v>300</v>
      </c>
      <c r="P437" s="2" t="s">
        <v>460</v>
      </c>
      <c r="Q437" s="2" t="s">
        <v>51</v>
      </c>
      <c r="R437" s="2" t="s">
        <v>2018</v>
      </c>
      <c r="S437" s="2" t="s">
        <v>85</v>
      </c>
      <c r="T437" s="2" t="s">
        <v>2019</v>
      </c>
      <c r="U437" s="2" t="s">
        <v>87</v>
      </c>
      <c r="V437" s="2" t="s">
        <v>2020</v>
      </c>
      <c r="W437" s="2" t="s">
        <v>2021</v>
      </c>
      <c r="X437" s="2" t="s">
        <v>2022</v>
      </c>
      <c r="Y437" s="2" t="s">
        <v>2023</v>
      </c>
      <c r="Z437" s="16">
        <v>6000000</v>
      </c>
      <c r="AA437" s="50">
        <v>6000000</v>
      </c>
      <c r="AB437" s="16">
        <v>6049713.0199999996</v>
      </c>
      <c r="AC437" s="16">
        <v>6303157.810250001</v>
      </c>
      <c r="AD437" s="36">
        <f t="shared" si="44"/>
        <v>-303157.81025000103</v>
      </c>
      <c r="AE437" s="16">
        <v>0</v>
      </c>
      <c r="AF437" s="16">
        <v>500000</v>
      </c>
      <c r="AG437" s="16">
        <f t="shared" si="45"/>
        <v>-500000</v>
      </c>
      <c r="AH437" s="16">
        <v>0</v>
      </c>
      <c r="AI437" s="16">
        <v>0</v>
      </c>
      <c r="AJ437" s="16">
        <f t="shared" si="46"/>
        <v>0</v>
      </c>
      <c r="AK437" s="16">
        <v>53019.213174748395</v>
      </c>
      <c r="AL437" s="16">
        <v>0</v>
      </c>
      <c r="AM437" s="16">
        <f t="shared" si="47"/>
        <v>53019.213174748395</v>
      </c>
      <c r="AN437" s="16">
        <v>5968886.5896980464</v>
      </c>
      <c r="AO437" s="16">
        <v>0</v>
      </c>
      <c r="AP437" s="16">
        <f t="shared" si="48"/>
        <v>5968886.5896980464</v>
      </c>
      <c r="AQ437" s="16">
        <v>0</v>
      </c>
      <c r="AR437" s="16">
        <f t="shared" si="49"/>
        <v>5218747.9926227937</v>
      </c>
      <c r="AS437" s="16" t="s">
        <v>1997</v>
      </c>
      <c r="AT437" s="16" t="s">
        <v>2024</v>
      </c>
      <c r="AU437" s="16" t="s">
        <v>274</v>
      </c>
      <c r="AV437" s="16">
        <v>0</v>
      </c>
      <c r="AW437" s="36">
        <v>0</v>
      </c>
      <c r="AX437" s="36">
        <v>0</v>
      </c>
      <c r="AY437" s="36">
        <v>0</v>
      </c>
      <c r="AZ437" s="36">
        <v>0</v>
      </c>
      <c r="BA437" s="36">
        <v>0</v>
      </c>
      <c r="BB437" s="36"/>
    </row>
    <row r="438" spans="1:54" hidden="1" x14ac:dyDescent="0.25">
      <c r="A438" s="2" t="str">
        <f t="shared" si="43"/>
        <v>R</v>
      </c>
      <c r="B438" s="34" t="s">
        <v>253</v>
      </c>
      <c r="C438" s="2" t="s">
        <v>2025</v>
      </c>
      <c r="D438" s="35" t="s">
        <v>2026</v>
      </c>
      <c r="E438" s="2" t="s">
        <v>2027</v>
      </c>
      <c r="F438" s="2" t="s">
        <v>2028</v>
      </c>
      <c r="G438" s="2" t="s">
        <v>2029</v>
      </c>
      <c r="H438" s="2" t="s">
        <v>2028</v>
      </c>
      <c r="I438" s="2" t="s">
        <v>2030</v>
      </c>
      <c r="J438" s="2" t="s">
        <v>2031</v>
      </c>
      <c r="K438" s="2" t="s">
        <v>262</v>
      </c>
      <c r="L438" s="2">
        <v>4022</v>
      </c>
      <c r="M438" s="2" t="s">
        <v>1991</v>
      </c>
      <c r="N438" s="2" t="s">
        <v>264</v>
      </c>
      <c r="O438" s="2" t="s">
        <v>671</v>
      </c>
      <c r="P438" s="2" t="s">
        <v>460</v>
      </c>
      <c r="Q438" s="2" t="s">
        <v>51</v>
      </c>
      <c r="R438" s="2" t="s">
        <v>2032</v>
      </c>
      <c r="S438" s="2" t="s">
        <v>81</v>
      </c>
      <c r="T438" s="2" t="s">
        <v>2033</v>
      </c>
      <c r="U438" s="2" t="s">
        <v>82</v>
      </c>
      <c r="V438" s="2" t="s">
        <v>269</v>
      </c>
      <c r="W438" s="2" t="s">
        <v>270</v>
      </c>
      <c r="X438" s="2" t="s">
        <v>2034</v>
      </c>
      <c r="Y438" s="2" t="s">
        <v>2035</v>
      </c>
      <c r="Z438" s="16">
        <v>0</v>
      </c>
      <c r="AA438" s="16">
        <v>0</v>
      </c>
      <c r="AB438" s="16">
        <v>0</v>
      </c>
      <c r="AC438" s="16">
        <v>0</v>
      </c>
      <c r="AD438" s="36">
        <f t="shared" si="44"/>
        <v>0</v>
      </c>
      <c r="AE438" s="16">
        <v>0</v>
      </c>
      <c r="AF438" s="16">
        <v>0</v>
      </c>
      <c r="AG438" s="16">
        <f t="shared" si="45"/>
        <v>0</v>
      </c>
      <c r="AH438" s="16">
        <v>0</v>
      </c>
      <c r="AI438" s="16">
        <v>0</v>
      </c>
      <c r="AJ438" s="16">
        <f t="shared" si="46"/>
        <v>0</v>
      </c>
      <c r="AK438" s="16">
        <v>0</v>
      </c>
      <c r="AL438" s="16">
        <v>0</v>
      </c>
      <c r="AM438" s="16">
        <f t="shared" si="47"/>
        <v>0</v>
      </c>
      <c r="AN438" s="16">
        <v>0</v>
      </c>
      <c r="AO438" s="16">
        <v>0</v>
      </c>
      <c r="AP438" s="16">
        <f t="shared" si="48"/>
        <v>0</v>
      </c>
      <c r="AQ438" s="16">
        <v>0</v>
      </c>
      <c r="AR438" s="16">
        <f t="shared" si="49"/>
        <v>0</v>
      </c>
      <c r="AS438" s="16" t="s">
        <v>2036</v>
      </c>
      <c r="AT438" s="16" t="s">
        <v>273</v>
      </c>
      <c r="AU438" s="16" t="s">
        <v>274</v>
      </c>
      <c r="AV438" s="16">
        <v>0</v>
      </c>
      <c r="AW438" s="36">
        <v>0</v>
      </c>
      <c r="AX438" s="36">
        <v>0</v>
      </c>
      <c r="AY438" s="36">
        <v>0</v>
      </c>
      <c r="AZ438" s="36">
        <v>0</v>
      </c>
      <c r="BA438" s="36">
        <v>0</v>
      </c>
      <c r="BB438" s="36"/>
    </row>
    <row r="439" spans="1:54" hidden="1" x14ac:dyDescent="0.25">
      <c r="A439" s="2" t="str">
        <f t="shared" si="43"/>
        <v>R</v>
      </c>
      <c r="B439" s="34" t="s">
        <v>253</v>
      </c>
      <c r="C439" s="2" t="s">
        <v>2025</v>
      </c>
      <c r="D439" s="35" t="s">
        <v>2026</v>
      </c>
      <c r="E439" s="2" t="s">
        <v>2027</v>
      </c>
      <c r="F439" s="2" t="s">
        <v>2028</v>
      </c>
      <c r="G439" s="2" t="s">
        <v>2029</v>
      </c>
      <c r="H439" s="2" t="s">
        <v>2028</v>
      </c>
      <c r="I439" s="2" t="s">
        <v>2037</v>
      </c>
      <c r="J439" s="2" t="s">
        <v>2038</v>
      </c>
      <c r="K439" s="2" t="s">
        <v>262</v>
      </c>
      <c r="L439" s="2">
        <v>4022</v>
      </c>
      <c r="M439" s="2" t="s">
        <v>1991</v>
      </c>
      <c r="N439" s="2" t="s">
        <v>264</v>
      </c>
      <c r="O439" s="2" t="s">
        <v>265</v>
      </c>
      <c r="P439" s="2" t="s">
        <v>460</v>
      </c>
      <c r="Q439" s="2" t="s">
        <v>51</v>
      </c>
      <c r="R439" s="2" t="s">
        <v>2032</v>
      </c>
      <c r="S439" s="2" t="s">
        <v>81</v>
      </c>
      <c r="T439" s="2" t="s">
        <v>2033</v>
      </c>
      <c r="U439" s="2" t="s">
        <v>82</v>
      </c>
      <c r="V439" s="2" t="s">
        <v>269</v>
      </c>
      <c r="W439" s="2" t="s">
        <v>270</v>
      </c>
      <c r="X439" s="2" t="s">
        <v>2034</v>
      </c>
      <c r="Y439" s="2" t="s">
        <v>2035</v>
      </c>
      <c r="Z439" s="16">
        <v>0</v>
      </c>
      <c r="AA439" s="16">
        <v>0</v>
      </c>
      <c r="AB439" s="16">
        <v>0</v>
      </c>
      <c r="AC439" s="16">
        <v>0</v>
      </c>
      <c r="AD439" s="36">
        <f t="shared" si="44"/>
        <v>0</v>
      </c>
      <c r="AE439" s="16">
        <v>0</v>
      </c>
      <c r="AF439" s="16">
        <v>0</v>
      </c>
      <c r="AG439" s="16">
        <f t="shared" si="45"/>
        <v>0</v>
      </c>
      <c r="AH439" s="16">
        <v>0</v>
      </c>
      <c r="AI439" s="16">
        <v>0</v>
      </c>
      <c r="AJ439" s="16">
        <f t="shared" si="46"/>
        <v>0</v>
      </c>
      <c r="AK439" s="16">
        <v>0</v>
      </c>
      <c r="AL439" s="16">
        <v>0</v>
      </c>
      <c r="AM439" s="16">
        <f t="shared" si="47"/>
        <v>0</v>
      </c>
      <c r="AN439" s="16">
        <v>0</v>
      </c>
      <c r="AO439" s="16">
        <v>0</v>
      </c>
      <c r="AP439" s="16">
        <f t="shared" si="48"/>
        <v>0</v>
      </c>
      <c r="AQ439" s="16">
        <v>0</v>
      </c>
      <c r="AR439" s="16">
        <f t="shared" si="49"/>
        <v>0</v>
      </c>
      <c r="AS439" s="16" t="s">
        <v>2036</v>
      </c>
      <c r="AT439" s="16" t="s">
        <v>273</v>
      </c>
      <c r="AU439" s="16" t="s">
        <v>274</v>
      </c>
      <c r="AV439" s="16">
        <v>0</v>
      </c>
      <c r="AW439" s="36">
        <v>0</v>
      </c>
      <c r="AX439" s="36">
        <v>0</v>
      </c>
      <c r="AY439" s="36">
        <v>0</v>
      </c>
      <c r="AZ439" s="36">
        <v>0</v>
      </c>
      <c r="BA439" s="36">
        <v>0</v>
      </c>
      <c r="BB439" s="36"/>
    </row>
    <row r="440" spans="1:54" hidden="1" x14ac:dyDescent="0.25">
      <c r="A440" s="2" t="str">
        <f t="shared" si="43"/>
        <v>R</v>
      </c>
      <c r="B440" s="34" t="s">
        <v>253</v>
      </c>
      <c r="C440" s="2" t="s">
        <v>2039</v>
      </c>
      <c r="D440" s="35" t="s">
        <v>2040</v>
      </c>
      <c r="E440" s="2" t="s">
        <v>2041</v>
      </c>
      <c r="F440" s="2" t="s">
        <v>2042</v>
      </c>
      <c r="G440" s="2" t="s">
        <v>2043</v>
      </c>
      <c r="H440" s="2" t="s">
        <v>2042</v>
      </c>
      <c r="I440" s="2" t="s">
        <v>2044</v>
      </c>
      <c r="J440" s="2" t="s">
        <v>2045</v>
      </c>
      <c r="K440" s="2" t="s">
        <v>262</v>
      </c>
      <c r="L440" s="2">
        <v>4215</v>
      </c>
      <c r="M440" s="2" t="s">
        <v>2046</v>
      </c>
      <c r="N440" s="2" t="s">
        <v>264</v>
      </c>
      <c r="O440" s="2" t="s">
        <v>450</v>
      </c>
      <c r="P440" s="2" t="s">
        <v>266</v>
      </c>
      <c r="Q440" s="2" t="s">
        <v>118</v>
      </c>
      <c r="R440" s="2" t="s">
        <v>267</v>
      </c>
      <c r="S440" s="2" t="s">
        <v>182</v>
      </c>
      <c r="T440" s="2" t="s">
        <v>2047</v>
      </c>
      <c r="U440" s="2" t="s">
        <v>191</v>
      </c>
      <c r="V440" s="2" t="s">
        <v>2048</v>
      </c>
      <c r="W440" s="2" t="s">
        <v>2049</v>
      </c>
      <c r="X440" s="2" t="s">
        <v>2050</v>
      </c>
      <c r="Y440" s="2" t="s">
        <v>2051</v>
      </c>
      <c r="Z440" s="16">
        <v>300000</v>
      </c>
      <c r="AA440" s="16">
        <v>102000</v>
      </c>
      <c r="AB440" s="16">
        <v>120523.39</v>
      </c>
      <c r="AC440" s="16">
        <v>141448.65539999999</v>
      </c>
      <c r="AD440" s="36">
        <f t="shared" si="44"/>
        <v>-39448.655399999989</v>
      </c>
      <c r="AE440" s="16">
        <v>309000</v>
      </c>
      <c r="AF440" s="16">
        <v>309000</v>
      </c>
      <c r="AG440" s="16">
        <f t="shared" si="45"/>
        <v>0</v>
      </c>
      <c r="AH440" s="16">
        <v>318299.99999999994</v>
      </c>
      <c r="AI440" s="16">
        <v>318299.99999999994</v>
      </c>
      <c r="AJ440" s="16">
        <f t="shared" si="46"/>
        <v>0</v>
      </c>
      <c r="AK440" s="16">
        <v>327899.99999999994</v>
      </c>
      <c r="AL440" s="16">
        <v>327899.99999999994</v>
      </c>
      <c r="AM440" s="16">
        <f t="shared" si="47"/>
        <v>0</v>
      </c>
      <c r="AN440" s="16">
        <v>337800</v>
      </c>
      <c r="AO440" s="16">
        <v>337800</v>
      </c>
      <c r="AP440" s="16">
        <f t="shared" si="48"/>
        <v>0</v>
      </c>
      <c r="AQ440" s="16">
        <v>347934</v>
      </c>
      <c r="AR440" s="16">
        <f t="shared" si="49"/>
        <v>-39448.655399999989</v>
      </c>
      <c r="AS440" s="16" t="s">
        <v>2052</v>
      </c>
      <c r="AT440" s="16" t="s">
        <v>273</v>
      </c>
      <c r="AU440" s="16" t="s">
        <v>274</v>
      </c>
      <c r="AV440" s="16">
        <v>0</v>
      </c>
      <c r="AW440" s="36">
        <v>0</v>
      </c>
      <c r="AX440" s="36">
        <v>0</v>
      </c>
      <c r="AY440" s="36">
        <v>0</v>
      </c>
      <c r="AZ440" s="36">
        <v>0</v>
      </c>
      <c r="BA440" s="36">
        <v>0</v>
      </c>
      <c r="BB440" s="36"/>
    </row>
    <row r="441" spans="1:54" hidden="1" x14ac:dyDescent="0.25">
      <c r="A441" s="2" t="str">
        <f t="shared" si="43"/>
        <v>R</v>
      </c>
      <c r="B441" s="34" t="s">
        <v>253</v>
      </c>
      <c r="C441" s="2" t="s">
        <v>2053</v>
      </c>
      <c r="D441" s="35" t="s">
        <v>2054</v>
      </c>
      <c r="E441" s="2" t="s">
        <v>2055</v>
      </c>
      <c r="F441" s="2" t="s">
        <v>2056</v>
      </c>
      <c r="G441" s="2" t="s">
        <v>2057</v>
      </c>
      <c r="H441" s="2" t="s">
        <v>2056</v>
      </c>
      <c r="I441" s="2" t="s">
        <v>2058</v>
      </c>
      <c r="J441" s="2" t="s">
        <v>2059</v>
      </c>
      <c r="K441" s="2" t="s">
        <v>262</v>
      </c>
      <c r="L441" s="2">
        <v>4022</v>
      </c>
      <c r="M441" s="2" t="s">
        <v>1991</v>
      </c>
      <c r="N441" s="2" t="s">
        <v>264</v>
      </c>
      <c r="O441" s="2" t="s">
        <v>671</v>
      </c>
      <c r="P441" s="2" t="s">
        <v>460</v>
      </c>
      <c r="Q441" s="2" t="s">
        <v>51</v>
      </c>
      <c r="R441" s="2" t="s">
        <v>2018</v>
      </c>
      <c r="S441" s="2" t="s">
        <v>85</v>
      </c>
      <c r="T441" s="2" t="s">
        <v>2060</v>
      </c>
      <c r="U441" s="2" t="s">
        <v>90</v>
      </c>
      <c r="V441" s="2" t="s">
        <v>269</v>
      </c>
      <c r="W441" s="2" t="s">
        <v>270</v>
      </c>
      <c r="X441" s="2" t="s">
        <v>2061</v>
      </c>
      <c r="Y441" s="2" t="s">
        <v>2062</v>
      </c>
      <c r="Z441" s="16">
        <v>0</v>
      </c>
      <c r="AA441" s="50">
        <v>1135508</v>
      </c>
      <c r="AB441" s="16">
        <v>984933.33</v>
      </c>
      <c r="AC441" s="16">
        <v>1085198.5588448001</v>
      </c>
      <c r="AD441" s="36">
        <f t="shared" si="44"/>
        <v>50309.441155199893</v>
      </c>
      <c r="AE441" s="16">
        <v>0</v>
      </c>
      <c r="AF441" s="16">
        <v>0</v>
      </c>
      <c r="AG441" s="16">
        <f t="shared" si="45"/>
        <v>0</v>
      </c>
      <c r="AH441" s="16">
        <v>0</v>
      </c>
      <c r="AI441" s="16">
        <v>0</v>
      </c>
      <c r="AJ441" s="16">
        <f t="shared" si="46"/>
        <v>0</v>
      </c>
      <c r="AK441" s="16">
        <v>0</v>
      </c>
      <c r="AL441" s="16">
        <v>0</v>
      </c>
      <c r="AM441" s="16">
        <f t="shared" si="47"/>
        <v>0</v>
      </c>
      <c r="AN441" s="16">
        <v>0</v>
      </c>
      <c r="AO441" s="16">
        <v>0</v>
      </c>
      <c r="AP441" s="16">
        <f t="shared" si="48"/>
        <v>0</v>
      </c>
      <c r="AQ441" s="16">
        <v>0</v>
      </c>
      <c r="AR441" s="16">
        <f t="shared" si="49"/>
        <v>50309.441155199893</v>
      </c>
      <c r="AS441" s="16" t="s">
        <v>1997</v>
      </c>
      <c r="AT441" s="16" t="s">
        <v>273</v>
      </c>
      <c r="AU441" s="16" t="s">
        <v>306</v>
      </c>
      <c r="AV441" s="16">
        <v>0</v>
      </c>
      <c r="AW441" s="36">
        <v>0</v>
      </c>
      <c r="AX441" s="36">
        <v>0</v>
      </c>
      <c r="AY441" s="36">
        <v>0</v>
      </c>
      <c r="AZ441" s="36">
        <v>0</v>
      </c>
      <c r="BA441" s="36">
        <v>0</v>
      </c>
      <c r="BB441" s="36"/>
    </row>
    <row r="442" spans="1:54" hidden="1" x14ac:dyDescent="0.25">
      <c r="A442" s="2" t="str">
        <f t="shared" si="43"/>
        <v>R</v>
      </c>
      <c r="B442" s="34" t="s">
        <v>253</v>
      </c>
      <c r="C442" s="2" t="s">
        <v>2053</v>
      </c>
      <c r="D442" s="35" t="s">
        <v>2054</v>
      </c>
      <c r="E442" s="2" t="s">
        <v>2055</v>
      </c>
      <c r="F442" s="2" t="s">
        <v>2056</v>
      </c>
      <c r="G442" s="2" t="s">
        <v>2057</v>
      </c>
      <c r="H442" s="2" t="s">
        <v>2056</v>
      </c>
      <c r="I442" s="2" t="s">
        <v>2063</v>
      </c>
      <c r="J442" s="2" t="s">
        <v>2064</v>
      </c>
      <c r="K442" s="2" t="s">
        <v>262</v>
      </c>
      <c r="L442" s="2">
        <v>4022</v>
      </c>
      <c r="M442" s="2" t="s">
        <v>1991</v>
      </c>
      <c r="N442" s="2" t="s">
        <v>264</v>
      </c>
      <c r="O442" s="2" t="s">
        <v>671</v>
      </c>
      <c r="P442" s="2" t="s">
        <v>460</v>
      </c>
      <c r="Q442" s="2" t="s">
        <v>51</v>
      </c>
      <c r="R442" s="2" t="s">
        <v>2018</v>
      </c>
      <c r="S442" s="2" t="s">
        <v>85</v>
      </c>
      <c r="T442" s="2" t="s">
        <v>2060</v>
      </c>
      <c r="U442" s="2" t="s">
        <v>90</v>
      </c>
      <c r="V442" s="2" t="s">
        <v>269</v>
      </c>
      <c r="W442" s="2" t="s">
        <v>270</v>
      </c>
      <c r="X442" s="2" t="s">
        <v>2061</v>
      </c>
      <c r="Y442" s="2" t="s">
        <v>2062</v>
      </c>
      <c r="Z442" s="16">
        <v>29000000</v>
      </c>
      <c r="AA442" s="50">
        <v>14212036</v>
      </c>
      <c r="AB442" s="16">
        <v>10709795.42</v>
      </c>
      <c r="AC442" s="16">
        <v>12816577.4158567</v>
      </c>
      <c r="AD442" s="36">
        <f t="shared" si="44"/>
        <v>1395458.5841432996</v>
      </c>
      <c r="AE442" s="16">
        <v>61566000</v>
      </c>
      <c r="AF442" s="16">
        <v>61566000</v>
      </c>
      <c r="AG442" s="16">
        <f t="shared" si="45"/>
        <v>0</v>
      </c>
      <c r="AH442" s="16">
        <v>65010000</v>
      </c>
      <c r="AI442" s="16">
        <v>65010000</v>
      </c>
      <c r="AJ442" s="16">
        <f t="shared" si="46"/>
        <v>0</v>
      </c>
      <c r="AK442" s="16">
        <v>0</v>
      </c>
      <c r="AL442" s="16">
        <v>0</v>
      </c>
      <c r="AM442" s="16">
        <f t="shared" si="47"/>
        <v>0</v>
      </c>
      <c r="AN442" s="16">
        <v>0</v>
      </c>
      <c r="AO442" s="16">
        <v>0</v>
      </c>
      <c r="AP442" s="16">
        <f t="shared" si="48"/>
        <v>0</v>
      </c>
      <c r="AQ442" s="16">
        <v>0</v>
      </c>
      <c r="AR442" s="16">
        <f t="shared" si="49"/>
        <v>1395458.5841432996</v>
      </c>
      <c r="AS442" s="16" t="s">
        <v>1997</v>
      </c>
      <c r="AT442" s="16" t="s">
        <v>273</v>
      </c>
      <c r="AU442" s="16" t="s">
        <v>306</v>
      </c>
      <c r="AV442" s="16">
        <v>0</v>
      </c>
      <c r="AW442" s="36">
        <v>0</v>
      </c>
      <c r="AX442" s="36">
        <v>0</v>
      </c>
      <c r="AY442" s="36">
        <v>0</v>
      </c>
      <c r="AZ442" s="36">
        <v>0</v>
      </c>
      <c r="BA442" s="36">
        <v>0</v>
      </c>
      <c r="BB442" s="36"/>
    </row>
    <row r="443" spans="1:54" hidden="1" x14ac:dyDescent="0.25">
      <c r="A443" s="2" t="str">
        <f t="shared" si="43"/>
        <v>R</v>
      </c>
      <c r="B443" s="34" t="s">
        <v>253</v>
      </c>
      <c r="C443" s="2" t="s">
        <v>2053</v>
      </c>
      <c r="D443" s="35" t="s">
        <v>2054</v>
      </c>
      <c r="E443" s="2" t="s">
        <v>2055</v>
      </c>
      <c r="F443" s="2" t="s">
        <v>2056</v>
      </c>
      <c r="G443" s="2" t="s">
        <v>2057</v>
      </c>
      <c r="H443" s="2" t="s">
        <v>2056</v>
      </c>
      <c r="I443" s="2" t="s">
        <v>2065</v>
      </c>
      <c r="J443" s="2" t="s">
        <v>2066</v>
      </c>
      <c r="K443" s="2" t="s">
        <v>262</v>
      </c>
      <c r="L443" s="2">
        <v>4022</v>
      </c>
      <c r="M443" s="2" t="s">
        <v>1991</v>
      </c>
      <c r="N443" s="2" t="s">
        <v>264</v>
      </c>
      <c r="O443" s="2" t="s">
        <v>671</v>
      </c>
      <c r="P443" s="2" t="s">
        <v>460</v>
      </c>
      <c r="Q443" s="2" t="s">
        <v>51</v>
      </c>
      <c r="R443" s="2" t="s">
        <v>2018</v>
      </c>
      <c r="S443" s="2" t="s">
        <v>85</v>
      </c>
      <c r="T443" s="2" t="s">
        <v>2060</v>
      </c>
      <c r="U443" s="2" t="s">
        <v>90</v>
      </c>
      <c r="V443" s="2" t="s">
        <v>269</v>
      </c>
      <c r="W443" s="2" t="s">
        <v>270</v>
      </c>
      <c r="X443" s="2" t="s">
        <v>2061</v>
      </c>
      <c r="Y443" s="2" t="s">
        <v>2062</v>
      </c>
      <c r="Z443" s="16">
        <v>0</v>
      </c>
      <c r="AA443" s="50">
        <v>167500</v>
      </c>
      <c r="AB443" s="16">
        <v>308158.68</v>
      </c>
      <c r="AC443" s="16">
        <v>210717.68544009997</v>
      </c>
      <c r="AD443" s="36">
        <f t="shared" si="44"/>
        <v>-43217.685440099973</v>
      </c>
      <c r="AE443" s="16">
        <v>0</v>
      </c>
      <c r="AF443" s="16">
        <v>0</v>
      </c>
      <c r="AG443" s="16">
        <f t="shared" si="45"/>
        <v>0</v>
      </c>
      <c r="AH443" s="16">
        <v>0</v>
      </c>
      <c r="AI443" s="16">
        <v>0</v>
      </c>
      <c r="AJ443" s="16">
        <f t="shared" si="46"/>
        <v>0</v>
      </c>
      <c r="AK443" s="16">
        <v>0</v>
      </c>
      <c r="AL443" s="16">
        <v>0</v>
      </c>
      <c r="AM443" s="16">
        <f t="shared" si="47"/>
        <v>0</v>
      </c>
      <c r="AN443" s="16">
        <v>0</v>
      </c>
      <c r="AO443" s="16">
        <v>0</v>
      </c>
      <c r="AP443" s="16">
        <f t="shared" si="48"/>
        <v>0</v>
      </c>
      <c r="AQ443" s="16">
        <v>0</v>
      </c>
      <c r="AR443" s="16">
        <f t="shared" si="49"/>
        <v>-43217.685440099973</v>
      </c>
      <c r="AS443" s="16" t="s">
        <v>1997</v>
      </c>
      <c r="AT443" s="16" t="s">
        <v>2067</v>
      </c>
      <c r="AU443" s="16" t="s">
        <v>306</v>
      </c>
      <c r="AV443" s="16">
        <v>0</v>
      </c>
      <c r="AW443" s="36">
        <v>0</v>
      </c>
      <c r="AX443" s="36">
        <v>0</v>
      </c>
      <c r="AY443" s="36">
        <v>0</v>
      </c>
      <c r="AZ443" s="36">
        <v>0</v>
      </c>
      <c r="BA443" s="36">
        <v>0</v>
      </c>
      <c r="BB443" s="36"/>
    </row>
    <row r="444" spans="1:54" hidden="1" x14ac:dyDescent="0.25">
      <c r="A444" s="2" t="str">
        <f t="shared" si="43"/>
        <v>R</v>
      </c>
      <c r="B444" s="34" t="s">
        <v>253</v>
      </c>
      <c r="C444" s="2" t="s">
        <v>2053</v>
      </c>
      <c r="D444" s="35" t="s">
        <v>2054</v>
      </c>
      <c r="E444" s="2" t="s">
        <v>2055</v>
      </c>
      <c r="F444" s="2" t="s">
        <v>2056</v>
      </c>
      <c r="G444" s="2" t="s">
        <v>2057</v>
      </c>
      <c r="H444" s="2" t="s">
        <v>2056</v>
      </c>
      <c r="I444" s="2" t="s">
        <v>2068</v>
      </c>
      <c r="J444" s="2" t="s">
        <v>2069</v>
      </c>
      <c r="K444" s="2" t="s">
        <v>262</v>
      </c>
      <c r="L444" s="2">
        <v>4022</v>
      </c>
      <c r="M444" s="2" t="s">
        <v>1991</v>
      </c>
      <c r="N444" s="2" t="s">
        <v>264</v>
      </c>
      <c r="O444" s="2" t="s">
        <v>671</v>
      </c>
      <c r="P444" s="2" t="s">
        <v>460</v>
      </c>
      <c r="Q444" s="2" t="s">
        <v>51</v>
      </c>
      <c r="R444" s="2" t="s">
        <v>2018</v>
      </c>
      <c r="S444" s="2" t="s">
        <v>85</v>
      </c>
      <c r="T444" s="2" t="s">
        <v>2060</v>
      </c>
      <c r="U444" s="2" t="s">
        <v>90</v>
      </c>
      <c r="V444" s="2" t="s">
        <v>269</v>
      </c>
      <c r="W444" s="2" t="s">
        <v>270</v>
      </c>
      <c r="X444" s="2" t="s">
        <v>2061</v>
      </c>
      <c r="Y444" s="2" t="s">
        <v>2062</v>
      </c>
      <c r="Z444" s="16">
        <v>0</v>
      </c>
      <c r="AA444" s="50">
        <v>112565</v>
      </c>
      <c r="AB444" s="16">
        <v>132803.42000000001</v>
      </c>
      <c r="AC444" s="16">
        <v>113526.84357349999</v>
      </c>
      <c r="AD444" s="36">
        <f t="shared" si="44"/>
        <v>-961.84357349999482</v>
      </c>
      <c r="AE444" s="16">
        <v>0</v>
      </c>
      <c r="AF444" s="16">
        <v>0</v>
      </c>
      <c r="AG444" s="16">
        <f t="shared" si="45"/>
        <v>0</v>
      </c>
      <c r="AH444" s="16">
        <v>0</v>
      </c>
      <c r="AI444" s="16">
        <v>0</v>
      </c>
      <c r="AJ444" s="16">
        <f t="shared" si="46"/>
        <v>0</v>
      </c>
      <c r="AK444" s="16">
        <v>0</v>
      </c>
      <c r="AL444" s="16">
        <v>0</v>
      </c>
      <c r="AM444" s="16">
        <f t="shared" si="47"/>
        <v>0</v>
      </c>
      <c r="AN444" s="16">
        <v>0</v>
      </c>
      <c r="AO444" s="16">
        <v>0</v>
      </c>
      <c r="AP444" s="16">
        <f t="shared" si="48"/>
        <v>0</v>
      </c>
      <c r="AQ444" s="16">
        <v>0</v>
      </c>
      <c r="AR444" s="16">
        <f t="shared" si="49"/>
        <v>-961.84357349999482</v>
      </c>
      <c r="AS444" s="16" t="s">
        <v>1997</v>
      </c>
      <c r="AT444" s="16" t="s">
        <v>273</v>
      </c>
      <c r="AU444" s="16" t="s">
        <v>306</v>
      </c>
      <c r="AV444" s="16">
        <v>0</v>
      </c>
      <c r="AW444" s="36">
        <v>0</v>
      </c>
      <c r="AX444" s="36">
        <v>0</v>
      </c>
      <c r="AY444" s="36">
        <v>0</v>
      </c>
      <c r="AZ444" s="36">
        <v>0</v>
      </c>
      <c r="BA444" s="36">
        <v>0</v>
      </c>
      <c r="BB444" s="36"/>
    </row>
    <row r="445" spans="1:54" hidden="1" x14ac:dyDescent="0.25">
      <c r="A445" s="2" t="str">
        <f t="shared" si="43"/>
        <v>R</v>
      </c>
      <c r="B445" s="34" t="s">
        <v>253</v>
      </c>
      <c r="C445" s="2" t="s">
        <v>2053</v>
      </c>
      <c r="D445" s="35" t="s">
        <v>2054</v>
      </c>
      <c r="E445" s="2" t="s">
        <v>2055</v>
      </c>
      <c r="F445" s="2" t="s">
        <v>2056</v>
      </c>
      <c r="G445" s="2" t="s">
        <v>2057</v>
      </c>
      <c r="H445" s="2" t="s">
        <v>2056</v>
      </c>
      <c r="I445" s="2" t="s">
        <v>2070</v>
      </c>
      <c r="J445" s="2" t="s">
        <v>2071</v>
      </c>
      <c r="K445" s="2" t="s">
        <v>262</v>
      </c>
      <c r="L445" s="2">
        <v>4022</v>
      </c>
      <c r="M445" s="2" t="s">
        <v>1991</v>
      </c>
      <c r="N445" s="2" t="s">
        <v>264</v>
      </c>
      <c r="O445" s="2" t="s">
        <v>671</v>
      </c>
      <c r="P445" s="2" t="s">
        <v>460</v>
      </c>
      <c r="Q445" s="2" t="s">
        <v>51</v>
      </c>
      <c r="R445" s="2" t="s">
        <v>2018</v>
      </c>
      <c r="S445" s="2" t="s">
        <v>85</v>
      </c>
      <c r="T445" s="2" t="s">
        <v>2060</v>
      </c>
      <c r="U445" s="2" t="s">
        <v>90</v>
      </c>
      <c r="V445" s="2" t="s">
        <v>269</v>
      </c>
      <c r="W445" s="2" t="s">
        <v>270</v>
      </c>
      <c r="X445" s="2" t="s">
        <v>2061</v>
      </c>
      <c r="Y445" s="2" t="s">
        <v>2062</v>
      </c>
      <c r="Z445" s="16">
        <v>0</v>
      </c>
      <c r="AA445" s="50">
        <v>181544</v>
      </c>
      <c r="AB445" s="16">
        <v>289234.59000000003</v>
      </c>
      <c r="AC445" s="16">
        <v>121336.9963001</v>
      </c>
      <c r="AD445" s="36">
        <f t="shared" si="44"/>
        <v>60207.0036999</v>
      </c>
      <c r="AE445" s="16">
        <v>0</v>
      </c>
      <c r="AF445" s="16">
        <v>0</v>
      </c>
      <c r="AG445" s="16">
        <f t="shared" si="45"/>
        <v>0</v>
      </c>
      <c r="AH445" s="16">
        <v>0</v>
      </c>
      <c r="AI445" s="16">
        <v>0</v>
      </c>
      <c r="AJ445" s="16">
        <f t="shared" si="46"/>
        <v>0</v>
      </c>
      <c r="AK445" s="16">
        <v>0</v>
      </c>
      <c r="AL445" s="16">
        <v>0</v>
      </c>
      <c r="AM445" s="16">
        <f t="shared" si="47"/>
        <v>0</v>
      </c>
      <c r="AN445" s="16">
        <v>0</v>
      </c>
      <c r="AO445" s="16">
        <v>0</v>
      </c>
      <c r="AP445" s="16">
        <f t="shared" si="48"/>
        <v>0</v>
      </c>
      <c r="AQ445" s="16">
        <v>0</v>
      </c>
      <c r="AR445" s="16">
        <f t="shared" si="49"/>
        <v>60207.0036999</v>
      </c>
      <c r="AS445" s="16" t="s">
        <v>1997</v>
      </c>
      <c r="AT445" s="16" t="s">
        <v>2072</v>
      </c>
      <c r="AU445" s="16" t="s">
        <v>306</v>
      </c>
      <c r="AV445" s="16">
        <v>0</v>
      </c>
      <c r="AW445" s="36">
        <v>0</v>
      </c>
      <c r="AX445" s="36">
        <v>0</v>
      </c>
      <c r="AY445" s="36">
        <v>0</v>
      </c>
      <c r="AZ445" s="36">
        <v>0</v>
      </c>
      <c r="BA445" s="36">
        <v>0</v>
      </c>
      <c r="BB445" s="36"/>
    </row>
    <row r="446" spans="1:54" hidden="1" x14ac:dyDescent="0.25">
      <c r="A446" s="2" t="str">
        <f t="shared" si="43"/>
        <v>R</v>
      </c>
      <c r="B446" s="34" t="s">
        <v>253</v>
      </c>
      <c r="C446" s="2" t="s">
        <v>2053</v>
      </c>
      <c r="D446" s="35" t="s">
        <v>2054</v>
      </c>
      <c r="E446" s="2" t="s">
        <v>2055</v>
      </c>
      <c r="F446" s="2" t="s">
        <v>2056</v>
      </c>
      <c r="G446" s="2" t="s">
        <v>2057</v>
      </c>
      <c r="H446" s="2" t="s">
        <v>2056</v>
      </c>
      <c r="I446" s="2" t="s">
        <v>2073</v>
      </c>
      <c r="J446" s="2" t="s">
        <v>2074</v>
      </c>
      <c r="K446" s="2" t="s">
        <v>262</v>
      </c>
      <c r="L446" s="2">
        <v>4022</v>
      </c>
      <c r="M446" s="2" t="s">
        <v>1991</v>
      </c>
      <c r="N446" s="2" t="s">
        <v>264</v>
      </c>
      <c r="O446" s="2" t="s">
        <v>671</v>
      </c>
      <c r="P446" s="2" t="s">
        <v>460</v>
      </c>
      <c r="Q446" s="2" t="s">
        <v>51</v>
      </c>
      <c r="R446" s="2" t="s">
        <v>2018</v>
      </c>
      <c r="S446" s="2" t="s">
        <v>85</v>
      </c>
      <c r="T446" s="2" t="s">
        <v>2060</v>
      </c>
      <c r="U446" s="2" t="s">
        <v>90</v>
      </c>
      <c r="V446" s="2" t="s">
        <v>269</v>
      </c>
      <c r="W446" s="2" t="s">
        <v>270</v>
      </c>
      <c r="X446" s="2" t="s">
        <v>2061</v>
      </c>
      <c r="Y446" s="2" t="s">
        <v>2062</v>
      </c>
      <c r="Z446" s="16">
        <v>0</v>
      </c>
      <c r="AA446" s="50">
        <v>9940406</v>
      </c>
      <c r="AB446" s="16">
        <v>12955691.109999999</v>
      </c>
      <c r="AC446" s="16">
        <v>13574968.4618781</v>
      </c>
      <c r="AD446" s="36">
        <f t="shared" si="44"/>
        <v>-3634562.4618781004</v>
      </c>
      <c r="AE446" s="16">
        <v>0</v>
      </c>
      <c r="AF446" s="16">
        <v>0</v>
      </c>
      <c r="AG446" s="16">
        <f t="shared" si="45"/>
        <v>0</v>
      </c>
      <c r="AH446" s="16">
        <v>0</v>
      </c>
      <c r="AI446" s="16">
        <v>0</v>
      </c>
      <c r="AJ446" s="16">
        <f t="shared" si="46"/>
        <v>0</v>
      </c>
      <c r="AK446" s="16">
        <v>0</v>
      </c>
      <c r="AL446" s="16">
        <v>0</v>
      </c>
      <c r="AM446" s="16">
        <f t="shared" si="47"/>
        <v>0</v>
      </c>
      <c r="AN446" s="16">
        <v>0</v>
      </c>
      <c r="AO446" s="16">
        <v>0</v>
      </c>
      <c r="AP446" s="16">
        <f t="shared" si="48"/>
        <v>0</v>
      </c>
      <c r="AQ446" s="16">
        <v>0</v>
      </c>
      <c r="AR446" s="16">
        <f t="shared" si="49"/>
        <v>-3634562.4618781004</v>
      </c>
      <c r="AS446" s="16" t="s">
        <v>1997</v>
      </c>
      <c r="AT446" s="16" t="s">
        <v>2075</v>
      </c>
      <c r="AU446" s="16" t="s">
        <v>306</v>
      </c>
      <c r="AV446" s="16">
        <v>0</v>
      </c>
      <c r="AW446" s="36">
        <v>0</v>
      </c>
      <c r="AX446" s="36">
        <v>0</v>
      </c>
      <c r="AY446" s="36">
        <v>0</v>
      </c>
      <c r="AZ446" s="36">
        <v>0</v>
      </c>
      <c r="BA446" s="36">
        <v>0</v>
      </c>
      <c r="BB446" s="36"/>
    </row>
    <row r="447" spans="1:54" hidden="1" x14ac:dyDescent="0.25">
      <c r="A447" s="2" t="str">
        <f t="shared" si="43"/>
        <v>R</v>
      </c>
      <c r="B447" s="34" t="s">
        <v>253</v>
      </c>
      <c r="C447" s="2" t="s">
        <v>2053</v>
      </c>
      <c r="D447" s="35" t="s">
        <v>2054</v>
      </c>
      <c r="E447" s="2" t="s">
        <v>2055</v>
      </c>
      <c r="F447" s="2" t="s">
        <v>2056</v>
      </c>
      <c r="G447" s="2" t="s">
        <v>2057</v>
      </c>
      <c r="H447" s="2" t="s">
        <v>2056</v>
      </c>
      <c r="I447" s="2" t="s">
        <v>2076</v>
      </c>
      <c r="J447" s="2" t="s">
        <v>2077</v>
      </c>
      <c r="K447" s="2" t="s">
        <v>262</v>
      </c>
      <c r="L447" s="2">
        <v>4022</v>
      </c>
      <c r="M447" s="2" t="s">
        <v>1991</v>
      </c>
      <c r="N447" s="2" t="s">
        <v>264</v>
      </c>
      <c r="O447" s="2" t="s">
        <v>671</v>
      </c>
      <c r="P447" s="2" t="s">
        <v>460</v>
      </c>
      <c r="Q447" s="2" t="s">
        <v>51</v>
      </c>
      <c r="R447" s="2" t="s">
        <v>2018</v>
      </c>
      <c r="S447" s="2" t="s">
        <v>85</v>
      </c>
      <c r="T447" s="2" t="s">
        <v>2060</v>
      </c>
      <c r="U447" s="2" t="s">
        <v>90</v>
      </c>
      <c r="V447" s="2" t="s">
        <v>269</v>
      </c>
      <c r="W447" s="2" t="s">
        <v>270</v>
      </c>
      <c r="X447" s="2" t="s">
        <v>2061</v>
      </c>
      <c r="Y447" s="2" t="s">
        <v>2062</v>
      </c>
      <c r="Z447" s="16">
        <v>0</v>
      </c>
      <c r="AA447" s="50">
        <v>3250441</v>
      </c>
      <c r="AB447" s="16">
        <v>3674793.04</v>
      </c>
      <c r="AC447" s="16">
        <v>1015153.1722599999</v>
      </c>
      <c r="AD447" s="36">
        <f t="shared" si="44"/>
        <v>2235287.8277400001</v>
      </c>
      <c r="AE447" s="16">
        <v>5313000.0000000019</v>
      </c>
      <c r="AF447" s="16">
        <v>5313000.0000000019</v>
      </c>
      <c r="AG447" s="16">
        <f t="shared" si="45"/>
        <v>0</v>
      </c>
      <c r="AH447" s="16">
        <v>0</v>
      </c>
      <c r="AI447" s="16">
        <v>0</v>
      </c>
      <c r="AJ447" s="16">
        <f t="shared" si="46"/>
        <v>0</v>
      </c>
      <c r="AK447" s="16">
        <v>0</v>
      </c>
      <c r="AL447" s="16">
        <v>0</v>
      </c>
      <c r="AM447" s="16">
        <f t="shared" si="47"/>
        <v>0</v>
      </c>
      <c r="AN447" s="16">
        <v>0</v>
      </c>
      <c r="AO447" s="16">
        <v>0</v>
      </c>
      <c r="AP447" s="16">
        <f t="shared" si="48"/>
        <v>0</v>
      </c>
      <c r="AQ447" s="16">
        <v>0</v>
      </c>
      <c r="AR447" s="16">
        <f t="shared" si="49"/>
        <v>2235287.8277400001</v>
      </c>
      <c r="AS447" s="16" t="s">
        <v>1997</v>
      </c>
      <c r="AT447" s="16" t="s">
        <v>2024</v>
      </c>
      <c r="AU447" s="16" t="s">
        <v>306</v>
      </c>
      <c r="AV447" s="16">
        <v>0</v>
      </c>
      <c r="AW447" s="36">
        <v>0</v>
      </c>
      <c r="AX447" s="36">
        <v>0</v>
      </c>
      <c r="AY447" s="36">
        <v>0</v>
      </c>
      <c r="AZ447" s="36">
        <v>0</v>
      </c>
      <c r="BA447" s="36">
        <v>0</v>
      </c>
      <c r="BB447" s="36"/>
    </row>
    <row r="448" spans="1:54" hidden="1" x14ac:dyDescent="0.25">
      <c r="A448" s="2" t="str">
        <f t="shared" si="43"/>
        <v>R</v>
      </c>
      <c r="B448" s="34" t="s">
        <v>253</v>
      </c>
      <c r="C448" s="2" t="s">
        <v>2053</v>
      </c>
      <c r="D448" s="35" t="s">
        <v>2054</v>
      </c>
      <c r="E448" s="2" t="s">
        <v>2055</v>
      </c>
      <c r="F448" s="2" t="s">
        <v>2056</v>
      </c>
      <c r="G448" s="2" t="s">
        <v>2057</v>
      </c>
      <c r="H448" s="2" t="s">
        <v>2056</v>
      </c>
      <c r="I448" s="2" t="s">
        <v>2078</v>
      </c>
      <c r="J448" s="2" t="s">
        <v>2079</v>
      </c>
      <c r="K448" s="2" t="s">
        <v>262</v>
      </c>
      <c r="L448" s="2">
        <v>4022</v>
      </c>
      <c r="M448" s="2" t="s">
        <v>1991</v>
      </c>
      <c r="N448" s="2" t="s">
        <v>264</v>
      </c>
      <c r="O448" s="2" t="s">
        <v>671</v>
      </c>
      <c r="P448" s="2" t="s">
        <v>460</v>
      </c>
      <c r="Q448" s="2" t="s">
        <v>51</v>
      </c>
      <c r="R448" s="2" t="s">
        <v>2018</v>
      </c>
      <c r="S448" s="2" t="s">
        <v>85</v>
      </c>
      <c r="T448" s="2" t="s">
        <v>2060</v>
      </c>
      <c r="U448" s="2" t="s">
        <v>90</v>
      </c>
      <c r="V448" s="2" t="s">
        <v>269</v>
      </c>
      <c r="W448" s="2" t="s">
        <v>270</v>
      </c>
      <c r="X448" s="2" t="s">
        <v>2061</v>
      </c>
      <c r="Y448" s="2" t="s">
        <v>2062</v>
      </c>
      <c r="Z448" s="16">
        <v>0</v>
      </c>
      <c r="AA448" s="16">
        <v>0</v>
      </c>
      <c r="AB448" s="16">
        <v>0</v>
      </c>
      <c r="AC448" s="16">
        <v>0</v>
      </c>
      <c r="AD448" s="36">
        <f t="shared" si="44"/>
        <v>0</v>
      </c>
      <c r="AE448" s="16">
        <v>0</v>
      </c>
      <c r="AF448" s="16">
        <v>0</v>
      </c>
      <c r="AG448" s="16">
        <f t="shared" si="45"/>
        <v>0</v>
      </c>
      <c r="AH448" s="16">
        <v>0</v>
      </c>
      <c r="AI448" s="16">
        <v>0</v>
      </c>
      <c r="AJ448" s="16">
        <f t="shared" si="46"/>
        <v>0</v>
      </c>
      <c r="AK448" s="16">
        <v>0</v>
      </c>
      <c r="AL448" s="16">
        <v>0</v>
      </c>
      <c r="AM448" s="16">
        <f t="shared" si="47"/>
        <v>0</v>
      </c>
      <c r="AN448" s="16">
        <v>0</v>
      </c>
      <c r="AO448" s="16">
        <v>0</v>
      </c>
      <c r="AP448" s="16">
        <f t="shared" si="48"/>
        <v>0</v>
      </c>
      <c r="AQ448" s="16">
        <v>0</v>
      </c>
      <c r="AR448" s="16">
        <f t="shared" si="49"/>
        <v>0</v>
      </c>
      <c r="AS448" s="16" t="s">
        <v>1997</v>
      </c>
      <c r="AT448" s="16" t="s">
        <v>273</v>
      </c>
      <c r="AU448" s="16" t="s">
        <v>306</v>
      </c>
      <c r="AV448" s="16">
        <v>0</v>
      </c>
      <c r="AW448" s="36">
        <v>0</v>
      </c>
      <c r="AX448" s="36">
        <v>0</v>
      </c>
      <c r="AY448" s="36">
        <v>0</v>
      </c>
      <c r="AZ448" s="36">
        <v>0</v>
      </c>
      <c r="BA448" s="36">
        <v>0</v>
      </c>
      <c r="BB448" s="36"/>
    </row>
    <row r="449" spans="1:54" hidden="1" x14ac:dyDescent="0.25">
      <c r="A449" s="2" t="str">
        <f t="shared" si="43"/>
        <v>R</v>
      </c>
      <c r="B449" s="34" t="s">
        <v>253</v>
      </c>
      <c r="C449" s="2" t="s">
        <v>2053</v>
      </c>
      <c r="D449" s="35" t="s">
        <v>2054</v>
      </c>
      <c r="E449" s="2" t="s">
        <v>2055</v>
      </c>
      <c r="F449" s="2" t="s">
        <v>2056</v>
      </c>
      <c r="G449" s="2" t="s">
        <v>2057</v>
      </c>
      <c r="H449" s="2" t="s">
        <v>2056</v>
      </c>
      <c r="I449" s="2" t="s">
        <v>2080</v>
      </c>
      <c r="J449" s="2" t="s">
        <v>2081</v>
      </c>
      <c r="K449" s="2" t="s">
        <v>262</v>
      </c>
      <c r="L449" s="2">
        <v>4022</v>
      </c>
      <c r="M449" s="2" t="s">
        <v>1991</v>
      </c>
      <c r="N449" s="2" t="s">
        <v>422</v>
      </c>
      <c r="O449" s="2" t="s">
        <v>671</v>
      </c>
      <c r="P449" s="2" t="s">
        <v>460</v>
      </c>
      <c r="Q449" s="2" t="s">
        <v>51</v>
      </c>
      <c r="R449" s="2" t="s">
        <v>2018</v>
      </c>
      <c r="S449" s="2" t="s">
        <v>85</v>
      </c>
      <c r="T449" s="2" t="s">
        <v>2060</v>
      </c>
      <c r="U449" s="2" t="s">
        <v>90</v>
      </c>
      <c r="V449" s="2" t="s">
        <v>269</v>
      </c>
      <c r="W449" s="2" t="s">
        <v>270</v>
      </c>
      <c r="X449" s="2" t="s">
        <v>2061</v>
      </c>
      <c r="Y449" s="2" t="s">
        <v>2062</v>
      </c>
      <c r="Z449" s="16">
        <v>0</v>
      </c>
      <c r="AA449" s="16">
        <v>103389</v>
      </c>
      <c r="AB449" s="16">
        <v>0</v>
      </c>
      <c r="AC449" s="16">
        <v>0</v>
      </c>
      <c r="AD449" s="36">
        <f t="shared" si="44"/>
        <v>103389</v>
      </c>
      <c r="AE449" s="16">
        <v>0</v>
      </c>
      <c r="AF449" s="16">
        <v>0</v>
      </c>
      <c r="AG449" s="16">
        <f t="shared" si="45"/>
        <v>0</v>
      </c>
      <c r="AH449" s="16">
        <v>0</v>
      </c>
      <c r="AI449" s="16">
        <v>0</v>
      </c>
      <c r="AJ449" s="16">
        <f t="shared" si="46"/>
        <v>0</v>
      </c>
      <c r="AK449" s="16">
        <v>0</v>
      </c>
      <c r="AL449" s="16">
        <v>0</v>
      </c>
      <c r="AM449" s="16">
        <f t="shared" si="47"/>
        <v>0</v>
      </c>
      <c r="AN449" s="16">
        <v>0</v>
      </c>
      <c r="AO449" s="16">
        <v>0</v>
      </c>
      <c r="AP449" s="16">
        <f t="shared" si="48"/>
        <v>0</v>
      </c>
      <c r="AQ449" s="16">
        <v>0</v>
      </c>
      <c r="AR449" s="16">
        <f t="shared" si="49"/>
        <v>103389</v>
      </c>
      <c r="AS449" s="16">
        <v>0</v>
      </c>
      <c r="AT449" s="16" t="s">
        <v>273</v>
      </c>
      <c r="AU449" s="16" t="s">
        <v>306</v>
      </c>
      <c r="AV449" s="16">
        <v>0</v>
      </c>
      <c r="AW449" s="36">
        <v>0</v>
      </c>
      <c r="AX449" s="36">
        <v>0</v>
      </c>
      <c r="AY449" s="36">
        <v>0</v>
      </c>
      <c r="AZ449" s="36">
        <v>0</v>
      </c>
      <c r="BA449" s="36">
        <v>0</v>
      </c>
      <c r="BB449" s="36"/>
    </row>
    <row r="450" spans="1:54" hidden="1" x14ac:dyDescent="0.25">
      <c r="A450" s="2" t="str">
        <f t="shared" si="43"/>
        <v>R</v>
      </c>
      <c r="B450" s="34" t="s">
        <v>253</v>
      </c>
      <c r="C450" s="2" t="s">
        <v>2053</v>
      </c>
      <c r="D450" s="35" t="s">
        <v>2054</v>
      </c>
      <c r="E450" s="2" t="s">
        <v>2055</v>
      </c>
      <c r="F450" s="2" t="s">
        <v>2056</v>
      </c>
      <c r="G450" s="2" t="s">
        <v>2057</v>
      </c>
      <c r="H450" s="2" t="s">
        <v>2056</v>
      </c>
      <c r="I450" s="2" t="s">
        <v>2082</v>
      </c>
      <c r="J450" s="2" t="s">
        <v>2083</v>
      </c>
      <c r="K450" s="2" t="s">
        <v>262</v>
      </c>
      <c r="L450" s="2">
        <v>4022</v>
      </c>
      <c r="M450" s="2" t="s">
        <v>1991</v>
      </c>
      <c r="N450" s="2" t="s">
        <v>422</v>
      </c>
      <c r="O450" s="2" t="s">
        <v>265</v>
      </c>
      <c r="P450" s="2" t="s">
        <v>460</v>
      </c>
      <c r="Q450" s="2" t="s">
        <v>51</v>
      </c>
      <c r="R450" s="2" t="s">
        <v>2018</v>
      </c>
      <c r="S450" s="2" t="s">
        <v>85</v>
      </c>
      <c r="T450" s="2" t="s">
        <v>2060</v>
      </c>
      <c r="U450" s="2" t="s">
        <v>90</v>
      </c>
      <c r="V450" s="2" t="s">
        <v>269</v>
      </c>
      <c r="W450" s="2" t="s">
        <v>270</v>
      </c>
      <c r="X450" s="2" t="s">
        <v>2061</v>
      </c>
      <c r="Y450" s="2" t="s">
        <v>2062</v>
      </c>
      <c r="Z450" s="16">
        <v>0</v>
      </c>
      <c r="AA450" s="16">
        <v>110092</v>
      </c>
      <c r="AB450" s="16">
        <v>0</v>
      </c>
      <c r="AC450" s="16">
        <v>0</v>
      </c>
      <c r="AD450" s="36">
        <f t="shared" si="44"/>
        <v>110092</v>
      </c>
      <c r="AE450" s="16">
        <v>0</v>
      </c>
      <c r="AF450" s="16">
        <v>0</v>
      </c>
      <c r="AG450" s="16">
        <f t="shared" si="45"/>
        <v>0</v>
      </c>
      <c r="AH450" s="16">
        <v>0</v>
      </c>
      <c r="AI450" s="16">
        <v>0</v>
      </c>
      <c r="AJ450" s="16">
        <f t="shared" si="46"/>
        <v>0</v>
      </c>
      <c r="AK450" s="16">
        <v>0</v>
      </c>
      <c r="AL450" s="16">
        <v>0</v>
      </c>
      <c r="AM450" s="16">
        <f t="shared" si="47"/>
        <v>0</v>
      </c>
      <c r="AN450" s="16">
        <v>0</v>
      </c>
      <c r="AO450" s="16">
        <v>0</v>
      </c>
      <c r="AP450" s="16">
        <f t="shared" si="48"/>
        <v>0</v>
      </c>
      <c r="AQ450" s="16">
        <v>0</v>
      </c>
      <c r="AR450" s="16">
        <f t="shared" si="49"/>
        <v>110092</v>
      </c>
      <c r="AS450" s="16">
        <v>0</v>
      </c>
      <c r="AT450" s="16" t="s">
        <v>2084</v>
      </c>
      <c r="AU450" s="16" t="s">
        <v>306</v>
      </c>
      <c r="AV450" s="16">
        <v>0</v>
      </c>
      <c r="AW450" s="36">
        <v>0</v>
      </c>
      <c r="AX450" s="36">
        <v>0</v>
      </c>
      <c r="AY450" s="36">
        <v>0</v>
      </c>
      <c r="AZ450" s="36">
        <v>0</v>
      </c>
      <c r="BA450" s="36">
        <v>0</v>
      </c>
      <c r="BB450" s="36"/>
    </row>
    <row r="451" spans="1:54" hidden="1" x14ac:dyDescent="0.25">
      <c r="A451" s="2" t="str">
        <f t="shared" si="43"/>
        <v>R</v>
      </c>
      <c r="B451" s="34" t="s">
        <v>253</v>
      </c>
      <c r="C451" s="2" t="s">
        <v>2053</v>
      </c>
      <c r="D451" s="35" t="s">
        <v>2054</v>
      </c>
      <c r="E451" s="2" t="s">
        <v>2055</v>
      </c>
      <c r="F451" s="2" t="s">
        <v>2056</v>
      </c>
      <c r="G451" s="2" t="s">
        <v>2057</v>
      </c>
      <c r="H451" s="2" t="s">
        <v>2056</v>
      </c>
      <c r="I451" s="2" t="s">
        <v>2085</v>
      </c>
      <c r="J451" s="2" t="s">
        <v>2086</v>
      </c>
      <c r="K451" s="2" t="s">
        <v>262</v>
      </c>
      <c r="L451" s="2">
        <v>4022</v>
      </c>
      <c r="M451" s="2" t="s">
        <v>1991</v>
      </c>
      <c r="N451" s="2" t="s">
        <v>422</v>
      </c>
      <c r="O451" s="2" t="s">
        <v>265</v>
      </c>
      <c r="P451" s="2" t="s">
        <v>460</v>
      </c>
      <c r="Q451" s="2" t="s">
        <v>51</v>
      </c>
      <c r="R451" s="2" t="s">
        <v>2018</v>
      </c>
      <c r="S451" s="2" t="s">
        <v>85</v>
      </c>
      <c r="T451" s="2" t="s">
        <v>2060</v>
      </c>
      <c r="U451" s="2" t="s">
        <v>90</v>
      </c>
      <c r="V451" s="2" t="s">
        <v>269</v>
      </c>
      <c r="W451" s="2" t="s">
        <v>270</v>
      </c>
      <c r="X451" s="2" t="s">
        <v>2061</v>
      </c>
      <c r="Y451" s="2" t="s">
        <v>2062</v>
      </c>
      <c r="Z451" s="16">
        <v>0</v>
      </c>
      <c r="AA451" s="16">
        <v>7806</v>
      </c>
      <c r="AB451" s="16">
        <v>0</v>
      </c>
      <c r="AC451" s="16">
        <v>0</v>
      </c>
      <c r="AD451" s="36">
        <f t="shared" si="44"/>
        <v>7806</v>
      </c>
      <c r="AE451" s="16">
        <v>0</v>
      </c>
      <c r="AF451" s="16">
        <v>0</v>
      </c>
      <c r="AG451" s="16">
        <f t="shared" si="45"/>
        <v>0</v>
      </c>
      <c r="AH451" s="16">
        <v>0</v>
      </c>
      <c r="AI451" s="16">
        <v>0</v>
      </c>
      <c r="AJ451" s="16">
        <f t="shared" si="46"/>
        <v>0</v>
      </c>
      <c r="AK451" s="16">
        <v>0</v>
      </c>
      <c r="AL451" s="16">
        <v>0</v>
      </c>
      <c r="AM451" s="16">
        <f t="shared" si="47"/>
        <v>0</v>
      </c>
      <c r="AN451" s="16">
        <v>0</v>
      </c>
      <c r="AO451" s="16">
        <v>0</v>
      </c>
      <c r="AP451" s="16">
        <f t="shared" si="48"/>
        <v>0</v>
      </c>
      <c r="AQ451" s="16">
        <v>0</v>
      </c>
      <c r="AR451" s="16">
        <f t="shared" si="49"/>
        <v>7806</v>
      </c>
      <c r="AS451" s="16">
        <v>0</v>
      </c>
      <c r="AT451" s="16" t="s">
        <v>273</v>
      </c>
      <c r="AU451" s="16" t="s">
        <v>306</v>
      </c>
      <c r="AV451" s="16">
        <v>0</v>
      </c>
      <c r="AW451" s="36">
        <v>0</v>
      </c>
      <c r="AX451" s="36">
        <v>0</v>
      </c>
      <c r="AY451" s="36">
        <v>0</v>
      </c>
      <c r="AZ451" s="36">
        <v>0</v>
      </c>
      <c r="BA451" s="36">
        <v>0</v>
      </c>
      <c r="BB451" s="36"/>
    </row>
    <row r="452" spans="1:54" hidden="1" x14ac:dyDescent="0.25">
      <c r="A452" s="2" t="str">
        <f t="shared" si="43"/>
        <v>R</v>
      </c>
      <c r="B452" s="34" t="s">
        <v>253</v>
      </c>
      <c r="C452" s="2" t="s">
        <v>2053</v>
      </c>
      <c r="D452" s="35" t="s">
        <v>2054</v>
      </c>
      <c r="E452" s="2" t="s">
        <v>2055</v>
      </c>
      <c r="F452" s="2" t="s">
        <v>2056</v>
      </c>
      <c r="G452" s="2" t="s">
        <v>2057</v>
      </c>
      <c r="H452" s="2" t="s">
        <v>2056</v>
      </c>
      <c r="I452" s="2" t="s">
        <v>2087</v>
      </c>
      <c r="J452" s="2" t="s">
        <v>2088</v>
      </c>
      <c r="K452" s="2" t="s">
        <v>262</v>
      </c>
      <c r="L452" s="2">
        <v>4022</v>
      </c>
      <c r="M452" s="2" t="s">
        <v>1991</v>
      </c>
      <c r="N452" s="2" t="s">
        <v>264</v>
      </c>
      <c r="O452" s="2" t="s">
        <v>265</v>
      </c>
      <c r="P452" s="2" t="s">
        <v>460</v>
      </c>
      <c r="Q452" s="2" t="s">
        <v>51</v>
      </c>
      <c r="R452" s="2" t="s">
        <v>2018</v>
      </c>
      <c r="S452" s="2" t="s">
        <v>85</v>
      </c>
      <c r="T452" s="2" t="s">
        <v>2060</v>
      </c>
      <c r="U452" s="2" t="s">
        <v>90</v>
      </c>
      <c r="V452" s="2" t="s">
        <v>269</v>
      </c>
      <c r="W452" s="2" t="s">
        <v>270</v>
      </c>
      <c r="X452" s="2" t="s">
        <v>2061</v>
      </c>
      <c r="Y452" s="2" t="s">
        <v>2062</v>
      </c>
      <c r="Z452" s="16">
        <v>0</v>
      </c>
      <c r="AA452" s="16">
        <v>0</v>
      </c>
      <c r="AB452" s="16">
        <v>5285.91</v>
      </c>
      <c r="AC452" s="16">
        <v>5285.91</v>
      </c>
      <c r="AD452" s="36">
        <f t="shared" si="44"/>
        <v>-5285.91</v>
      </c>
      <c r="AE452" s="16">
        <v>0</v>
      </c>
      <c r="AF452" s="16">
        <v>0</v>
      </c>
      <c r="AG452" s="16">
        <f t="shared" si="45"/>
        <v>0</v>
      </c>
      <c r="AH452" s="16">
        <v>0</v>
      </c>
      <c r="AI452" s="16">
        <v>0</v>
      </c>
      <c r="AJ452" s="16">
        <f t="shared" si="46"/>
        <v>0</v>
      </c>
      <c r="AK452" s="16">
        <v>0</v>
      </c>
      <c r="AL452" s="16">
        <v>0</v>
      </c>
      <c r="AM452" s="16">
        <f t="shared" si="47"/>
        <v>0</v>
      </c>
      <c r="AN452" s="16">
        <v>0</v>
      </c>
      <c r="AO452" s="16">
        <v>0</v>
      </c>
      <c r="AP452" s="16">
        <f t="shared" si="48"/>
        <v>0</v>
      </c>
      <c r="AQ452" s="16">
        <v>0</v>
      </c>
      <c r="AR452" s="16">
        <f t="shared" si="49"/>
        <v>-5285.91</v>
      </c>
      <c r="AS452" s="16" t="s">
        <v>1997</v>
      </c>
      <c r="AT452" s="16" t="s">
        <v>273</v>
      </c>
      <c r="AU452" s="16" t="s">
        <v>306</v>
      </c>
      <c r="AV452" s="16">
        <v>0</v>
      </c>
      <c r="AW452" s="36">
        <v>0</v>
      </c>
      <c r="AX452" s="36">
        <v>0</v>
      </c>
      <c r="AY452" s="36">
        <v>0</v>
      </c>
      <c r="AZ452" s="36">
        <v>0</v>
      </c>
      <c r="BA452" s="36">
        <v>0</v>
      </c>
      <c r="BB452" s="36"/>
    </row>
    <row r="453" spans="1:54" hidden="1" x14ac:dyDescent="0.25">
      <c r="A453" s="2" t="str">
        <f t="shared" si="43"/>
        <v>R</v>
      </c>
      <c r="B453" s="34" t="s">
        <v>253</v>
      </c>
      <c r="C453" s="2" t="s">
        <v>2089</v>
      </c>
      <c r="D453" s="35" t="s">
        <v>2090</v>
      </c>
      <c r="E453" s="2" t="s">
        <v>2091</v>
      </c>
      <c r="F453" s="2" t="s">
        <v>2092</v>
      </c>
      <c r="G453" s="2" t="s">
        <v>2093</v>
      </c>
      <c r="H453" s="2" t="s">
        <v>2092</v>
      </c>
      <c r="I453" s="2" t="s">
        <v>2094</v>
      </c>
      <c r="J453" s="2" t="s">
        <v>2095</v>
      </c>
      <c r="K453" s="2" t="s">
        <v>262</v>
      </c>
      <c r="L453" s="2">
        <v>4022</v>
      </c>
      <c r="M453" s="2" t="s">
        <v>1991</v>
      </c>
      <c r="N453" s="2" t="s">
        <v>264</v>
      </c>
      <c r="O453" s="2" t="s">
        <v>265</v>
      </c>
      <c r="P453" s="2" t="s">
        <v>460</v>
      </c>
      <c r="Q453" s="2" t="s">
        <v>51</v>
      </c>
      <c r="R453" s="2" t="s">
        <v>2032</v>
      </c>
      <c r="S453" s="2" t="s">
        <v>81</v>
      </c>
      <c r="T453" s="2" t="s">
        <v>2096</v>
      </c>
      <c r="U453" s="2" t="s">
        <v>83</v>
      </c>
      <c r="V453" s="2" t="s">
        <v>269</v>
      </c>
      <c r="W453" s="2" t="s">
        <v>270</v>
      </c>
      <c r="X453" s="2" t="s">
        <v>271</v>
      </c>
      <c r="Y453" s="2" t="s">
        <v>272</v>
      </c>
      <c r="Z453" s="16">
        <v>0</v>
      </c>
      <c r="AA453" s="16">
        <v>0</v>
      </c>
      <c r="AB453" s="16">
        <v>0</v>
      </c>
      <c r="AC453" s="16">
        <v>0</v>
      </c>
      <c r="AD453" s="36">
        <f t="shared" si="44"/>
        <v>0</v>
      </c>
      <c r="AE453" s="16">
        <v>0</v>
      </c>
      <c r="AF453" s="16">
        <v>0</v>
      </c>
      <c r="AG453" s="16">
        <f t="shared" si="45"/>
        <v>0</v>
      </c>
      <c r="AH453" s="16">
        <v>0</v>
      </c>
      <c r="AI453" s="16">
        <v>0</v>
      </c>
      <c r="AJ453" s="16">
        <f t="shared" si="46"/>
        <v>0</v>
      </c>
      <c r="AK453" s="16">
        <v>0</v>
      </c>
      <c r="AL453" s="16">
        <v>0</v>
      </c>
      <c r="AM453" s="16">
        <f t="shared" si="47"/>
        <v>0</v>
      </c>
      <c r="AN453" s="16">
        <v>0</v>
      </c>
      <c r="AO453" s="16">
        <v>0</v>
      </c>
      <c r="AP453" s="16">
        <f t="shared" si="48"/>
        <v>0</v>
      </c>
      <c r="AQ453" s="16">
        <v>0</v>
      </c>
      <c r="AR453" s="16">
        <f t="shared" si="49"/>
        <v>0</v>
      </c>
      <c r="AS453" s="16" t="s">
        <v>2036</v>
      </c>
      <c r="AT453" s="16" t="s">
        <v>273</v>
      </c>
      <c r="AU453" s="16" t="s">
        <v>274</v>
      </c>
      <c r="AV453" s="16">
        <v>0</v>
      </c>
      <c r="AW453" s="36">
        <v>0</v>
      </c>
      <c r="AX453" s="36">
        <v>0</v>
      </c>
      <c r="AY453" s="36">
        <v>0</v>
      </c>
      <c r="AZ453" s="36">
        <v>0</v>
      </c>
      <c r="BA453" s="36">
        <v>0</v>
      </c>
      <c r="BB453" s="36"/>
    </row>
    <row r="454" spans="1:54" hidden="1" x14ac:dyDescent="0.25">
      <c r="A454" s="2" t="str">
        <f t="shared" si="43"/>
        <v>R</v>
      </c>
      <c r="B454" s="34" t="s">
        <v>253</v>
      </c>
      <c r="C454" s="2" t="s">
        <v>2089</v>
      </c>
      <c r="D454" s="35" t="s">
        <v>2090</v>
      </c>
      <c r="E454" s="2" t="s">
        <v>2091</v>
      </c>
      <c r="F454" s="2" t="s">
        <v>2092</v>
      </c>
      <c r="G454" s="2" t="s">
        <v>2093</v>
      </c>
      <c r="H454" s="2" t="s">
        <v>2092</v>
      </c>
      <c r="I454" s="2" t="s">
        <v>2097</v>
      </c>
      <c r="J454" s="2" t="s">
        <v>2098</v>
      </c>
      <c r="K454" s="2" t="s">
        <v>262</v>
      </c>
      <c r="L454" s="2">
        <v>4022</v>
      </c>
      <c r="M454" s="2" t="s">
        <v>1991</v>
      </c>
      <c r="N454" s="2" t="s">
        <v>264</v>
      </c>
      <c r="O454" s="2" t="s">
        <v>265</v>
      </c>
      <c r="P454" s="40" t="s">
        <v>460</v>
      </c>
      <c r="Q454" s="40" t="s">
        <v>51</v>
      </c>
      <c r="R454" s="2" t="s">
        <v>2032</v>
      </c>
      <c r="S454" s="2" t="s">
        <v>81</v>
      </c>
      <c r="T454" s="2" t="s">
        <v>2096</v>
      </c>
      <c r="U454" s="2" t="s">
        <v>83</v>
      </c>
      <c r="V454" s="2" t="s">
        <v>269</v>
      </c>
      <c r="W454" s="2" t="s">
        <v>270</v>
      </c>
      <c r="X454" s="2" t="s">
        <v>271</v>
      </c>
      <c r="Y454" s="2" t="s">
        <v>272</v>
      </c>
      <c r="Z454" s="16">
        <v>0</v>
      </c>
      <c r="AA454" s="16">
        <v>0</v>
      </c>
      <c r="AB454" s="16">
        <v>0</v>
      </c>
      <c r="AC454" s="16">
        <v>-324.37</v>
      </c>
      <c r="AD454" s="36">
        <f t="shared" si="44"/>
        <v>324.37</v>
      </c>
      <c r="AE454" s="16">
        <v>0</v>
      </c>
      <c r="AF454" s="16">
        <v>0</v>
      </c>
      <c r="AG454" s="16">
        <f t="shared" si="45"/>
        <v>0</v>
      </c>
      <c r="AH454" s="16">
        <v>0</v>
      </c>
      <c r="AI454" s="16">
        <v>0</v>
      </c>
      <c r="AJ454" s="16">
        <f t="shared" si="46"/>
        <v>0</v>
      </c>
      <c r="AK454" s="16">
        <v>0</v>
      </c>
      <c r="AL454" s="16">
        <v>0</v>
      </c>
      <c r="AM454" s="16">
        <f t="shared" si="47"/>
        <v>0</v>
      </c>
      <c r="AN454" s="16">
        <v>0</v>
      </c>
      <c r="AO454" s="16">
        <v>0</v>
      </c>
      <c r="AP454" s="16">
        <f t="shared" si="48"/>
        <v>0</v>
      </c>
      <c r="AQ454" s="16">
        <v>0</v>
      </c>
      <c r="AR454" s="16">
        <f t="shared" si="49"/>
        <v>324.37</v>
      </c>
      <c r="AS454" s="16" t="s">
        <v>2036</v>
      </c>
      <c r="AT454" s="16" t="s">
        <v>273</v>
      </c>
      <c r="AU454" s="16" t="s">
        <v>274</v>
      </c>
      <c r="AV454" s="16">
        <v>0</v>
      </c>
      <c r="AW454" s="36">
        <v>0</v>
      </c>
      <c r="AX454" s="36">
        <v>0</v>
      </c>
      <c r="AY454" s="36">
        <v>0</v>
      </c>
      <c r="AZ454" s="36">
        <v>0</v>
      </c>
      <c r="BA454" s="36">
        <v>0</v>
      </c>
      <c r="BB454" s="36"/>
    </row>
    <row r="455" spans="1:54" hidden="1" x14ac:dyDescent="0.25">
      <c r="A455" s="2" t="str">
        <f t="shared" si="43"/>
        <v>R</v>
      </c>
      <c r="B455" s="34" t="s">
        <v>253</v>
      </c>
      <c r="C455" s="2" t="s">
        <v>2089</v>
      </c>
      <c r="D455" s="35" t="s">
        <v>2090</v>
      </c>
      <c r="E455" s="2" t="s">
        <v>2091</v>
      </c>
      <c r="F455" s="2" t="s">
        <v>2092</v>
      </c>
      <c r="G455" s="2" t="s">
        <v>2093</v>
      </c>
      <c r="H455" s="2" t="s">
        <v>2092</v>
      </c>
      <c r="I455" s="2" t="s">
        <v>2099</v>
      </c>
      <c r="J455" s="2" t="s">
        <v>2100</v>
      </c>
      <c r="K455" s="2" t="s">
        <v>262</v>
      </c>
      <c r="L455" s="2">
        <v>4022</v>
      </c>
      <c r="M455" s="2" t="s">
        <v>1991</v>
      </c>
      <c r="N455" s="2" t="s">
        <v>264</v>
      </c>
      <c r="O455" s="2" t="s">
        <v>265</v>
      </c>
      <c r="P455" s="2" t="s">
        <v>460</v>
      </c>
      <c r="Q455" s="2" t="s">
        <v>51</v>
      </c>
      <c r="R455" s="2" t="s">
        <v>2032</v>
      </c>
      <c r="S455" s="2" t="s">
        <v>81</v>
      </c>
      <c r="T455" s="2" t="s">
        <v>2096</v>
      </c>
      <c r="U455" s="2" t="s">
        <v>83</v>
      </c>
      <c r="V455" s="2" t="s">
        <v>269</v>
      </c>
      <c r="W455" s="2" t="s">
        <v>270</v>
      </c>
      <c r="X455" s="2" t="s">
        <v>271</v>
      </c>
      <c r="Y455" s="2" t="s">
        <v>272</v>
      </c>
      <c r="Z455" s="16">
        <v>0</v>
      </c>
      <c r="AA455" s="16">
        <v>2030993</v>
      </c>
      <c r="AB455" s="16">
        <v>1849607.74</v>
      </c>
      <c r="AC455" s="16">
        <v>1613374.0074619998</v>
      </c>
      <c r="AD455" s="36">
        <f t="shared" si="44"/>
        <v>417618.99253800022</v>
      </c>
      <c r="AE455" s="16">
        <v>0</v>
      </c>
      <c r="AF455" s="16">
        <v>2389338.0530973459</v>
      </c>
      <c r="AG455" s="16">
        <f t="shared" si="45"/>
        <v>-2389338.0530973459</v>
      </c>
      <c r="AH455" s="16">
        <v>0</v>
      </c>
      <c r="AI455" s="16">
        <v>2461347.256637169</v>
      </c>
      <c r="AJ455" s="16">
        <f t="shared" si="46"/>
        <v>-2461347.256637169</v>
      </c>
      <c r="AK455" s="16">
        <v>0</v>
      </c>
      <c r="AL455" s="16">
        <v>2535747.0796460183</v>
      </c>
      <c r="AM455" s="16">
        <f t="shared" si="47"/>
        <v>-2535747.0796460183</v>
      </c>
      <c r="AN455" s="16">
        <v>0</v>
      </c>
      <c r="AO455" s="16">
        <v>2612510.5221238942</v>
      </c>
      <c r="AP455" s="16">
        <f t="shared" si="48"/>
        <v>-2612510.5221238942</v>
      </c>
      <c r="AQ455" s="16">
        <v>2813772</v>
      </c>
      <c r="AR455" s="16">
        <f t="shared" si="49"/>
        <v>-9581323.9189664293</v>
      </c>
      <c r="AS455" s="16" t="s">
        <v>2036</v>
      </c>
      <c r="AT455" s="16" t="s">
        <v>2101</v>
      </c>
      <c r="AU455" s="16" t="s">
        <v>274</v>
      </c>
      <c r="AV455" s="16">
        <v>0</v>
      </c>
      <c r="AW455" s="36">
        <v>0</v>
      </c>
      <c r="AX455" s="36">
        <v>0</v>
      </c>
      <c r="AY455" s="36">
        <v>0</v>
      </c>
      <c r="AZ455" s="36">
        <v>0</v>
      </c>
      <c r="BA455" s="36">
        <v>0</v>
      </c>
      <c r="BB455" s="36"/>
    </row>
    <row r="456" spans="1:54" hidden="1" x14ac:dyDescent="0.25">
      <c r="A456" s="2" t="str">
        <f t="shared" si="43"/>
        <v>R</v>
      </c>
      <c r="B456" s="34" t="s">
        <v>253</v>
      </c>
      <c r="C456" s="2" t="s">
        <v>2089</v>
      </c>
      <c r="D456" s="35" t="s">
        <v>2090</v>
      </c>
      <c r="E456" s="2" t="s">
        <v>2091</v>
      </c>
      <c r="F456" s="2" t="s">
        <v>2092</v>
      </c>
      <c r="G456" s="2" t="s">
        <v>2093</v>
      </c>
      <c r="H456" s="2" t="s">
        <v>2092</v>
      </c>
      <c r="I456" s="2" t="s">
        <v>2102</v>
      </c>
      <c r="J456" s="2" t="s">
        <v>2103</v>
      </c>
      <c r="K456" s="2" t="s">
        <v>262</v>
      </c>
      <c r="L456" s="2">
        <v>4022</v>
      </c>
      <c r="M456" s="2" t="s">
        <v>1991</v>
      </c>
      <c r="N456" s="2" t="s">
        <v>264</v>
      </c>
      <c r="O456" s="2" t="s">
        <v>265</v>
      </c>
      <c r="P456" s="2" t="s">
        <v>460</v>
      </c>
      <c r="Q456" s="2" t="s">
        <v>51</v>
      </c>
      <c r="R456" s="2" t="s">
        <v>2032</v>
      </c>
      <c r="S456" s="2" t="s">
        <v>81</v>
      </c>
      <c r="T456" s="2" t="s">
        <v>2096</v>
      </c>
      <c r="U456" s="2" t="s">
        <v>83</v>
      </c>
      <c r="V456" s="2" t="s">
        <v>269</v>
      </c>
      <c r="W456" s="2" t="s">
        <v>270</v>
      </c>
      <c r="X456" s="2" t="s">
        <v>271</v>
      </c>
      <c r="Y456" s="2" t="s">
        <v>272</v>
      </c>
      <c r="Z456" s="16">
        <v>3320000</v>
      </c>
      <c r="AA456" s="16">
        <v>1289007</v>
      </c>
      <c r="AB456" s="16">
        <v>1501704.96</v>
      </c>
      <c r="AC456" s="16">
        <v>1410375.2894287002</v>
      </c>
      <c r="AD456" s="36">
        <f t="shared" si="44"/>
        <v>-121368.28942870023</v>
      </c>
      <c r="AE456" s="16">
        <v>3389338.0530973459</v>
      </c>
      <c r="AF456" s="16">
        <v>1000000</v>
      </c>
      <c r="AG456" s="16">
        <f t="shared" si="45"/>
        <v>2389338.0530973459</v>
      </c>
      <c r="AH456" s="16">
        <v>3491347.256637169</v>
      </c>
      <c r="AI456" s="16">
        <v>1030000</v>
      </c>
      <c r="AJ456" s="16">
        <f t="shared" si="46"/>
        <v>2461347.256637169</v>
      </c>
      <c r="AK456" s="16">
        <v>3596647.0796460183</v>
      </c>
      <c r="AL456" s="16">
        <v>1060900</v>
      </c>
      <c r="AM456" s="16">
        <f t="shared" si="47"/>
        <v>2535747.0796460183</v>
      </c>
      <c r="AN456" s="16">
        <v>3705237.5221238942</v>
      </c>
      <c r="AO456" s="16">
        <v>1092727</v>
      </c>
      <c r="AP456" s="16">
        <f t="shared" si="48"/>
        <v>2612510.5221238942</v>
      </c>
      <c r="AQ456" s="16">
        <v>1125508.81</v>
      </c>
      <c r="AR456" s="16">
        <f t="shared" si="49"/>
        <v>9877574.6220757291</v>
      </c>
      <c r="AS456" s="16" t="s">
        <v>2036</v>
      </c>
      <c r="AT456" s="16" t="s">
        <v>2104</v>
      </c>
      <c r="AU456" s="16" t="s">
        <v>274</v>
      </c>
      <c r="AV456" s="16">
        <v>0</v>
      </c>
      <c r="AW456" s="36">
        <v>0</v>
      </c>
      <c r="AX456" s="36">
        <v>0</v>
      </c>
      <c r="AY456" s="36">
        <v>0</v>
      </c>
      <c r="AZ456" s="36">
        <v>0</v>
      </c>
      <c r="BA456" s="36">
        <v>0</v>
      </c>
      <c r="BB456" s="36"/>
    </row>
    <row r="457" spans="1:54" hidden="1" x14ac:dyDescent="0.25">
      <c r="A457" s="2" t="str">
        <f t="shared" si="43"/>
        <v>R</v>
      </c>
      <c r="B457" s="34" t="s">
        <v>253</v>
      </c>
      <c r="C457" s="2" t="s">
        <v>2089</v>
      </c>
      <c r="D457" s="35" t="s">
        <v>2090</v>
      </c>
      <c r="E457" s="2" t="s">
        <v>2091</v>
      </c>
      <c r="F457" s="2" t="s">
        <v>2092</v>
      </c>
      <c r="G457" s="2" t="s">
        <v>2093</v>
      </c>
      <c r="H457" s="2" t="s">
        <v>2092</v>
      </c>
      <c r="I457" s="2" t="s">
        <v>2105</v>
      </c>
      <c r="J457" s="2" t="s">
        <v>2106</v>
      </c>
      <c r="K457" s="2" t="s">
        <v>262</v>
      </c>
      <c r="L457" s="2">
        <v>4022</v>
      </c>
      <c r="M457" s="2" t="s">
        <v>1991</v>
      </c>
      <c r="N457" s="2" t="s">
        <v>422</v>
      </c>
      <c r="O457" s="2" t="s">
        <v>265</v>
      </c>
      <c r="P457" s="2" t="s">
        <v>460</v>
      </c>
      <c r="Q457" s="2" t="s">
        <v>51</v>
      </c>
      <c r="R457" s="2" t="s">
        <v>2032</v>
      </c>
      <c r="S457" s="2" t="s">
        <v>81</v>
      </c>
      <c r="T457" s="2" t="s">
        <v>2096</v>
      </c>
      <c r="U457" s="2" t="s">
        <v>83</v>
      </c>
      <c r="V457" s="2" t="s">
        <v>269</v>
      </c>
      <c r="W457" s="2" t="s">
        <v>270</v>
      </c>
      <c r="X457" s="2" t="s">
        <v>271</v>
      </c>
      <c r="Y457" s="2" t="s">
        <v>272</v>
      </c>
      <c r="Z457" s="16">
        <v>0</v>
      </c>
      <c r="AA457" s="16">
        <v>0</v>
      </c>
      <c r="AB457" s="16">
        <v>0</v>
      </c>
      <c r="AC457" s="16">
        <v>0</v>
      </c>
      <c r="AD457" s="36">
        <f t="shared" si="44"/>
        <v>0</v>
      </c>
      <c r="AE457" s="16">
        <v>0</v>
      </c>
      <c r="AF457" s="16">
        <v>0</v>
      </c>
      <c r="AG457" s="16">
        <f t="shared" si="45"/>
        <v>0</v>
      </c>
      <c r="AH457" s="16">
        <v>0</v>
      </c>
      <c r="AI457" s="16">
        <v>0</v>
      </c>
      <c r="AJ457" s="16">
        <f t="shared" si="46"/>
        <v>0</v>
      </c>
      <c r="AK457" s="16">
        <v>0</v>
      </c>
      <c r="AL457" s="16">
        <v>0</v>
      </c>
      <c r="AM457" s="16">
        <f t="shared" si="47"/>
        <v>0</v>
      </c>
      <c r="AN457" s="16">
        <v>0</v>
      </c>
      <c r="AO457" s="16">
        <v>0</v>
      </c>
      <c r="AP457" s="16">
        <f t="shared" si="48"/>
        <v>0</v>
      </c>
      <c r="AQ457" s="16">
        <v>0</v>
      </c>
      <c r="AR457" s="16">
        <f t="shared" si="49"/>
        <v>0</v>
      </c>
      <c r="AS457" s="16">
        <v>0</v>
      </c>
      <c r="AT457" s="16" t="s">
        <v>273</v>
      </c>
      <c r="AU457" s="16" t="s">
        <v>274</v>
      </c>
      <c r="AV457" s="16">
        <v>0</v>
      </c>
      <c r="AW457" s="36">
        <v>0</v>
      </c>
      <c r="AX457" s="36">
        <v>0</v>
      </c>
      <c r="AY457" s="36">
        <v>0</v>
      </c>
      <c r="AZ457" s="36">
        <v>0</v>
      </c>
      <c r="BA457" s="36">
        <v>0</v>
      </c>
      <c r="BB457" s="36"/>
    </row>
    <row r="458" spans="1:54" hidden="1" x14ac:dyDescent="0.25">
      <c r="A458" s="2" t="str">
        <f t="shared" si="43"/>
        <v>R</v>
      </c>
      <c r="B458" s="34" t="s">
        <v>253</v>
      </c>
      <c r="C458" s="2" t="s">
        <v>2089</v>
      </c>
      <c r="D458" s="35" t="s">
        <v>2090</v>
      </c>
      <c r="E458" s="2" t="s">
        <v>2091</v>
      </c>
      <c r="F458" s="2" t="s">
        <v>2092</v>
      </c>
      <c r="G458" s="2" t="s">
        <v>2093</v>
      </c>
      <c r="H458" s="2" t="s">
        <v>2092</v>
      </c>
      <c r="I458" s="2" t="s">
        <v>2107</v>
      </c>
      <c r="J458" s="2" t="s">
        <v>2108</v>
      </c>
      <c r="K458" s="2" t="s">
        <v>262</v>
      </c>
      <c r="L458" s="2">
        <v>4022</v>
      </c>
      <c r="M458" s="2" t="s">
        <v>1991</v>
      </c>
      <c r="N458" s="2" t="s">
        <v>422</v>
      </c>
      <c r="O458" s="2" t="s">
        <v>265</v>
      </c>
      <c r="P458" s="2" t="s">
        <v>460</v>
      </c>
      <c r="Q458" s="2" t="s">
        <v>51</v>
      </c>
      <c r="R458" s="2" t="s">
        <v>2032</v>
      </c>
      <c r="S458" s="2" t="s">
        <v>81</v>
      </c>
      <c r="T458" s="2" t="s">
        <v>2096</v>
      </c>
      <c r="U458" s="2" t="s">
        <v>83</v>
      </c>
      <c r="V458" s="2" t="s">
        <v>269</v>
      </c>
      <c r="W458" s="2" t="s">
        <v>270</v>
      </c>
      <c r="X458" s="2" t="s">
        <v>271</v>
      </c>
      <c r="Y458" s="2" t="s">
        <v>272</v>
      </c>
      <c r="Z458" s="16">
        <v>0</v>
      </c>
      <c r="AA458" s="16">
        <v>7645</v>
      </c>
      <c r="AB458" s="16">
        <v>0</v>
      </c>
      <c r="AC458" s="16">
        <v>0</v>
      </c>
      <c r="AD458" s="36">
        <f t="shared" si="44"/>
        <v>7645</v>
      </c>
      <c r="AE458" s="16">
        <v>0</v>
      </c>
      <c r="AF458" s="16">
        <v>0</v>
      </c>
      <c r="AG458" s="16">
        <f t="shared" si="45"/>
        <v>0</v>
      </c>
      <c r="AH458" s="16">
        <v>0</v>
      </c>
      <c r="AI458" s="16">
        <v>0</v>
      </c>
      <c r="AJ458" s="16">
        <f t="shared" si="46"/>
        <v>0</v>
      </c>
      <c r="AK458" s="16">
        <v>0</v>
      </c>
      <c r="AL458" s="16">
        <v>0</v>
      </c>
      <c r="AM458" s="16">
        <f t="shared" si="47"/>
        <v>0</v>
      </c>
      <c r="AN458" s="16">
        <v>0</v>
      </c>
      <c r="AO458" s="16">
        <v>0</v>
      </c>
      <c r="AP458" s="16">
        <f t="shared" si="48"/>
        <v>0</v>
      </c>
      <c r="AQ458" s="16">
        <v>0</v>
      </c>
      <c r="AR458" s="16">
        <f t="shared" si="49"/>
        <v>7645</v>
      </c>
      <c r="AS458" s="16">
        <v>0</v>
      </c>
      <c r="AT458" s="16" t="s">
        <v>273</v>
      </c>
      <c r="AU458" s="16" t="s">
        <v>274</v>
      </c>
      <c r="AV458" s="16">
        <v>0</v>
      </c>
      <c r="AW458" s="36">
        <v>0</v>
      </c>
      <c r="AX458" s="36">
        <v>0</v>
      </c>
      <c r="AY458" s="36">
        <v>0</v>
      </c>
      <c r="AZ458" s="36">
        <v>0</v>
      </c>
      <c r="BA458" s="36">
        <v>0</v>
      </c>
      <c r="BB458" s="36"/>
    </row>
    <row r="459" spans="1:54" hidden="1" x14ac:dyDescent="0.25">
      <c r="A459" s="2" t="str">
        <f t="shared" ref="A459:A522" si="50">LEFT(C459,1)</f>
        <v>R</v>
      </c>
      <c r="B459" s="34" t="s">
        <v>253</v>
      </c>
      <c r="C459" s="2" t="s">
        <v>2109</v>
      </c>
      <c r="D459" s="35" t="s">
        <v>2110</v>
      </c>
      <c r="E459" s="2" t="s">
        <v>2111</v>
      </c>
      <c r="F459" s="2" t="s">
        <v>2112</v>
      </c>
      <c r="G459" s="2" t="s">
        <v>2113</v>
      </c>
      <c r="H459" s="2" t="s">
        <v>2114</v>
      </c>
      <c r="I459" s="2" t="s">
        <v>2115</v>
      </c>
      <c r="J459" s="2" t="s">
        <v>2116</v>
      </c>
      <c r="K459" s="2" t="s">
        <v>262</v>
      </c>
      <c r="L459" s="2">
        <v>4022</v>
      </c>
      <c r="M459" s="2" t="s">
        <v>1991</v>
      </c>
      <c r="N459" s="2" t="s">
        <v>264</v>
      </c>
      <c r="O459" s="2" t="s">
        <v>300</v>
      </c>
      <c r="P459" s="2" t="s">
        <v>266</v>
      </c>
      <c r="Q459" s="2" t="s">
        <v>118</v>
      </c>
      <c r="R459" s="2" t="s">
        <v>267</v>
      </c>
      <c r="S459" s="2" t="s">
        <v>182</v>
      </c>
      <c r="T459" s="2" t="s">
        <v>2008</v>
      </c>
      <c r="U459" s="2" t="s">
        <v>193</v>
      </c>
      <c r="V459" s="2" t="s">
        <v>1993</v>
      </c>
      <c r="W459" s="2" t="s">
        <v>1994</v>
      </c>
      <c r="X459" s="2" t="s">
        <v>2117</v>
      </c>
      <c r="Y459" s="2" t="s">
        <v>2118</v>
      </c>
      <c r="Z459" s="16">
        <v>0</v>
      </c>
      <c r="AA459" s="16">
        <v>0</v>
      </c>
      <c r="AB459" s="16">
        <v>2390.65</v>
      </c>
      <c r="AC459" s="16">
        <v>0</v>
      </c>
      <c r="AD459" s="36">
        <f t="shared" ref="AD459:AD522" si="51">AA459-AC459</f>
        <v>0</v>
      </c>
      <c r="AE459" s="16">
        <v>0</v>
      </c>
      <c r="AF459" s="16">
        <v>0</v>
      </c>
      <c r="AG459" s="16">
        <f t="shared" ref="AG459:AG522" si="52">AE459-AF459</f>
        <v>0</v>
      </c>
      <c r="AH459" s="16">
        <v>0</v>
      </c>
      <c r="AI459" s="16">
        <v>0</v>
      </c>
      <c r="AJ459" s="16">
        <f t="shared" ref="AJ459:AJ522" si="53">AH459-AI459</f>
        <v>0</v>
      </c>
      <c r="AK459" s="16">
        <v>0</v>
      </c>
      <c r="AL459" s="16">
        <v>0</v>
      </c>
      <c r="AM459" s="16">
        <f t="shared" ref="AM459:AM522" si="54">AK459-AL459</f>
        <v>0</v>
      </c>
      <c r="AN459" s="16">
        <v>0</v>
      </c>
      <c r="AO459" s="16">
        <v>0</v>
      </c>
      <c r="AP459" s="16">
        <f t="shared" ref="AP459:AP522" si="55">AN459-AO459</f>
        <v>0</v>
      </c>
      <c r="AQ459" s="16">
        <v>0</v>
      </c>
      <c r="AR459" s="16">
        <f t="shared" ref="AR459:AR522" si="56">AP459+AM459+AJ459+AG459+AD459</f>
        <v>0</v>
      </c>
      <c r="AS459" s="16" t="s">
        <v>2036</v>
      </c>
      <c r="AT459" s="16" t="s">
        <v>273</v>
      </c>
      <c r="AU459" s="16" t="s">
        <v>274</v>
      </c>
      <c r="AV459" s="16">
        <v>0</v>
      </c>
      <c r="AW459" s="36">
        <v>0</v>
      </c>
      <c r="AX459" s="36">
        <v>0</v>
      </c>
      <c r="AY459" s="36">
        <v>0</v>
      </c>
      <c r="AZ459" s="36">
        <v>0</v>
      </c>
      <c r="BA459" s="36">
        <v>0</v>
      </c>
      <c r="BB459" s="36"/>
    </row>
    <row r="460" spans="1:54" hidden="1" x14ac:dyDescent="0.25">
      <c r="A460" s="2" t="str">
        <f t="shared" si="50"/>
        <v>R</v>
      </c>
      <c r="B460" s="34" t="s">
        <v>253</v>
      </c>
      <c r="C460" s="2" t="s">
        <v>2109</v>
      </c>
      <c r="D460" s="35" t="s">
        <v>2110</v>
      </c>
      <c r="E460" s="2" t="s">
        <v>2119</v>
      </c>
      <c r="F460" s="2" t="s">
        <v>2120</v>
      </c>
      <c r="G460" s="2" t="s">
        <v>2121</v>
      </c>
      <c r="H460" s="2" t="s">
        <v>2120</v>
      </c>
      <c r="I460" s="2" t="s">
        <v>2122</v>
      </c>
      <c r="J460" s="2" t="s">
        <v>2123</v>
      </c>
      <c r="K460" s="2" t="s">
        <v>262</v>
      </c>
      <c r="L460" s="2">
        <v>4022</v>
      </c>
      <c r="M460" s="2" t="s">
        <v>1991</v>
      </c>
      <c r="N460" s="2" t="s">
        <v>264</v>
      </c>
      <c r="O460" s="2" t="s">
        <v>300</v>
      </c>
      <c r="P460" s="2" t="s">
        <v>460</v>
      </c>
      <c r="Q460" s="2" t="s">
        <v>51</v>
      </c>
      <c r="R460" s="2" t="s">
        <v>2018</v>
      </c>
      <c r="S460" s="2" t="s">
        <v>85</v>
      </c>
      <c r="T460" s="2" t="s">
        <v>2124</v>
      </c>
      <c r="U460" s="2" t="s">
        <v>86</v>
      </c>
      <c r="V460" s="2" t="s">
        <v>269</v>
      </c>
      <c r="W460" s="2" t="s">
        <v>270</v>
      </c>
      <c r="X460" s="2" t="s">
        <v>2034</v>
      </c>
      <c r="Y460" s="2" t="s">
        <v>2035</v>
      </c>
      <c r="Z460" s="16">
        <v>0</v>
      </c>
      <c r="AA460" s="16">
        <v>0</v>
      </c>
      <c r="AB460" s="16">
        <v>24382.73</v>
      </c>
      <c r="AC460" s="16">
        <v>93982.736799999984</v>
      </c>
      <c r="AD460" s="36">
        <f t="shared" si="51"/>
        <v>-93982.736799999984</v>
      </c>
      <c r="AE460" s="16">
        <v>0</v>
      </c>
      <c r="AF460" s="16">
        <v>0</v>
      </c>
      <c r="AG460" s="16">
        <f t="shared" si="52"/>
        <v>0</v>
      </c>
      <c r="AH460" s="16">
        <v>0</v>
      </c>
      <c r="AI460" s="16">
        <v>0</v>
      </c>
      <c r="AJ460" s="16">
        <f t="shared" si="53"/>
        <v>0</v>
      </c>
      <c r="AK460" s="16">
        <v>0</v>
      </c>
      <c r="AL460" s="16">
        <v>0</v>
      </c>
      <c r="AM460" s="16">
        <f t="shared" si="54"/>
        <v>0</v>
      </c>
      <c r="AN460" s="16">
        <v>0</v>
      </c>
      <c r="AO460" s="16">
        <v>0</v>
      </c>
      <c r="AP460" s="16">
        <f t="shared" si="55"/>
        <v>0</v>
      </c>
      <c r="AQ460" s="16">
        <v>0</v>
      </c>
      <c r="AR460" s="16">
        <f t="shared" si="56"/>
        <v>-93982.736799999984</v>
      </c>
      <c r="AS460" s="16" t="s">
        <v>1997</v>
      </c>
      <c r="AT460" s="16" t="s">
        <v>273</v>
      </c>
      <c r="AU460" s="16" t="s">
        <v>274</v>
      </c>
      <c r="AV460" s="16">
        <v>0</v>
      </c>
      <c r="AW460" s="36">
        <v>0</v>
      </c>
      <c r="AX460" s="36">
        <v>0</v>
      </c>
      <c r="AY460" s="36">
        <v>0</v>
      </c>
      <c r="AZ460" s="36">
        <v>0</v>
      </c>
      <c r="BA460" s="36">
        <v>0</v>
      </c>
      <c r="BB460" s="36"/>
    </row>
    <row r="461" spans="1:54" hidden="1" x14ac:dyDescent="0.25">
      <c r="A461" s="2" t="str">
        <f t="shared" si="50"/>
        <v>R</v>
      </c>
      <c r="B461" s="34" t="s">
        <v>253</v>
      </c>
      <c r="C461" s="2" t="s">
        <v>2109</v>
      </c>
      <c r="D461" s="35" t="s">
        <v>2110</v>
      </c>
      <c r="E461" s="2" t="s">
        <v>2119</v>
      </c>
      <c r="F461" s="2" t="s">
        <v>2120</v>
      </c>
      <c r="G461" s="2" t="s">
        <v>2121</v>
      </c>
      <c r="H461" s="2" t="s">
        <v>2120</v>
      </c>
      <c r="I461" s="2" t="s">
        <v>2125</v>
      </c>
      <c r="J461" s="2" t="s">
        <v>2126</v>
      </c>
      <c r="K461" s="2" t="s">
        <v>262</v>
      </c>
      <c r="L461" s="2">
        <v>4022</v>
      </c>
      <c r="M461" s="2" t="s">
        <v>1991</v>
      </c>
      <c r="N461" s="2" t="s">
        <v>264</v>
      </c>
      <c r="O461" s="2" t="s">
        <v>300</v>
      </c>
      <c r="P461" s="2" t="s">
        <v>460</v>
      </c>
      <c r="Q461" s="2" t="s">
        <v>51</v>
      </c>
      <c r="R461" s="2" t="s">
        <v>2018</v>
      </c>
      <c r="S461" s="2" t="s">
        <v>85</v>
      </c>
      <c r="T461" s="2" t="s">
        <v>2124</v>
      </c>
      <c r="U461" s="2" t="s">
        <v>86</v>
      </c>
      <c r="V461" s="2" t="s">
        <v>269</v>
      </c>
      <c r="W461" s="2" t="s">
        <v>270</v>
      </c>
      <c r="X461" s="2" t="s">
        <v>2034</v>
      </c>
      <c r="Y461" s="2" t="s">
        <v>2035</v>
      </c>
      <c r="Z461" s="16">
        <v>0</v>
      </c>
      <c r="AA461" s="16">
        <v>0</v>
      </c>
      <c r="AB461" s="16">
        <v>337417.7</v>
      </c>
      <c r="AC461" s="16">
        <v>350641.14850000001</v>
      </c>
      <c r="AD461" s="36">
        <f t="shared" si="51"/>
        <v>-350641.14850000001</v>
      </c>
      <c r="AE461" s="16">
        <v>0</v>
      </c>
      <c r="AF461" s="16">
        <v>0</v>
      </c>
      <c r="AG461" s="16">
        <f t="shared" si="52"/>
        <v>0</v>
      </c>
      <c r="AH461" s="16">
        <v>0</v>
      </c>
      <c r="AI461" s="16">
        <v>0</v>
      </c>
      <c r="AJ461" s="16">
        <f t="shared" si="53"/>
        <v>0</v>
      </c>
      <c r="AK461" s="16">
        <v>0</v>
      </c>
      <c r="AL461" s="16">
        <v>0</v>
      </c>
      <c r="AM461" s="16">
        <f t="shared" si="54"/>
        <v>0</v>
      </c>
      <c r="AN461" s="16">
        <v>0</v>
      </c>
      <c r="AO461" s="16">
        <v>0</v>
      </c>
      <c r="AP461" s="16">
        <f t="shared" si="55"/>
        <v>0</v>
      </c>
      <c r="AQ461" s="16">
        <v>0</v>
      </c>
      <c r="AR461" s="16">
        <f t="shared" si="56"/>
        <v>-350641.14850000001</v>
      </c>
      <c r="AS461" s="16" t="s">
        <v>1997</v>
      </c>
      <c r="AT461" s="16" t="s">
        <v>273</v>
      </c>
      <c r="AU461" s="16" t="s">
        <v>274</v>
      </c>
      <c r="AV461" s="16">
        <v>0</v>
      </c>
      <c r="AW461" s="36">
        <v>0</v>
      </c>
      <c r="AX461" s="36">
        <v>0</v>
      </c>
      <c r="AY461" s="36">
        <v>0</v>
      </c>
      <c r="AZ461" s="36">
        <v>0</v>
      </c>
      <c r="BA461" s="36">
        <v>0</v>
      </c>
      <c r="BB461" s="36"/>
    </row>
    <row r="462" spans="1:54" hidden="1" x14ac:dyDescent="0.25">
      <c r="A462" s="2" t="str">
        <f t="shared" si="50"/>
        <v>R</v>
      </c>
      <c r="B462" s="34" t="s">
        <v>253</v>
      </c>
      <c r="C462" s="2" t="s">
        <v>2109</v>
      </c>
      <c r="D462" s="35" t="s">
        <v>2110</v>
      </c>
      <c r="E462" s="2" t="s">
        <v>2119</v>
      </c>
      <c r="F462" s="2" t="s">
        <v>2120</v>
      </c>
      <c r="G462" s="2" t="s">
        <v>2121</v>
      </c>
      <c r="H462" s="2" t="s">
        <v>2120</v>
      </c>
      <c r="I462" s="2" t="s">
        <v>2127</v>
      </c>
      <c r="J462" s="2" t="s">
        <v>2128</v>
      </c>
      <c r="K462" s="2" t="s">
        <v>262</v>
      </c>
      <c r="L462" s="2">
        <v>4022</v>
      </c>
      <c r="M462" s="2" t="s">
        <v>1991</v>
      </c>
      <c r="N462" s="2" t="s">
        <v>422</v>
      </c>
      <c r="O462" s="2" t="s">
        <v>265</v>
      </c>
      <c r="P462" s="2" t="s">
        <v>460</v>
      </c>
      <c r="Q462" s="2" t="s">
        <v>51</v>
      </c>
      <c r="R462" s="2" t="s">
        <v>2018</v>
      </c>
      <c r="S462" s="2" t="s">
        <v>85</v>
      </c>
      <c r="T462" s="2" t="s">
        <v>2124</v>
      </c>
      <c r="U462" s="2" t="s">
        <v>86</v>
      </c>
      <c r="V462" s="2" t="s">
        <v>269</v>
      </c>
      <c r="W462" s="2" t="s">
        <v>270</v>
      </c>
      <c r="X462" s="2" t="s">
        <v>2034</v>
      </c>
      <c r="Y462" s="2" t="s">
        <v>2035</v>
      </c>
      <c r="Z462" s="16">
        <v>0</v>
      </c>
      <c r="AA462" s="16">
        <v>0</v>
      </c>
      <c r="AB462" s="16">
        <v>0</v>
      </c>
      <c r="AC462" s="16">
        <v>0</v>
      </c>
      <c r="AD462" s="36">
        <f t="shared" si="51"/>
        <v>0</v>
      </c>
      <c r="AE462" s="16">
        <v>0</v>
      </c>
      <c r="AF462" s="16">
        <v>0</v>
      </c>
      <c r="AG462" s="16">
        <f t="shared" si="52"/>
        <v>0</v>
      </c>
      <c r="AH462" s="16">
        <v>0</v>
      </c>
      <c r="AI462" s="16">
        <v>0</v>
      </c>
      <c r="AJ462" s="16">
        <f t="shared" si="53"/>
        <v>0</v>
      </c>
      <c r="AK462" s="16">
        <v>0</v>
      </c>
      <c r="AL462" s="16">
        <v>0</v>
      </c>
      <c r="AM462" s="16">
        <f t="shared" si="54"/>
        <v>0</v>
      </c>
      <c r="AN462" s="16">
        <v>0</v>
      </c>
      <c r="AO462" s="16">
        <v>0</v>
      </c>
      <c r="AP462" s="16">
        <f t="shared" si="55"/>
        <v>0</v>
      </c>
      <c r="AQ462" s="16">
        <v>0</v>
      </c>
      <c r="AR462" s="16">
        <f t="shared" si="56"/>
        <v>0</v>
      </c>
      <c r="AS462" s="16">
        <v>0</v>
      </c>
      <c r="AT462" s="16" t="s">
        <v>273</v>
      </c>
      <c r="AU462" s="16" t="s">
        <v>274</v>
      </c>
      <c r="AV462" s="16">
        <v>0</v>
      </c>
      <c r="AW462" s="36">
        <v>0</v>
      </c>
      <c r="AX462" s="36">
        <v>0</v>
      </c>
      <c r="AY462" s="36">
        <v>0</v>
      </c>
      <c r="AZ462" s="36">
        <v>0</v>
      </c>
      <c r="BA462" s="36">
        <v>0</v>
      </c>
      <c r="BB462" s="36"/>
    </row>
    <row r="463" spans="1:54" hidden="1" x14ac:dyDescent="0.25">
      <c r="A463" s="2" t="str">
        <f t="shared" si="50"/>
        <v>R</v>
      </c>
      <c r="B463" s="34" t="s">
        <v>253</v>
      </c>
      <c r="C463" s="2" t="s">
        <v>2109</v>
      </c>
      <c r="D463" s="35" t="s">
        <v>2110</v>
      </c>
      <c r="E463" s="2" t="s">
        <v>2119</v>
      </c>
      <c r="F463" s="2" t="s">
        <v>2120</v>
      </c>
      <c r="G463" s="2" t="s">
        <v>2121</v>
      </c>
      <c r="H463" s="2" t="s">
        <v>2120</v>
      </c>
      <c r="I463" s="2" t="s">
        <v>2129</v>
      </c>
      <c r="J463" s="2" t="s">
        <v>2130</v>
      </c>
      <c r="K463" s="2" t="s">
        <v>262</v>
      </c>
      <c r="L463" s="2">
        <v>4022</v>
      </c>
      <c r="M463" s="2" t="s">
        <v>1991</v>
      </c>
      <c r="N463" s="2" t="s">
        <v>264</v>
      </c>
      <c r="O463" s="2" t="s">
        <v>265</v>
      </c>
      <c r="P463" s="2" t="s">
        <v>460</v>
      </c>
      <c r="Q463" s="2" t="s">
        <v>51</v>
      </c>
      <c r="R463" s="2" t="s">
        <v>2018</v>
      </c>
      <c r="S463" s="2" t="s">
        <v>85</v>
      </c>
      <c r="T463" s="2" t="s">
        <v>2124</v>
      </c>
      <c r="U463" s="2" t="s">
        <v>86</v>
      </c>
      <c r="V463" s="2" t="s">
        <v>269</v>
      </c>
      <c r="W463" s="2" t="s">
        <v>270</v>
      </c>
      <c r="X463" s="2" t="s">
        <v>2034</v>
      </c>
      <c r="Y463" s="2" t="s">
        <v>2035</v>
      </c>
      <c r="Z463" s="16">
        <v>384000</v>
      </c>
      <c r="AA463" s="50">
        <v>384000</v>
      </c>
      <c r="AB463" s="16">
        <v>25235.279999999999</v>
      </c>
      <c r="AC463" s="16">
        <v>142868.90520000001</v>
      </c>
      <c r="AD463" s="36">
        <f t="shared" si="51"/>
        <v>241131.09479999999</v>
      </c>
      <c r="AE463" s="16">
        <v>13883287.239043904</v>
      </c>
      <c r="AF463" s="16">
        <v>13883287.239043904</v>
      </c>
      <c r="AG463" s="16">
        <f t="shared" si="52"/>
        <v>0</v>
      </c>
      <c r="AH463" s="16">
        <v>6560599.4953888385</v>
      </c>
      <c r="AI463" s="16">
        <v>6560599.4953888385</v>
      </c>
      <c r="AJ463" s="16">
        <f t="shared" si="53"/>
        <v>0</v>
      </c>
      <c r="AK463" s="16">
        <v>0</v>
      </c>
      <c r="AL463" s="16">
        <v>0</v>
      </c>
      <c r="AM463" s="16">
        <f t="shared" si="54"/>
        <v>0</v>
      </c>
      <c r="AN463" s="16">
        <v>0</v>
      </c>
      <c r="AO463" s="16">
        <v>0</v>
      </c>
      <c r="AP463" s="16">
        <f t="shared" si="55"/>
        <v>0</v>
      </c>
      <c r="AQ463" s="16">
        <v>0</v>
      </c>
      <c r="AR463" s="16">
        <f t="shared" si="56"/>
        <v>241131.09479999999</v>
      </c>
      <c r="AS463" s="16" t="s">
        <v>1997</v>
      </c>
      <c r="AT463" s="16" t="s">
        <v>2131</v>
      </c>
      <c r="AU463" s="16" t="s">
        <v>274</v>
      </c>
      <c r="AV463" s="16">
        <v>0</v>
      </c>
      <c r="AW463" s="36">
        <v>0</v>
      </c>
      <c r="AX463" s="36">
        <v>0</v>
      </c>
      <c r="AY463" s="36">
        <v>0</v>
      </c>
      <c r="AZ463" s="36">
        <v>0</v>
      </c>
      <c r="BA463" s="36">
        <v>0</v>
      </c>
      <c r="BB463" s="36"/>
    </row>
    <row r="464" spans="1:54" hidden="1" x14ac:dyDescent="0.25">
      <c r="A464" s="2" t="str">
        <f t="shared" si="50"/>
        <v>R</v>
      </c>
      <c r="B464" s="34" t="s">
        <v>253</v>
      </c>
      <c r="C464" s="2" t="s">
        <v>2109</v>
      </c>
      <c r="D464" s="35" t="s">
        <v>2110</v>
      </c>
      <c r="E464" s="2" t="s">
        <v>2119</v>
      </c>
      <c r="F464" s="2" t="s">
        <v>2120</v>
      </c>
      <c r="G464" s="2" t="s">
        <v>2121</v>
      </c>
      <c r="H464" s="2" t="s">
        <v>2120</v>
      </c>
      <c r="I464" s="2" t="s">
        <v>2132</v>
      </c>
      <c r="J464" s="2" t="s">
        <v>2133</v>
      </c>
      <c r="K464" s="2" t="s">
        <v>262</v>
      </c>
      <c r="L464" s="2">
        <v>4022</v>
      </c>
      <c r="M464" s="2" t="s">
        <v>1991</v>
      </c>
      <c r="N464" s="2" t="s">
        <v>422</v>
      </c>
      <c r="O464" s="2" t="s">
        <v>265</v>
      </c>
      <c r="P464" s="2" t="s">
        <v>460</v>
      </c>
      <c r="Q464" s="2" t="s">
        <v>51</v>
      </c>
      <c r="R464" s="2" t="s">
        <v>2018</v>
      </c>
      <c r="S464" s="2" t="s">
        <v>85</v>
      </c>
      <c r="T464" s="2" t="s">
        <v>2124</v>
      </c>
      <c r="U464" s="2" t="s">
        <v>86</v>
      </c>
      <c r="V464" s="2" t="s">
        <v>269</v>
      </c>
      <c r="W464" s="2" t="s">
        <v>270</v>
      </c>
      <c r="X464" s="2" t="s">
        <v>2034</v>
      </c>
      <c r="Y464" s="2" t="s">
        <v>2035</v>
      </c>
      <c r="Z464" s="16">
        <v>0</v>
      </c>
      <c r="AA464" s="16">
        <v>0</v>
      </c>
      <c r="AB464" s="16">
        <v>0</v>
      </c>
      <c r="AC464" s="16">
        <v>0</v>
      </c>
      <c r="AD464" s="36">
        <f t="shared" si="51"/>
        <v>0</v>
      </c>
      <c r="AE464" s="16">
        <v>0</v>
      </c>
      <c r="AF464" s="16">
        <v>0</v>
      </c>
      <c r="AG464" s="16">
        <f t="shared" si="52"/>
        <v>0</v>
      </c>
      <c r="AH464" s="16">
        <v>0</v>
      </c>
      <c r="AI464" s="16">
        <v>0</v>
      </c>
      <c r="AJ464" s="16">
        <f t="shared" si="53"/>
        <v>0</v>
      </c>
      <c r="AK464" s="16">
        <v>0</v>
      </c>
      <c r="AL464" s="16">
        <v>0</v>
      </c>
      <c r="AM464" s="16">
        <f t="shared" si="54"/>
        <v>0</v>
      </c>
      <c r="AN464" s="16">
        <v>0</v>
      </c>
      <c r="AO464" s="16">
        <v>0</v>
      </c>
      <c r="AP464" s="16">
        <f t="shared" si="55"/>
        <v>0</v>
      </c>
      <c r="AQ464" s="16">
        <v>0</v>
      </c>
      <c r="AR464" s="16">
        <f t="shared" si="56"/>
        <v>0</v>
      </c>
      <c r="AS464" s="16">
        <v>0</v>
      </c>
      <c r="AT464" s="16" t="s">
        <v>273</v>
      </c>
      <c r="AU464" s="16" t="s">
        <v>274</v>
      </c>
      <c r="AV464" s="16">
        <v>0</v>
      </c>
      <c r="AW464" s="36">
        <v>0</v>
      </c>
      <c r="AX464" s="36">
        <v>0</v>
      </c>
      <c r="AY464" s="36">
        <v>0</v>
      </c>
      <c r="AZ464" s="36">
        <v>0</v>
      </c>
      <c r="BA464" s="36">
        <v>0</v>
      </c>
      <c r="BB464" s="36"/>
    </row>
    <row r="465" spans="1:54" hidden="1" x14ac:dyDescent="0.25">
      <c r="A465" s="2" t="str">
        <f t="shared" si="50"/>
        <v>R</v>
      </c>
      <c r="B465" s="34" t="s">
        <v>253</v>
      </c>
      <c r="C465" s="2" t="s">
        <v>2109</v>
      </c>
      <c r="D465" s="35" t="s">
        <v>2110</v>
      </c>
      <c r="E465" s="2" t="s">
        <v>2134</v>
      </c>
      <c r="F465" s="2" t="s">
        <v>2135</v>
      </c>
      <c r="G465" s="2" t="s">
        <v>2136</v>
      </c>
      <c r="H465" s="2" t="s">
        <v>2135</v>
      </c>
      <c r="I465" s="2" t="s">
        <v>2137</v>
      </c>
      <c r="J465" s="2" t="s">
        <v>2138</v>
      </c>
      <c r="K465" s="2" t="s">
        <v>262</v>
      </c>
      <c r="L465" s="2">
        <v>4022</v>
      </c>
      <c r="M465" s="2" t="s">
        <v>1991</v>
      </c>
      <c r="N465" s="2" t="s">
        <v>264</v>
      </c>
      <c r="O465" s="2" t="s">
        <v>300</v>
      </c>
      <c r="P465" s="2" t="s">
        <v>266</v>
      </c>
      <c r="Q465" s="2" t="s">
        <v>118</v>
      </c>
      <c r="R465" s="2" t="s">
        <v>267</v>
      </c>
      <c r="S465" s="2" t="s">
        <v>182</v>
      </c>
      <c r="T465" s="2" t="s">
        <v>1992</v>
      </c>
      <c r="U465" s="2" t="s">
        <v>183</v>
      </c>
      <c r="V465" s="2" t="s">
        <v>269</v>
      </c>
      <c r="W465" s="2" t="s">
        <v>270</v>
      </c>
      <c r="X465" s="2" t="s">
        <v>2061</v>
      </c>
      <c r="Y465" s="2" t="s">
        <v>2062</v>
      </c>
      <c r="Z465" s="16">
        <v>0</v>
      </c>
      <c r="AA465" s="16">
        <v>0</v>
      </c>
      <c r="AB465" s="16">
        <v>86606.74</v>
      </c>
      <c r="AC465" s="16">
        <v>75343.375239999994</v>
      </c>
      <c r="AD465" s="36">
        <f t="shared" si="51"/>
        <v>-75343.375239999994</v>
      </c>
      <c r="AE465" s="16">
        <v>0</v>
      </c>
      <c r="AF465" s="16">
        <v>0</v>
      </c>
      <c r="AG465" s="16">
        <f t="shared" si="52"/>
        <v>0</v>
      </c>
      <c r="AH465" s="16">
        <v>0</v>
      </c>
      <c r="AI465" s="16">
        <v>0</v>
      </c>
      <c r="AJ465" s="16">
        <f t="shared" si="53"/>
        <v>0</v>
      </c>
      <c r="AK465" s="16">
        <v>0</v>
      </c>
      <c r="AL465" s="16">
        <v>0</v>
      </c>
      <c r="AM465" s="16">
        <f t="shared" si="54"/>
        <v>0</v>
      </c>
      <c r="AN465" s="16">
        <v>0</v>
      </c>
      <c r="AO465" s="16">
        <v>0</v>
      </c>
      <c r="AP465" s="16">
        <f t="shared" si="55"/>
        <v>0</v>
      </c>
      <c r="AQ465" s="16">
        <v>0</v>
      </c>
      <c r="AR465" s="16">
        <f t="shared" si="56"/>
        <v>-75343.375239999994</v>
      </c>
      <c r="AS465" s="16" t="s">
        <v>1997</v>
      </c>
      <c r="AT465" s="16" t="s">
        <v>273</v>
      </c>
      <c r="AU465" s="16" t="s">
        <v>274</v>
      </c>
      <c r="AV465" s="16">
        <v>0</v>
      </c>
      <c r="AW465" s="36">
        <v>0</v>
      </c>
      <c r="AX465" s="36">
        <v>0</v>
      </c>
      <c r="AY465" s="36">
        <v>0</v>
      </c>
      <c r="AZ465" s="36">
        <v>0</v>
      </c>
      <c r="BA465" s="36">
        <v>0</v>
      </c>
      <c r="BB465" s="36"/>
    </row>
    <row r="466" spans="1:54" hidden="1" x14ac:dyDescent="0.25">
      <c r="A466" s="2" t="str">
        <f t="shared" si="50"/>
        <v>R</v>
      </c>
      <c r="B466" s="34" t="s">
        <v>253</v>
      </c>
      <c r="C466" s="2" t="s">
        <v>2109</v>
      </c>
      <c r="D466" s="35" t="s">
        <v>2110</v>
      </c>
      <c r="E466" s="2" t="s">
        <v>2134</v>
      </c>
      <c r="F466" s="2" t="s">
        <v>2135</v>
      </c>
      <c r="G466" s="2" t="s">
        <v>2136</v>
      </c>
      <c r="H466" s="2" t="s">
        <v>2135</v>
      </c>
      <c r="I466" s="2" t="s">
        <v>2139</v>
      </c>
      <c r="J466" s="2" t="s">
        <v>2140</v>
      </c>
      <c r="K466" s="2" t="s">
        <v>262</v>
      </c>
      <c r="L466" s="2">
        <v>4022</v>
      </c>
      <c r="M466" s="2" t="s">
        <v>1991</v>
      </c>
      <c r="N466" s="2" t="s">
        <v>264</v>
      </c>
      <c r="O466" s="2" t="s">
        <v>620</v>
      </c>
      <c r="P466" s="2" t="s">
        <v>266</v>
      </c>
      <c r="Q466" s="2" t="s">
        <v>118</v>
      </c>
      <c r="R466" s="2" t="s">
        <v>267</v>
      </c>
      <c r="S466" s="2" t="s">
        <v>182</v>
      </c>
      <c r="T466" s="2" t="s">
        <v>1992</v>
      </c>
      <c r="U466" s="2" t="s">
        <v>183</v>
      </c>
      <c r="V466" s="2" t="s">
        <v>1993</v>
      </c>
      <c r="W466" s="2" t="s">
        <v>1994</v>
      </c>
      <c r="X466" s="2" t="s">
        <v>2141</v>
      </c>
      <c r="Y466" s="2" t="s">
        <v>2142</v>
      </c>
      <c r="Z466" s="16">
        <v>0</v>
      </c>
      <c r="AA466" s="16">
        <v>0</v>
      </c>
      <c r="AB466" s="16">
        <v>110490.43</v>
      </c>
      <c r="AC466" s="16">
        <v>503730.92548799992</v>
      </c>
      <c r="AD466" s="36">
        <f t="shared" si="51"/>
        <v>-503730.92548799992</v>
      </c>
      <c r="AE466" s="16">
        <v>0</v>
      </c>
      <c r="AF466" s="16">
        <v>0</v>
      </c>
      <c r="AG466" s="16">
        <f t="shared" si="52"/>
        <v>0</v>
      </c>
      <c r="AH466" s="16">
        <v>0</v>
      </c>
      <c r="AI466" s="16">
        <v>0</v>
      </c>
      <c r="AJ466" s="16">
        <f t="shared" si="53"/>
        <v>0</v>
      </c>
      <c r="AK466" s="16">
        <v>0</v>
      </c>
      <c r="AL466" s="16">
        <v>0</v>
      </c>
      <c r="AM466" s="16">
        <f t="shared" si="54"/>
        <v>0</v>
      </c>
      <c r="AN466" s="16">
        <v>0</v>
      </c>
      <c r="AO466" s="16">
        <v>0</v>
      </c>
      <c r="AP466" s="16">
        <f t="shared" si="55"/>
        <v>0</v>
      </c>
      <c r="AQ466" s="16">
        <v>0</v>
      </c>
      <c r="AR466" s="16">
        <f t="shared" si="56"/>
        <v>-503730.92548799992</v>
      </c>
      <c r="AS466" s="16" t="s">
        <v>1997</v>
      </c>
      <c r="AT466" s="16" t="s">
        <v>273</v>
      </c>
      <c r="AU466" s="16" t="s">
        <v>274</v>
      </c>
      <c r="AV466" s="16">
        <v>0</v>
      </c>
      <c r="AW466" s="36">
        <v>0</v>
      </c>
      <c r="AX466" s="36">
        <v>0</v>
      </c>
      <c r="AY466" s="36">
        <v>0</v>
      </c>
      <c r="AZ466" s="36">
        <v>0</v>
      </c>
      <c r="BA466" s="36">
        <v>0</v>
      </c>
      <c r="BB466" s="36"/>
    </row>
    <row r="467" spans="1:54" hidden="1" x14ac:dyDescent="0.25">
      <c r="A467" s="2" t="str">
        <f t="shared" si="50"/>
        <v>R</v>
      </c>
      <c r="B467" s="34" t="s">
        <v>253</v>
      </c>
      <c r="C467" s="2" t="s">
        <v>2109</v>
      </c>
      <c r="D467" s="35" t="s">
        <v>2110</v>
      </c>
      <c r="E467" s="2" t="s">
        <v>2134</v>
      </c>
      <c r="F467" s="2" t="s">
        <v>2135</v>
      </c>
      <c r="G467" s="2" t="s">
        <v>2136</v>
      </c>
      <c r="H467" s="2" t="s">
        <v>2135</v>
      </c>
      <c r="I467" s="2" t="s">
        <v>2143</v>
      </c>
      <c r="J467" s="2" t="s">
        <v>2144</v>
      </c>
      <c r="K467" s="2" t="s">
        <v>262</v>
      </c>
      <c r="L467" s="2">
        <v>4022</v>
      </c>
      <c r="M467" s="2" t="s">
        <v>1991</v>
      </c>
      <c r="N467" s="2" t="s">
        <v>422</v>
      </c>
      <c r="O467" s="2" t="s">
        <v>300</v>
      </c>
      <c r="P467" s="2" t="s">
        <v>266</v>
      </c>
      <c r="Q467" s="2" t="s">
        <v>118</v>
      </c>
      <c r="R467" s="2" t="s">
        <v>267</v>
      </c>
      <c r="S467" s="2" t="s">
        <v>182</v>
      </c>
      <c r="T467" s="2" t="s">
        <v>1992</v>
      </c>
      <c r="U467" s="2" t="s">
        <v>183</v>
      </c>
      <c r="V467" s="2" t="s">
        <v>1993</v>
      </c>
      <c r="W467" s="2" t="s">
        <v>1994</v>
      </c>
      <c r="X467" s="2" t="s">
        <v>2141</v>
      </c>
      <c r="Y467" s="2" t="s">
        <v>2142</v>
      </c>
      <c r="Z467" s="16">
        <v>0</v>
      </c>
      <c r="AA467" s="16">
        <v>0</v>
      </c>
      <c r="AB467" s="16">
        <v>0</v>
      </c>
      <c r="AC467" s="16">
        <v>0</v>
      </c>
      <c r="AD467" s="36">
        <f t="shared" si="51"/>
        <v>0</v>
      </c>
      <c r="AE467" s="16">
        <v>0</v>
      </c>
      <c r="AF467" s="16">
        <v>0</v>
      </c>
      <c r="AG467" s="16">
        <f t="shared" si="52"/>
        <v>0</v>
      </c>
      <c r="AH467" s="16">
        <v>0</v>
      </c>
      <c r="AI467" s="16">
        <v>0</v>
      </c>
      <c r="AJ467" s="16">
        <f t="shared" si="53"/>
        <v>0</v>
      </c>
      <c r="AK467" s="16">
        <v>0</v>
      </c>
      <c r="AL467" s="16">
        <v>0</v>
      </c>
      <c r="AM467" s="16">
        <f t="shared" si="54"/>
        <v>0</v>
      </c>
      <c r="AN467" s="16">
        <v>0</v>
      </c>
      <c r="AO467" s="16">
        <v>0</v>
      </c>
      <c r="AP467" s="16">
        <f t="shared" si="55"/>
        <v>0</v>
      </c>
      <c r="AQ467" s="16">
        <v>0</v>
      </c>
      <c r="AR467" s="16">
        <f t="shared" si="56"/>
        <v>0</v>
      </c>
      <c r="AS467" s="16">
        <v>0</v>
      </c>
      <c r="AT467" s="16" t="s">
        <v>273</v>
      </c>
      <c r="AU467" s="16" t="s">
        <v>274</v>
      </c>
      <c r="AV467" s="16">
        <v>0</v>
      </c>
      <c r="AW467" s="36">
        <v>0</v>
      </c>
      <c r="AX467" s="36">
        <v>0</v>
      </c>
      <c r="AY467" s="36">
        <v>0</v>
      </c>
      <c r="AZ467" s="36">
        <v>0</v>
      </c>
      <c r="BA467" s="36">
        <v>0</v>
      </c>
      <c r="BB467" s="36"/>
    </row>
    <row r="468" spans="1:54" hidden="1" x14ac:dyDescent="0.25">
      <c r="A468" s="2" t="str">
        <f t="shared" si="50"/>
        <v>R</v>
      </c>
      <c r="B468" s="34" t="s">
        <v>253</v>
      </c>
      <c r="C468" s="2" t="s">
        <v>2109</v>
      </c>
      <c r="D468" s="35" t="s">
        <v>2110</v>
      </c>
      <c r="E468" s="2" t="s">
        <v>2145</v>
      </c>
      <c r="F468" s="2" t="s">
        <v>2146</v>
      </c>
      <c r="G468" s="2" t="s">
        <v>2147</v>
      </c>
      <c r="H468" s="2" t="s">
        <v>2146</v>
      </c>
      <c r="I468" s="2" t="s">
        <v>2148</v>
      </c>
      <c r="J468" s="2" t="s">
        <v>2149</v>
      </c>
      <c r="K468" s="2" t="s">
        <v>262</v>
      </c>
      <c r="L468" s="2">
        <v>4022</v>
      </c>
      <c r="M468" s="2" t="s">
        <v>1991</v>
      </c>
      <c r="N468" s="2" t="s">
        <v>264</v>
      </c>
      <c r="O468" s="2" t="s">
        <v>300</v>
      </c>
      <c r="P468" s="2" t="s">
        <v>266</v>
      </c>
      <c r="Q468" s="2" t="s">
        <v>118</v>
      </c>
      <c r="R468" s="2" t="s">
        <v>267</v>
      </c>
      <c r="S468" s="2" t="s">
        <v>182</v>
      </c>
      <c r="T468" s="2" t="s">
        <v>2150</v>
      </c>
      <c r="U468" s="2" t="s">
        <v>190</v>
      </c>
      <c r="V468" s="2" t="s">
        <v>1993</v>
      </c>
      <c r="W468" s="2" t="s">
        <v>1994</v>
      </c>
      <c r="X468" s="2" t="s">
        <v>2141</v>
      </c>
      <c r="Y468" s="2" t="s">
        <v>2142</v>
      </c>
      <c r="Z468" s="16">
        <v>0</v>
      </c>
      <c r="AA468" s="16">
        <v>0</v>
      </c>
      <c r="AB468" s="16">
        <v>0</v>
      </c>
      <c r="AC468" s="16">
        <v>0</v>
      </c>
      <c r="AD468" s="36">
        <f t="shared" si="51"/>
        <v>0</v>
      </c>
      <c r="AE468" s="16">
        <v>0</v>
      </c>
      <c r="AF468" s="16">
        <v>0</v>
      </c>
      <c r="AG468" s="16">
        <f t="shared" si="52"/>
        <v>0</v>
      </c>
      <c r="AH468" s="16">
        <v>0</v>
      </c>
      <c r="AI468" s="16">
        <v>0</v>
      </c>
      <c r="AJ468" s="16">
        <f t="shared" si="53"/>
        <v>0</v>
      </c>
      <c r="AK468" s="16">
        <v>0</v>
      </c>
      <c r="AL468" s="16">
        <v>0</v>
      </c>
      <c r="AM468" s="16">
        <f t="shared" si="54"/>
        <v>0</v>
      </c>
      <c r="AN468" s="16">
        <v>0</v>
      </c>
      <c r="AO468" s="16">
        <v>0</v>
      </c>
      <c r="AP468" s="16">
        <f t="shared" si="55"/>
        <v>0</v>
      </c>
      <c r="AQ468" s="16">
        <v>0</v>
      </c>
      <c r="AR468" s="16">
        <f t="shared" si="56"/>
        <v>0</v>
      </c>
      <c r="AS468" s="16" t="s">
        <v>2036</v>
      </c>
      <c r="AT468" s="16" t="s">
        <v>273</v>
      </c>
      <c r="AU468" s="16" t="s">
        <v>274</v>
      </c>
      <c r="AV468" s="16">
        <v>0</v>
      </c>
      <c r="AW468" s="36">
        <v>0</v>
      </c>
      <c r="AX468" s="36">
        <v>0</v>
      </c>
      <c r="AY468" s="36">
        <v>0</v>
      </c>
      <c r="AZ468" s="36">
        <v>0</v>
      </c>
      <c r="BA468" s="36">
        <v>0</v>
      </c>
      <c r="BB468" s="36"/>
    </row>
    <row r="469" spans="1:54" hidden="1" x14ac:dyDescent="0.25">
      <c r="A469" s="2" t="str">
        <f t="shared" si="50"/>
        <v>R</v>
      </c>
      <c r="B469" s="34" t="s">
        <v>253</v>
      </c>
      <c r="C469" s="2" t="s">
        <v>2109</v>
      </c>
      <c r="D469" s="35" t="s">
        <v>2110</v>
      </c>
      <c r="E469" s="2" t="s">
        <v>2151</v>
      </c>
      <c r="F469" s="2" t="s">
        <v>2152</v>
      </c>
      <c r="G469" s="2" t="s">
        <v>2153</v>
      </c>
      <c r="H469" s="2" t="s">
        <v>2152</v>
      </c>
      <c r="I469" s="2" t="s">
        <v>2154</v>
      </c>
      <c r="J469" s="2" t="s">
        <v>2155</v>
      </c>
      <c r="K469" s="2" t="s">
        <v>262</v>
      </c>
      <c r="L469" s="2">
        <v>4022</v>
      </c>
      <c r="M469" s="2" t="s">
        <v>1991</v>
      </c>
      <c r="N469" s="2" t="s">
        <v>264</v>
      </c>
      <c r="O469" s="2" t="s">
        <v>300</v>
      </c>
      <c r="P469" s="2" t="s">
        <v>266</v>
      </c>
      <c r="Q469" s="2" t="s">
        <v>118</v>
      </c>
      <c r="R469" s="2" t="s">
        <v>267</v>
      </c>
      <c r="S469" s="2" t="s">
        <v>182</v>
      </c>
      <c r="T469" s="2" t="s">
        <v>2008</v>
      </c>
      <c r="U469" s="2" t="s">
        <v>193</v>
      </c>
      <c r="V469" s="2" t="s">
        <v>269</v>
      </c>
      <c r="W469" s="2" t="s">
        <v>270</v>
      </c>
      <c r="X469" s="2" t="s">
        <v>271</v>
      </c>
      <c r="Y469" s="2" t="s">
        <v>272</v>
      </c>
      <c r="Z469" s="16">
        <v>0</v>
      </c>
      <c r="AA469" s="16">
        <v>0</v>
      </c>
      <c r="AB469" s="16">
        <v>778.52</v>
      </c>
      <c r="AC469" s="16">
        <v>145206.18</v>
      </c>
      <c r="AD469" s="36">
        <f t="shared" si="51"/>
        <v>-145206.18</v>
      </c>
      <c r="AE469" s="16">
        <v>0</v>
      </c>
      <c r="AF469" s="16">
        <v>0</v>
      </c>
      <c r="AG469" s="16">
        <f t="shared" si="52"/>
        <v>0</v>
      </c>
      <c r="AH469" s="16">
        <v>0</v>
      </c>
      <c r="AI469" s="16">
        <v>0</v>
      </c>
      <c r="AJ469" s="16">
        <f t="shared" si="53"/>
        <v>0</v>
      </c>
      <c r="AK469" s="16">
        <v>0</v>
      </c>
      <c r="AL469" s="16">
        <v>0</v>
      </c>
      <c r="AM469" s="16">
        <f t="shared" si="54"/>
        <v>0</v>
      </c>
      <c r="AN469" s="16">
        <v>0</v>
      </c>
      <c r="AO469" s="16">
        <v>0</v>
      </c>
      <c r="AP469" s="16">
        <f t="shared" si="55"/>
        <v>0</v>
      </c>
      <c r="AQ469" s="16">
        <v>0</v>
      </c>
      <c r="AR469" s="16">
        <f t="shared" si="56"/>
        <v>-145206.18</v>
      </c>
      <c r="AS469" s="16" t="s">
        <v>2036</v>
      </c>
      <c r="AT469" s="16" t="s">
        <v>273</v>
      </c>
      <c r="AU469" s="16" t="s">
        <v>274</v>
      </c>
      <c r="AV469" s="16">
        <v>0</v>
      </c>
      <c r="AW469" s="36">
        <v>0</v>
      </c>
      <c r="AX469" s="36">
        <v>0</v>
      </c>
      <c r="AY469" s="36">
        <v>0</v>
      </c>
      <c r="AZ469" s="36">
        <v>0</v>
      </c>
      <c r="BA469" s="36">
        <v>0</v>
      </c>
      <c r="BB469" s="36"/>
    </row>
    <row r="470" spans="1:54" hidden="1" x14ac:dyDescent="0.25">
      <c r="A470" s="2" t="str">
        <f t="shared" si="50"/>
        <v>R</v>
      </c>
      <c r="B470" s="34" t="s">
        <v>253</v>
      </c>
      <c r="C470" s="2" t="s">
        <v>2109</v>
      </c>
      <c r="D470" s="35" t="s">
        <v>2110</v>
      </c>
      <c r="E470" s="2" t="s">
        <v>2156</v>
      </c>
      <c r="F470" s="2" t="s">
        <v>2157</v>
      </c>
      <c r="G470" s="2" t="s">
        <v>2158</v>
      </c>
      <c r="H470" s="2" t="s">
        <v>2157</v>
      </c>
      <c r="I470" s="2" t="s">
        <v>2159</v>
      </c>
      <c r="J470" s="2" t="s">
        <v>2160</v>
      </c>
      <c r="K470" s="2" t="s">
        <v>262</v>
      </c>
      <c r="L470" s="2">
        <v>9900</v>
      </c>
      <c r="M470" s="2" t="s">
        <v>2161</v>
      </c>
      <c r="N470" s="2" t="s">
        <v>264</v>
      </c>
      <c r="O470" s="2" t="s">
        <v>450</v>
      </c>
      <c r="P470" s="2" t="s">
        <v>266</v>
      </c>
      <c r="Q470" s="2" t="s">
        <v>118</v>
      </c>
      <c r="R470" s="2" t="s">
        <v>267</v>
      </c>
      <c r="S470" s="2" t="s">
        <v>182</v>
      </c>
      <c r="T470" s="2" t="s">
        <v>1992</v>
      </c>
      <c r="U470" s="2" t="s">
        <v>183</v>
      </c>
      <c r="V470" s="2" t="s">
        <v>2048</v>
      </c>
      <c r="W470" s="2" t="s">
        <v>2049</v>
      </c>
      <c r="X470" s="2" t="s">
        <v>2162</v>
      </c>
      <c r="Y470" s="2" t="s">
        <v>2163</v>
      </c>
      <c r="Z470" s="16">
        <v>-6361166.0999999996</v>
      </c>
      <c r="AA470" s="16">
        <v>-6361166</v>
      </c>
      <c r="AB470" s="16">
        <v>-6361166.0999999996</v>
      </c>
      <c r="AC470" s="16">
        <v>-6361166.0999999996</v>
      </c>
      <c r="AD470" s="36">
        <f t="shared" si="51"/>
        <v>9.999999962747097E-2</v>
      </c>
      <c r="AE470" s="16">
        <v>-6361166.120000001</v>
      </c>
      <c r="AF470" s="16">
        <v>-6361166.120000001</v>
      </c>
      <c r="AG470" s="16">
        <f t="shared" si="52"/>
        <v>0</v>
      </c>
      <c r="AH470" s="16">
        <v>-8449896.4100000039</v>
      </c>
      <c r="AI470" s="16">
        <v>-8449896.4100000039</v>
      </c>
      <c r="AJ470" s="16">
        <f t="shared" si="53"/>
        <v>0</v>
      </c>
      <c r="AK470" s="16">
        <v>-13472110.349999994</v>
      </c>
      <c r="AL470" s="16">
        <v>-13472110.349999994</v>
      </c>
      <c r="AM470" s="16">
        <f t="shared" si="54"/>
        <v>0</v>
      </c>
      <c r="AN470" s="16">
        <v>-17614205.209999986</v>
      </c>
      <c r="AO470" s="16">
        <v>-17614205.209999986</v>
      </c>
      <c r="AP470" s="16">
        <f t="shared" si="55"/>
        <v>0</v>
      </c>
      <c r="AQ470" s="16">
        <v>-17614205.209999986</v>
      </c>
      <c r="AR470" s="16">
        <f t="shared" si="56"/>
        <v>9.999999962747097E-2</v>
      </c>
      <c r="AS470" s="16" t="s">
        <v>2164</v>
      </c>
      <c r="AT470" s="16" t="s">
        <v>2165</v>
      </c>
      <c r="AU470" s="16" t="s">
        <v>274</v>
      </c>
      <c r="AV470" s="16">
        <v>0</v>
      </c>
      <c r="AW470" s="36">
        <v>0</v>
      </c>
      <c r="AX470" s="36">
        <v>0</v>
      </c>
      <c r="AY470" s="36">
        <v>0</v>
      </c>
      <c r="AZ470" s="36">
        <v>0</v>
      </c>
      <c r="BA470" s="36">
        <v>0</v>
      </c>
      <c r="BB470" s="36"/>
    </row>
    <row r="471" spans="1:54" hidden="1" x14ac:dyDescent="0.25">
      <c r="A471" s="2" t="str">
        <f t="shared" si="50"/>
        <v>R</v>
      </c>
      <c r="B471" s="34" t="s">
        <v>253</v>
      </c>
      <c r="C471" s="2" t="s">
        <v>2109</v>
      </c>
      <c r="D471" s="35" t="s">
        <v>2110</v>
      </c>
      <c r="E471" s="2" t="s">
        <v>2166</v>
      </c>
      <c r="F471" s="2" t="s">
        <v>2167</v>
      </c>
      <c r="G471" s="2" t="s">
        <v>2168</v>
      </c>
      <c r="H471" s="2" t="s">
        <v>2167</v>
      </c>
      <c r="I471" s="2" t="s">
        <v>2169</v>
      </c>
      <c r="J471" s="2" t="s">
        <v>2170</v>
      </c>
      <c r="K471" s="2" t="s">
        <v>262</v>
      </c>
      <c r="L471" s="2">
        <v>4207</v>
      </c>
      <c r="M471" s="2" t="s">
        <v>2171</v>
      </c>
      <c r="N471" s="2" t="s">
        <v>264</v>
      </c>
      <c r="O471" s="2" t="s">
        <v>450</v>
      </c>
      <c r="P471" s="2" t="s">
        <v>266</v>
      </c>
      <c r="Q471" s="2" t="s">
        <v>118</v>
      </c>
      <c r="R471" s="2" t="s">
        <v>267</v>
      </c>
      <c r="S471" s="2" t="s">
        <v>182</v>
      </c>
      <c r="T471" s="2" t="s">
        <v>1992</v>
      </c>
      <c r="U471" s="2" t="s">
        <v>183</v>
      </c>
      <c r="V471" s="2" t="s">
        <v>1993</v>
      </c>
      <c r="W471" s="2" t="s">
        <v>1994</v>
      </c>
      <c r="X471" s="2" t="s">
        <v>2141</v>
      </c>
      <c r="Y471" s="2" t="s">
        <v>2142</v>
      </c>
      <c r="Z471" s="16">
        <v>0</v>
      </c>
      <c r="AA471" s="16">
        <v>0</v>
      </c>
      <c r="AB471" s="16">
        <v>-31376.35</v>
      </c>
      <c r="AC471" s="16">
        <v>26476.961379999993</v>
      </c>
      <c r="AD471" s="36">
        <f t="shared" si="51"/>
        <v>-26476.961379999993</v>
      </c>
      <c r="AE471" s="16">
        <v>0</v>
      </c>
      <c r="AF471" s="16">
        <v>0</v>
      </c>
      <c r="AG471" s="16">
        <f t="shared" si="52"/>
        <v>0</v>
      </c>
      <c r="AH471" s="16">
        <v>0</v>
      </c>
      <c r="AI471" s="16">
        <v>0</v>
      </c>
      <c r="AJ471" s="16">
        <f t="shared" si="53"/>
        <v>0</v>
      </c>
      <c r="AK471" s="16">
        <v>0</v>
      </c>
      <c r="AL471" s="16">
        <v>0</v>
      </c>
      <c r="AM471" s="16">
        <f t="shared" si="54"/>
        <v>0</v>
      </c>
      <c r="AN471" s="16">
        <v>0</v>
      </c>
      <c r="AO471" s="16">
        <v>0</v>
      </c>
      <c r="AP471" s="16">
        <f t="shared" si="55"/>
        <v>0</v>
      </c>
      <c r="AQ471" s="16">
        <v>0</v>
      </c>
      <c r="AR471" s="16">
        <f t="shared" si="56"/>
        <v>-26476.961379999993</v>
      </c>
      <c r="AS471" s="16" t="s">
        <v>2164</v>
      </c>
      <c r="AT471" s="16" t="s">
        <v>273</v>
      </c>
      <c r="AU471" s="16" t="s">
        <v>274</v>
      </c>
      <c r="AV471" s="16">
        <v>0</v>
      </c>
      <c r="AW471" s="36">
        <v>0</v>
      </c>
      <c r="AX471" s="36">
        <v>0</v>
      </c>
      <c r="AY471" s="36">
        <v>0</v>
      </c>
      <c r="AZ471" s="36">
        <v>0</v>
      </c>
      <c r="BA471" s="36">
        <v>0</v>
      </c>
      <c r="BB471" s="36"/>
    </row>
    <row r="472" spans="1:54" hidden="1" x14ac:dyDescent="0.25">
      <c r="A472" s="2" t="str">
        <f t="shared" si="50"/>
        <v>R</v>
      </c>
      <c r="B472" s="34" t="s">
        <v>253</v>
      </c>
      <c r="C472" s="2" t="s">
        <v>2109</v>
      </c>
      <c r="D472" s="35" t="s">
        <v>2110</v>
      </c>
      <c r="E472" s="2" t="s">
        <v>2166</v>
      </c>
      <c r="F472" s="2" t="s">
        <v>2167</v>
      </c>
      <c r="G472" s="2" t="s">
        <v>2168</v>
      </c>
      <c r="H472" s="2" t="s">
        <v>2167</v>
      </c>
      <c r="I472" s="2" t="s">
        <v>2172</v>
      </c>
      <c r="J472" s="2" t="s">
        <v>2173</v>
      </c>
      <c r="K472" s="2" t="s">
        <v>262</v>
      </c>
      <c r="L472" s="2">
        <v>4207</v>
      </c>
      <c r="M472" s="2" t="s">
        <v>2171</v>
      </c>
      <c r="N472" s="2" t="s">
        <v>422</v>
      </c>
      <c r="O472" s="2" t="s">
        <v>450</v>
      </c>
      <c r="P472" s="2" t="s">
        <v>266</v>
      </c>
      <c r="Q472" s="2" t="s">
        <v>118</v>
      </c>
      <c r="R472" s="2" t="s">
        <v>267</v>
      </c>
      <c r="S472" s="2" t="s">
        <v>182</v>
      </c>
      <c r="T472" s="2" t="s">
        <v>1992</v>
      </c>
      <c r="U472" s="2" t="s">
        <v>183</v>
      </c>
      <c r="V472" s="2" t="s">
        <v>1993</v>
      </c>
      <c r="W472" s="2" t="s">
        <v>1994</v>
      </c>
      <c r="X472" s="2" t="s">
        <v>2141</v>
      </c>
      <c r="Y472" s="2" t="s">
        <v>2142</v>
      </c>
      <c r="Z472" s="16">
        <v>0</v>
      </c>
      <c r="AA472" s="16">
        <v>0</v>
      </c>
      <c r="AB472" s="16">
        <v>0</v>
      </c>
      <c r="AC472" s="16">
        <v>0</v>
      </c>
      <c r="AD472" s="36">
        <f t="shared" si="51"/>
        <v>0</v>
      </c>
      <c r="AE472" s="16">
        <v>0</v>
      </c>
      <c r="AF472" s="16">
        <v>0</v>
      </c>
      <c r="AG472" s="16">
        <f t="shared" si="52"/>
        <v>0</v>
      </c>
      <c r="AH472" s="16">
        <v>0</v>
      </c>
      <c r="AI472" s="16">
        <v>0</v>
      </c>
      <c r="AJ472" s="16">
        <f t="shared" si="53"/>
        <v>0</v>
      </c>
      <c r="AK472" s="16">
        <v>0</v>
      </c>
      <c r="AL472" s="16">
        <v>0</v>
      </c>
      <c r="AM472" s="16">
        <f t="shared" si="54"/>
        <v>0</v>
      </c>
      <c r="AN472" s="16">
        <v>0</v>
      </c>
      <c r="AO472" s="16">
        <v>0</v>
      </c>
      <c r="AP472" s="16">
        <f t="shared" si="55"/>
        <v>0</v>
      </c>
      <c r="AQ472" s="16">
        <v>0</v>
      </c>
      <c r="AR472" s="16">
        <f t="shared" si="56"/>
        <v>0</v>
      </c>
      <c r="AS472" s="16">
        <v>0</v>
      </c>
      <c r="AT472" s="16" t="s">
        <v>273</v>
      </c>
      <c r="AU472" s="16" t="s">
        <v>274</v>
      </c>
      <c r="AV472" s="16">
        <v>0</v>
      </c>
      <c r="AW472" s="36">
        <v>0</v>
      </c>
      <c r="AX472" s="36">
        <v>0</v>
      </c>
      <c r="AY472" s="36">
        <v>0</v>
      </c>
      <c r="AZ472" s="36">
        <v>0</v>
      </c>
      <c r="BA472" s="36">
        <v>0</v>
      </c>
      <c r="BB472" s="36"/>
    </row>
    <row r="473" spans="1:54" hidden="1" x14ac:dyDescent="0.25">
      <c r="A473" s="2" t="str">
        <f t="shared" si="50"/>
        <v>R</v>
      </c>
      <c r="B473" s="34" t="s">
        <v>253</v>
      </c>
      <c r="C473" s="2" t="s">
        <v>2109</v>
      </c>
      <c r="D473" s="35" t="s">
        <v>2110</v>
      </c>
      <c r="E473" s="2" t="s">
        <v>2174</v>
      </c>
      <c r="F473" s="2" t="s">
        <v>2175</v>
      </c>
      <c r="G473" s="2" t="s">
        <v>2176</v>
      </c>
      <c r="H473" s="2" t="s">
        <v>2177</v>
      </c>
      <c r="I473" s="2" t="s">
        <v>2178</v>
      </c>
      <c r="J473" s="2" t="s">
        <v>2179</v>
      </c>
      <c r="K473" s="2" t="s">
        <v>262</v>
      </c>
      <c r="L473" s="2">
        <v>4207</v>
      </c>
      <c r="M473" s="2" t="s">
        <v>2171</v>
      </c>
      <c r="N473" s="2" t="s">
        <v>264</v>
      </c>
      <c r="O473" s="2" t="s">
        <v>450</v>
      </c>
      <c r="P473" s="2" t="s">
        <v>266</v>
      </c>
      <c r="Q473" s="2" t="s">
        <v>118</v>
      </c>
      <c r="R473" s="2" t="s">
        <v>267</v>
      </c>
      <c r="S473" s="2" t="s">
        <v>182</v>
      </c>
      <c r="T473" s="2" t="s">
        <v>1992</v>
      </c>
      <c r="U473" s="2" t="s">
        <v>183</v>
      </c>
      <c r="V473" s="2" t="s">
        <v>1993</v>
      </c>
      <c r="W473" s="2" t="s">
        <v>1994</v>
      </c>
      <c r="X473" s="2" t="s">
        <v>1995</v>
      </c>
      <c r="Y473" s="2" t="s">
        <v>1996</v>
      </c>
      <c r="Z473" s="16">
        <v>0</v>
      </c>
      <c r="AA473" s="16">
        <v>2479900</v>
      </c>
      <c r="AB473" s="16">
        <v>2268907.79</v>
      </c>
      <c r="AC473" s="16">
        <v>2437063.6232940997</v>
      </c>
      <c r="AD473" s="36">
        <f t="shared" si="51"/>
        <v>42836.3767059003</v>
      </c>
      <c r="AE473" s="16">
        <v>0</v>
      </c>
      <c r="AF473" s="16">
        <v>3153377</v>
      </c>
      <c r="AG473" s="16">
        <f t="shared" si="52"/>
        <v>-3153377</v>
      </c>
      <c r="AH473" s="16">
        <v>0</v>
      </c>
      <c r="AI473" s="16">
        <v>3235365</v>
      </c>
      <c r="AJ473" s="16">
        <f t="shared" si="53"/>
        <v>-3235365</v>
      </c>
      <c r="AK473" s="16">
        <v>0</v>
      </c>
      <c r="AL473" s="16">
        <v>3319485</v>
      </c>
      <c r="AM473" s="16">
        <f t="shared" si="54"/>
        <v>-3319485</v>
      </c>
      <c r="AN473" s="16">
        <v>0</v>
      </c>
      <c r="AO473" s="16">
        <v>3405791</v>
      </c>
      <c r="AP473" s="16">
        <f t="shared" si="55"/>
        <v>-3405791</v>
      </c>
      <c r="AQ473" s="16">
        <v>3494342</v>
      </c>
      <c r="AR473" s="16">
        <f t="shared" si="56"/>
        <v>-13071181.6232941</v>
      </c>
      <c r="AS473" s="16" t="s">
        <v>2164</v>
      </c>
      <c r="AT473" s="16" t="s">
        <v>273</v>
      </c>
      <c r="AU473" s="16" t="s">
        <v>274</v>
      </c>
      <c r="AV473" s="16">
        <v>0</v>
      </c>
      <c r="AW473" s="36">
        <v>0</v>
      </c>
      <c r="AX473" s="36">
        <v>0</v>
      </c>
      <c r="AY473" s="36">
        <v>0</v>
      </c>
      <c r="AZ473" s="36">
        <v>0</v>
      </c>
      <c r="BA473" s="36">
        <v>0</v>
      </c>
      <c r="BB473" s="36"/>
    </row>
    <row r="474" spans="1:54" hidden="1" x14ac:dyDescent="0.25">
      <c r="A474" s="2" t="str">
        <f t="shared" si="50"/>
        <v>R</v>
      </c>
      <c r="B474" s="34" t="s">
        <v>253</v>
      </c>
      <c r="C474" s="2" t="s">
        <v>2109</v>
      </c>
      <c r="D474" s="35" t="s">
        <v>2110</v>
      </c>
      <c r="E474" s="2" t="s">
        <v>2174</v>
      </c>
      <c r="F474" s="2" t="s">
        <v>2175</v>
      </c>
      <c r="G474" s="2" t="s">
        <v>2176</v>
      </c>
      <c r="H474" s="2" t="s">
        <v>2177</v>
      </c>
      <c r="I474" s="2" t="s">
        <v>2180</v>
      </c>
      <c r="J474" s="2" t="s">
        <v>2181</v>
      </c>
      <c r="K474" s="2" t="s">
        <v>262</v>
      </c>
      <c r="L474" s="2">
        <v>4207</v>
      </c>
      <c r="M474" s="2" t="s">
        <v>2171</v>
      </c>
      <c r="N474" s="2" t="s">
        <v>422</v>
      </c>
      <c r="O474" s="2" t="s">
        <v>450</v>
      </c>
      <c r="P474" s="2" t="s">
        <v>266</v>
      </c>
      <c r="Q474" s="2" t="s">
        <v>118</v>
      </c>
      <c r="R474" s="2" t="s">
        <v>267</v>
      </c>
      <c r="S474" s="2" t="s">
        <v>182</v>
      </c>
      <c r="T474" s="2" t="s">
        <v>1992</v>
      </c>
      <c r="U474" s="2" t="s">
        <v>183</v>
      </c>
      <c r="V474" s="2" t="s">
        <v>1993</v>
      </c>
      <c r="W474" s="2" t="s">
        <v>1994</v>
      </c>
      <c r="X474" s="2" t="s">
        <v>1995</v>
      </c>
      <c r="Y474" s="2" t="s">
        <v>1996</v>
      </c>
      <c r="Z474" s="16">
        <v>0</v>
      </c>
      <c r="AA474" s="16">
        <v>14521</v>
      </c>
      <c r="AB474" s="16">
        <v>0</v>
      </c>
      <c r="AC474" s="16">
        <v>0</v>
      </c>
      <c r="AD474" s="36">
        <f t="shared" si="51"/>
        <v>14521</v>
      </c>
      <c r="AE474" s="16">
        <v>0</v>
      </c>
      <c r="AF474" s="16">
        <v>0</v>
      </c>
      <c r="AG474" s="16">
        <f t="shared" si="52"/>
        <v>0</v>
      </c>
      <c r="AH474" s="16">
        <v>0</v>
      </c>
      <c r="AI474" s="16">
        <v>0</v>
      </c>
      <c r="AJ474" s="16">
        <f t="shared" si="53"/>
        <v>0</v>
      </c>
      <c r="AK474" s="16">
        <v>0</v>
      </c>
      <c r="AL474" s="16">
        <v>0</v>
      </c>
      <c r="AM474" s="16">
        <f t="shared" si="54"/>
        <v>0</v>
      </c>
      <c r="AN474" s="16">
        <v>0</v>
      </c>
      <c r="AO474" s="16">
        <v>0</v>
      </c>
      <c r="AP474" s="16">
        <f t="shared" si="55"/>
        <v>0</v>
      </c>
      <c r="AQ474" s="16">
        <v>0</v>
      </c>
      <c r="AR474" s="16">
        <f t="shared" si="56"/>
        <v>14521</v>
      </c>
      <c r="AS474" s="16">
        <v>0</v>
      </c>
      <c r="AT474" s="16" t="s">
        <v>273</v>
      </c>
      <c r="AU474" s="16" t="s">
        <v>274</v>
      </c>
      <c r="AV474" s="16">
        <v>0</v>
      </c>
      <c r="AW474" s="36">
        <v>0</v>
      </c>
      <c r="AX474" s="36">
        <v>0</v>
      </c>
      <c r="AY474" s="36">
        <v>0</v>
      </c>
      <c r="AZ474" s="36">
        <v>0</v>
      </c>
      <c r="BA474" s="36">
        <v>0</v>
      </c>
      <c r="BB474" s="36"/>
    </row>
    <row r="475" spans="1:54" hidden="1" x14ac:dyDescent="0.25">
      <c r="A475" s="2" t="str">
        <f t="shared" si="50"/>
        <v>R</v>
      </c>
      <c r="B475" s="34" t="s">
        <v>253</v>
      </c>
      <c r="C475" s="2" t="s">
        <v>2109</v>
      </c>
      <c r="D475" s="35" t="s">
        <v>2110</v>
      </c>
      <c r="E475" s="2" t="s">
        <v>2174</v>
      </c>
      <c r="F475" s="2" t="s">
        <v>2175</v>
      </c>
      <c r="G475" s="2" t="s">
        <v>2182</v>
      </c>
      <c r="H475" s="2" t="s">
        <v>2183</v>
      </c>
      <c r="I475" s="2" t="s">
        <v>2184</v>
      </c>
      <c r="J475" s="2" t="s">
        <v>2185</v>
      </c>
      <c r="K475" s="2" t="s">
        <v>262</v>
      </c>
      <c r="L475" s="2">
        <v>4207</v>
      </c>
      <c r="M475" s="2" t="s">
        <v>2171</v>
      </c>
      <c r="N475" s="2" t="s">
        <v>264</v>
      </c>
      <c r="O475" s="2" t="s">
        <v>450</v>
      </c>
      <c r="P475" s="2" t="s">
        <v>266</v>
      </c>
      <c r="Q475" s="2" t="s">
        <v>118</v>
      </c>
      <c r="R475" s="2" t="s">
        <v>267</v>
      </c>
      <c r="S475" s="2" t="s">
        <v>182</v>
      </c>
      <c r="T475" s="2" t="s">
        <v>1992</v>
      </c>
      <c r="U475" s="2" t="s">
        <v>183</v>
      </c>
      <c r="V475" s="2" t="s">
        <v>1993</v>
      </c>
      <c r="W475" s="2" t="s">
        <v>1994</v>
      </c>
      <c r="X475" s="2" t="s">
        <v>1995</v>
      </c>
      <c r="Y475" s="2" t="s">
        <v>1996</v>
      </c>
      <c r="Z475" s="16">
        <v>0</v>
      </c>
      <c r="AA475" s="16">
        <v>3623911</v>
      </c>
      <c r="AB475" s="16">
        <v>3495353.73</v>
      </c>
      <c r="AC475" s="16">
        <v>3320450.1134318002</v>
      </c>
      <c r="AD475" s="36">
        <f t="shared" si="51"/>
        <v>303460.88656819984</v>
      </c>
      <c r="AE475" s="16">
        <v>0</v>
      </c>
      <c r="AF475" s="16">
        <v>4247227</v>
      </c>
      <c r="AG475" s="16">
        <f t="shared" si="52"/>
        <v>-4247227</v>
      </c>
      <c r="AH475" s="16">
        <v>0</v>
      </c>
      <c r="AI475" s="16">
        <v>4357655</v>
      </c>
      <c r="AJ475" s="16">
        <f t="shared" si="53"/>
        <v>-4357655</v>
      </c>
      <c r="AK475" s="16">
        <v>0</v>
      </c>
      <c r="AL475" s="16">
        <v>4470954</v>
      </c>
      <c r="AM475" s="16">
        <f t="shared" si="54"/>
        <v>-4470954</v>
      </c>
      <c r="AN475" s="16">
        <v>0</v>
      </c>
      <c r="AO475" s="16">
        <v>4587199</v>
      </c>
      <c r="AP475" s="16">
        <f t="shared" si="55"/>
        <v>-4587199</v>
      </c>
      <c r="AQ475" s="16">
        <v>4706466</v>
      </c>
      <c r="AR475" s="16">
        <f t="shared" si="56"/>
        <v>-17359574.1134318</v>
      </c>
      <c r="AS475" s="16" t="s">
        <v>2164</v>
      </c>
      <c r="AT475" s="16" t="s">
        <v>273</v>
      </c>
      <c r="AU475" s="16" t="s">
        <v>274</v>
      </c>
      <c r="AV475" s="16">
        <v>0</v>
      </c>
      <c r="AW475" s="36">
        <v>0</v>
      </c>
      <c r="AX475" s="36">
        <v>0</v>
      </c>
      <c r="AY475" s="36">
        <v>0</v>
      </c>
      <c r="AZ475" s="36">
        <v>0</v>
      </c>
      <c r="BA475" s="36">
        <v>0</v>
      </c>
      <c r="BB475" s="36"/>
    </row>
    <row r="476" spans="1:54" hidden="1" x14ac:dyDescent="0.25">
      <c r="A476" s="2" t="str">
        <f t="shared" si="50"/>
        <v>R</v>
      </c>
      <c r="B476" s="34" t="s">
        <v>253</v>
      </c>
      <c r="C476" s="2" t="s">
        <v>2109</v>
      </c>
      <c r="D476" s="35" t="s">
        <v>2110</v>
      </c>
      <c r="E476" s="2" t="s">
        <v>2174</v>
      </c>
      <c r="F476" s="2" t="s">
        <v>2175</v>
      </c>
      <c r="G476" s="2" t="s">
        <v>2182</v>
      </c>
      <c r="H476" s="2" t="s">
        <v>2183</v>
      </c>
      <c r="I476" s="2" t="s">
        <v>2186</v>
      </c>
      <c r="J476" s="2" t="s">
        <v>2187</v>
      </c>
      <c r="K476" s="2" t="s">
        <v>262</v>
      </c>
      <c r="L476" s="2">
        <v>4207</v>
      </c>
      <c r="M476" s="2" t="s">
        <v>2171</v>
      </c>
      <c r="N476" s="2" t="s">
        <v>264</v>
      </c>
      <c r="O476" s="2" t="s">
        <v>450</v>
      </c>
      <c r="P476" s="2" t="s">
        <v>266</v>
      </c>
      <c r="Q476" s="2" t="s">
        <v>118</v>
      </c>
      <c r="R476" s="2" t="s">
        <v>267</v>
      </c>
      <c r="S476" s="2" t="s">
        <v>182</v>
      </c>
      <c r="T476" s="2" t="s">
        <v>1992</v>
      </c>
      <c r="U476" s="2" t="s">
        <v>183</v>
      </c>
      <c r="V476" s="2" t="s">
        <v>1993</v>
      </c>
      <c r="W476" s="2" t="s">
        <v>1994</v>
      </c>
      <c r="X476" s="2" t="s">
        <v>1995</v>
      </c>
      <c r="Y476" s="2" t="s">
        <v>1996</v>
      </c>
      <c r="Z476" s="16">
        <v>0</v>
      </c>
      <c r="AA476" s="16">
        <v>931138</v>
      </c>
      <c r="AB476" s="16">
        <v>604859.39</v>
      </c>
      <c r="AC476" s="16">
        <v>662796.41478890006</v>
      </c>
      <c r="AD476" s="36">
        <f t="shared" si="51"/>
        <v>268341.58521109994</v>
      </c>
      <c r="AE476" s="16">
        <v>0</v>
      </c>
      <c r="AF476" s="16">
        <v>1070253</v>
      </c>
      <c r="AG476" s="16">
        <f t="shared" si="52"/>
        <v>-1070253</v>
      </c>
      <c r="AH476" s="16">
        <v>0</v>
      </c>
      <c r="AI476" s="16">
        <v>1098080</v>
      </c>
      <c r="AJ476" s="16">
        <f t="shared" si="53"/>
        <v>-1098080</v>
      </c>
      <c r="AK476" s="16">
        <v>0</v>
      </c>
      <c r="AL476" s="16">
        <v>1126630</v>
      </c>
      <c r="AM476" s="16">
        <f t="shared" si="54"/>
        <v>-1126630</v>
      </c>
      <c r="AN476" s="16">
        <v>0</v>
      </c>
      <c r="AO476" s="16">
        <v>1155922</v>
      </c>
      <c r="AP476" s="16">
        <f t="shared" si="55"/>
        <v>-1155922</v>
      </c>
      <c r="AQ476" s="16">
        <v>1185976</v>
      </c>
      <c r="AR476" s="16">
        <f t="shared" si="56"/>
        <v>-4182543.4147888999</v>
      </c>
      <c r="AS476" s="16" t="s">
        <v>2164</v>
      </c>
      <c r="AT476" s="16" t="s">
        <v>273</v>
      </c>
      <c r="AU476" s="16" t="s">
        <v>274</v>
      </c>
      <c r="AV476" s="16">
        <v>0</v>
      </c>
      <c r="AW476" s="36">
        <v>0</v>
      </c>
      <c r="AX476" s="36">
        <v>0</v>
      </c>
      <c r="AY476" s="36">
        <v>0</v>
      </c>
      <c r="AZ476" s="36">
        <v>0</v>
      </c>
      <c r="BA476" s="36">
        <v>0</v>
      </c>
      <c r="BB476" s="36"/>
    </row>
    <row r="477" spans="1:54" hidden="1" x14ac:dyDescent="0.25">
      <c r="A477" s="2" t="str">
        <f t="shared" si="50"/>
        <v>R</v>
      </c>
      <c r="B477" s="34" t="s">
        <v>253</v>
      </c>
      <c r="C477" s="2" t="s">
        <v>2109</v>
      </c>
      <c r="D477" s="35" t="s">
        <v>2110</v>
      </c>
      <c r="E477" s="2" t="s">
        <v>2174</v>
      </c>
      <c r="F477" s="2" t="s">
        <v>2175</v>
      </c>
      <c r="G477" s="2" t="s">
        <v>2182</v>
      </c>
      <c r="H477" s="2" t="s">
        <v>2183</v>
      </c>
      <c r="I477" s="2" t="s">
        <v>2188</v>
      </c>
      <c r="J477" s="2" t="s">
        <v>2189</v>
      </c>
      <c r="K477" s="2" t="s">
        <v>262</v>
      </c>
      <c r="L477" s="2">
        <v>4207</v>
      </c>
      <c r="M477" s="2" t="s">
        <v>2171</v>
      </c>
      <c r="N477" s="2" t="s">
        <v>422</v>
      </c>
      <c r="O477" s="2" t="s">
        <v>450</v>
      </c>
      <c r="P477" s="2" t="s">
        <v>266</v>
      </c>
      <c r="Q477" s="2" t="s">
        <v>118</v>
      </c>
      <c r="R477" s="2" t="s">
        <v>267</v>
      </c>
      <c r="S477" s="2" t="s">
        <v>182</v>
      </c>
      <c r="T477" s="2" t="s">
        <v>1992</v>
      </c>
      <c r="U477" s="2" t="s">
        <v>183</v>
      </c>
      <c r="V477" s="2" t="s">
        <v>1993</v>
      </c>
      <c r="W477" s="2" t="s">
        <v>1994</v>
      </c>
      <c r="X477" s="2" t="s">
        <v>1995</v>
      </c>
      <c r="Y477" s="2" t="s">
        <v>1996</v>
      </c>
      <c r="Z477" s="16">
        <v>0</v>
      </c>
      <c r="AA477" s="16">
        <v>298137</v>
      </c>
      <c r="AB477" s="16">
        <v>0</v>
      </c>
      <c r="AC477" s="16">
        <v>0</v>
      </c>
      <c r="AD477" s="36">
        <f t="shared" si="51"/>
        <v>298137</v>
      </c>
      <c r="AE477" s="16">
        <v>0</v>
      </c>
      <c r="AF477" s="16">
        <v>0</v>
      </c>
      <c r="AG477" s="16">
        <f t="shared" si="52"/>
        <v>0</v>
      </c>
      <c r="AH477" s="16">
        <v>0</v>
      </c>
      <c r="AI477" s="16">
        <v>0</v>
      </c>
      <c r="AJ477" s="16">
        <f t="shared" si="53"/>
        <v>0</v>
      </c>
      <c r="AK477" s="16">
        <v>0</v>
      </c>
      <c r="AL477" s="16">
        <v>0</v>
      </c>
      <c r="AM477" s="16">
        <f t="shared" si="54"/>
        <v>0</v>
      </c>
      <c r="AN477" s="16">
        <v>0</v>
      </c>
      <c r="AO477" s="16">
        <v>0</v>
      </c>
      <c r="AP477" s="16">
        <f t="shared" si="55"/>
        <v>0</v>
      </c>
      <c r="AQ477" s="16">
        <v>0</v>
      </c>
      <c r="AR477" s="16">
        <f t="shared" si="56"/>
        <v>298137</v>
      </c>
      <c r="AS477" s="16">
        <v>0</v>
      </c>
      <c r="AT477" s="16" t="s">
        <v>273</v>
      </c>
      <c r="AU477" s="16" t="s">
        <v>274</v>
      </c>
      <c r="AV477" s="16">
        <v>0</v>
      </c>
      <c r="AW477" s="36">
        <v>0</v>
      </c>
      <c r="AX477" s="36">
        <v>0</v>
      </c>
      <c r="AY477" s="36">
        <v>0</v>
      </c>
      <c r="AZ477" s="36">
        <v>0</v>
      </c>
      <c r="BA477" s="36">
        <v>0</v>
      </c>
      <c r="BB477" s="36"/>
    </row>
    <row r="478" spans="1:54" hidden="1" x14ac:dyDescent="0.25">
      <c r="A478" s="2" t="str">
        <f t="shared" si="50"/>
        <v>R</v>
      </c>
      <c r="B478" s="34" t="s">
        <v>253</v>
      </c>
      <c r="C478" s="2" t="s">
        <v>2109</v>
      </c>
      <c r="D478" s="35" t="s">
        <v>2110</v>
      </c>
      <c r="E478" s="2" t="s">
        <v>2174</v>
      </c>
      <c r="F478" s="2" t="s">
        <v>2175</v>
      </c>
      <c r="G478" s="2" t="s">
        <v>2182</v>
      </c>
      <c r="H478" s="2" t="s">
        <v>2183</v>
      </c>
      <c r="I478" s="2" t="s">
        <v>2190</v>
      </c>
      <c r="J478" s="2" t="s">
        <v>2191</v>
      </c>
      <c r="K478" s="2" t="s">
        <v>262</v>
      </c>
      <c r="L478" s="2">
        <v>4207</v>
      </c>
      <c r="M478" s="2" t="s">
        <v>2171</v>
      </c>
      <c r="N478" s="2" t="s">
        <v>422</v>
      </c>
      <c r="O478" s="2" t="s">
        <v>450</v>
      </c>
      <c r="P478" s="2" t="s">
        <v>266</v>
      </c>
      <c r="Q478" s="2" t="s">
        <v>118</v>
      </c>
      <c r="R478" s="2" t="s">
        <v>267</v>
      </c>
      <c r="S478" s="2" t="s">
        <v>182</v>
      </c>
      <c r="T478" s="2" t="s">
        <v>1992</v>
      </c>
      <c r="U478" s="2" t="s">
        <v>183</v>
      </c>
      <c r="V478" s="2" t="s">
        <v>1993</v>
      </c>
      <c r="W478" s="2" t="s">
        <v>1994</v>
      </c>
      <c r="X478" s="2" t="s">
        <v>1995</v>
      </c>
      <c r="Y478" s="2" t="s">
        <v>1996</v>
      </c>
      <c r="Z478" s="16">
        <v>0</v>
      </c>
      <c r="AA478" s="16">
        <v>0</v>
      </c>
      <c r="AB478" s="16">
        <v>0</v>
      </c>
      <c r="AC478" s="16">
        <v>0</v>
      </c>
      <c r="AD478" s="36">
        <f t="shared" si="51"/>
        <v>0</v>
      </c>
      <c r="AE478" s="16">
        <v>0</v>
      </c>
      <c r="AF478" s="16">
        <v>0</v>
      </c>
      <c r="AG478" s="16">
        <f t="shared" si="52"/>
        <v>0</v>
      </c>
      <c r="AH478" s="16">
        <v>0</v>
      </c>
      <c r="AI478" s="16">
        <v>0</v>
      </c>
      <c r="AJ478" s="16">
        <f t="shared" si="53"/>
        <v>0</v>
      </c>
      <c r="AK478" s="16">
        <v>0</v>
      </c>
      <c r="AL478" s="16">
        <v>0</v>
      </c>
      <c r="AM478" s="16">
        <f t="shared" si="54"/>
        <v>0</v>
      </c>
      <c r="AN478" s="16">
        <v>0</v>
      </c>
      <c r="AO478" s="16">
        <v>0</v>
      </c>
      <c r="AP478" s="16">
        <f t="shared" si="55"/>
        <v>0</v>
      </c>
      <c r="AQ478" s="16">
        <v>0</v>
      </c>
      <c r="AR478" s="16">
        <f t="shared" si="56"/>
        <v>0</v>
      </c>
      <c r="AS478" s="16">
        <v>0</v>
      </c>
      <c r="AT478" s="16" t="s">
        <v>273</v>
      </c>
      <c r="AU478" s="16" t="s">
        <v>274</v>
      </c>
      <c r="AV478" s="16">
        <v>0</v>
      </c>
      <c r="AW478" s="36">
        <v>0</v>
      </c>
      <c r="AX478" s="36">
        <v>0</v>
      </c>
      <c r="AY478" s="36">
        <v>0</v>
      </c>
      <c r="AZ478" s="36">
        <v>0</v>
      </c>
      <c r="BA478" s="36">
        <v>0</v>
      </c>
      <c r="BB478" s="36"/>
    </row>
    <row r="479" spans="1:54" hidden="1" x14ac:dyDescent="0.25">
      <c r="A479" s="2" t="str">
        <f t="shared" si="50"/>
        <v>R</v>
      </c>
      <c r="B479" s="34" t="s">
        <v>253</v>
      </c>
      <c r="C479" s="2" t="s">
        <v>2109</v>
      </c>
      <c r="D479" s="35" t="s">
        <v>2110</v>
      </c>
      <c r="E479" s="2" t="s">
        <v>2192</v>
      </c>
      <c r="F479" s="2" t="s">
        <v>2193</v>
      </c>
      <c r="G479" s="2" t="s">
        <v>2194</v>
      </c>
      <c r="H479" s="2" t="s">
        <v>2177</v>
      </c>
      <c r="I479" s="2" t="s">
        <v>2195</v>
      </c>
      <c r="J479" s="2" t="s">
        <v>2196</v>
      </c>
      <c r="K479" s="2" t="s">
        <v>262</v>
      </c>
      <c r="L479" s="2">
        <v>4207</v>
      </c>
      <c r="M479" s="2" t="s">
        <v>2171</v>
      </c>
      <c r="N479" s="2" t="s">
        <v>264</v>
      </c>
      <c r="O479" s="2" t="s">
        <v>450</v>
      </c>
      <c r="P479" s="2" t="s">
        <v>266</v>
      </c>
      <c r="Q479" s="2" t="s">
        <v>118</v>
      </c>
      <c r="R479" s="2" t="s">
        <v>267</v>
      </c>
      <c r="S479" s="2" t="s">
        <v>182</v>
      </c>
      <c r="T479" s="2" t="s">
        <v>1992</v>
      </c>
      <c r="U479" s="2" t="s">
        <v>183</v>
      </c>
      <c r="V479" s="2" t="s">
        <v>1993</v>
      </c>
      <c r="W479" s="2" t="s">
        <v>1994</v>
      </c>
      <c r="X479" s="2" t="s">
        <v>1995</v>
      </c>
      <c r="Y479" s="2" t="s">
        <v>1996</v>
      </c>
      <c r="Z479" s="16">
        <v>36163851.835053936</v>
      </c>
      <c r="AA479" s="16">
        <v>9756790</v>
      </c>
      <c r="AB479" s="16">
        <v>9448033.3200000003</v>
      </c>
      <c r="AC479" s="16">
        <v>8820900.862028202</v>
      </c>
      <c r="AD479" s="36">
        <f t="shared" si="51"/>
        <v>935889.13797179796</v>
      </c>
      <c r="AE479" s="16">
        <v>37124294.052664801</v>
      </c>
      <c r="AF479" s="16">
        <v>10010467</v>
      </c>
      <c r="AG479" s="16">
        <f t="shared" si="52"/>
        <v>27113827.052664801</v>
      </c>
      <c r="AH479" s="16">
        <v>38107334.272038527</v>
      </c>
      <c r="AI479" s="16">
        <v>10270739</v>
      </c>
      <c r="AJ479" s="16">
        <f t="shared" si="53"/>
        <v>27836595.272038527</v>
      </c>
      <c r="AK479" s="16">
        <v>39112423.180445954</v>
      </c>
      <c r="AL479" s="16">
        <v>10537778</v>
      </c>
      <c r="AM479" s="16">
        <f t="shared" si="54"/>
        <v>28574645.180445954</v>
      </c>
      <c r="AN479" s="16">
        <v>40140094.654657558</v>
      </c>
      <c r="AO479" s="16">
        <v>10811760</v>
      </c>
      <c r="AP479" s="16">
        <f t="shared" si="55"/>
        <v>29328334.654657558</v>
      </c>
      <c r="AQ479" s="16">
        <v>11092866</v>
      </c>
      <c r="AR479" s="16">
        <f t="shared" si="56"/>
        <v>113789291.29777864</v>
      </c>
      <c r="AS479" s="16" t="s">
        <v>2164</v>
      </c>
      <c r="AT479" s="16" t="s">
        <v>273</v>
      </c>
      <c r="AU479" s="16" t="s">
        <v>274</v>
      </c>
      <c r="AV479" s="16">
        <v>0</v>
      </c>
      <c r="AW479" s="36">
        <v>0</v>
      </c>
      <c r="AX479" s="36">
        <v>0</v>
      </c>
      <c r="AY479" s="36">
        <v>0</v>
      </c>
      <c r="AZ479" s="36">
        <v>0</v>
      </c>
      <c r="BA479" s="36">
        <v>0</v>
      </c>
      <c r="BB479" s="36"/>
    </row>
    <row r="480" spans="1:54" hidden="1" x14ac:dyDescent="0.25">
      <c r="A480" s="2" t="str">
        <f t="shared" si="50"/>
        <v>R</v>
      </c>
      <c r="B480" s="34" t="s">
        <v>253</v>
      </c>
      <c r="C480" s="2" t="s">
        <v>2109</v>
      </c>
      <c r="D480" s="35" t="s">
        <v>2110</v>
      </c>
      <c r="E480" s="2" t="s">
        <v>2192</v>
      </c>
      <c r="F480" s="2" t="s">
        <v>2193</v>
      </c>
      <c r="G480" s="2" t="s">
        <v>2194</v>
      </c>
      <c r="H480" s="2" t="s">
        <v>2177</v>
      </c>
      <c r="I480" s="2" t="s">
        <v>2197</v>
      </c>
      <c r="J480" s="2" t="s">
        <v>2198</v>
      </c>
      <c r="K480" s="2" t="s">
        <v>262</v>
      </c>
      <c r="L480" s="2">
        <v>4207</v>
      </c>
      <c r="M480" s="2" t="s">
        <v>2171</v>
      </c>
      <c r="N480" s="2" t="s">
        <v>422</v>
      </c>
      <c r="O480" s="2" t="s">
        <v>450</v>
      </c>
      <c r="P480" s="2" t="s">
        <v>266</v>
      </c>
      <c r="Q480" s="2" t="s">
        <v>118</v>
      </c>
      <c r="R480" s="2" t="s">
        <v>267</v>
      </c>
      <c r="S480" s="2" t="s">
        <v>182</v>
      </c>
      <c r="T480" s="2" t="s">
        <v>1992</v>
      </c>
      <c r="U480" s="2" t="s">
        <v>183</v>
      </c>
      <c r="V480" s="2" t="s">
        <v>1993</v>
      </c>
      <c r="W480" s="2" t="s">
        <v>1994</v>
      </c>
      <c r="X480" s="2" t="s">
        <v>1995</v>
      </c>
      <c r="Y480" s="2" t="s">
        <v>1996</v>
      </c>
      <c r="Z480" s="16">
        <v>0</v>
      </c>
      <c r="AA480" s="16">
        <v>3771</v>
      </c>
      <c r="AB480" s="16">
        <v>0</v>
      </c>
      <c r="AC480" s="16">
        <v>0</v>
      </c>
      <c r="AD480" s="36">
        <f t="shared" si="51"/>
        <v>3771</v>
      </c>
      <c r="AE480" s="16">
        <v>0</v>
      </c>
      <c r="AF480" s="16">
        <v>0</v>
      </c>
      <c r="AG480" s="16">
        <f t="shared" si="52"/>
        <v>0</v>
      </c>
      <c r="AH480" s="16">
        <v>0</v>
      </c>
      <c r="AI480" s="16">
        <v>0</v>
      </c>
      <c r="AJ480" s="16">
        <f t="shared" si="53"/>
        <v>0</v>
      </c>
      <c r="AK480" s="16">
        <v>0</v>
      </c>
      <c r="AL480" s="16">
        <v>0</v>
      </c>
      <c r="AM480" s="16">
        <f t="shared" si="54"/>
        <v>0</v>
      </c>
      <c r="AN480" s="16">
        <v>0</v>
      </c>
      <c r="AO480" s="16">
        <v>0</v>
      </c>
      <c r="AP480" s="16">
        <f t="shared" si="55"/>
        <v>0</v>
      </c>
      <c r="AQ480" s="16">
        <v>0</v>
      </c>
      <c r="AR480" s="16">
        <f t="shared" si="56"/>
        <v>3771</v>
      </c>
      <c r="AS480" s="16">
        <v>0</v>
      </c>
      <c r="AT480" s="16" t="s">
        <v>273</v>
      </c>
      <c r="AU480" s="16" t="s">
        <v>274</v>
      </c>
      <c r="AV480" s="16">
        <v>0</v>
      </c>
      <c r="AW480" s="36">
        <v>0</v>
      </c>
      <c r="AX480" s="36">
        <v>0</v>
      </c>
      <c r="AY480" s="36">
        <v>0</v>
      </c>
      <c r="AZ480" s="36">
        <v>0</v>
      </c>
      <c r="BA480" s="36">
        <v>0</v>
      </c>
      <c r="BB480" s="36"/>
    </row>
    <row r="481" spans="1:54" hidden="1" x14ac:dyDescent="0.25">
      <c r="A481" s="2" t="str">
        <f t="shared" si="50"/>
        <v>R</v>
      </c>
      <c r="B481" s="34" t="s">
        <v>253</v>
      </c>
      <c r="C481" s="2" t="s">
        <v>2109</v>
      </c>
      <c r="D481" s="35" t="s">
        <v>2110</v>
      </c>
      <c r="E481" s="2" t="s">
        <v>2192</v>
      </c>
      <c r="F481" s="2" t="s">
        <v>2193</v>
      </c>
      <c r="G481" s="2" t="s">
        <v>2199</v>
      </c>
      <c r="H481" s="2" t="s">
        <v>2200</v>
      </c>
      <c r="I481" s="2" t="s">
        <v>2201</v>
      </c>
      <c r="J481" s="2" t="s">
        <v>2202</v>
      </c>
      <c r="K481" s="2" t="s">
        <v>262</v>
      </c>
      <c r="L481" s="2">
        <v>4207</v>
      </c>
      <c r="M481" s="2" t="s">
        <v>2171</v>
      </c>
      <c r="N481" s="2" t="s">
        <v>264</v>
      </c>
      <c r="O481" s="2" t="s">
        <v>450</v>
      </c>
      <c r="P481" s="2" t="s">
        <v>266</v>
      </c>
      <c r="Q481" s="2" t="s">
        <v>118</v>
      </c>
      <c r="R481" s="2" t="s">
        <v>267</v>
      </c>
      <c r="S481" s="2" t="s">
        <v>182</v>
      </c>
      <c r="T481" s="2" t="s">
        <v>1992</v>
      </c>
      <c r="U481" s="2" t="s">
        <v>183</v>
      </c>
      <c r="V481" s="2" t="s">
        <v>1993</v>
      </c>
      <c r="W481" s="2" t="s">
        <v>1994</v>
      </c>
      <c r="X481" s="2" t="s">
        <v>1995</v>
      </c>
      <c r="Y481" s="2" t="s">
        <v>1996</v>
      </c>
      <c r="Z481" s="16">
        <v>0</v>
      </c>
      <c r="AA481" s="16">
        <v>1463970</v>
      </c>
      <c r="AB481" s="16">
        <v>1436165.37</v>
      </c>
      <c r="AC481" s="16">
        <v>1681981.8760666</v>
      </c>
      <c r="AD481" s="36">
        <f t="shared" si="51"/>
        <v>-218011.87606659997</v>
      </c>
      <c r="AE481" s="16">
        <v>0</v>
      </c>
      <c r="AF481" s="16">
        <v>1502033</v>
      </c>
      <c r="AG481" s="16">
        <f t="shared" si="52"/>
        <v>-1502033</v>
      </c>
      <c r="AH481" s="16">
        <v>0</v>
      </c>
      <c r="AI481" s="16">
        <v>1541086</v>
      </c>
      <c r="AJ481" s="16">
        <f t="shared" si="53"/>
        <v>-1541086</v>
      </c>
      <c r="AK481" s="16">
        <v>0</v>
      </c>
      <c r="AL481" s="16">
        <v>1581154</v>
      </c>
      <c r="AM481" s="16">
        <f t="shared" si="54"/>
        <v>-1581154</v>
      </c>
      <c r="AN481" s="16">
        <v>0</v>
      </c>
      <c r="AO481" s="16">
        <v>1622264</v>
      </c>
      <c r="AP481" s="16">
        <f t="shared" si="55"/>
        <v>-1622264</v>
      </c>
      <c r="AQ481" s="16">
        <v>1664443</v>
      </c>
      <c r="AR481" s="16">
        <f t="shared" si="56"/>
        <v>-6464548.8760666</v>
      </c>
      <c r="AS481" s="16" t="s">
        <v>2164</v>
      </c>
      <c r="AT481" s="16" t="s">
        <v>273</v>
      </c>
      <c r="AU481" s="16" t="s">
        <v>274</v>
      </c>
      <c r="AV481" s="16">
        <v>0</v>
      </c>
      <c r="AW481" s="36">
        <v>0</v>
      </c>
      <c r="AX481" s="36">
        <v>0</v>
      </c>
      <c r="AY481" s="36">
        <v>0</v>
      </c>
      <c r="AZ481" s="36">
        <v>0</v>
      </c>
      <c r="BA481" s="36">
        <v>0</v>
      </c>
      <c r="BB481" s="36"/>
    </row>
    <row r="482" spans="1:54" hidden="1" x14ac:dyDescent="0.25">
      <c r="A482" s="2" t="str">
        <f t="shared" si="50"/>
        <v>R</v>
      </c>
      <c r="B482" s="34" t="s">
        <v>253</v>
      </c>
      <c r="C482" s="2" t="s">
        <v>2109</v>
      </c>
      <c r="D482" s="35" t="s">
        <v>2110</v>
      </c>
      <c r="E482" s="2" t="s">
        <v>2192</v>
      </c>
      <c r="F482" s="2" t="s">
        <v>2193</v>
      </c>
      <c r="G482" s="2" t="s">
        <v>2199</v>
      </c>
      <c r="H482" s="2" t="s">
        <v>2200</v>
      </c>
      <c r="I482" s="2" t="s">
        <v>2203</v>
      </c>
      <c r="J482" s="2" t="s">
        <v>2204</v>
      </c>
      <c r="K482" s="2" t="s">
        <v>262</v>
      </c>
      <c r="L482" s="2">
        <v>4207</v>
      </c>
      <c r="M482" s="2" t="s">
        <v>2171</v>
      </c>
      <c r="N482" s="2" t="s">
        <v>422</v>
      </c>
      <c r="O482" s="2" t="s">
        <v>450</v>
      </c>
      <c r="P482" s="2" t="s">
        <v>266</v>
      </c>
      <c r="Q482" s="2" t="s">
        <v>118</v>
      </c>
      <c r="R482" s="2" t="s">
        <v>267</v>
      </c>
      <c r="S482" s="2" t="s">
        <v>182</v>
      </c>
      <c r="T482" s="2" t="s">
        <v>1992</v>
      </c>
      <c r="U482" s="2" t="s">
        <v>183</v>
      </c>
      <c r="V482" s="2" t="s">
        <v>1993</v>
      </c>
      <c r="W482" s="2" t="s">
        <v>1994</v>
      </c>
      <c r="X482" s="2" t="s">
        <v>1995</v>
      </c>
      <c r="Y482" s="2" t="s">
        <v>1996</v>
      </c>
      <c r="Z482" s="16">
        <v>0</v>
      </c>
      <c r="AA482" s="16">
        <v>1081</v>
      </c>
      <c r="AB482" s="16">
        <v>0</v>
      </c>
      <c r="AC482" s="16">
        <v>0</v>
      </c>
      <c r="AD482" s="36">
        <f t="shared" si="51"/>
        <v>1081</v>
      </c>
      <c r="AE482" s="16">
        <v>0</v>
      </c>
      <c r="AF482" s="16">
        <v>0</v>
      </c>
      <c r="AG482" s="16">
        <f t="shared" si="52"/>
        <v>0</v>
      </c>
      <c r="AH482" s="16">
        <v>0</v>
      </c>
      <c r="AI482" s="16">
        <v>0</v>
      </c>
      <c r="AJ482" s="16">
        <f t="shared" si="53"/>
        <v>0</v>
      </c>
      <c r="AK482" s="16">
        <v>0</v>
      </c>
      <c r="AL482" s="16">
        <v>0</v>
      </c>
      <c r="AM482" s="16">
        <f t="shared" si="54"/>
        <v>0</v>
      </c>
      <c r="AN482" s="16">
        <v>0</v>
      </c>
      <c r="AO482" s="16">
        <v>0</v>
      </c>
      <c r="AP482" s="16">
        <f t="shared" si="55"/>
        <v>0</v>
      </c>
      <c r="AQ482" s="16">
        <v>0</v>
      </c>
      <c r="AR482" s="16">
        <f t="shared" si="56"/>
        <v>1081</v>
      </c>
      <c r="AS482" s="16">
        <v>0</v>
      </c>
      <c r="AT482" s="16" t="s">
        <v>273</v>
      </c>
      <c r="AU482" s="16" t="s">
        <v>274</v>
      </c>
      <c r="AV482" s="16">
        <v>0</v>
      </c>
      <c r="AW482" s="36">
        <v>0</v>
      </c>
      <c r="AX482" s="36">
        <v>0</v>
      </c>
      <c r="AY482" s="36">
        <v>0</v>
      </c>
      <c r="AZ482" s="36">
        <v>0</v>
      </c>
      <c r="BA482" s="36">
        <v>0</v>
      </c>
      <c r="BB482" s="36"/>
    </row>
    <row r="483" spans="1:54" hidden="1" x14ac:dyDescent="0.25">
      <c r="A483" s="2" t="str">
        <f t="shared" si="50"/>
        <v>R</v>
      </c>
      <c r="B483" s="34" t="s">
        <v>253</v>
      </c>
      <c r="C483" s="2" t="s">
        <v>2109</v>
      </c>
      <c r="D483" s="35" t="s">
        <v>2110</v>
      </c>
      <c r="E483" s="2" t="s">
        <v>2192</v>
      </c>
      <c r="F483" s="2" t="s">
        <v>2193</v>
      </c>
      <c r="G483" s="2" t="s">
        <v>2205</v>
      </c>
      <c r="H483" s="2" t="s">
        <v>2183</v>
      </c>
      <c r="I483" s="2" t="s">
        <v>2206</v>
      </c>
      <c r="J483" s="2" t="s">
        <v>2207</v>
      </c>
      <c r="K483" s="2" t="s">
        <v>262</v>
      </c>
      <c r="L483" s="2">
        <v>4207</v>
      </c>
      <c r="M483" s="2" t="s">
        <v>2171</v>
      </c>
      <c r="N483" s="2" t="s">
        <v>264</v>
      </c>
      <c r="O483" s="2" t="s">
        <v>450</v>
      </c>
      <c r="P483" s="2" t="s">
        <v>266</v>
      </c>
      <c r="Q483" s="2" t="s">
        <v>118</v>
      </c>
      <c r="R483" s="2" t="s">
        <v>267</v>
      </c>
      <c r="S483" s="2" t="s">
        <v>182</v>
      </c>
      <c r="T483" s="2" t="s">
        <v>1992</v>
      </c>
      <c r="U483" s="2" t="s">
        <v>183</v>
      </c>
      <c r="V483" s="2" t="s">
        <v>1993</v>
      </c>
      <c r="W483" s="2" t="s">
        <v>1994</v>
      </c>
      <c r="X483" s="2" t="s">
        <v>1995</v>
      </c>
      <c r="Y483" s="2" t="s">
        <v>1996</v>
      </c>
      <c r="Z483" s="16">
        <v>0</v>
      </c>
      <c r="AA483" s="16">
        <v>224902</v>
      </c>
      <c r="AB483" s="16">
        <v>456062.24</v>
      </c>
      <c r="AC483" s="16">
        <v>676103.5284499001</v>
      </c>
      <c r="AD483" s="36">
        <f t="shared" si="51"/>
        <v>-451201.5284499001</v>
      </c>
      <c r="AE483" s="16">
        <v>0</v>
      </c>
      <c r="AF483" s="16">
        <v>230749</v>
      </c>
      <c r="AG483" s="16">
        <f t="shared" si="52"/>
        <v>-230749</v>
      </c>
      <c r="AH483" s="16">
        <v>0</v>
      </c>
      <c r="AI483" s="16">
        <v>236749</v>
      </c>
      <c r="AJ483" s="16">
        <f t="shared" si="53"/>
        <v>-236749</v>
      </c>
      <c r="AK483" s="16">
        <v>0</v>
      </c>
      <c r="AL483" s="16">
        <v>242904</v>
      </c>
      <c r="AM483" s="16">
        <f t="shared" si="54"/>
        <v>-242904</v>
      </c>
      <c r="AN483" s="16">
        <v>0</v>
      </c>
      <c r="AO483" s="16">
        <v>249220</v>
      </c>
      <c r="AP483" s="16">
        <f t="shared" si="55"/>
        <v>-249220</v>
      </c>
      <c r="AQ483" s="16">
        <v>255700</v>
      </c>
      <c r="AR483" s="16">
        <f t="shared" si="56"/>
        <v>-1410823.5284499</v>
      </c>
      <c r="AS483" s="16" t="s">
        <v>2164</v>
      </c>
      <c r="AT483" s="16" t="s">
        <v>273</v>
      </c>
      <c r="AU483" s="16" t="s">
        <v>274</v>
      </c>
      <c r="AV483" s="16">
        <v>0</v>
      </c>
      <c r="AW483" s="36">
        <v>0</v>
      </c>
      <c r="AX483" s="36">
        <v>0</v>
      </c>
      <c r="AY483" s="36">
        <v>0</v>
      </c>
      <c r="AZ483" s="36">
        <v>0</v>
      </c>
      <c r="BA483" s="36">
        <v>0</v>
      </c>
      <c r="BB483" s="36"/>
    </row>
    <row r="484" spans="1:54" hidden="1" x14ac:dyDescent="0.25">
      <c r="A484" s="2" t="str">
        <f t="shared" si="50"/>
        <v>R</v>
      </c>
      <c r="B484" s="34" t="s">
        <v>253</v>
      </c>
      <c r="C484" s="2" t="s">
        <v>2109</v>
      </c>
      <c r="D484" s="35" t="s">
        <v>2110</v>
      </c>
      <c r="E484" s="2" t="s">
        <v>2192</v>
      </c>
      <c r="F484" s="2" t="s">
        <v>2193</v>
      </c>
      <c r="G484" s="2" t="s">
        <v>2205</v>
      </c>
      <c r="H484" s="2" t="s">
        <v>2183</v>
      </c>
      <c r="I484" s="2" t="s">
        <v>2208</v>
      </c>
      <c r="J484" s="2" t="s">
        <v>2209</v>
      </c>
      <c r="K484" s="2" t="s">
        <v>262</v>
      </c>
      <c r="L484" s="2">
        <v>4207</v>
      </c>
      <c r="M484" s="2" t="s">
        <v>2171</v>
      </c>
      <c r="N484" s="2" t="s">
        <v>264</v>
      </c>
      <c r="O484" s="2" t="s">
        <v>450</v>
      </c>
      <c r="P484" s="2" t="s">
        <v>266</v>
      </c>
      <c r="Q484" s="2" t="s">
        <v>118</v>
      </c>
      <c r="R484" s="2" t="s">
        <v>267</v>
      </c>
      <c r="S484" s="2" t="s">
        <v>182</v>
      </c>
      <c r="T484" s="2" t="s">
        <v>1992</v>
      </c>
      <c r="U484" s="2" t="s">
        <v>183</v>
      </c>
      <c r="V484" s="2" t="s">
        <v>1993</v>
      </c>
      <c r="W484" s="2" t="s">
        <v>1994</v>
      </c>
      <c r="X484" s="2" t="s">
        <v>1995</v>
      </c>
      <c r="Y484" s="2" t="s">
        <v>1996</v>
      </c>
      <c r="Z484" s="16">
        <v>0</v>
      </c>
      <c r="AA484" s="16">
        <v>7369593</v>
      </c>
      <c r="AB484" s="16">
        <v>8113856.5599999996</v>
      </c>
      <c r="AC484" s="16">
        <v>9739727.1758331005</v>
      </c>
      <c r="AD484" s="36">
        <f t="shared" si="51"/>
        <v>-2370134.1758331005</v>
      </c>
      <c r="AE484" s="16">
        <v>0</v>
      </c>
      <c r="AF484" s="16">
        <v>7561202</v>
      </c>
      <c r="AG484" s="16">
        <f t="shared" si="52"/>
        <v>-7561202</v>
      </c>
      <c r="AH484" s="16">
        <v>0</v>
      </c>
      <c r="AI484" s="16">
        <v>7757794</v>
      </c>
      <c r="AJ484" s="16">
        <f t="shared" si="53"/>
        <v>-7757794</v>
      </c>
      <c r="AK484" s="16">
        <v>0</v>
      </c>
      <c r="AL484" s="16">
        <v>7959496</v>
      </c>
      <c r="AM484" s="16">
        <f t="shared" si="54"/>
        <v>-7959496</v>
      </c>
      <c r="AN484" s="16">
        <v>0</v>
      </c>
      <c r="AO484" s="16">
        <v>8166443</v>
      </c>
      <c r="AP484" s="16">
        <f t="shared" si="55"/>
        <v>-8166443</v>
      </c>
      <c r="AQ484" s="16">
        <v>8378771</v>
      </c>
      <c r="AR484" s="16">
        <f t="shared" si="56"/>
        <v>-33815069.175833099</v>
      </c>
      <c r="AS484" s="16" t="s">
        <v>2164</v>
      </c>
      <c r="AT484" s="16" t="s">
        <v>273</v>
      </c>
      <c r="AU484" s="16" t="s">
        <v>274</v>
      </c>
      <c r="AV484" s="16">
        <v>0</v>
      </c>
      <c r="AW484" s="36">
        <v>0</v>
      </c>
      <c r="AX484" s="36">
        <v>0</v>
      </c>
      <c r="AY484" s="36">
        <v>0</v>
      </c>
      <c r="AZ484" s="36">
        <v>0</v>
      </c>
      <c r="BA484" s="36">
        <v>0</v>
      </c>
      <c r="BB484" s="36"/>
    </row>
    <row r="485" spans="1:54" hidden="1" x14ac:dyDescent="0.25">
      <c r="A485" s="2" t="str">
        <f t="shared" si="50"/>
        <v>R</v>
      </c>
      <c r="B485" s="34" t="s">
        <v>253</v>
      </c>
      <c r="C485" s="2" t="s">
        <v>2109</v>
      </c>
      <c r="D485" s="35" t="s">
        <v>2110</v>
      </c>
      <c r="E485" s="2" t="s">
        <v>2192</v>
      </c>
      <c r="F485" s="2" t="s">
        <v>2193</v>
      </c>
      <c r="G485" s="2" t="s">
        <v>2205</v>
      </c>
      <c r="H485" s="2" t="s">
        <v>2183</v>
      </c>
      <c r="I485" s="2" t="s">
        <v>2210</v>
      </c>
      <c r="J485" s="2" t="s">
        <v>2211</v>
      </c>
      <c r="K485" s="2" t="s">
        <v>262</v>
      </c>
      <c r="L485" s="2">
        <v>4207</v>
      </c>
      <c r="M485" s="2" t="s">
        <v>2171</v>
      </c>
      <c r="N485" s="2" t="s">
        <v>264</v>
      </c>
      <c r="O485" s="2" t="s">
        <v>450</v>
      </c>
      <c r="P485" s="2" t="s">
        <v>266</v>
      </c>
      <c r="Q485" s="2" t="s">
        <v>118</v>
      </c>
      <c r="R485" s="2" t="s">
        <v>267</v>
      </c>
      <c r="S485" s="2" t="s">
        <v>182</v>
      </c>
      <c r="T485" s="2" t="s">
        <v>1992</v>
      </c>
      <c r="U485" s="2" t="s">
        <v>183</v>
      </c>
      <c r="V485" s="2" t="s">
        <v>1993</v>
      </c>
      <c r="W485" s="2" t="s">
        <v>1994</v>
      </c>
      <c r="X485" s="2" t="s">
        <v>1995</v>
      </c>
      <c r="Y485" s="2" t="s">
        <v>1996</v>
      </c>
      <c r="Z485" s="16">
        <v>0</v>
      </c>
      <c r="AA485" s="16">
        <v>715607</v>
      </c>
      <c r="AB485" s="16">
        <v>504779.99</v>
      </c>
      <c r="AC485" s="16">
        <v>568771.90620770003</v>
      </c>
      <c r="AD485" s="36">
        <f t="shared" si="51"/>
        <v>146835.09379229997</v>
      </c>
      <c r="AE485" s="16">
        <v>0</v>
      </c>
      <c r="AF485" s="16">
        <v>734213</v>
      </c>
      <c r="AG485" s="16">
        <f t="shared" si="52"/>
        <v>-734213</v>
      </c>
      <c r="AH485" s="16">
        <v>0</v>
      </c>
      <c r="AI485" s="16">
        <v>753302</v>
      </c>
      <c r="AJ485" s="16">
        <f t="shared" si="53"/>
        <v>-753302</v>
      </c>
      <c r="AK485" s="16">
        <v>0</v>
      </c>
      <c r="AL485" s="16">
        <v>772888</v>
      </c>
      <c r="AM485" s="16">
        <f t="shared" si="54"/>
        <v>-772888</v>
      </c>
      <c r="AN485" s="16">
        <v>0</v>
      </c>
      <c r="AO485" s="16">
        <v>792983</v>
      </c>
      <c r="AP485" s="16">
        <f t="shared" si="55"/>
        <v>-792983</v>
      </c>
      <c r="AQ485" s="16">
        <v>813601</v>
      </c>
      <c r="AR485" s="16">
        <f t="shared" si="56"/>
        <v>-2906550.9062077003</v>
      </c>
      <c r="AS485" s="16" t="s">
        <v>2164</v>
      </c>
      <c r="AT485" s="16" t="s">
        <v>273</v>
      </c>
      <c r="AU485" s="16" t="s">
        <v>274</v>
      </c>
      <c r="AV485" s="16">
        <v>0</v>
      </c>
      <c r="AW485" s="36">
        <v>0</v>
      </c>
      <c r="AX485" s="36">
        <v>0</v>
      </c>
      <c r="AY485" s="36">
        <v>0</v>
      </c>
      <c r="AZ485" s="36">
        <v>0</v>
      </c>
      <c r="BA485" s="36">
        <v>0</v>
      </c>
      <c r="BB485" s="36"/>
    </row>
    <row r="486" spans="1:54" hidden="1" x14ac:dyDescent="0.25">
      <c r="A486" s="2" t="str">
        <f t="shared" si="50"/>
        <v>R</v>
      </c>
      <c r="B486" s="34" t="s">
        <v>253</v>
      </c>
      <c r="C486" s="2" t="s">
        <v>2109</v>
      </c>
      <c r="D486" s="35" t="s">
        <v>2110</v>
      </c>
      <c r="E486" s="2" t="s">
        <v>2192</v>
      </c>
      <c r="F486" s="2" t="s">
        <v>2193</v>
      </c>
      <c r="G486" s="2" t="s">
        <v>2205</v>
      </c>
      <c r="H486" s="2" t="s">
        <v>2183</v>
      </c>
      <c r="I486" s="2" t="s">
        <v>2212</v>
      </c>
      <c r="J486" s="2" t="s">
        <v>2213</v>
      </c>
      <c r="K486" s="2" t="s">
        <v>262</v>
      </c>
      <c r="L486" s="2">
        <v>4207</v>
      </c>
      <c r="M486" s="2" t="s">
        <v>2171</v>
      </c>
      <c r="N486" s="2" t="s">
        <v>422</v>
      </c>
      <c r="O486" s="2" t="s">
        <v>450</v>
      </c>
      <c r="P486" s="2" t="s">
        <v>266</v>
      </c>
      <c r="Q486" s="2" t="s">
        <v>118</v>
      </c>
      <c r="R486" s="2" t="s">
        <v>267</v>
      </c>
      <c r="S486" s="2" t="s">
        <v>182</v>
      </c>
      <c r="T486" s="2" t="s">
        <v>1992</v>
      </c>
      <c r="U486" s="2" t="s">
        <v>183</v>
      </c>
      <c r="V486" s="2" t="s">
        <v>1993</v>
      </c>
      <c r="W486" s="2" t="s">
        <v>1994</v>
      </c>
      <c r="X486" s="2" t="s">
        <v>1995</v>
      </c>
      <c r="Y486" s="2" t="s">
        <v>1996</v>
      </c>
      <c r="Z486" s="16">
        <v>0</v>
      </c>
      <c r="AA486" s="16">
        <v>0</v>
      </c>
      <c r="AB486" s="16">
        <v>0</v>
      </c>
      <c r="AC486" s="16">
        <v>0</v>
      </c>
      <c r="AD486" s="36">
        <f t="shared" si="51"/>
        <v>0</v>
      </c>
      <c r="AE486" s="16">
        <v>0</v>
      </c>
      <c r="AF486" s="16">
        <v>0</v>
      </c>
      <c r="AG486" s="16">
        <f t="shared" si="52"/>
        <v>0</v>
      </c>
      <c r="AH486" s="16">
        <v>0</v>
      </c>
      <c r="AI486" s="16">
        <v>0</v>
      </c>
      <c r="AJ486" s="16">
        <f t="shared" si="53"/>
        <v>0</v>
      </c>
      <c r="AK486" s="16">
        <v>0</v>
      </c>
      <c r="AL486" s="16">
        <v>0</v>
      </c>
      <c r="AM486" s="16">
        <f t="shared" si="54"/>
        <v>0</v>
      </c>
      <c r="AN486" s="16">
        <v>0</v>
      </c>
      <c r="AO486" s="16">
        <v>0</v>
      </c>
      <c r="AP486" s="16">
        <f t="shared" si="55"/>
        <v>0</v>
      </c>
      <c r="AQ486" s="16">
        <v>0</v>
      </c>
      <c r="AR486" s="16">
        <f t="shared" si="56"/>
        <v>0</v>
      </c>
      <c r="AS486" s="16">
        <v>0</v>
      </c>
      <c r="AT486" s="16" t="s">
        <v>273</v>
      </c>
      <c r="AU486" s="16" t="s">
        <v>274</v>
      </c>
      <c r="AV486" s="16">
        <v>0</v>
      </c>
      <c r="AW486" s="36">
        <v>0</v>
      </c>
      <c r="AX486" s="36">
        <v>0</v>
      </c>
      <c r="AY486" s="36">
        <v>0</v>
      </c>
      <c r="AZ486" s="36">
        <v>0</v>
      </c>
      <c r="BA486" s="36">
        <v>0</v>
      </c>
      <c r="BB486" s="36"/>
    </row>
    <row r="487" spans="1:54" hidden="1" x14ac:dyDescent="0.25">
      <c r="A487" s="2" t="str">
        <f t="shared" si="50"/>
        <v>R</v>
      </c>
      <c r="B487" s="34" t="s">
        <v>253</v>
      </c>
      <c r="C487" s="2" t="s">
        <v>2109</v>
      </c>
      <c r="D487" s="35" t="s">
        <v>2110</v>
      </c>
      <c r="E487" s="2" t="s">
        <v>2192</v>
      </c>
      <c r="F487" s="2" t="s">
        <v>2193</v>
      </c>
      <c r="G487" s="2" t="s">
        <v>2205</v>
      </c>
      <c r="H487" s="2" t="s">
        <v>2183</v>
      </c>
      <c r="I487" s="2" t="s">
        <v>2214</v>
      </c>
      <c r="J487" s="2" t="s">
        <v>2215</v>
      </c>
      <c r="K487" s="2" t="s">
        <v>262</v>
      </c>
      <c r="L487" s="2">
        <v>4207</v>
      </c>
      <c r="M487" s="2" t="s">
        <v>2171</v>
      </c>
      <c r="N487" s="2" t="s">
        <v>422</v>
      </c>
      <c r="O487" s="2" t="s">
        <v>450</v>
      </c>
      <c r="P487" s="2" t="s">
        <v>266</v>
      </c>
      <c r="Q487" s="2" t="s">
        <v>118</v>
      </c>
      <c r="R487" s="2" t="s">
        <v>267</v>
      </c>
      <c r="S487" s="2" t="s">
        <v>182</v>
      </c>
      <c r="T487" s="2" t="s">
        <v>1992</v>
      </c>
      <c r="U487" s="2" t="s">
        <v>183</v>
      </c>
      <c r="V487" s="2" t="s">
        <v>1993</v>
      </c>
      <c r="W487" s="2" t="s">
        <v>1994</v>
      </c>
      <c r="X487" s="2" t="s">
        <v>1995</v>
      </c>
      <c r="Y487" s="2" t="s">
        <v>1996</v>
      </c>
      <c r="Z487" s="16">
        <v>0</v>
      </c>
      <c r="AA487" s="16">
        <v>127337</v>
      </c>
      <c r="AB487" s="16">
        <v>0</v>
      </c>
      <c r="AC487" s="16">
        <v>0</v>
      </c>
      <c r="AD487" s="36">
        <f t="shared" si="51"/>
        <v>127337</v>
      </c>
      <c r="AE487" s="16">
        <v>0</v>
      </c>
      <c r="AF487" s="16">
        <v>0</v>
      </c>
      <c r="AG487" s="16">
        <f t="shared" si="52"/>
        <v>0</v>
      </c>
      <c r="AH487" s="16">
        <v>0</v>
      </c>
      <c r="AI487" s="16">
        <v>0</v>
      </c>
      <c r="AJ487" s="16">
        <f t="shared" si="53"/>
        <v>0</v>
      </c>
      <c r="AK487" s="16">
        <v>0</v>
      </c>
      <c r="AL487" s="16">
        <v>0</v>
      </c>
      <c r="AM487" s="16">
        <f t="shared" si="54"/>
        <v>0</v>
      </c>
      <c r="AN487" s="16">
        <v>0</v>
      </c>
      <c r="AO487" s="16">
        <v>0</v>
      </c>
      <c r="AP487" s="16">
        <f t="shared" si="55"/>
        <v>0</v>
      </c>
      <c r="AQ487" s="16">
        <v>0</v>
      </c>
      <c r="AR487" s="16">
        <f t="shared" si="56"/>
        <v>127337</v>
      </c>
      <c r="AS487" s="16">
        <v>0</v>
      </c>
      <c r="AT487" s="16" t="s">
        <v>273</v>
      </c>
      <c r="AU487" s="16" t="s">
        <v>274</v>
      </c>
      <c r="AV487" s="16">
        <v>0</v>
      </c>
      <c r="AW487" s="36">
        <v>0</v>
      </c>
      <c r="AX487" s="36">
        <v>0</v>
      </c>
      <c r="AY487" s="36">
        <v>0</v>
      </c>
      <c r="AZ487" s="36">
        <v>0</v>
      </c>
      <c r="BA487" s="36">
        <v>0</v>
      </c>
      <c r="BB487" s="36"/>
    </row>
    <row r="488" spans="1:54" hidden="1" x14ac:dyDescent="0.25">
      <c r="A488" s="2" t="str">
        <f t="shared" si="50"/>
        <v>R</v>
      </c>
      <c r="B488" s="34" t="s">
        <v>253</v>
      </c>
      <c r="C488" s="2" t="s">
        <v>2109</v>
      </c>
      <c r="D488" s="35" t="s">
        <v>2110</v>
      </c>
      <c r="E488" s="2" t="s">
        <v>2192</v>
      </c>
      <c r="F488" s="2" t="s">
        <v>2193</v>
      </c>
      <c r="G488" s="2" t="s">
        <v>2205</v>
      </c>
      <c r="H488" s="2" t="s">
        <v>2183</v>
      </c>
      <c r="I488" s="2" t="s">
        <v>2216</v>
      </c>
      <c r="J488" s="2" t="s">
        <v>2217</v>
      </c>
      <c r="K488" s="2" t="s">
        <v>262</v>
      </c>
      <c r="L488" s="2">
        <v>4207</v>
      </c>
      <c r="M488" s="2" t="s">
        <v>2171</v>
      </c>
      <c r="N488" s="2" t="s">
        <v>422</v>
      </c>
      <c r="O488" s="2" t="s">
        <v>450</v>
      </c>
      <c r="P488" s="2" t="s">
        <v>266</v>
      </c>
      <c r="Q488" s="2" t="s">
        <v>118</v>
      </c>
      <c r="R488" s="2" t="s">
        <v>267</v>
      </c>
      <c r="S488" s="2" t="s">
        <v>182</v>
      </c>
      <c r="T488" s="2" t="s">
        <v>1992</v>
      </c>
      <c r="U488" s="2" t="s">
        <v>183</v>
      </c>
      <c r="V488" s="2" t="s">
        <v>1993</v>
      </c>
      <c r="W488" s="2" t="s">
        <v>1994</v>
      </c>
      <c r="X488" s="2" t="s">
        <v>1995</v>
      </c>
      <c r="Y488" s="2" t="s">
        <v>1996</v>
      </c>
      <c r="Z488" s="16">
        <v>0</v>
      </c>
      <c r="AA488" s="16">
        <v>0</v>
      </c>
      <c r="AB488" s="16">
        <v>0</v>
      </c>
      <c r="AC488" s="16">
        <v>0</v>
      </c>
      <c r="AD488" s="36">
        <f t="shared" si="51"/>
        <v>0</v>
      </c>
      <c r="AE488" s="16">
        <v>0</v>
      </c>
      <c r="AF488" s="16">
        <v>0</v>
      </c>
      <c r="AG488" s="16">
        <f t="shared" si="52"/>
        <v>0</v>
      </c>
      <c r="AH488" s="16">
        <v>0</v>
      </c>
      <c r="AI488" s="16">
        <v>0</v>
      </c>
      <c r="AJ488" s="16">
        <f t="shared" si="53"/>
        <v>0</v>
      </c>
      <c r="AK488" s="16">
        <v>0</v>
      </c>
      <c r="AL488" s="16">
        <v>0</v>
      </c>
      <c r="AM488" s="16">
        <f t="shared" si="54"/>
        <v>0</v>
      </c>
      <c r="AN488" s="16">
        <v>0</v>
      </c>
      <c r="AO488" s="16">
        <v>0</v>
      </c>
      <c r="AP488" s="16">
        <f t="shared" si="55"/>
        <v>0</v>
      </c>
      <c r="AQ488" s="16">
        <v>0</v>
      </c>
      <c r="AR488" s="16">
        <f t="shared" si="56"/>
        <v>0</v>
      </c>
      <c r="AS488" s="16">
        <v>0</v>
      </c>
      <c r="AT488" s="16" t="s">
        <v>273</v>
      </c>
      <c r="AU488" s="16" t="s">
        <v>274</v>
      </c>
      <c r="AV488" s="16">
        <v>0</v>
      </c>
      <c r="AW488" s="36">
        <v>0</v>
      </c>
      <c r="AX488" s="36">
        <v>0</v>
      </c>
      <c r="AY488" s="36">
        <v>0</v>
      </c>
      <c r="AZ488" s="36">
        <v>0</v>
      </c>
      <c r="BA488" s="36">
        <v>0</v>
      </c>
      <c r="BB488" s="36"/>
    </row>
    <row r="489" spans="1:54" hidden="1" x14ac:dyDescent="0.25">
      <c r="A489" s="2" t="str">
        <f t="shared" si="50"/>
        <v>R</v>
      </c>
      <c r="B489" s="34" t="s">
        <v>253</v>
      </c>
      <c r="C489" s="2" t="s">
        <v>2109</v>
      </c>
      <c r="D489" s="35" t="s">
        <v>2110</v>
      </c>
      <c r="E489" s="2" t="s">
        <v>2192</v>
      </c>
      <c r="F489" s="2" t="s">
        <v>2193</v>
      </c>
      <c r="G489" s="2" t="s">
        <v>2218</v>
      </c>
      <c r="H489" s="2" t="s">
        <v>2219</v>
      </c>
      <c r="I489" s="2" t="s">
        <v>2220</v>
      </c>
      <c r="J489" s="2" t="s">
        <v>2221</v>
      </c>
      <c r="K489" s="2" t="s">
        <v>262</v>
      </c>
      <c r="L489" s="2">
        <v>4207</v>
      </c>
      <c r="M489" s="2" t="s">
        <v>2171</v>
      </c>
      <c r="N489" s="2" t="s">
        <v>264</v>
      </c>
      <c r="O489" s="2" t="s">
        <v>450</v>
      </c>
      <c r="P489" s="2" t="s">
        <v>266</v>
      </c>
      <c r="Q489" s="2" t="s">
        <v>118</v>
      </c>
      <c r="R489" s="2" t="s">
        <v>267</v>
      </c>
      <c r="S489" s="2" t="s">
        <v>182</v>
      </c>
      <c r="T489" s="2" t="s">
        <v>1992</v>
      </c>
      <c r="U489" s="2" t="s">
        <v>183</v>
      </c>
      <c r="V489" s="2" t="s">
        <v>1993</v>
      </c>
      <c r="W489" s="2" t="s">
        <v>1994</v>
      </c>
      <c r="X489" s="2" t="s">
        <v>1995</v>
      </c>
      <c r="Y489" s="2" t="s">
        <v>1996</v>
      </c>
      <c r="Z489" s="16">
        <v>0</v>
      </c>
      <c r="AA489" s="16">
        <v>8182228</v>
      </c>
      <c r="AB489" s="16">
        <v>7675337.7400000002</v>
      </c>
      <c r="AC489" s="16">
        <v>7292186.5546021992</v>
      </c>
      <c r="AD489" s="36">
        <f t="shared" si="51"/>
        <v>890041.44539780077</v>
      </c>
      <c r="AE489" s="16">
        <v>0</v>
      </c>
      <c r="AF489" s="16">
        <v>8394966</v>
      </c>
      <c r="AG489" s="16">
        <f t="shared" si="52"/>
        <v>-8394966</v>
      </c>
      <c r="AH489" s="16">
        <v>0</v>
      </c>
      <c r="AI489" s="16">
        <v>8613235</v>
      </c>
      <c r="AJ489" s="16">
        <f t="shared" si="53"/>
        <v>-8613235</v>
      </c>
      <c r="AK489" s="16">
        <v>0</v>
      </c>
      <c r="AL489" s="16">
        <v>8837179</v>
      </c>
      <c r="AM489" s="16">
        <f t="shared" si="54"/>
        <v>-8837179</v>
      </c>
      <c r="AN489" s="16">
        <v>0</v>
      </c>
      <c r="AO489" s="16">
        <v>9066946</v>
      </c>
      <c r="AP489" s="16">
        <f t="shared" si="55"/>
        <v>-9066946</v>
      </c>
      <c r="AQ489" s="16">
        <v>9302686</v>
      </c>
      <c r="AR489" s="16">
        <f t="shared" si="56"/>
        <v>-34022284.554602198</v>
      </c>
      <c r="AS489" s="16" t="s">
        <v>2164</v>
      </c>
      <c r="AT489" s="16" t="s">
        <v>273</v>
      </c>
      <c r="AU489" s="16" t="s">
        <v>274</v>
      </c>
      <c r="AV489" s="16">
        <v>0</v>
      </c>
      <c r="AW489" s="36">
        <v>0</v>
      </c>
      <c r="AX489" s="36">
        <v>0</v>
      </c>
      <c r="AY489" s="36">
        <v>0</v>
      </c>
      <c r="AZ489" s="36">
        <v>0</v>
      </c>
      <c r="BA489" s="36">
        <v>0</v>
      </c>
      <c r="BB489" s="36"/>
    </row>
    <row r="490" spans="1:54" hidden="1" x14ac:dyDescent="0.25">
      <c r="A490" s="2" t="str">
        <f t="shared" si="50"/>
        <v>R</v>
      </c>
      <c r="B490" s="34" t="s">
        <v>253</v>
      </c>
      <c r="C490" s="2" t="s">
        <v>2109</v>
      </c>
      <c r="D490" s="35" t="s">
        <v>2110</v>
      </c>
      <c r="E490" s="2" t="s">
        <v>2192</v>
      </c>
      <c r="F490" s="2" t="s">
        <v>2193</v>
      </c>
      <c r="G490" s="2" t="s">
        <v>2218</v>
      </c>
      <c r="H490" s="2" t="s">
        <v>2219</v>
      </c>
      <c r="I490" s="2" t="s">
        <v>2222</v>
      </c>
      <c r="J490" s="2" t="s">
        <v>2223</v>
      </c>
      <c r="K490" s="2" t="s">
        <v>262</v>
      </c>
      <c r="L490" s="2">
        <v>4207</v>
      </c>
      <c r="M490" s="2" t="s">
        <v>2171</v>
      </c>
      <c r="N490" s="2" t="s">
        <v>422</v>
      </c>
      <c r="O490" s="2" t="s">
        <v>450</v>
      </c>
      <c r="P490" s="2" t="s">
        <v>266</v>
      </c>
      <c r="Q490" s="2" t="s">
        <v>118</v>
      </c>
      <c r="R490" s="2" t="s">
        <v>267</v>
      </c>
      <c r="S490" s="2" t="s">
        <v>182</v>
      </c>
      <c r="T490" s="2" t="s">
        <v>1992</v>
      </c>
      <c r="U490" s="2" t="s">
        <v>183</v>
      </c>
      <c r="V490" s="2" t="s">
        <v>1993</v>
      </c>
      <c r="W490" s="2" t="s">
        <v>1994</v>
      </c>
      <c r="X490" s="2" t="s">
        <v>1995</v>
      </c>
      <c r="Y490" s="2" t="s">
        <v>1996</v>
      </c>
      <c r="Z490" s="16">
        <v>0</v>
      </c>
      <c r="AA490" s="16">
        <v>18690</v>
      </c>
      <c r="AB490" s="16">
        <v>0</v>
      </c>
      <c r="AC490" s="16">
        <v>0</v>
      </c>
      <c r="AD490" s="36">
        <f t="shared" si="51"/>
        <v>18690</v>
      </c>
      <c r="AE490" s="16">
        <v>0</v>
      </c>
      <c r="AF490" s="16">
        <v>0</v>
      </c>
      <c r="AG490" s="16">
        <f t="shared" si="52"/>
        <v>0</v>
      </c>
      <c r="AH490" s="16">
        <v>0</v>
      </c>
      <c r="AI490" s="16">
        <v>0</v>
      </c>
      <c r="AJ490" s="16">
        <f t="shared" si="53"/>
        <v>0</v>
      </c>
      <c r="AK490" s="16">
        <v>0</v>
      </c>
      <c r="AL490" s="16">
        <v>0</v>
      </c>
      <c r="AM490" s="16">
        <f t="shared" si="54"/>
        <v>0</v>
      </c>
      <c r="AN490" s="16">
        <v>0</v>
      </c>
      <c r="AO490" s="16">
        <v>0</v>
      </c>
      <c r="AP490" s="16">
        <f t="shared" si="55"/>
        <v>0</v>
      </c>
      <c r="AQ490" s="16">
        <v>0</v>
      </c>
      <c r="AR490" s="16">
        <f t="shared" si="56"/>
        <v>18690</v>
      </c>
      <c r="AS490" s="16">
        <v>0</v>
      </c>
      <c r="AT490" s="16" t="s">
        <v>273</v>
      </c>
      <c r="AU490" s="16" t="s">
        <v>274</v>
      </c>
      <c r="AV490" s="16">
        <v>0</v>
      </c>
      <c r="AW490" s="36">
        <v>0</v>
      </c>
      <c r="AX490" s="36">
        <v>0</v>
      </c>
      <c r="AY490" s="36">
        <v>0</v>
      </c>
      <c r="AZ490" s="36">
        <v>0</v>
      </c>
      <c r="BA490" s="36">
        <v>0</v>
      </c>
      <c r="BB490" s="36"/>
    </row>
    <row r="491" spans="1:54" hidden="1" x14ac:dyDescent="0.25">
      <c r="A491" s="2" t="str">
        <f t="shared" si="50"/>
        <v>R</v>
      </c>
      <c r="B491" s="34" t="s">
        <v>253</v>
      </c>
      <c r="C491" s="2" t="s">
        <v>2109</v>
      </c>
      <c r="D491" s="35" t="s">
        <v>2110</v>
      </c>
      <c r="E491" s="2" t="s">
        <v>2224</v>
      </c>
      <c r="F491" s="2" t="s">
        <v>2225</v>
      </c>
      <c r="G491" s="2" t="s">
        <v>2226</v>
      </c>
      <c r="H491" s="2" t="s">
        <v>2225</v>
      </c>
      <c r="I491" s="2" t="s">
        <v>2227</v>
      </c>
      <c r="J491" s="2" t="s">
        <v>2228</v>
      </c>
      <c r="K491" s="2" t="s">
        <v>262</v>
      </c>
      <c r="L491" s="2">
        <v>4022</v>
      </c>
      <c r="M491" s="2" t="s">
        <v>1991</v>
      </c>
      <c r="N491" s="2" t="s">
        <v>264</v>
      </c>
      <c r="O491" s="2" t="s">
        <v>300</v>
      </c>
      <c r="P491" s="2" t="s">
        <v>266</v>
      </c>
      <c r="Q491" s="2" t="s">
        <v>118</v>
      </c>
      <c r="R491" s="2" t="s">
        <v>267</v>
      </c>
      <c r="S491" s="2" t="s">
        <v>182</v>
      </c>
      <c r="T491" s="2" t="s">
        <v>1992</v>
      </c>
      <c r="U491" s="2" t="s">
        <v>183</v>
      </c>
      <c r="V491" s="2" t="s">
        <v>1993</v>
      </c>
      <c r="W491" s="2" t="s">
        <v>1994</v>
      </c>
      <c r="X491" s="2" t="s">
        <v>2141</v>
      </c>
      <c r="Y491" s="2" t="s">
        <v>2142</v>
      </c>
      <c r="Z491" s="16">
        <v>0</v>
      </c>
      <c r="AA491" s="16">
        <v>0</v>
      </c>
      <c r="AB491" s="16">
        <v>811.47</v>
      </c>
      <c r="AC491" s="16">
        <v>811.47</v>
      </c>
      <c r="AD491" s="36">
        <f t="shared" si="51"/>
        <v>-811.47</v>
      </c>
      <c r="AE491" s="16">
        <v>0</v>
      </c>
      <c r="AF491" s="16">
        <v>0</v>
      </c>
      <c r="AG491" s="16">
        <f t="shared" si="52"/>
        <v>0</v>
      </c>
      <c r="AH491" s="16">
        <v>0</v>
      </c>
      <c r="AI491" s="16">
        <v>0</v>
      </c>
      <c r="AJ491" s="16">
        <f t="shared" si="53"/>
        <v>0</v>
      </c>
      <c r="AK491" s="16">
        <v>0</v>
      </c>
      <c r="AL491" s="16">
        <v>0</v>
      </c>
      <c r="AM491" s="16">
        <f t="shared" si="54"/>
        <v>0</v>
      </c>
      <c r="AN491" s="16">
        <v>0</v>
      </c>
      <c r="AO491" s="16">
        <v>0</v>
      </c>
      <c r="AP491" s="16">
        <f t="shared" si="55"/>
        <v>0</v>
      </c>
      <c r="AQ491" s="16">
        <v>0</v>
      </c>
      <c r="AR491" s="16">
        <f t="shared" si="56"/>
        <v>-811.47</v>
      </c>
      <c r="AS491" s="16" t="s">
        <v>1997</v>
      </c>
      <c r="AT491" s="16" t="s">
        <v>273</v>
      </c>
      <c r="AU491" s="16" t="s">
        <v>274</v>
      </c>
      <c r="AV491" s="16">
        <v>0</v>
      </c>
      <c r="AW491" s="36">
        <v>0</v>
      </c>
      <c r="AX491" s="36">
        <v>0</v>
      </c>
      <c r="AY491" s="36">
        <v>0</v>
      </c>
      <c r="AZ491" s="36">
        <v>0</v>
      </c>
      <c r="BA491" s="36">
        <v>0</v>
      </c>
      <c r="BB491" s="36"/>
    </row>
    <row r="492" spans="1:54" hidden="1" x14ac:dyDescent="0.25">
      <c r="A492" s="2" t="str">
        <f t="shared" si="50"/>
        <v>R</v>
      </c>
      <c r="B492" s="34" t="s">
        <v>253</v>
      </c>
      <c r="C492" s="2" t="s">
        <v>2109</v>
      </c>
      <c r="D492" s="35" t="s">
        <v>2110</v>
      </c>
      <c r="E492" s="2" t="s">
        <v>2229</v>
      </c>
      <c r="F492" s="2" t="s">
        <v>2230</v>
      </c>
      <c r="G492" s="2" t="s">
        <v>2231</v>
      </c>
      <c r="H492" s="2" t="s">
        <v>2230</v>
      </c>
      <c r="I492" s="2" t="s">
        <v>2232</v>
      </c>
      <c r="J492" s="2" t="s">
        <v>2233</v>
      </c>
      <c r="K492" s="2" t="s">
        <v>262</v>
      </c>
      <c r="L492" s="2">
        <v>4207</v>
      </c>
      <c r="M492" s="2" t="s">
        <v>2171</v>
      </c>
      <c r="N492" s="2" t="s">
        <v>422</v>
      </c>
      <c r="O492" s="2" t="s">
        <v>450</v>
      </c>
      <c r="P492" s="2" t="s">
        <v>266</v>
      </c>
      <c r="Q492" s="2" t="s">
        <v>118</v>
      </c>
      <c r="R492" s="2" t="s">
        <v>267</v>
      </c>
      <c r="S492" s="2" t="s">
        <v>182</v>
      </c>
      <c r="T492" s="2" t="s">
        <v>1992</v>
      </c>
      <c r="U492" s="2" t="s">
        <v>183</v>
      </c>
      <c r="V492" s="2" t="s">
        <v>1993</v>
      </c>
      <c r="W492" s="2" t="s">
        <v>1994</v>
      </c>
      <c r="X492" s="2" t="s">
        <v>2141</v>
      </c>
      <c r="Y492" s="2" t="s">
        <v>2142</v>
      </c>
      <c r="Z492" s="16">
        <v>0</v>
      </c>
      <c r="AA492" s="16">
        <v>0</v>
      </c>
      <c r="AB492" s="16">
        <v>0</v>
      </c>
      <c r="AC492" s="16">
        <v>0</v>
      </c>
      <c r="AD492" s="36">
        <f t="shared" si="51"/>
        <v>0</v>
      </c>
      <c r="AE492" s="16">
        <v>0</v>
      </c>
      <c r="AF492" s="16">
        <v>0</v>
      </c>
      <c r="AG492" s="16">
        <f t="shared" si="52"/>
        <v>0</v>
      </c>
      <c r="AH492" s="16">
        <v>0</v>
      </c>
      <c r="AI492" s="16">
        <v>0</v>
      </c>
      <c r="AJ492" s="16">
        <f t="shared" si="53"/>
        <v>0</v>
      </c>
      <c r="AK492" s="16">
        <v>0</v>
      </c>
      <c r="AL492" s="16">
        <v>0</v>
      </c>
      <c r="AM492" s="16">
        <f t="shared" si="54"/>
        <v>0</v>
      </c>
      <c r="AN492" s="16">
        <v>0</v>
      </c>
      <c r="AO492" s="16">
        <v>0</v>
      </c>
      <c r="AP492" s="16">
        <f t="shared" si="55"/>
        <v>0</v>
      </c>
      <c r="AQ492" s="16">
        <v>0</v>
      </c>
      <c r="AR492" s="16">
        <f t="shared" si="56"/>
        <v>0</v>
      </c>
      <c r="AS492" s="16">
        <v>0</v>
      </c>
      <c r="AT492" s="16" t="s">
        <v>273</v>
      </c>
      <c r="AU492" s="16" t="s">
        <v>274</v>
      </c>
      <c r="AV492" s="16">
        <v>0</v>
      </c>
      <c r="AW492" s="36">
        <v>0</v>
      </c>
      <c r="AX492" s="36">
        <v>0</v>
      </c>
      <c r="AY492" s="36">
        <v>0</v>
      </c>
      <c r="AZ492" s="36">
        <v>0</v>
      </c>
      <c r="BA492" s="36">
        <v>0</v>
      </c>
      <c r="BB492" s="36"/>
    </row>
    <row r="493" spans="1:54" hidden="1" x14ac:dyDescent="0.25">
      <c r="A493" s="2" t="str">
        <f t="shared" si="50"/>
        <v>R</v>
      </c>
      <c r="B493" s="34" t="s">
        <v>253</v>
      </c>
      <c r="C493" s="2" t="s">
        <v>2109</v>
      </c>
      <c r="D493" s="35" t="s">
        <v>2110</v>
      </c>
      <c r="E493" s="2" t="s">
        <v>2229</v>
      </c>
      <c r="F493" s="2" t="s">
        <v>2230</v>
      </c>
      <c r="G493" s="2" t="s">
        <v>2231</v>
      </c>
      <c r="H493" s="2" t="s">
        <v>2230</v>
      </c>
      <c r="I493" s="2" t="s">
        <v>2234</v>
      </c>
      <c r="J493" s="2" t="s">
        <v>2235</v>
      </c>
      <c r="K493" s="2" t="s">
        <v>262</v>
      </c>
      <c r="L493" s="2">
        <v>4207</v>
      </c>
      <c r="M493" s="2" t="s">
        <v>2171</v>
      </c>
      <c r="N493" s="2" t="s">
        <v>422</v>
      </c>
      <c r="O493" s="2" t="s">
        <v>450</v>
      </c>
      <c r="P493" s="2" t="s">
        <v>266</v>
      </c>
      <c r="Q493" s="2" t="s">
        <v>118</v>
      </c>
      <c r="R493" s="2" t="s">
        <v>267</v>
      </c>
      <c r="S493" s="2" t="s">
        <v>182</v>
      </c>
      <c r="T493" s="2" t="s">
        <v>268</v>
      </c>
      <c r="U493" s="2" t="s">
        <v>187</v>
      </c>
      <c r="V493" s="2" t="s">
        <v>269</v>
      </c>
      <c r="W493" s="2" t="s">
        <v>270</v>
      </c>
      <c r="X493" s="2" t="s">
        <v>483</v>
      </c>
      <c r="Y493" s="2" t="s">
        <v>484</v>
      </c>
      <c r="Z493" s="16">
        <v>0</v>
      </c>
      <c r="AA493" s="16">
        <v>330642</v>
      </c>
      <c r="AB493" s="16">
        <v>0</v>
      </c>
      <c r="AC493" s="16">
        <v>0</v>
      </c>
      <c r="AD493" s="36">
        <f t="shared" si="51"/>
        <v>330642</v>
      </c>
      <c r="AE493" s="16">
        <v>0</v>
      </c>
      <c r="AF493" s="16">
        <v>0</v>
      </c>
      <c r="AG493" s="16">
        <f t="shared" si="52"/>
        <v>0</v>
      </c>
      <c r="AH493" s="16">
        <v>0</v>
      </c>
      <c r="AI493" s="16">
        <v>0</v>
      </c>
      <c r="AJ493" s="16">
        <f t="shared" si="53"/>
        <v>0</v>
      </c>
      <c r="AK493" s="16">
        <v>0</v>
      </c>
      <c r="AL493" s="16">
        <v>0</v>
      </c>
      <c r="AM493" s="16">
        <f t="shared" si="54"/>
        <v>0</v>
      </c>
      <c r="AN493" s="16">
        <v>0</v>
      </c>
      <c r="AO493" s="16">
        <v>0</v>
      </c>
      <c r="AP493" s="16">
        <f t="shared" si="55"/>
        <v>0</v>
      </c>
      <c r="AQ493" s="16">
        <v>0</v>
      </c>
      <c r="AR493" s="16">
        <f t="shared" si="56"/>
        <v>330642</v>
      </c>
      <c r="AS493" s="16">
        <v>0</v>
      </c>
      <c r="AT493" s="16" t="s">
        <v>273</v>
      </c>
      <c r="AU493" s="16" t="s">
        <v>274</v>
      </c>
      <c r="AV493" s="16">
        <v>0</v>
      </c>
      <c r="AW493" s="36">
        <v>0</v>
      </c>
      <c r="AX493" s="36">
        <v>0</v>
      </c>
      <c r="AY493" s="36">
        <v>0</v>
      </c>
      <c r="AZ493" s="36">
        <v>0</v>
      </c>
      <c r="BA493" s="36">
        <v>0</v>
      </c>
      <c r="BB493" s="36"/>
    </row>
    <row r="494" spans="1:54" hidden="1" x14ac:dyDescent="0.25">
      <c r="A494" s="2" t="str">
        <f t="shared" si="50"/>
        <v>R</v>
      </c>
      <c r="B494" s="34" t="s">
        <v>253</v>
      </c>
      <c r="C494" s="2" t="s">
        <v>2236</v>
      </c>
      <c r="D494" s="35" t="s">
        <v>2237</v>
      </c>
      <c r="E494" s="2" t="s">
        <v>2238</v>
      </c>
      <c r="F494" s="2" t="s">
        <v>2239</v>
      </c>
      <c r="G494" s="2" t="s">
        <v>2240</v>
      </c>
      <c r="H494" s="2" t="s">
        <v>2239</v>
      </c>
      <c r="I494" s="2" t="s">
        <v>2241</v>
      </c>
      <c r="J494" s="2" t="s">
        <v>2242</v>
      </c>
      <c r="K494" s="2" t="s">
        <v>262</v>
      </c>
      <c r="L494" s="2">
        <v>4207</v>
      </c>
      <c r="M494" s="2" t="s">
        <v>2171</v>
      </c>
      <c r="N494" s="2" t="s">
        <v>264</v>
      </c>
      <c r="O494" s="2" t="s">
        <v>450</v>
      </c>
      <c r="P494" s="2" t="s">
        <v>266</v>
      </c>
      <c r="Q494" s="2" t="s">
        <v>118</v>
      </c>
      <c r="R494" s="2" t="s">
        <v>267</v>
      </c>
      <c r="S494" s="2" t="s">
        <v>182</v>
      </c>
      <c r="T494" s="2" t="s">
        <v>2047</v>
      </c>
      <c r="U494" s="2" t="s">
        <v>191</v>
      </c>
      <c r="V494" s="2" t="s">
        <v>1993</v>
      </c>
      <c r="W494" s="2" t="s">
        <v>1994</v>
      </c>
      <c r="X494" s="2" t="s">
        <v>2243</v>
      </c>
      <c r="Y494" s="2" t="s">
        <v>2244</v>
      </c>
      <c r="Z494" s="16">
        <v>0</v>
      </c>
      <c r="AA494" s="16">
        <v>0</v>
      </c>
      <c r="AB494" s="16">
        <v>3397.68</v>
      </c>
      <c r="AC494" s="16">
        <v>-108271.45</v>
      </c>
      <c r="AD494" s="36">
        <f t="shared" si="51"/>
        <v>108271.45</v>
      </c>
      <c r="AE494" s="16">
        <v>0</v>
      </c>
      <c r="AF494" s="16">
        <v>0</v>
      </c>
      <c r="AG494" s="16">
        <f t="shared" si="52"/>
        <v>0</v>
      </c>
      <c r="AH494" s="16">
        <v>0</v>
      </c>
      <c r="AI494" s="16">
        <v>0</v>
      </c>
      <c r="AJ494" s="16">
        <f t="shared" si="53"/>
        <v>0</v>
      </c>
      <c r="AK494" s="16">
        <v>0</v>
      </c>
      <c r="AL494" s="16">
        <v>0</v>
      </c>
      <c r="AM494" s="16">
        <f t="shared" si="54"/>
        <v>0</v>
      </c>
      <c r="AN494" s="16">
        <v>0</v>
      </c>
      <c r="AO494" s="16">
        <v>0</v>
      </c>
      <c r="AP494" s="16">
        <f t="shared" si="55"/>
        <v>0</v>
      </c>
      <c r="AQ494" s="16">
        <v>0</v>
      </c>
      <c r="AR494" s="16">
        <f t="shared" si="56"/>
        <v>108271.45</v>
      </c>
      <c r="AS494" s="16" t="s">
        <v>2164</v>
      </c>
      <c r="AT494" s="16" t="s">
        <v>273</v>
      </c>
      <c r="AU494" s="16" t="s">
        <v>274</v>
      </c>
      <c r="AV494" s="16">
        <v>0</v>
      </c>
      <c r="AW494" s="36">
        <v>0</v>
      </c>
      <c r="AX494" s="36">
        <v>0</v>
      </c>
      <c r="AY494" s="36">
        <v>0</v>
      </c>
      <c r="AZ494" s="36">
        <v>0</v>
      </c>
      <c r="BA494" s="36">
        <v>0</v>
      </c>
      <c r="BB494" s="36"/>
    </row>
    <row r="495" spans="1:54" hidden="1" x14ac:dyDescent="0.25">
      <c r="A495" s="2" t="str">
        <f t="shared" si="50"/>
        <v>R</v>
      </c>
      <c r="B495" s="34" t="s">
        <v>253</v>
      </c>
      <c r="C495" s="2" t="s">
        <v>2236</v>
      </c>
      <c r="D495" s="35" t="s">
        <v>2237</v>
      </c>
      <c r="E495" s="2" t="s">
        <v>2238</v>
      </c>
      <c r="F495" s="2" t="s">
        <v>2239</v>
      </c>
      <c r="G495" s="2" t="s">
        <v>2240</v>
      </c>
      <c r="H495" s="2" t="s">
        <v>2239</v>
      </c>
      <c r="I495" s="2" t="s">
        <v>2245</v>
      </c>
      <c r="J495" s="2" t="s">
        <v>2246</v>
      </c>
      <c r="K495" s="2" t="s">
        <v>262</v>
      </c>
      <c r="L495" s="2">
        <v>4207</v>
      </c>
      <c r="M495" s="2" t="s">
        <v>2171</v>
      </c>
      <c r="N495" s="2" t="s">
        <v>264</v>
      </c>
      <c r="O495" s="2" t="s">
        <v>450</v>
      </c>
      <c r="P495" s="2" t="s">
        <v>266</v>
      </c>
      <c r="Q495" s="2" t="s">
        <v>118</v>
      </c>
      <c r="R495" s="2" t="s">
        <v>267</v>
      </c>
      <c r="S495" s="2" t="s">
        <v>182</v>
      </c>
      <c r="T495" s="2" t="s">
        <v>2047</v>
      </c>
      <c r="U495" s="2" t="s">
        <v>191</v>
      </c>
      <c r="V495" s="2" t="s">
        <v>1993</v>
      </c>
      <c r="W495" s="2" t="s">
        <v>1994</v>
      </c>
      <c r="X495" s="2" t="s">
        <v>2243</v>
      </c>
      <c r="Y495" s="2" t="s">
        <v>2244</v>
      </c>
      <c r="Z495" s="16">
        <v>14299307.672128145</v>
      </c>
      <c r="AA495" s="16">
        <v>14299308</v>
      </c>
      <c r="AB495" s="16">
        <v>5318148.0599999996</v>
      </c>
      <c r="AC495" s="16">
        <v>4188532.1859293999</v>
      </c>
      <c r="AD495" s="36">
        <f t="shared" si="51"/>
        <v>10110775.814070601</v>
      </c>
      <c r="AE495" s="16">
        <v>14247986.078325529</v>
      </c>
      <c r="AF495" s="16">
        <v>5387727</v>
      </c>
      <c r="AG495" s="16">
        <f t="shared" si="52"/>
        <v>8860259.0783255287</v>
      </c>
      <c r="AH495" s="16">
        <v>14658401.355773287</v>
      </c>
      <c r="AI495" s="16">
        <v>5533956</v>
      </c>
      <c r="AJ495" s="16">
        <f t="shared" si="53"/>
        <v>9124445.3557732869</v>
      </c>
      <c r="AK495" s="16">
        <v>15081128.421535281</v>
      </c>
      <c r="AL495" s="16">
        <v>5687516</v>
      </c>
      <c r="AM495" s="16">
        <f t="shared" si="54"/>
        <v>9393612.4215352815</v>
      </c>
      <c r="AN495" s="16">
        <v>15516314.679450687</v>
      </c>
      <c r="AO495" s="16">
        <v>5845337</v>
      </c>
      <c r="AP495" s="16">
        <f t="shared" si="55"/>
        <v>9670977.679450687</v>
      </c>
      <c r="AQ495" s="16">
        <v>6011174</v>
      </c>
      <c r="AR495" s="16">
        <f t="shared" si="56"/>
        <v>47160070.349155381</v>
      </c>
      <c r="AS495" s="16" t="s">
        <v>2164</v>
      </c>
      <c r="AT495" s="16" t="s">
        <v>273</v>
      </c>
      <c r="AU495" s="16" t="s">
        <v>274</v>
      </c>
      <c r="AV495" s="16">
        <v>0</v>
      </c>
      <c r="AW495" s="36">
        <v>0</v>
      </c>
      <c r="AX495" s="36">
        <v>0</v>
      </c>
      <c r="AY495" s="36">
        <v>0</v>
      </c>
      <c r="AZ495" s="36">
        <v>0</v>
      </c>
      <c r="BA495" s="36">
        <v>0</v>
      </c>
      <c r="BB495" s="36"/>
    </row>
    <row r="496" spans="1:54" hidden="1" x14ac:dyDescent="0.25">
      <c r="A496" s="2" t="str">
        <f t="shared" si="50"/>
        <v>R</v>
      </c>
      <c r="B496" s="34" t="s">
        <v>253</v>
      </c>
      <c r="C496" s="2" t="s">
        <v>2236</v>
      </c>
      <c r="D496" s="35" t="s">
        <v>2237</v>
      </c>
      <c r="E496" s="2" t="s">
        <v>2238</v>
      </c>
      <c r="F496" s="2" t="s">
        <v>2239</v>
      </c>
      <c r="G496" s="2" t="s">
        <v>2240</v>
      </c>
      <c r="H496" s="2" t="s">
        <v>2239</v>
      </c>
      <c r="I496" s="2" t="s">
        <v>2247</v>
      </c>
      <c r="J496" s="2" t="s">
        <v>2248</v>
      </c>
      <c r="K496" s="2" t="s">
        <v>262</v>
      </c>
      <c r="L496" s="2">
        <v>4207</v>
      </c>
      <c r="M496" s="2" t="s">
        <v>2171</v>
      </c>
      <c r="N496" s="2" t="s">
        <v>422</v>
      </c>
      <c r="O496" s="2" t="s">
        <v>450</v>
      </c>
      <c r="P496" s="2" t="s">
        <v>266</v>
      </c>
      <c r="Q496" s="2" t="s">
        <v>118</v>
      </c>
      <c r="R496" s="2" t="s">
        <v>267</v>
      </c>
      <c r="S496" s="2" t="s">
        <v>182</v>
      </c>
      <c r="T496" s="2" t="s">
        <v>2249</v>
      </c>
      <c r="U496" s="2" t="s">
        <v>184</v>
      </c>
      <c r="V496" s="2" t="s">
        <v>1993</v>
      </c>
      <c r="W496" s="2" t="s">
        <v>1994</v>
      </c>
      <c r="X496" s="2" t="s">
        <v>2243</v>
      </c>
      <c r="Y496" s="2" t="s">
        <v>2244</v>
      </c>
      <c r="Z496" s="16">
        <v>0</v>
      </c>
      <c r="AA496" s="16">
        <v>0</v>
      </c>
      <c r="AB496" s="16">
        <v>0</v>
      </c>
      <c r="AC496" s="16">
        <v>0</v>
      </c>
      <c r="AD496" s="36">
        <f t="shared" si="51"/>
        <v>0</v>
      </c>
      <c r="AE496" s="16">
        <v>0</v>
      </c>
      <c r="AF496" s="16">
        <v>0</v>
      </c>
      <c r="AG496" s="16">
        <f t="shared" si="52"/>
        <v>0</v>
      </c>
      <c r="AH496" s="16">
        <v>0</v>
      </c>
      <c r="AI496" s="16">
        <v>0</v>
      </c>
      <c r="AJ496" s="16">
        <f t="shared" si="53"/>
        <v>0</v>
      </c>
      <c r="AK496" s="16">
        <v>0</v>
      </c>
      <c r="AL496" s="16">
        <v>0</v>
      </c>
      <c r="AM496" s="16">
        <f t="shared" si="54"/>
        <v>0</v>
      </c>
      <c r="AN496" s="16">
        <v>0</v>
      </c>
      <c r="AO496" s="16">
        <v>0</v>
      </c>
      <c r="AP496" s="16">
        <f t="shared" si="55"/>
        <v>0</v>
      </c>
      <c r="AQ496" s="16">
        <v>0</v>
      </c>
      <c r="AR496" s="16">
        <f t="shared" si="56"/>
        <v>0</v>
      </c>
      <c r="AS496" s="16">
        <v>0</v>
      </c>
      <c r="AT496" s="16" t="s">
        <v>273</v>
      </c>
      <c r="AU496" s="16" t="s">
        <v>274</v>
      </c>
      <c r="AV496" s="16">
        <v>0</v>
      </c>
      <c r="AW496" s="36">
        <v>0</v>
      </c>
      <c r="AX496" s="36">
        <v>0</v>
      </c>
      <c r="AY496" s="36">
        <v>0</v>
      </c>
      <c r="AZ496" s="36">
        <v>0</v>
      </c>
      <c r="BA496" s="36">
        <v>0</v>
      </c>
      <c r="BB496" s="36"/>
    </row>
    <row r="497" spans="1:54" hidden="1" x14ac:dyDescent="0.25">
      <c r="A497" s="2" t="str">
        <f t="shared" si="50"/>
        <v>R</v>
      </c>
      <c r="B497" s="34" t="s">
        <v>253</v>
      </c>
      <c r="C497" s="2" t="s">
        <v>2236</v>
      </c>
      <c r="D497" s="35" t="s">
        <v>2237</v>
      </c>
      <c r="E497" s="2" t="s">
        <v>2238</v>
      </c>
      <c r="F497" s="2" t="s">
        <v>2239</v>
      </c>
      <c r="G497" s="2" t="s">
        <v>2240</v>
      </c>
      <c r="H497" s="2" t="s">
        <v>2239</v>
      </c>
      <c r="I497" s="2" t="s">
        <v>2250</v>
      </c>
      <c r="J497" s="2" t="s">
        <v>2251</v>
      </c>
      <c r="K497" s="2" t="s">
        <v>262</v>
      </c>
      <c r="L497" s="2">
        <v>4207</v>
      </c>
      <c r="M497" s="2" t="s">
        <v>2171</v>
      </c>
      <c r="N497" s="2" t="s">
        <v>422</v>
      </c>
      <c r="O497" s="2" t="s">
        <v>450</v>
      </c>
      <c r="P497" s="2" t="s">
        <v>266</v>
      </c>
      <c r="Q497" s="2" t="s">
        <v>118</v>
      </c>
      <c r="R497" s="2" t="s">
        <v>267</v>
      </c>
      <c r="S497" s="2" t="s">
        <v>182</v>
      </c>
      <c r="T497" s="2" t="s">
        <v>2047</v>
      </c>
      <c r="U497" s="2" t="s">
        <v>191</v>
      </c>
      <c r="V497" s="2" t="s">
        <v>1993</v>
      </c>
      <c r="W497" s="2" t="s">
        <v>1994</v>
      </c>
      <c r="X497" s="2" t="s">
        <v>2243</v>
      </c>
      <c r="Y497" s="2" t="s">
        <v>2244</v>
      </c>
      <c r="Z497" s="16">
        <v>0</v>
      </c>
      <c r="AA497" s="16">
        <v>184098</v>
      </c>
      <c r="AB497" s="16">
        <v>0</v>
      </c>
      <c r="AC497" s="16">
        <v>0</v>
      </c>
      <c r="AD497" s="36">
        <f t="shared" si="51"/>
        <v>184098</v>
      </c>
      <c r="AE497" s="16">
        <v>0</v>
      </c>
      <c r="AF497" s="16">
        <v>0</v>
      </c>
      <c r="AG497" s="16">
        <f t="shared" si="52"/>
        <v>0</v>
      </c>
      <c r="AH497" s="16">
        <v>0</v>
      </c>
      <c r="AI497" s="16">
        <v>0</v>
      </c>
      <c r="AJ497" s="16">
        <f t="shared" si="53"/>
        <v>0</v>
      </c>
      <c r="AK497" s="16">
        <v>0</v>
      </c>
      <c r="AL497" s="16">
        <v>0</v>
      </c>
      <c r="AM497" s="16">
        <f t="shared" si="54"/>
        <v>0</v>
      </c>
      <c r="AN497" s="16">
        <v>0</v>
      </c>
      <c r="AO497" s="16">
        <v>0</v>
      </c>
      <c r="AP497" s="16">
        <f t="shared" si="55"/>
        <v>0</v>
      </c>
      <c r="AQ497" s="16">
        <v>0</v>
      </c>
      <c r="AR497" s="16">
        <f t="shared" si="56"/>
        <v>184098</v>
      </c>
      <c r="AS497" s="16">
        <v>0</v>
      </c>
      <c r="AT497" s="16" t="s">
        <v>273</v>
      </c>
      <c r="AU497" s="16" t="s">
        <v>274</v>
      </c>
      <c r="AV497" s="16">
        <v>0</v>
      </c>
      <c r="AW497" s="36">
        <v>0</v>
      </c>
      <c r="AX497" s="36">
        <v>0</v>
      </c>
      <c r="AY497" s="36">
        <v>0</v>
      </c>
      <c r="AZ497" s="36">
        <v>0</v>
      </c>
      <c r="BA497" s="36">
        <v>0</v>
      </c>
      <c r="BB497" s="36"/>
    </row>
    <row r="498" spans="1:54" hidden="1" x14ac:dyDescent="0.25">
      <c r="A498" s="2" t="str">
        <f t="shared" si="50"/>
        <v>R</v>
      </c>
      <c r="B498" s="34" t="s">
        <v>253</v>
      </c>
      <c r="C498" s="2" t="s">
        <v>2236</v>
      </c>
      <c r="D498" s="35" t="s">
        <v>2237</v>
      </c>
      <c r="E498" s="2" t="s">
        <v>2252</v>
      </c>
      <c r="F498" s="2" t="s">
        <v>2042</v>
      </c>
      <c r="G498" s="2" t="s">
        <v>2253</v>
      </c>
      <c r="H498" s="2" t="s">
        <v>2042</v>
      </c>
      <c r="I498" s="2" t="s">
        <v>2254</v>
      </c>
      <c r="J498" s="2" t="s">
        <v>2255</v>
      </c>
      <c r="K498" s="2" t="s">
        <v>262</v>
      </c>
      <c r="L498" s="2">
        <v>4215</v>
      </c>
      <c r="M498" s="2" t="s">
        <v>2046</v>
      </c>
      <c r="N498" s="2" t="s">
        <v>264</v>
      </c>
      <c r="O498" s="2" t="s">
        <v>450</v>
      </c>
      <c r="P498" s="2" t="s">
        <v>266</v>
      </c>
      <c r="Q498" s="2" t="s">
        <v>118</v>
      </c>
      <c r="R498" s="2" t="s">
        <v>267</v>
      </c>
      <c r="S498" s="2" t="s">
        <v>182</v>
      </c>
      <c r="T498" s="2" t="s">
        <v>2047</v>
      </c>
      <c r="U498" s="2" t="s">
        <v>191</v>
      </c>
      <c r="V498" s="2" t="s">
        <v>1993</v>
      </c>
      <c r="W498" s="2" t="s">
        <v>1994</v>
      </c>
      <c r="X498" s="2" t="s">
        <v>2243</v>
      </c>
      <c r="Y498" s="2" t="s">
        <v>2244</v>
      </c>
      <c r="Z498" s="16">
        <v>0</v>
      </c>
      <c r="AA498" s="16">
        <v>102000</v>
      </c>
      <c r="AB498" s="16">
        <v>93756.87</v>
      </c>
      <c r="AC498" s="16">
        <v>122380.38880000002</v>
      </c>
      <c r="AD498" s="36">
        <f t="shared" si="51"/>
        <v>-20380.388800000015</v>
      </c>
      <c r="AE498" s="16">
        <v>0</v>
      </c>
      <c r="AF498" s="16">
        <v>0</v>
      </c>
      <c r="AG498" s="16">
        <f t="shared" si="52"/>
        <v>0</v>
      </c>
      <c r="AH498" s="16">
        <v>0</v>
      </c>
      <c r="AI498" s="16">
        <v>0</v>
      </c>
      <c r="AJ498" s="16">
        <f t="shared" si="53"/>
        <v>0</v>
      </c>
      <c r="AK498" s="16">
        <v>0</v>
      </c>
      <c r="AL498" s="16">
        <v>0</v>
      </c>
      <c r="AM498" s="16">
        <f t="shared" si="54"/>
        <v>0</v>
      </c>
      <c r="AN498" s="16">
        <v>0</v>
      </c>
      <c r="AO498" s="16">
        <v>0</v>
      </c>
      <c r="AP498" s="16">
        <f t="shared" si="55"/>
        <v>0</v>
      </c>
      <c r="AQ498" s="16">
        <v>0</v>
      </c>
      <c r="AR498" s="16">
        <f t="shared" si="56"/>
        <v>-20380.388800000015</v>
      </c>
      <c r="AS498" s="16" t="s">
        <v>2052</v>
      </c>
      <c r="AT498" s="16" t="s">
        <v>273</v>
      </c>
      <c r="AU498" s="16" t="s">
        <v>274</v>
      </c>
      <c r="AV498" s="16">
        <v>0</v>
      </c>
      <c r="AW498" s="36">
        <v>0</v>
      </c>
      <c r="AX498" s="36">
        <v>0</v>
      </c>
      <c r="AY498" s="36">
        <v>0</v>
      </c>
      <c r="AZ498" s="36">
        <v>0</v>
      </c>
      <c r="BA498" s="36">
        <v>0</v>
      </c>
      <c r="BB498" s="36"/>
    </row>
    <row r="499" spans="1:54" hidden="1" x14ac:dyDescent="0.25">
      <c r="A499" s="2" t="str">
        <f t="shared" si="50"/>
        <v>R</v>
      </c>
      <c r="B499" s="34" t="s">
        <v>253</v>
      </c>
      <c r="C499" s="2" t="s">
        <v>2236</v>
      </c>
      <c r="D499" s="35" t="s">
        <v>2237</v>
      </c>
      <c r="E499" s="2" t="s">
        <v>2256</v>
      </c>
      <c r="F499" s="2" t="s">
        <v>2257</v>
      </c>
      <c r="G499" s="2" t="s">
        <v>2258</v>
      </c>
      <c r="H499" s="2" t="s">
        <v>2257</v>
      </c>
      <c r="I499" s="2" t="s">
        <v>2259</v>
      </c>
      <c r="J499" s="2" t="s">
        <v>2260</v>
      </c>
      <c r="K499" s="2" t="s">
        <v>262</v>
      </c>
      <c r="L499" s="2">
        <v>4207</v>
      </c>
      <c r="M499" s="2" t="s">
        <v>2171</v>
      </c>
      <c r="N499" s="2" t="s">
        <v>264</v>
      </c>
      <c r="O499" s="2" t="s">
        <v>450</v>
      </c>
      <c r="P499" s="2" t="s">
        <v>266</v>
      </c>
      <c r="Q499" s="2" t="s">
        <v>118</v>
      </c>
      <c r="R499" s="2" t="s">
        <v>267</v>
      </c>
      <c r="S499" s="2" t="s">
        <v>182</v>
      </c>
      <c r="T499" s="2" t="s">
        <v>2047</v>
      </c>
      <c r="U499" s="2" t="s">
        <v>191</v>
      </c>
      <c r="V499" s="2" t="s">
        <v>1993</v>
      </c>
      <c r="W499" s="2" t="s">
        <v>1994</v>
      </c>
      <c r="X499" s="2" t="s">
        <v>2243</v>
      </c>
      <c r="Y499" s="2" t="s">
        <v>2244</v>
      </c>
      <c r="Z499" s="16">
        <v>0</v>
      </c>
      <c r="AA499" s="16">
        <v>0</v>
      </c>
      <c r="AB499" s="16">
        <v>9372879.9000000004</v>
      </c>
      <c r="AC499" s="16">
        <v>8458169.7098375</v>
      </c>
      <c r="AD499" s="36">
        <f t="shared" si="51"/>
        <v>-8458169.7098375</v>
      </c>
      <c r="AE499" s="16">
        <v>0</v>
      </c>
      <c r="AF499" s="16">
        <v>3698094</v>
      </c>
      <c r="AG499" s="16">
        <f t="shared" si="52"/>
        <v>-3698094</v>
      </c>
      <c r="AH499" s="16">
        <v>0</v>
      </c>
      <c r="AI499" s="16">
        <v>3961311</v>
      </c>
      <c r="AJ499" s="16">
        <f t="shared" si="53"/>
        <v>-3961311</v>
      </c>
      <c r="AK499" s="16">
        <v>0</v>
      </c>
      <c r="AL499" s="16">
        <v>3737725</v>
      </c>
      <c r="AM499" s="16">
        <f t="shared" si="54"/>
        <v>-3737725</v>
      </c>
      <c r="AN499" s="16">
        <v>0</v>
      </c>
      <c r="AO499" s="16">
        <v>4021809</v>
      </c>
      <c r="AP499" s="16">
        <f t="shared" si="55"/>
        <v>-4021809</v>
      </c>
      <c r="AQ499" s="16">
        <v>4320322</v>
      </c>
      <c r="AR499" s="16">
        <f t="shared" si="56"/>
        <v>-23877108.7098375</v>
      </c>
      <c r="AS499" s="16" t="s">
        <v>2164</v>
      </c>
      <c r="AT499" s="16" t="s">
        <v>2261</v>
      </c>
      <c r="AU499" s="16" t="s">
        <v>274</v>
      </c>
      <c r="AV499" s="16">
        <v>0</v>
      </c>
      <c r="AW499" s="36">
        <v>0</v>
      </c>
      <c r="AX499" s="36">
        <v>0</v>
      </c>
      <c r="AY499" s="36">
        <v>0</v>
      </c>
      <c r="AZ499" s="36">
        <v>0</v>
      </c>
      <c r="BA499" s="36">
        <v>0</v>
      </c>
      <c r="BB499" s="36"/>
    </row>
    <row r="500" spans="1:54" hidden="1" x14ac:dyDescent="0.25">
      <c r="A500" s="2" t="str">
        <f t="shared" si="50"/>
        <v>R</v>
      </c>
      <c r="B500" s="34" t="s">
        <v>253</v>
      </c>
      <c r="C500" s="2" t="s">
        <v>2236</v>
      </c>
      <c r="D500" s="35" t="s">
        <v>2237</v>
      </c>
      <c r="E500" s="2" t="s">
        <v>2256</v>
      </c>
      <c r="F500" s="2" t="s">
        <v>2257</v>
      </c>
      <c r="G500" s="2" t="s">
        <v>2258</v>
      </c>
      <c r="H500" s="2" t="s">
        <v>2257</v>
      </c>
      <c r="I500" s="2" t="s">
        <v>2262</v>
      </c>
      <c r="J500" s="2" t="s">
        <v>2263</v>
      </c>
      <c r="K500" s="2" t="s">
        <v>262</v>
      </c>
      <c r="L500" s="2">
        <v>4022</v>
      </c>
      <c r="M500" s="2" t="s">
        <v>1991</v>
      </c>
      <c r="N500" s="2" t="s">
        <v>264</v>
      </c>
      <c r="O500" s="2" t="s">
        <v>285</v>
      </c>
      <c r="P500" s="2" t="s">
        <v>266</v>
      </c>
      <c r="Q500" s="2" t="s">
        <v>118</v>
      </c>
      <c r="R500" s="2" t="s">
        <v>267</v>
      </c>
      <c r="S500" s="2" t="s">
        <v>182</v>
      </c>
      <c r="T500" s="2" t="s">
        <v>2047</v>
      </c>
      <c r="U500" s="2" t="s">
        <v>191</v>
      </c>
      <c r="V500" s="2" t="s">
        <v>1993</v>
      </c>
      <c r="W500" s="2" t="s">
        <v>1994</v>
      </c>
      <c r="X500" s="2" t="s">
        <v>2243</v>
      </c>
      <c r="Y500" s="2" t="s">
        <v>2244</v>
      </c>
      <c r="Z500" s="16">
        <v>0</v>
      </c>
      <c r="AA500" s="16">
        <v>0</v>
      </c>
      <c r="AB500" s="16">
        <v>0</v>
      </c>
      <c r="AC500" s="16">
        <v>0</v>
      </c>
      <c r="AD500" s="36">
        <f t="shared" si="51"/>
        <v>0</v>
      </c>
      <c r="AE500" s="16">
        <v>0</v>
      </c>
      <c r="AF500" s="16">
        <v>0</v>
      </c>
      <c r="AG500" s="16">
        <f t="shared" si="52"/>
        <v>0</v>
      </c>
      <c r="AH500" s="16">
        <v>0</v>
      </c>
      <c r="AI500" s="16">
        <v>0</v>
      </c>
      <c r="AJ500" s="16">
        <f t="shared" si="53"/>
        <v>0</v>
      </c>
      <c r="AK500" s="16">
        <v>0</v>
      </c>
      <c r="AL500" s="16">
        <v>0</v>
      </c>
      <c r="AM500" s="16">
        <f t="shared" si="54"/>
        <v>0</v>
      </c>
      <c r="AN500" s="16">
        <v>0</v>
      </c>
      <c r="AO500" s="16">
        <v>0</v>
      </c>
      <c r="AP500" s="16">
        <f t="shared" si="55"/>
        <v>0</v>
      </c>
      <c r="AQ500" s="16">
        <v>0</v>
      </c>
      <c r="AR500" s="16">
        <f t="shared" si="56"/>
        <v>0</v>
      </c>
      <c r="AS500" s="16" t="s">
        <v>1997</v>
      </c>
      <c r="AT500" s="16" t="s">
        <v>273</v>
      </c>
      <c r="AU500" s="16" t="s">
        <v>274</v>
      </c>
      <c r="AV500" s="16">
        <v>0</v>
      </c>
      <c r="AW500" s="36">
        <v>0</v>
      </c>
      <c r="AX500" s="36">
        <v>0</v>
      </c>
      <c r="AY500" s="36">
        <v>0</v>
      </c>
      <c r="AZ500" s="36">
        <v>0</v>
      </c>
      <c r="BA500" s="36">
        <v>0</v>
      </c>
      <c r="BB500" s="36"/>
    </row>
    <row r="501" spans="1:54" hidden="1" x14ac:dyDescent="0.25">
      <c r="A501" s="2" t="str">
        <f t="shared" si="50"/>
        <v>R</v>
      </c>
      <c r="B501" s="34" t="s">
        <v>253</v>
      </c>
      <c r="C501" s="2" t="s">
        <v>2236</v>
      </c>
      <c r="D501" s="35" t="s">
        <v>2237</v>
      </c>
      <c r="E501" s="2" t="s">
        <v>2256</v>
      </c>
      <c r="F501" s="2" t="s">
        <v>2257</v>
      </c>
      <c r="G501" s="2" t="s">
        <v>2258</v>
      </c>
      <c r="H501" s="2" t="s">
        <v>2257</v>
      </c>
      <c r="I501" s="2" t="s">
        <v>2264</v>
      </c>
      <c r="J501" s="2" t="s">
        <v>2265</v>
      </c>
      <c r="K501" s="2" t="s">
        <v>262</v>
      </c>
      <c r="L501" s="2">
        <v>4207</v>
      </c>
      <c r="M501" s="2" t="s">
        <v>2171</v>
      </c>
      <c r="N501" s="2" t="s">
        <v>264</v>
      </c>
      <c r="O501" s="2" t="s">
        <v>450</v>
      </c>
      <c r="P501" s="2" t="s">
        <v>266</v>
      </c>
      <c r="Q501" s="2" t="s">
        <v>118</v>
      </c>
      <c r="R501" s="2" t="s">
        <v>267</v>
      </c>
      <c r="S501" s="2" t="s">
        <v>182</v>
      </c>
      <c r="T501" s="2" t="s">
        <v>2047</v>
      </c>
      <c r="U501" s="2" t="s">
        <v>191</v>
      </c>
      <c r="V501" s="2" t="s">
        <v>1993</v>
      </c>
      <c r="W501" s="2" t="s">
        <v>1994</v>
      </c>
      <c r="X501" s="2" t="s">
        <v>2243</v>
      </c>
      <c r="Y501" s="2" t="s">
        <v>2244</v>
      </c>
      <c r="Z501" s="16">
        <v>0</v>
      </c>
      <c r="AA501" s="16">
        <v>1613524</v>
      </c>
      <c r="AB501" s="16">
        <v>8860696.9000000004</v>
      </c>
      <c r="AC501" s="16">
        <v>8460013.9230403006</v>
      </c>
      <c r="AD501" s="36">
        <f t="shared" si="51"/>
        <v>-6846489.9230403006</v>
      </c>
      <c r="AE501" s="16">
        <v>0</v>
      </c>
      <c r="AF501" s="16">
        <v>3144866</v>
      </c>
      <c r="AG501" s="16">
        <f t="shared" si="52"/>
        <v>-3144866</v>
      </c>
      <c r="AH501" s="16">
        <v>0</v>
      </c>
      <c r="AI501" s="16">
        <v>3393069</v>
      </c>
      <c r="AJ501" s="16">
        <f t="shared" si="53"/>
        <v>-3393069</v>
      </c>
      <c r="AK501" s="16">
        <v>0</v>
      </c>
      <c r="AL501" s="16">
        <v>3153714</v>
      </c>
      <c r="AM501" s="16">
        <f t="shared" si="54"/>
        <v>-3153714</v>
      </c>
      <c r="AN501" s="16">
        <v>0</v>
      </c>
      <c r="AO501" s="16">
        <v>3421592</v>
      </c>
      <c r="AP501" s="16">
        <f t="shared" si="55"/>
        <v>-3421592</v>
      </c>
      <c r="AQ501" s="16">
        <v>3703077</v>
      </c>
      <c r="AR501" s="16">
        <f t="shared" si="56"/>
        <v>-19959730.923040301</v>
      </c>
      <c r="AS501" s="16" t="s">
        <v>2164</v>
      </c>
      <c r="AT501" s="16" t="s">
        <v>2266</v>
      </c>
      <c r="AU501" s="16" t="s">
        <v>274</v>
      </c>
      <c r="AV501" s="16">
        <v>0</v>
      </c>
      <c r="AW501" s="36">
        <v>0</v>
      </c>
      <c r="AX501" s="36">
        <v>0</v>
      </c>
      <c r="AY501" s="36">
        <v>0</v>
      </c>
      <c r="AZ501" s="36">
        <v>0</v>
      </c>
      <c r="BA501" s="36">
        <v>0</v>
      </c>
      <c r="BB501" s="36"/>
    </row>
    <row r="502" spans="1:54" hidden="1" x14ac:dyDescent="0.25">
      <c r="A502" s="2" t="str">
        <f t="shared" si="50"/>
        <v>R</v>
      </c>
      <c r="B502" s="34" t="s">
        <v>253</v>
      </c>
      <c r="C502" s="2" t="s">
        <v>2236</v>
      </c>
      <c r="D502" s="35" t="s">
        <v>2237</v>
      </c>
      <c r="E502" s="2" t="s">
        <v>2256</v>
      </c>
      <c r="F502" s="2" t="s">
        <v>2257</v>
      </c>
      <c r="G502" s="2" t="s">
        <v>2258</v>
      </c>
      <c r="H502" s="2" t="s">
        <v>2257</v>
      </c>
      <c r="I502" s="2" t="s">
        <v>2267</v>
      </c>
      <c r="J502" s="2" t="s">
        <v>2268</v>
      </c>
      <c r="K502" s="2" t="s">
        <v>262</v>
      </c>
      <c r="L502" s="2">
        <v>4207</v>
      </c>
      <c r="M502" s="2" t="s">
        <v>2171</v>
      </c>
      <c r="N502" s="2" t="s">
        <v>264</v>
      </c>
      <c r="O502" s="2" t="s">
        <v>450</v>
      </c>
      <c r="P502" s="2" t="s">
        <v>266</v>
      </c>
      <c r="Q502" s="2" t="s">
        <v>118</v>
      </c>
      <c r="R502" s="2" t="s">
        <v>267</v>
      </c>
      <c r="S502" s="2" t="s">
        <v>182</v>
      </c>
      <c r="T502" s="2" t="s">
        <v>2047</v>
      </c>
      <c r="U502" s="2" t="s">
        <v>191</v>
      </c>
      <c r="V502" s="2" t="s">
        <v>1993</v>
      </c>
      <c r="W502" s="2" t="s">
        <v>1994</v>
      </c>
      <c r="X502" s="2" t="s">
        <v>2243</v>
      </c>
      <c r="Y502" s="2" t="s">
        <v>2244</v>
      </c>
      <c r="Z502" s="16">
        <v>0</v>
      </c>
      <c r="AA502" s="16">
        <v>0</v>
      </c>
      <c r="AB502" s="16">
        <v>23299.63</v>
      </c>
      <c r="AC502" s="16">
        <v>269562.18</v>
      </c>
      <c r="AD502" s="36">
        <f t="shared" si="51"/>
        <v>-269562.18</v>
      </c>
      <c r="AE502" s="16">
        <v>0</v>
      </c>
      <c r="AF502" s="16">
        <v>457799</v>
      </c>
      <c r="AG502" s="16">
        <f t="shared" si="52"/>
        <v>-457799</v>
      </c>
      <c r="AH502" s="16">
        <v>0</v>
      </c>
      <c r="AI502" s="16">
        <v>470255</v>
      </c>
      <c r="AJ502" s="16">
        <f t="shared" si="53"/>
        <v>-470255</v>
      </c>
      <c r="AK502" s="16">
        <v>0</v>
      </c>
      <c r="AL502" s="16">
        <v>483273</v>
      </c>
      <c r="AM502" s="16">
        <f t="shared" si="54"/>
        <v>-483273</v>
      </c>
      <c r="AN502" s="16">
        <v>0</v>
      </c>
      <c r="AO502" s="16">
        <v>496683</v>
      </c>
      <c r="AP502" s="16">
        <f t="shared" si="55"/>
        <v>-496683</v>
      </c>
      <c r="AQ502" s="16">
        <v>510774</v>
      </c>
      <c r="AR502" s="16">
        <f t="shared" si="56"/>
        <v>-2177572.1800000002</v>
      </c>
      <c r="AS502" s="16" t="s">
        <v>2164</v>
      </c>
      <c r="AT502" s="16" t="s">
        <v>273</v>
      </c>
      <c r="AU502" s="16" t="s">
        <v>274</v>
      </c>
      <c r="AV502" s="16">
        <v>0</v>
      </c>
      <c r="AW502" s="36">
        <v>0</v>
      </c>
      <c r="AX502" s="36">
        <v>0</v>
      </c>
      <c r="AY502" s="36">
        <v>0</v>
      </c>
      <c r="AZ502" s="36">
        <v>0</v>
      </c>
      <c r="BA502" s="36">
        <v>0</v>
      </c>
      <c r="BB502" s="36"/>
    </row>
    <row r="503" spans="1:54" hidden="1" x14ac:dyDescent="0.25">
      <c r="A503" s="2" t="str">
        <f t="shared" si="50"/>
        <v>R</v>
      </c>
      <c r="B503" s="34" t="s">
        <v>253</v>
      </c>
      <c r="C503" s="2" t="s">
        <v>2236</v>
      </c>
      <c r="D503" s="35" t="s">
        <v>2237</v>
      </c>
      <c r="E503" s="2" t="s">
        <v>2256</v>
      </c>
      <c r="F503" s="2" t="s">
        <v>2257</v>
      </c>
      <c r="G503" s="2" t="s">
        <v>2258</v>
      </c>
      <c r="H503" s="2" t="s">
        <v>2257</v>
      </c>
      <c r="I503" s="2" t="s">
        <v>2269</v>
      </c>
      <c r="J503" s="2" t="s">
        <v>2270</v>
      </c>
      <c r="K503" s="2" t="s">
        <v>262</v>
      </c>
      <c r="L503" s="2">
        <v>4207</v>
      </c>
      <c r="M503" s="2" t="s">
        <v>2171</v>
      </c>
      <c r="N503" s="2" t="s">
        <v>264</v>
      </c>
      <c r="O503" s="2" t="s">
        <v>450</v>
      </c>
      <c r="P503" s="2" t="s">
        <v>266</v>
      </c>
      <c r="Q503" s="2" t="s">
        <v>118</v>
      </c>
      <c r="R503" s="2" t="s">
        <v>267</v>
      </c>
      <c r="S503" s="2" t="s">
        <v>182</v>
      </c>
      <c r="T503" s="2" t="s">
        <v>2047</v>
      </c>
      <c r="U503" s="2" t="s">
        <v>191</v>
      </c>
      <c r="V503" s="2" t="s">
        <v>1993</v>
      </c>
      <c r="W503" s="2" t="s">
        <v>1994</v>
      </c>
      <c r="X503" s="2" t="s">
        <v>2243</v>
      </c>
      <c r="Y503" s="2" t="s">
        <v>2244</v>
      </c>
      <c r="Z503" s="16">
        <v>2305033.8935630298</v>
      </c>
      <c r="AA503" s="16">
        <v>691510</v>
      </c>
      <c r="AB503" s="16">
        <v>4260193.3099999996</v>
      </c>
      <c r="AC503" s="16">
        <v>2171556.9761454002</v>
      </c>
      <c r="AD503" s="36">
        <f t="shared" si="51"/>
        <v>-1480046.9761454002</v>
      </c>
      <c r="AE503" s="16">
        <v>2368422.3256360185</v>
      </c>
      <c r="AF503" s="16">
        <v>3927922</v>
      </c>
      <c r="AG503" s="16">
        <f t="shared" si="52"/>
        <v>-1559499.6743639815</v>
      </c>
      <c r="AH503" s="16">
        <v>2433553.9395910092</v>
      </c>
      <c r="AI503" s="16">
        <v>3733364</v>
      </c>
      <c r="AJ503" s="16">
        <f t="shared" si="53"/>
        <v>-1299810.0604089908</v>
      </c>
      <c r="AK503" s="16">
        <v>2500476.6729297619</v>
      </c>
      <c r="AL503" s="16">
        <v>4519377</v>
      </c>
      <c r="AM503" s="16">
        <f t="shared" si="54"/>
        <v>-2018900.3270702381</v>
      </c>
      <c r="AN503" s="16">
        <v>2569239.7814353304</v>
      </c>
      <c r="AO503" s="16">
        <v>4300133</v>
      </c>
      <c r="AP503" s="16">
        <f t="shared" si="55"/>
        <v>-1730893.2185646696</v>
      </c>
      <c r="AQ503" s="16">
        <v>4082774</v>
      </c>
      <c r="AR503" s="16">
        <f t="shared" si="56"/>
        <v>-8089150.2565532792</v>
      </c>
      <c r="AS503" s="16" t="s">
        <v>2164</v>
      </c>
      <c r="AT503" s="16" t="s">
        <v>2261</v>
      </c>
      <c r="AU503" s="16" t="s">
        <v>274</v>
      </c>
      <c r="AV503" s="16">
        <v>0</v>
      </c>
      <c r="AW503" s="36">
        <v>0</v>
      </c>
      <c r="AX503" s="36">
        <v>0</v>
      </c>
      <c r="AY503" s="36">
        <v>0</v>
      </c>
      <c r="AZ503" s="36">
        <v>0</v>
      </c>
      <c r="BA503" s="36">
        <v>0</v>
      </c>
      <c r="BB503" s="36"/>
    </row>
    <row r="504" spans="1:54" hidden="1" x14ac:dyDescent="0.25">
      <c r="A504" s="2" t="str">
        <f t="shared" si="50"/>
        <v>R</v>
      </c>
      <c r="B504" s="34" t="s">
        <v>253</v>
      </c>
      <c r="C504" s="2" t="s">
        <v>2236</v>
      </c>
      <c r="D504" s="35" t="s">
        <v>2237</v>
      </c>
      <c r="E504" s="2" t="s">
        <v>2256</v>
      </c>
      <c r="F504" s="2" t="s">
        <v>2257</v>
      </c>
      <c r="G504" s="2" t="s">
        <v>2258</v>
      </c>
      <c r="H504" s="2" t="s">
        <v>2257</v>
      </c>
      <c r="I504" s="2" t="s">
        <v>2271</v>
      </c>
      <c r="J504" s="2" t="s">
        <v>2272</v>
      </c>
      <c r="K504" s="2" t="s">
        <v>262</v>
      </c>
      <c r="L504" s="2">
        <v>4207</v>
      </c>
      <c r="M504" s="2" t="s">
        <v>2171</v>
      </c>
      <c r="N504" s="2" t="s">
        <v>422</v>
      </c>
      <c r="O504" s="2" t="s">
        <v>450</v>
      </c>
      <c r="P504" s="2" t="s">
        <v>266</v>
      </c>
      <c r="Q504" s="2" t="s">
        <v>118</v>
      </c>
      <c r="R504" s="2" t="s">
        <v>267</v>
      </c>
      <c r="S504" s="2" t="s">
        <v>182</v>
      </c>
      <c r="T504" s="2" t="s">
        <v>2047</v>
      </c>
      <c r="U504" s="2" t="s">
        <v>191</v>
      </c>
      <c r="V504" s="2" t="s">
        <v>1993</v>
      </c>
      <c r="W504" s="2" t="s">
        <v>1994</v>
      </c>
      <c r="X504" s="2" t="s">
        <v>2243</v>
      </c>
      <c r="Y504" s="2" t="s">
        <v>2244</v>
      </c>
      <c r="Z504" s="16">
        <v>0</v>
      </c>
      <c r="AA504" s="16">
        <v>174491</v>
      </c>
      <c r="AB504" s="16">
        <v>0</v>
      </c>
      <c r="AC504" s="16">
        <v>0</v>
      </c>
      <c r="AD504" s="36">
        <f t="shared" si="51"/>
        <v>174491</v>
      </c>
      <c r="AE504" s="16">
        <v>0</v>
      </c>
      <c r="AF504" s="16">
        <v>0</v>
      </c>
      <c r="AG504" s="16">
        <f t="shared" si="52"/>
        <v>0</v>
      </c>
      <c r="AH504" s="16">
        <v>0</v>
      </c>
      <c r="AI504" s="16">
        <v>0</v>
      </c>
      <c r="AJ504" s="16">
        <f t="shared" si="53"/>
        <v>0</v>
      </c>
      <c r="AK504" s="16">
        <v>0</v>
      </c>
      <c r="AL504" s="16">
        <v>0</v>
      </c>
      <c r="AM504" s="16">
        <f t="shared" si="54"/>
        <v>0</v>
      </c>
      <c r="AN504" s="16">
        <v>0</v>
      </c>
      <c r="AO504" s="16">
        <v>0</v>
      </c>
      <c r="AP504" s="16">
        <f t="shared" si="55"/>
        <v>0</v>
      </c>
      <c r="AQ504" s="16">
        <v>0</v>
      </c>
      <c r="AR504" s="16">
        <f t="shared" si="56"/>
        <v>174491</v>
      </c>
      <c r="AS504" s="16">
        <v>0</v>
      </c>
      <c r="AT504" s="16" t="s">
        <v>273</v>
      </c>
      <c r="AU504" s="16" t="s">
        <v>274</v>
      </c>
      <c r="AV504" s="16">
        <v>0</v>
      </c>
      <c r="AW504" s="36">
        <v>0</v>
      </c>
      <c r="AX504" s="36">
        <v>0</v>
      </c>
      <c r="AY504" s="36">
        <v>0</v>
      </c>
      <c r="AZ504" s="36">
        <v>0</v>
      </c>
      <c r="BA504" s="36">
        <v>0</v>
      </c>
      <c r="BB504" s="36"/>
    </row>
    <row r="505" spans="1:54" hidden="1" x14ac:dyDescent="0.25">
      <c r="A505" s="2" t="str">
        <f t="shared" si="50"/>
        <v>R</v>
      </c>
      <c r="B505" s="34" t="s">
        <v>253</v>
      </c>
      <c r="C505" s="2" t="s">
        <v>2236</v>
      </c>
      <c r="D505" s="35" t="s">
        <v>2237</v>
      </c>
      <c r="E505" s="2" t="s">
        <v>2256</v>
      </c>
      <c r="F505" s="2" t="s">
        <v>2257</v>
      </c>
      <c r="G505" s="2" t="s">
        <v>2258</v>
      </c>
      <c r="H505" s="2" t="s">
        <v>2257</v>
      </c>
      <c r="I505" s="2" t="s">
        <v>2273</v>
      </c>
      <c r="J505" s="2" t="s">
        <v>2274</v>
      </c>
      <c r="K505" s="2" t="s">
        <v>262</v>
      </c>
      <c r="L505" s="2">
        <v>4022</v>
      </c>
      <c r="M505" s="2" t="s">
        <v>1991</v>
      </c>
      <c r="N505" s="2" t="s">
        <v>422</v>
      </c>
      <c r="O505" s="2" t="s">
        <v>285</v>
      </c>
      <c r="P505" s="2" t="s">
        <v>266</v>
      </c>
      <c r="Q505" s="2" t="s">
        <v>118</v>
      </c>
      <c r="R505" s="2" t="s">
        <v>267</v>
      </c>
      <c r="S505" s="2" t="s">
        <v>182</v>
      </c>
      <c r="T505" s="2" t="s">
        <v>2047</v>
      </c>
      <c r="U505" s="2" t="s">
        <v>191</v>
      </c>
      <c r="V505" s="2" t="s">
        <v>1993</v>
      </c>
      <c r="W505" s="2" t="s">
        <v>1994</v>
      </c>
      <c r="X505" s="2" t="s">
        <v>2243</v>
      </c>
      <c r="Y505" s="2" t="s">
        <v>2244</v>
      </c>
      <c r="Z505" s="16">
        <v>0</v>
      </c>
      <c r="AA505" s="16">
        <v>0</v>
      </c>
      <c r="AB505" s="16">
        <v>0</v>
      </c>
      <c r="AC505" s="16">
        <v>0</v>
      </c>
      <c r="AD505" s="36">
        <f t="shared" si="51"/>
        <v>0</v>
      </c>
      <c r="AE505" s="16">
        <v>0</v>
      </c>
      <c r="AF505" s="16">
        <v>0</v>
      </c>
      <c r="AG505" s="16">
        <f t="shared" si="52"/>
        <v>0</v>
      </c>
      <c r="AH505" s="16">
        <v>0</v>
      </c>
      <c r="AI505" s="16">
        <v>0</v>
      </c>
      <c r="AJ505" s="16">
        <f t="shared" si="53"/>
        <v>0</v>
      </c>
      <c r="AK505" s="16">
        <v>0</v>
      </c>
      <c r="AL505" s="16">
        <v>0</v>
      </c>
      <c r="AM505" s="16">
        <f t="shared" si="54"/>
        <v>0</v>
      </c>
      <c r="AN505" s="16">
        <v>0</v>
      </c>
      <c r="AO505" s="16">
        <v>0</v>
      </c>
      <c r="AP505" s="16">
        <f t="shared" si="55"/>
        <v>0</v>
      </c>
      <c r="AQ505" s="16">
        <v>0</v>
      </c>
      <c r="AR505" s="16">
        <f t="shared" si="56"/>
        <v>0</v>
      </c>
      <c r="AS505" s="16">
        <v>0</v>
      </c>
      <c r="AT505" s="16" t="s">
        <v>273</v>
      </c>
      <c r="AU505" s="16" t="s">
        <v>274</v>
      </c>
      <c r="AV505" s="16">
        <v>0</v>
      </c>
      <c r="AW505" s="36">
        <v>0</v>
      </c>
      <c r="AX505" s="36">
        <v>0</v>
      </c>
      <c r="AY505" s="36">
        <v>0</v>
      </c>
      <c r="AZ505" s="36">
        <v>0</v>
      </c>
      <c r="BA505" s="36">
        <v>0</v>
      </c>
      <c r="BB505" s="36"/>
    </row>
    <row r="506" spans="1:54" hidden="1" x14ac:dyDescent="0.25">
      <c r="A506" s="2" t="str">
        <f t="shared" si="50"/>
        <v>R</v>
      </c>
      <c r="B506" s="34" t="s">
        <v>253</v>
      </c>
      <c r="C506" s="2" t="s">
        <v>2236</v>
      </c>
      <c r="D506" s="35" t="s">
        <v>2237</v>
      </c>
      <c r="E506" s="2" t="s">
        <v>2256</v>
      </c>
      <c r="F506" s="2" t="s">
        <v>2257</v>
      </c>
      <c r="G506" s="2" t="s">
        <v>2258</v>
      </c>
      <c r="H506" s="2" t="s">
        <v>2257</v>
      </c>
      <c r="I506" s="2" t="s">
        <v>2275</v>
      </c>
      <c r="J506" s="2" t="s">
        <v>2276</v>
      </c>
      <c r="K506" s="2" t="s">
        <v>262</v>
      </c>
      <c r="L506" s="2">
        <v>4207</v>
      </c>
      <c r="M506" s="2" t="s">
        <v>2171</v>
      </c>
      <c r="N506" s="2" t="s">
        <v>422</v>
      </c>
      <c r="O506" s="2" t="s">
        <v>450</v>
      </c>
      <c r="P506" s="2" t="s">
        <v>266</v>
      </c>
      <c r="Q506" s="2" t="s">
        <v>118</v>
      </c>
      <c r="R506" s="2" t="s">
        <v>267</v>
      </c>
      <c r="S506" s="2" t="s">
        <v>182</v>
      </c>
      <c r="T506" s="2" t="s">
        <v>2047</v>
      </c>
      <c r="U506" s="2" t="s">
        <v>191</v>
      </c>
      <c r="V506" s="2" t="s">
        <v>1993</v>
      </c>
      <c r="W506" s="2" t="s">
        <v>1994</v>
      </c>
      <c r="X506" s="2" t="s">
        <v>2243</v>
      </c>
      <c r="Y506" s="2" t="s">
        <v>2244</v>
      </c>
      <c r="Z506" s="16">
        <v>0</v>
      </c>
      <c r="AA506" s="16">
        <v>208409</v>
      </c>
      <c r="AB506" s="16">
        <v>0</v>
      </c>
      <c r="AC506" s="16">
        <v>0</v>
      </c>
      <c r="AD506" s="36">
        <f t="shared" si="51"/>
        <v>208409</v>
      </c>
      <c r="AE506" s="16">
        <v>0</v>
      </c>
      <c r="AF506" s="16">
        <v>0</v>
      </c>
      <c r="AG506" s="16">
        <f t="shared" si="52"/>
        <v>0</v>
      </c>
      <c r="AH506" s="16">
        <v>0</v>
      </c>
      <c r="AI506" s="16">
        <v>0</v>
      </c>
      <c r="AJ506" s="16">
        <f t="shared" si="53"/>
        <v>0</v>
      </c>
      <c r="AK506" s="16">
        <v>0</v>
      </c>
      <c r="AL506" s="16">
        <v>0</v>
      </c>
      <c r="AM506" s="16">
        <f t="shared" si="54"/>
        <v>0</v>
      </c>
      <c r="AN506" s="16">
        <v>0</v>
      </c>
      <c r="AO506" s="16">
        <v>0</v>
      </c>
      <c r="AP506" s="16">
        <f t="shared" si="55"/>
        <v>0</v>
      </c>
      <c r="AQ506" s="16">
        <v>0</v>
      </c>
      <c r="AR506" s="16">
        <f t="shared" si="56"/>
        <v>208409</v>
      </c>
      <c r="AS506" s="16">
        <v>0</v>
      </c>
      <c r="AT506" s="16" t="s">
        <v>273</v>
      </c>
      <c r="AU506" s="16" t="s">
        <v>274</v>
      </c>
      <c r="AV506" s="16">
        <v>0</v>
      </c>
      <c r="AW506" s="36">
        <v>0</v>
      </c>
      <c r="AX506" s="36">
        <v>0</v>
      </c>
      <c r="AY506" s="36">
        <v>0</v>
      </c>
      <c r="AZ506" s="36">
        <v>0</v>
      </c>
      <c r="BA506" s="36">
        <v>0</v>
      </c>
      <c r="BB506" s="36"/>
    </row>
    <row r="507" spans="1:54" hidden="1" x14ac:dyDescent="0.25">
      <c r="A507" s="2" t="str">
        <f t="shared" si="50"/>
        <v>R</v>
      </c>
      <c r="B507" s="34" t="s">
        <v>253</v>
      </c>
      <c r="C507" s="2" t="s">
        <v>2236</v>
      </c>
      <c r="D507" s="35" t="s">
        <v>2237</v>
      </c>
      <c r="E507" s="2" t="s">
        <v>2256</v>
      </c>
      <c r="F507" s="2" t="s">
        <v>2257</v>
      </c>
      <c r="G507" s="2" t="s">
        <v>2258</v>
      </c>
      <c r="H507" s="2" t="s">
        <v>2257</v>
      </c>
      <c r="I507" s="2" t="s">
        <v>2277</v>
      </c>
      <c r="J507" s="2" t="s">
        <v>2278</v>
      </c>
      <c r="K507" s="2" t="s">
        <v>262</v>
      </c>
      <c r="L507" s="2">
        <v>4207</v>
      </c>
      <c r="M507" s="2" t="s">
        <v>2171</v>
      </c>
      <c r="N507" s="2" t="s">
        <v>422</v>
      </c>
      <c r="O507" s="2" t="s">
        <v>450</v>
      </c>
      <c r="P507" s="2" t="s">
        <v>266</v>
      </c>
      <c r="Q507" s="2" t="s">
        <v>118</v>
      </c>
      <c r="R507" s="2" t="s">
        <v>267</v>
      </c>
      <c r="S507" s="2" t="s">
        <v>182</v>
      </c>
      <c r="T507" s="2" t="s">
        <v>2047</v>
      </c>
      <c r="U507" s="2" t="s">
        <v>191</v>
      </c>
      <c r="V507" s="2" t="s">
        <v>1993</v>
      </c>
      <c r="W507" s="2" t="s">
        <v>1994</v>
      </c>
      <c r="X507" s="2" t="s">
        <v>2243</v>
      </c>
      <c r="Y507" s="2" t="s">
        <v>2244</v>
      </c>
      <c r="Z507" s="16">
        <v>0</v>
      </c>
      <c r="AA507" s="16">
        <v>0</v>
      </c>
      <c r="AB507" s="16">
        <v>0</v>
      </c>
      <c r="AC507" s="16">
        <v>0</v>
      </c>
      <c r="AD507" s="36">
        <f t="shared" si="51"/>
        <v>0</v>
      </c>
      <c r="AE507" s="16">
        <v>0</v>
      </c>
      <c r="AF507" s="16">
        <v>0</v>
      </c>
      <c r="AG507" s="16">
        <f t="shared" si="52"/>
        <v>0</v>
      </c>
      <c r="AH507" s="16">
        <v>0</v>
      </c>
      <c r="AI507" s="16">
        <v>0</v>
      </c>
      <c r="AJ507" s="16">
        <f t="shared" si="53"/>
        <v>0</v>
      </c>
      <c r="AK507" s="16">
        <v>0</v>
      </c>
      <c r="AL507" s="16">
        <v>0</v>
      </c>
      <c r="AM507" s="16">
        <f t="shared" si="54"/>
        <v>0</v>
      </c>
      <c r="AN507" s="16">
        <v>0</v>
      </c>
      <c r="AO507" s="16">
        <v>0</v>
      </c>
      <c r="AP507" s="16">
        <f t="shared" si="55"/>
        <v>0</v>
      </c>
      <c r="AQ507" s="16">
        <v>0</v>
      </c>
      <c r="AR507" s="16">
        <f t="shared" si="56"/>
        <v>0</v>
      </c>
      <c r="AS507" s="16">
        <v>0</v>
      </c>
      <c r="AT507" s="16" t="s">
        <v>273</v>
      </c>
      <c r="AU507" s="16" t="s">
        <v>274</v>
      </c>
      <c r="AV507" s="16">
        <v>0</v>
      </c>
      <c r="AW507" s="36">
        <v>0</v>
      </c>
      <c r="AX507" s="36">
        <v>0</v>
      </c>
      <c r="AY507" s="36">
        <v>0</v>
      </c>
      <c r="AZ507" s="36">
        <v>0</v>
      </c>
      <c r="BA507" s="36">
        <v>0</v>
      </c>
      <c r="BB507" s="36"/>
    </row>
    <row r="508" spans="1:54" hidden="1" x14ac:dyDescent="0.25">
      <c r="A508" s="2" t="str">
        <f t="shared" si="50"/>
        <v>R</v>
      </c>
      <c r="B508" s="34" t="s">
        <v>253</v>
      </c>
      <c r="C508" s="2" t="s">
        <v>2236</v>
      </c>
      <c r="D508" s="35" t="s">
        <v>2237</v>
      </c>
      <c r="E508" s="2" t="s">
        <v>2256</v>
      </c>
      <c r="F508" s="2" t="s">
        <v>2257</v>
      </c>
      <c r="G508" s="2" t="s">
        <v>2258</v>
      </c>
      <c r="H508" s="2" t="s">
        <v>2257</v>
      </c>
      <c r="I508" s="2" t="s">
        <v>2279</v>
      </c>
      <c r="J508" s="2" t="s">
        <v>2280</v>
      </c>
      <c r="K508" s="2" t="s">
        <v>262</v>
      </c>
      <c r="L508" s="2">
        <v>4207</v>
      </c>
      <c r="M508" s="2" t="s">
        <v>2171</v>
      </c>
      <c r="N508" s="2" t="s">
        <v>422</v>
      </c>
      <c r="O508" s="2" t="s">
        <v>450</v>
      </c>
      <c r="P508" s="2" t="s">
        <v>266</v>
      </c>
      <c r="Q508" s="2" t="s">
        <v>118</v>
      </c>
      <c r="R508" s="2" t="s">
        <v>267</v>
      </c>
      <c r="S508" s="2" t="s">
        <v>182</v>
      </c>
      <c r="T508" s="2" t="s">
        <v>2047</v>
      </c>
      <c r="U508" s="2" t="s">
        <v>191</v>
      </c>
      <c r="V508" s="2" t="s">
        <v>1993</v>
      </c>
      <c r="W508" s="2" t="s">
        <v>1994</v>
      </c>
      <c r="X508" s="2" t="s">
        <v>2243</v>
      </c>
      <c r="Y508" s="2" t="s">
        <v>2244</v>
      </c>
      <c r="Z508" s="16">
        <v>0</v>
      </c>
      <c r="AA508" s="16">
        <v>98456</v>
      </c>
      <c r="AB508" s="16">
        <v>0</v>
      </c>
      <c r="AC508" s="16">
        <v>0</v>
      </c>
      <c r="AD508" s="36">
        <f t="shared" si="51"/>
        <v>98456</v>
      </c>
      <c r="AE508" s="16">
        <v>0</v>
      </c>
      <c r="AF508" s="16">
        <v>0</v>
      </c>
      <c r="AG508" s="16">
        <f t="shared" si="52"/>
        <v>0</v>
      </c>
      <c r="AH508" s="16">
        <v>0</v>
      </c>
      <c r="AI508" s="16">
        <v>0</v>
      </c>
      <c r="AJ508" s="16">
        <f t="shared" si="53"/>
        <v>0</v>
      </c>
      <c r="AK508" s="16">
        <v>0</v>
      </c>
      <c r="AL508" s="16">
        <v>0</v>
      </c>
      <c r="AM508" s="16">
        <f t="shared" si="54"/>
        <v>0</v>
      </c>
      <c r="AN508" s="16">
        <v>0</v>
      </c>
      <c r="AO508" s="16">
        <v>0</v>
      </c>
      <c r="AP508" s="16">
        <f t="shared" si="55"/>
        <v>0</v>
      </c>
      <c r="AQ508" s="16">
        <v>0</v>
      </c>
      <c r="AR508" s="16">
        <f t="shared" si="56"/>
        <v>98456</v>
      </c>
      <c r="AS508" s="16">
        <v>0</v>
      </c>
      <c r="AT508" s="16" t="s">
        <v>273</v>
      </c>
      <c r="AU508" s="16" t="s">
        <v>274</v>
      </c>
      <c r="AV508" s="16">
        <v>0</v>
      </c>
      <c r="AW508" s="36">
        <v>0</v>
      </c>
      <c r="AX508" s="36">
        <v>0</v>
      </c>
      <c r="AY508" s="36">
        <v>0</v>
      </c>
      <c r="AZ508" s="36">
        <v>0</v>
      </c>
      <c r="BA508" s="36">
        <v>0</v>
      </c>
      <c r="BB508" s="36"/>
    </row>
    <row r="509" spans="1:54" hidden="1" x14ac:dyDescent="0.25">
      <c r="A509" s="2" t="str">
        <f t="shared" si="50"/>
        <v>R</v>
      </c>
      <c r="B509" s="34" t="s">
        <v>253</v>
      </c>
      <c r="C509" s="2" t="s">
        <v>2236</v>
      </c>
      <c r="D509" s="35" t="s">
        <v>2237</v>
      </c>
      <c r="E509" s="2" t="s">
        <v>2256</v>
      </c>
      <c r="F509" s="2" t="s">
        <v>2257</v>
      </c>
      <c r="G509" s="2" t="s">
        <v>2258</v>
      </c>
      <c r="H509" s="2" t="s">
        <v>2257</v>
      </c>
      <c r="I509" s="2" t="s">
        <v>2281</v>
      </c>
      <c r="J509" s="2" t="s">
        <v>2282</v>
      </c>
      <c r="K509" s="2" t="s">
        <v>262</v>
      </c>
      <c r="L509" s="2">
        <v>4207</v>
      </c>
      <c r="M509" s="2" t="s">
        <v>2171</v>
      </c>
      <c r="N509" s="2" t="s">
        <v>422</v>
      </c>
      <c r="O509" s="2" t="s">
        <v>450</v>
      </c>
      <c r="P509" s="2" t="s">
        <v>266</v>
      </c>
      <c r="Q509" s="2" t="s">
        <v>118</v>
      </c>
      <c r="R509" s="2" t="s">
        <v>267</v>
      </c>
      <c r="S509" s="2" t="s">
        <v>182</v>
      </c>
      <c r="T509" s="2" t="s">
        <v>2047</v>
      </c>
      <c r="U509" s="2" t="s">
        <v>191</v>
      </c>
      <c r="V509" s="2" t="s">
        <v>1993</v>
      </c>
      <c r="W509" s="2" t="s">
        <v>1994</v>
      </c>
      <c r="X509" s="2" t="s">
        <v>2243</v>
      </c>
      <c r="Y509" s="2" t="s">
        <v>2244</v>
      </c>
      <c r="Z509" s="16">
        <v>0</v>
      </c>
      <c r="AA509" s="16">
        <v>0</v>
      </c>
      <c r="AB509" s="16">
        <v>0</v>
      </c>
      <c r="AC509" s="16">
        <v>0</v>
      </c>
      <c r="AD509" s="36">
        <f t="shared" si="51"/>
        <v>0</v>
      </c>
      <c r="AE509" s="16">
        <v>0</v>
      </c>
      <c r="AF509" s="16">
        <v>0</v>
      </c>
      <c r="AG509" s="16">
        <f t="shared" si="52"/>
        <v>0</v>
      </c>
      <c r="AH509" s="16">
        <v>0</v>
      </c>
      <c r="AI509" s="16">
        <v>0</v>
      </c>
      <c r="AJ509" s="16">
        <f t="shared" si="53"/>
        <v>0</v>
      </c>
      <c r="AK509" s="16">
        <v>0</v>
      </c>
      <c r="AL509" s="16">
        <v>0</v>
      </c>
      <c r="AM509" s="16">
        <f t="shared" si="54"/>
        <v>0</v>
      </c>
      <c r="AN509" s="16">
        <v>0</v>
      </c>
      <c r="AO509" s="16">
        <v>0</v>
      </c>
      <c r="AP509" s="16">
        <f t="shared" si="55"/>
        <v>0</v>
      </c>
      <c r="AQ509" s="16">
        <v>0</v>
      </c>
      <c r="AR509" s="16">
        <f t="shared" si="56"/>
        <v>0</v>
      </c>
      <c r="AS509" s="16">
        <v>0</v>
      </c>
      <c r="AT509" s="16" t="s">
        <v>273</v>
      </c>
      <c r="AU509" s="16" t="s">
        <v>274</v>
      </c>
      <c r="AV509" s="16">
        <v>0</v>
      </c>
      <c r="AW509" s="36">
        <v>0</v>
      </c>
      <c r="AX509" s="36">
        <v>0</v>
      </c>
      <c r="AY509" s="36">
        <v>0</v>
      </c>
      <c r="AZ509" s="36">
        <v>0</v>
      </c>
      <c r="BA509" s="36">
        <v>0</v>
      </c>
      <c r="BB509" s="36"/>
    </row>
    <row r="510" spans="1:54" hidden="1" x14ac:dyDescent="0.25">
      <c r="A510" s="2" t="str">
        <f t="shared" si="50"/>
        <v>R</v>
      </c>
      <c r="B510" s="34" t="s">
        <v>253</v>
      </c>
      <c r="C510" s="2" t="s">
        <v>2236</v>
      </c>
      <c r="D510" s="35" t="s">
        <v>2237</v>
      </c>
      <c r="E510" s="2" t="s">
        <v>2283</v>
      </c>
      <c r="F510" s="2" t="s">
        <v>2284</v>
      </c>
      <c r="G510" s="2" t="s">
        <v>2285</v>
      </c>
      <c r="H510" s="2" t="s">
        <v>2284</v>
      </c>
      <c r="I510" s="2" t="s">
        <v>2286</v>
      </c>
      <c r="J510" s="2" t="s">
        <v>2287</v>
      </c>
      <c r="K510" s="2" t="s">
        <v>262</v>
      </c>
      <c r="L510" s="2">
        <v>4022</v>
      </c>
      <c r="M510" s="2" t="s">
        <v>1991</v>
      </c>
      <c r="N510" s="2" t="s">
        <v>264</v>
      </c>
      <c r="O510" s="2" t="s">
        <v>300</v>
      </c>
      <c r="P510" s="2" t="s">
        <v>266</v>
      </c>
      <c r="Q510" s="2" t="s">
        <v>118</v>
      </c>
      <c r="R510" s="2" t="s">
        <v>267</v>
      </c>
      <c r="S510" s="2" t="s">
        <v>182</v>
      </c>
      <c r="T510" s="2" t="s">
        <v>2150</v>
      </c>
      <c r="U510" s="2" t="s">
        <v>190</v>
      </c>
      <c r="V510" s="2" t="s">
        <v>269</v>
      </c>
      <c r="W510" s="2" t="s">
        <v>270</v>
      </c>
      <c r="X510" s="2" t="s">
        <v>2034</v>
      </c>
      <c r="Y510" s="2" t="s">
        <v>2035</v>
      </c>
      <c r="Z510" s="16">
        <v>0</v>
      </c>
      <c r="AA510" s="16">
        <v>0</v>
      </c>
      <c r="AB510" s="16">
        <v>0</v>
      </c>
      <c r="AC510" s="16">
        <v>0</v>
      </c>
      <c r="AD510" s="36">
        <f t="shared" si="51"/>
        <v>0</v>
      </c>
      <c r="AE510" s="16">
        <v>0</v>
      </c>
      <c r="AF510" s="16">
        <v>0</v>
      </c>
      <c r="AG510" s="16">
        <f t="shared" si="52"/>
        <v>0</v>
      </c>
      <c r="AH510" s="16">
        <v>0</v>
      </c>
      <c r="AI510" s="16">
        <v>0</v>
      </c>
      <c r="AJ510" s="16">
        <f t="shared" si="53"/>
        <v>0</v>
      </c>
      <c r="AK510" s="16">
        <v>0</v>
      </c>
      <c r="AL510" s="16">
        <v>0</v>
      </c>
      <c r="AM510" s="16">
        <f t="shared" si="54"/>
        <v>0</v>
      </c>
      <c r="AN510" s="16">
        <v>0</v>
      </c>
      <c r="AO510" s="16">
        <v>0</v>
      </c>
      <c r="AP510" s="16">
        <f t="shared" si="55"/>
        <v>0</v>
      </c>
      <c r="AQ510" s="16">
        <v>0</v>
      </c>
      <c r="AR510" s="16">
        <f t="shared" si="56"/>
        <v>0</v>
      </c>
      <c r="AS510" s="16" t="s">
        <v>2036</v>
      </c>
      <c r="AT510" s="16" t="s">
        <v>273</v>
      </c>
      <c r="AU510" s="16" t="s">
        <v>274</v>
      </c>
      <c r="AV510" s="16">
        <v>0</v>
      </c>
      <c r="AW510" s="36">
        <v>0</v>
      </c>
      <c r="AX510" s="36">
        <v>0</v>
      </c>
      <c r="AY510" s="36">
        <v>0</v>
      </c>
      <c r="AZ510" s="36">
        <v>0</v>
      </c>
      <c r="BA510" s="36">
        <v>0</v>
      </c>
      <c r="BB510" s="36"/>
    </row>
    <row r="511" spans="1:54" hidden="1" x14ac:dyDescent="0.25">
      <c r="A511" s="2" t="str">
        <f t="shared" si="50"/>
        <v>R</v>
      </c>
      <c r="B511" s="34" t="s">
        <v>253</v>
      </c>
      <c r="C511" s="2" t="s">
        <v>2236</v>
      </c>
      <c r="D511" s="35" t="s">
        <v>2237</v>
      </c>
      <c r="E511" s="2" t="s">
        <v>2288</v>
      </c>
      <c r="F511" s="2" t="s">
        <v>2289</v>
      </c>
      <c r="G511" s="2" t="s">
        <v>2290</v>
      </c>
      <c r="H511" s="2" t="s">
        <v>2289</v>
      </c>
      <c r="I511" s="2" t="s">
        <v>2291</v>
      </c>
      <c r="J511" s="2" t="s">
        <v>2292</v>
      </c>
      <c r="K511" s="2" t="s">
        <v>262</v>
      </c>
      <c r="L511" s="2">
        <v>4022</v>
      </c>
      <c r="M511" s="2" t="s">
        <v>1991</v>
      </c>
      <c r="N511" s="2" t="s">
        <v>264</v>
      </c>
      <c r="O511" s="2" t="s">
        <v>300</v>
      </c>
      <c r="P511" s="2" t="s">
        <v>266</v>
      </c>
      <c r="Q511" s="2" t="s">
        <v>118</v>
      </c>
      <c r="R511" s="2" t="s">
        <v>267</v>
      </c>
      <c r="S511" s="2" t="s">
        <v>182</v>
      </c>
      <c r="T511" s="2" t="s">
        <v>2047</v>
      </c>
      <c r="U511" s="2" t="s">
        <v>191</v>
      </c>
      <c r="V511" s="2" t="s">
        <v>1993</v>
      </c>
      <c r="W511" s="2" t="s">
        <v>1994</v>
      </c>
      <c r="X511" s="2" t="s">
        <v>2243</v>
      </c>
      <c r="Y511" s="2" t="s">
        <v>2244</v>
      </c>
      <c r="Z511" s="16">
        <v>1561119.3782500001</v>
      </c>
      <c r="AA511" s="16">
        <v>404537</v>
      </c>
      <c r="AB511" s="16">
        <v>-1085417.83</v>
      </c>
      <c r="AC511" s="16">
        <v>-1314012.6498631001</v>
      </c>
      <c r="AD511" s="36">
        <f t="shared" si="51"/>
        <v>1718549.6498631001</v>
      </c>
      <c r="AE511" s="16">
        <v>1593723.2873886731</v>
      </c>
      <c r="AF511" s="16">
        <v>1593723.2873886731</v>
      </c>
      <c r="AG511" s="16">
        <f t="shared" si="52"/>
        <v>0</v>
      </c>
      <c r="AH511" s="16">
        <v>1641689.7164265844</v>
      </c>
      <c r="AI511" s="16">
        <v>1641689.7164265844</v>
      </c>
      <c r="AJ511" s="16">
        <f t="shared" si="53"/>
        <v>0</v>
      </c>
      <c r="AK511" s="16">
        <v>1691203.4496270092</v>
      </c>
      <c r="AL511" s="16">
        <v>1691203.4496270092</v>
      </c>
      <c r="AM511" s="16">
        <f t="shared" si="54"/>
        <v>0</v>
      </c>
      <c r="AN511" s="16">
        <v>1742264.486989947</v>
      </c>
      <c r="AO511" s="16">
        <v>1742264.486989947</v>
      </c>
      <c r="AP511" s="16">
        <f t="shared" si="55"/>
        <v>0</v>
      </c>
      <c r="AQ511" s="16">
        <v>1794532.4215996454</v>
      </c>
      <c r="AR511" s="16">
        <f t="shared" si="56"/>
        <v>1718549.6498631001</v>
      </c>
      <c r="AS511" s="16" t="s">
        <v>1997</v>
      </c>
      <c r="AT511" s="16" t="s">
        <v>273</v>
      </c>
      <c r="AU511" s="16" t="s">
        <v>274</v>
      </c>
      <c r="AV511" s="16">
        <v>0</v>
      </c>
      <c r="AW511" s="36">
        <v>0</v>
      </c>
      <c r="AX511" s="36">
        <v>0</v>
      </c>
      <c r="AY511" s="36">
        <v>0</v>
      </c>
      <c r="AZ511" s="36">
        <v>0</v>
      </c>
      <c r="BA511" s="36">
        <v>0</v>
      </c>
      <c r="BB511" s="36"/>
    </row>
    <row r="512" spans="1:54" hidden="1" x14ac:dyDescent="0.25">
      <c r="A512" s="2" t="str">
        <f t="shared" si="50"/>
        <v>R</v>
      </c>
      <c r="B512" s="34" t="s">
        <v>253</v>
      </c>
      <c r="C512" s="2" t="s">
        <v>2236</v>
      </c>
      <c r="D512" s="35" t="s">
        <v>2237</v>
      </c>
      <c r="E512" s="2" t="s">
        <v>2288</v>
      </c>
      <c r="F512" s="2" t="s">
        <v>2289</v>
      </c>
      <c r="G512" s="2" t="s">
        <v>2290</v>
      </c>
      <c r="H512" s="2" t="s">
        <v>2289</v>
      </c>
      <c r="I512" s="2" t="s">
        <v>2293</v>
      </c>
      <c r="J512" s="2" t="s">
        <v>2294</v>
      </c>
      <c r="K512" s="2" t="s">
        <v>262</v>
      </c>
      <c r="L512" s="2">
        <v>4022</v>
      </c>
      <c r="M512" s="2" t="s">
        <v>1991</v>
      </c>
      <c r="N512" s="2" t="s">
        <v>264</v>
      </c>
      <c r="O512" s="2" t="s">
        <v>300</v>
      </c>
      <c r="P512" s="2" t="s">
        <v>266</v>
      </c>
      <c r="Q512" s="2" t="s">
        <v>118</v>
      </c>
      <c r="R512" s="2" t="s">
        <v>267</v>
      </c>
      <c r="S512" s="2" t="s">
        <v>182</v>
      </c>
      <c r="T512" s="2" t="s">
        <v>2047</v>
      </c>
      <c r="U512" s="2" t="s">
        <v>191</v>
      </c>
      <c r="V512" s="2" t="s">
        <v>1993</v>
      </c>
      <c r="W512" s="2" t="s">
        <v>1994</v>
      </c>
      <c r="X512" s="2" t="s">
        <v>2243</v>
      </c>
      <c r="Y512" s="2" t="s">
        <v>2244</v>
      </c>
      <c r="Z512" s="16">
        <v>0</v>
      </c>
      <c r="AA512" s="16">
        <v>1156582</v>
      </c>
      <c r="AB512" s="16">
        <v>1485970.14</v>
      </c>
      <c r="AC512" s="16">
        <v>1431790.0817439999</v>
      </c>
      <c r="AD512" s="36">
        <f t="shared" si="51"/>
        <v>-275208.08174399985</v>
      </c>
      <c r="AE512" s="16">
        <v>0</v>
      </c>
      <c r="AF512" s="16">
        <v>0</v>
      </c>
      <c r="AG512" s="16">
        <f t="shared" si="52"/>
        <v>0</v>
      </c>
      <c r="AH512" s="16">
        <v>0</v>
      </c>
      <c r="AI512" s="16">
        <v>0</v>
      </c>
      <c r="AJ512" s="16">
        <f t="shared" si="53"/>
        <v>0</v>
      </c>
      <c r="AK512" s="16">
        <v>0</v>
      </c>
      <c r="AL512" s="16">
        <v>0</v>
      </c>
      <c r="AM512" s="16">
        <f t="shared" si="54"/>
        <v>0</v>
      </c>
      <c r="AN512" s="16">
        <v>0</v>
      </c>
      <c r="AO512" s="16">
        <v>0</v>
      </c>
      <c r="AP512" s="16">
        <f t="shared" si="55"/>
        <v>0</v>
      </c>
      <c r="AQ512" s="16">
        <v>0</v>
      </c>
      <c r="AR512" s="16">
        <f t="shared" si="56"/>
        <v>-275208.08174399985</v>
      </c>
      <c r="AS512" s="16" t="s">
        <v>1997</v>
      </c>
      <c r="AT512" s="16" t="s">
        <v>273</v>
      </c>
      <c r="AU512" s="16" t="s">
        <v>274</v>
      </c>
      <c r="AV512" s="16">
        <v>0</v>
      </c>
      <c r="AW512" s="36">
        <v>0</v>
      </c>
      <c r="AX512" s="36">
        <v>0</v>
      </c>
      <c r="AY512" s="36">
        <v>0</v>
      </c>
      <c r="AZ512" s="36">
        <v>0</v>
      </c>
      <c r="BA512" s="36">
        <v>0</v>
      </c>
      <c r="BB512" s="36"/>
    </row>
    <row r="513" spans="1:54" hidden="1" x14ac:dyDescent="0.25">
      <c r="A513" s="2" t="str">
        <f t="shared" si="50"/>
        <v>R</v>
      </c>
      <c r="B513" s="34" t="s">
        <v>253</v>
      </c>
      <c r="C513" s="2" t="s">
        <v>2236</v>
      </c>
      <c r="D513" s="35" t="s">
        <v>2237</v>
      </c>
      <c r="E513" s="2" t="s">
        <v>2288</v>
      </c>
      <c r="F513" s="2" t="s">
        <v>2289</v>
      </c>
      <c r="G513" s="2" t="s">
        <v>2290</v>
      </c>
      <c r="H513" s="2" t="s">
        <v>2289</v>
      </c>
      <c r="I513" s="2" t="s">
        <v>2295</v>
      </c>
      <c r="J513" s="2" t="s">
        <v>2296</v>
      </c>
      <c r="K513" s="2" t="s">
        <v>262</v>
      </c>
      <c r="L513" s="2">
        <v>4022</v>
      </c>
      <c r="M513" s="2" t="s">
        <v>1991</v>
      </c>
      <c r="N513" s="2" t="s">
        <v>264</v>
      </c>
      <c r="O513" s="2" t="s">
        <v>450</v>
      </c>
      <c r="P513" s="2" t="s">
        <v>266</v>
      </c>
      <c r="Q513" s="2" t="s">
        <v>118</v>
      </c>
      <c r="R513" s="2" t="s">
        <v>267</v>
      </c>
      <c r="S513" s="2" t="s">
        <v>182</v>
      </c>
      <c r="T513" s="2" t="s">
        <v>2047</v>
      </c>
      <c r="U513" s="2" t="s">
        <v>191</v>
      </c>
      <c r="V513" s="2" t="s">
        <v>1993</v>
      </c>
      <c r="W513" s="2" t="s">
        <v>1994</v>
      </c>
      <c r="X513" s="2" t="s">
        <v>2243</v>
      </c>
      <c r="Y513" s="2" t="s">
        <v>2244</v>
      </c>
      <c r="Z513" s="16">
        <v>0</v>
      </c>
      <c r="AA513" s="16">
        <v>0</v>
      </c>
      <c r="AB513" s="16">
        <v>192014.1</v>
      </c>
      <c r="AC513" s="16">
        <v>98168.21</v>
      </c>
      <c r="AD513" s="36">
        <f t="shared" si="51"/>
        <v>-98168.21</v>
      </c>
      <c r="AE513" s="16">
        <v>0</v>
      </c>
      <c r="AF513" s="16">
        <v>0</v>
      </c>
      <c r="AG513" s="16">
        <f t="shared" si="52"/>
        <v>0</v>
      </c>
      <c r="AH513" s="16">
        <v>0</v>
      </c>
      <c r="AI513" s="16">
        <v>0</v>
      </c>
      <c r="AJ513" s="16">
        <f t="shared" si="53"/>
        <v>0</v>
      </c>
      <c r="AK513" s="16">
        <v>0</v>
      </c>
      <c r="AL513" s="16">
        <v>0</v>
      </c>
      <c r="AM513" s="16">
        <f t="shared" si="54"/>
        <v>0</v>
      </c>
      <c r="AN513" s="16">
        <v>0</v>
      </c>
      <c r="AO513" s="16">
        <v>0</v>
      </c>
      <c r="AP513" s="16">
        <f t="shared" si="55"/>
        <v>0</v>
      </c>
      <c r="AQ513" s="16">
        <v>0</v>
      </c>
      <c r="AR513" s="16">
        <f t="shared" si="56"/>
        <v>-98168.21</v>
      </c>
      <c r="AS513" s="16" t="s">
        <v>1997</v>
      </c>
      <c r="AT513" s="16" t="s">
        <v>273</v>
      </c>
      <c r="AU513" s="16" t="s">
        <v>274</v>
      </c>
      <c r="AV513" s="16">
        <v>0</v>
      </c>
      <c r="AW513" s="36">
        <v>0</v>
      </c>
      <c r="AX513" s="36">
        <v>0</v>
      </c>
      <c r="AY513" s="36">
        <v>0</v>
      </c>
      <c r="AZ513" s="36">
        <v>0</v>
      </c>
      <c r="BA513" s="36">
        <v>0</v>
      </c>
      <c r="BB513" s="36"/>
    </row>
    <row r="514" spans="1:54" hidden="1" x14ac:dyDescent="0.25">
      <c r="A514" s="2" t="str">
        <f t="shared" si="50"/>
        <v>R</v>
      </c>
      <c r="B514" s="34" t="s">
        <v>253</v>
      </c>
      <c r="C514" s="2" t="s">
        <v>2236</v>
      </c>
      <c r="D514" s="35" t="s">
        <v>2237</v>
      </c>
      <c r="E514" s="2" t="s">
        <v>2288</v>
      </c>
      <c r="F514" s="2" t="s">
        <v>2289</v>
      </c>
      <c r="G514" s="2" t="s">
        <v>2290</v>
      </c>
      <c r="H514" s="2" t="s">
        <v>2289</v>
      </c>
      <c r="I514" s="2" t="s">
        <v>2297</v>
      </c>
      <c r="J514" s="2" t="s">
        <v>2298</v>
      </c>
      <c r="K514" s="2" t="s">
        <v>262</v>
      </c>
      <c r="L514" s="2">
        <v>4022</v>
      </c>
      <c r="M514" s="2" t="s">
        <v>1991</v>
      </c>
      <c r="N514" s="2" t="s">
        <v>422</v>
      </c>
      <c r="O514" s="2" t="s">
        <v>450</v>
      </c>
      <c r="P514" s="2" t="s">
        <v>266</v>
      </c>
      <c r="Q514" s="2" t="s">
        <v>118</v>
      </c>
      <c r="R514" s="2" t="s">
        <v>267</v>
      </c>
      <c r="S514" s="2" t="s">
        <v>182</v>
      </c>
      <c r="T514" s="2" t="s">
        <v>2047</v>
      </c>
      <c r="U514" s="2" t="s">
        <v>191</v>
      </c>
      <c r="V514" s="2" t="s">
        <v>1993</v>
      </c>
      <c r="W514" s="2" t="s">
        <v>1994</v>
      </c>
      <c r="X514" s="2" t="s">
        <v>2243</v>
      </c>
      <c r="Y514" s="2" t="s">
        <v>2244</v>
      </c>
      <c r="Z514" s="16">
        <v>0</v>
      </c>
      <c r="AA514" s="16">
        <v>7750</v>
      </c>
      <c r="AB514" s="16">
        <v>0</v>
      </c>
      <c r="AC514" s="16">
        <v>0</v>
      </c>
      <c r="AD514" s="36">
        <f t="shared" si="51"/>
        <v>7750</v>
      </c>
      <c r="AE514" s="16">
        <v>0</v>
      </c>
      <c r="AF514" s="16">
        <v>0</v>
      </c>
      <c r="AG514" s="16">
        <f t="shared" si="52"/>
        <v>0</v>
      </c>
      <c r="AH514" s="16">
        <v>0</v>
      </c>
      <c r="AI514" s="16">
        <v>0</v>
      </c>
      <c r="AJ514" s="16">
        <f t="shared" si="53"/>
        <v>0</v>
      </c>
      <c r="AK514" s="16">
        <v>0</v>
      </c>
      <c r="AL514" s="16">
        <v>0</v>
      </c>
      <c r="AM514" s="16">
        <f t="shared" si="54"/>
        <v>0</v>
      </c>
      <c r="AN514" s="16">
        <v>0</v>
      </c>
      <c r="AO514" s="16">
        <v>0</v>
      </c>
      <c r="AP514" s="16">
        <f t="shared" si="55"/>
        <v>0</v>
      </c>
      <c r="AQ514" s="16">
        <v>0</v>
      </c>
      <c r="AR514" s="16">
        <f t="shared" si="56"/>
        <v>7750</v>
      </c>
      <c r="AS514" s="16">
        <v>0</v>
      </c>
      <c r="AT514" s="16" t="s">
        <v>273</v>
      </c>
      <c r="AU514" s="16" t="s">
        <v>274</v>
      </c>
      <c r="AV514" s="16">
        <v>0</v>
      </c>
      <c r="AW514" s="36">
        <v>0</v>
      </c>
      <c r="AX514" s="36">
        <v>0</v>
      </c>
      <c r="AY514" s="36">
        <v>0</v>
      </c>
      <c r="AZ514" s="36">
        <v>0</v>
      </c>
      <c r="BA514" s="36">
        <v>0</v>
      </c>
      <c r="BB514" s="36"/>
    </row>
    <row r="515" spans="1:54" hidden="1" x14ac:dyDescent="0.25">
      <c r="A515" s="2" t="str">
        <f t="shared" si="50"/>
        <v>R</v>
      </c>
      <c r="B515" s="34" t="s">
        <v>253</v>
      </c>
      <c r="C515" s="2" t="s">
        <v>2236</v>
      </c>
      <c r="D515" s="35" t="s">
        <v>2237</v>
      </c>
      <c r="E515" s="2" t="s">
        <v>2288</v>
      </c>
      <c r="F515" s="2" t="s">
        <v>2289</v>
      </c>
      <c r="G515" s="2" t="s">
        <v>2290</v>
      </c>
      <c r="H515" s="2" t="s">
        <v>2289</v>
      </c>
      <c r="I515" s="2" t="s">
        <v>2299</v>
      </c>
      <c r="J515" s="2" t="s">
        <v>2300</v>
      </c>
      <c r="K515" s="2" t="s">
        <v>262</v>
      </c>
      <c r="L515" s="2">
        <v>4022</v>
      </c>
      <c r="M515" s="2" t="s">
        <v>1991</v>
      </c>
      <c r="N515" s="2" t="s">
        <v>422</v>
      </c>
      <c r="O515" s="2" t="s">
        <v>300</v>
      </c>
      <c r="P515" s="2" t="s">
        <v>266</v>
      </c>
      <c r="Q515" s="2" t="s">
        <v>118</v>
      </c>
      <c r="R515" s="2" t="s">
        <v>267</v>
      </c>
      <c r="S515" s="2" t="s">
        <v>182</v>
      </c>
      <c r="T515" s="2" t="s">
        <v>2047</v>
      </c>
      <c r="U515" s="2" t="s">
        <v>191</v>
      </c>
      <c r="V515" s="2" t="s">
        <v>1993</v>
      </c>
      <c r="W515" s="2" t="s">
        <v>1994</v>
      </c>
      <c r="X515" s="2" t="s">
        <v>2243</v>
      </c>
      <c r="Y515" s="2" t="s">
        <v>2244</v>
      </c>
      <c r="Z515" s="16">
        <v>0</v>
      </c>
      <c r="AA515" s="16">
        <v>0</v>
      </c>
      <c r="AB515" s="16">
        <v>0</v>
      </c>
      <c r="AC515" s="16">
        <v>0</v>
      </c>
      <c r="AD515" s="36">
        <f t="shared" si="51"/>
        <v>0</v>
      </c>
      <c r="AE515" s="16">
        <v>0</v>
      </c>
      <c r="AF515" s="16">
        <v>0</v>
      </c>
      <c r="AG515" s="16">
        <f t="shared" si="52"/>
        <v>0</v>
      </c>
      <c r="AH515" s="16">
        <v>0</v>
      </c>
      <c r="AI515" s="16">
        <v>0</v>
      </c>
      <c r="AJ515" s="16">
        <f t="shared" si="53"/>
        <v>0</v>
      </c>
      <c r="AK515" s="16">
        <v>0</v>
      </c>
      <c r="AL515" s="16">
        <v>0</v>
      </c>
      <c r="AM515" s="16">
        <f t="shared" si="54"/>
        <v>0</v>
      </c>
      <c r="AN515" s="16">
        <v>0</v>
      </c>
      <c r="AO515" s="16">
        <v>0</v>
      </c>
      <c r="AP515" s="16">
        <f t="shared" si="55"/>
        <v>0</v>
      </c>
      <c r="AQ515" s="16">
        <v>0</v>
      </c>
      <c r="AR515" s="16">
        <f t="shared" si="56"/>
        <v>0</v>
      </c>
      <c r="AS515" s="16">
        <v>0</v>
      </c>
      <c r="AT515" s="16" t="s">
        <v>273</v>
      </c>
      <c r="AU515" s="16" t="s">
        <v>274</v>
      </c>
      <c r="AV515" s="16">
        <v>0</v>
      </c>
      <c r="AW515" s="36">
        <v>0</v>
      </c>
      <c r="AX515" s="36">
        <v>0</v>
      </c>
      <c r="AY515" s="36">
        <v>0</v>
      </c>
      <c r="AZ515" s="36">
        <v>0</v>
      </c>
      <c r="BA515" s="36">
        <v>0</v>
      </c>
      <c r="BB515" s="36"/>
    </row>
    <row r="516" spans="1:54" hidden="1" x14ac:dyDescent="0.25">
      <c r="A516" s="2" t="str">
        <f t="shared" si="50"/>
        <v>R</v>
      </c>
      <c r="B516" s="34" t="s">
        <v>253</v>
      </c>
      <c r="C516" s="2" t="s">
        <v>2236</v>
      </c>
      <c r="D516" s="35" t="s">
        <v>2237</v>
      </c>
      <c r="E516" s="2" t="s">
        <v>2301</v>
      </c>
      <c r="F516" s="2" t="s">
        <v>2302</v>
      </c>
      <c r="G516" s="2" t="s">
        <v>2303</v>
      </c>
      <c r="H516" s="2" t="s">
        <v>2302</v>
      </c>
      <c r="I516" s="2" t="s">
        <v>2304</v>
      </c>
      <c r="J516" s="2" t="s">
        <v>2305</v>
      </c>
      <c r="K516" s="2" t="s">
        <v>262</v>
      </c>
      <c r="L516" s="2">
        <v>4022</v>
      </c>
      <c r="M516" s="2" t="s">
        <v>1991</v>
      </c>
      <c r="N516" s="2" t="s">
        <v>264</v>
      </c>
      <c r="O516" s="2" t="s">
        <v>300</v>
      </c>
      <c r="P516" s="2" t="s">
        <v>266</v>
      </c>
      <c r="Q516" s="2" t="s">
        <v>118</v>
      </c>
      <c r="R516" s="2" t="s">
        <v>267</v>
      </c>
      <c r="S516" s="2" t="s">
        <v>182</v>
      </c>
      <c r="T516" s="2" t="s">
        <v>2047</v>
      </c>
      <c r="U516" s="2" t="s">
        <v>191</v>
      </c>
      <c r="V516" s="2" t="s">
        <v>1993</v>
      </c>
      <c r="W516" s="2" t="s">
        <v>1994</v>
      </c>
      <c r="X516" s="2" t="s">
        <v>2243</v>
      </c>
      <c r="Y516" s="2" t="s">
        <v>2244</v>
      </c>
      <c r="Z516" s="16">
        <v>0</v>
      </c>
      <c r="AA516" s="16">
        <v>0</v>
      </c>
      <c r="AB516" s="16">
        <v>44163.87</v>
      </c>
      <c r="AC516" s="16">
        <v>-5793.8700000000026</v>
      </c>
      <c r="AD516" s="36">
        <f t="shared" si="51"/>
        <v>5793.8700000000026</v>
      </c>
      <c r="AE516" s="16">
        <v>0</v>
      </c>
      <c r="AF516" s="16">
        <v>0</v>
      </c>
      <c r="AG516" s="16">
        <f t="shared" si="52"/>
        <v>0</v>
      </c>
      <c r="AH516" s="16">
        <v>0</v>
      </c>
      <c r="AI516" s="16">
        <v>0</v>
      </c>
      <c r="AJ516" s="16">
        <f t="shared" si="53"/>
        <v>0</v>
      </c>
      <c r="AK516" s="16">
        <v>0</v>
      </c>
      <c r="AL516" s="16">
        <v>0</v>
      </c>
      <c r="AM516" s="16">
        <f t="shared" si="54"/>
        <v>0</v>
      </c>
      <c r="AN516" s="16">
        <v>0</v>
      </c>
      <c r="AO516" s="16">
        <v>0</v>
      </c>
      <c r="AP516" s="16">
        <f t="shared" si="55"/>
        <v>0</v>
      </c>
      <c r="AQ516" s="16">
        <v>0</v>
      </c>
      <c r="AR516" s="16">
        <f t="shared" si="56"/>
        <v>5793.8700000000026</v>
      </c>
      <c r="AS516" s="16" t="s">
        <v>1997</v>
      </c>
      <c r="AT516" s="16" t="s">
        <v>273</v>
      </c>
      <c r="AU516" s="16" t="s">
        <v>274</v>
      </c>
      <c r="AV516" s="16">
        <v>0</v>
      </c>
      <c r="AW516" s="36">
        <v>0</v>
      </c>
      <c r="AX516" s="36">
        <v>0</v>
      </c>
      <c r="AY516" s="36">
        <v>0</v>
      </c>
      <c r="AZ516" s="36">
        <v>0</v>
      </c>
      <c r="BA516" s="36">
        <v>0</v>
      </c>
      <c r="BB516" s="36"/>
    </row>
    <row r="517" spans="1:54" hidden="1" x14ac:dyDescent="0.25">
      <c r="A517" s="2" t="str">
        <f t="shared" si="50"/>
        <v>R</v>
      </c>
      <c r="B517" s="34" t="s">
        <v>253</v>
      </c>
      <c r="C517" s="2" t="s">
        <v>2236</v>
      </c>
      <c r="D517" s="35" t="s">
        <v>2237</v>
      </c>
      <c r="E517" s="2" t="s">
        <v>2301</v>
      </c>
      <c r="F517" s="2" t="s">
        <v>2302</v>
      </c>
      <c r="G517" s="2" t="s">
        <v>2303</v>
      </c>
      <c r="H517" s="2" t="s">
        <v>2302</v>
      </c>
      <c r="I517" s="2" t="s">
        <v>2306</v>
      </c>
      <c r="J517" s="2" t="s">
        <v>2307</v>
      </c>
      <c r="K517" s="2" t="s">
        <v>262</v>
      </c>
      <c r="L517" s="2">
        <v>4022</v>
      </c>
      <c r="M517" s="2" t="s">
        <v>1991</v>
      </c>
      <c r="N517" s="2" t="s">
        <v>264</v>
      </c>
      <c r="O517" s="2" t="s">
        <v>300</v>
      </c>
      <c r="P517" s="2" t="s">
        <v>266</v>
      </c>
      <c r="Q517" s="2" t="s">
        <v>118</v>
      </c>
      <c r="R517" s="2" t="s">
        <v>267</v>
      </c>
      <c r="S517" s="2" t="s">
        <v>182</v>
      </c>
      <c r="T517" s="2" t="s">
        <v>2047</v>
      </c>
      <c r="U517" s="2" t="s">
        <v>191</v>
      </c>
      <c r="V517" s="2" t="s">
        <v>1993</v>
      </c>
      <c r="W517" s="2" t="s">
        <v>1994</v>
      </c>
      <c r="X517" s="2" t="s">
        <v>2243</v>
      </c>
      <c r="Y517" s="2" t="s">
        <v>2244</v>
      </c>
      <c r="Z517" s="16">
        <v>0</v>
      </c>
      <c r="AA517" s="16">
        <v>0</v>
      </c>
      <c r="AB517" s="16">
        <v>0</v>
      </c>
      <c r="AC517" s="16">
        <v>0</v>
      </c>
      <c r="AD517" s="36">
        <f t="shared" si="51"/>
        <v>0</v>
      </c>
      <c r="AE517" s="16">
        <v>0</v>
      </c>
      <c r="AF517" s="16">
        <v>0</v>
      </c>
      <c r="AG517" s="16">
        <f t="shared" si="52"/>
        <v>0</v>
      </c>
      <c r="AH517" s="16">
        <v>0</v>
      </c>
      <c r="AI517" s="16">
        <v>0</v>
      </c>
      <c r="AJ517" s="16">
        <f t="shared" si="53"/>
        <v>0</v>
      </c>
      <c r="AK517" s="16">
        <v>0</v>
      </c>
      <c r="AL517" s="16">
        <v>0</v>
      </c>
      <c r="AM517" s="16">
        <f t="shared" si="54"/>
        <v>0</v>
      </c>
      <c r="AN517" s="16">
        <v>0</v>
      </c>
      <c r="AO517" s="16">
        <v>0</v>
      </c>
      <c r="AP517" s="16">
        <f t="shared" si="55"/>
        <v>0</v>
      </c>
      <c r="AQ517" s="16">
        <v>0</v>
      </c>
      <c r="AR517" s="16">
        <f t="shared" si="56"/>
        <v>0</v>
      </c>
      <c r="AS517" s="16" t="s">
        <v>1997</v>
      </c>
      <c r="AT517" s="16" t="s">
        <v>273</v>
      </c>
      <c r="AU517" s="16" t="s">
        <v>274</v>
      </c>
      <c r="AV517" s="16">
        <v>0</v>
      </c>
      <c r="AW517" s="36">
        <v>0</v>
      </c>
      <c r="AX517" s="36">
        <v>0</v>
      </c>
      <c r="AY517" s="36">
        <v>0</v>
      </c>
      <c r="AZ517" s="36">
        <v>0</v>
      </c>
      <c r="BA517" s="36">
        <v>0</v>
      </c>
      <c r="BB517" s="36"/>
    </row>
    <row r="518" spans="1:54" hidden="1" x14ac:dyDescent="0.25">
      <c r="A518" s="2" t="str">
        <f t="shared" si="50"/>
        <v>R</v>
      </c>
      <c r="B518" s="34" t="s">
        <v>253</v>
      </c>
      <c r="C518" s="2" t="s">
        <v>2236</v>
      </c>
      <c r="D518" s="35" t="s">
        <v>2237</v>
      </c>
      <c r="E518" s="2" t="s">
        <v>2301</v>
      </c>
      <c r="F518" s="2" t="s">
        <v>2302</v>
      </c>
      <c r="G518" s="2" t="s">
        <v>2303</v>
      </c>
      <c r="H518" s="2" t="s">
        <v>2302</v>
      </c>
      <c r="I518" s="2" t="s">
        <v>2308</v>
      </c>
      <c r="J518" s="2" t="s">
        <v>2309</v>
      </c>
      <c r="K518" s="2" t="s">
        <v>262</v>
      </c>
      <c r="L518" s="2">
        <v>4022</v>
      </c>
      <c r="M518" s="2" t="s">
        <v>1991</v>
      </c>
      <c r="N518" s="2" t="s">
        <v>422</v>
      </c>
      <c r="O518" s="2" t="s">
        <v>285</v>
      </c>
      <c r="P518" s="2" t="s">
        <v>266</v>
      </c>
      <c r="Q518" s="2" t="s">
        <v>118</v>
      </c>
      <c r="R518" s="2" t="s">
        <v>267</v>
      </c>
      <c r="S518" s="2" t="s">
        <v>182</v>
      </c>
      <c r="T518" s="2" t="s">
        <v>2047</v>
      </c>
      <c r="U518" s="2" t="s">
        <v>191</v>
      </c>
      <c r="V518" s="2" t="s">
        <v>1993</v>
      </c>
      <c r="W518" s="2" t="s">
        <v>1994</v>
      </c>
      <c r="X518" s="2" t="s">
        <v>2243</v>
      </c>
      <c r="Y518" s="2" t="s">
        <v>2244</v>
      </c>
      <c r="Z518" s="16">
        <v>0</v>
      </c>
      <c r="AA518" s="16">
        <v>0</v>
      </c>
      <c r="AB518" s="16">
        <v>0</v>
      </c>
      <c r="AC518" s="16">
        <v>0</v>
      </c>
      <c r="AD518" s="36">
        <f t="shared" si="51"/>
        <v>0</v>
      </c>
      <c r="AE518" s="16">
        <v>0</v>
      </c>
      <c r="AF518" s="16">
        <v>0</v>
      </c>
      <c r="AG518" s="16">
        <f t="shared" si="52"/>
        <v>0</v>
      </c>
      <c r="AH518" s="16">
        <v>0</v>
      </c>
      <c r="AI518" s="16">
        <v>0</v>
      </c>
      <c r="AJ518" s="16">
        <f t="shared" si="53"/>
        <v>0</v>
      </c>
      <c r="AK518" s="16">
        <v>0</v>
      </c>
      <c r="AL518" s="16">
        <v>0</v>
      </c>
      <c r="AM518" s="16">
        <f t="shared" si="54"/>
        <v>0</v>
      </c>
      <c r="AN518" s="16">
        <v>0</v>
      </c>
      <c r="AO518" s="16">
        <v>0</v>
      </c>
      <c r="AP518" s="16">
        <f t="shared" si="55"/>
        <v>0</v>
      </c>
      <c r="AQ518" s="16">
        <v>0</v>
      </c>
      <c r="AR518" s="16">
        <f t="shared" si="56"/>
        <v>0</v>
      </c>
      <c r="AS518" s="16">
        <v>0</v>
      </c>
      <c r="AT518" s="16" t="s">
        <v>273</v>
      </c>
      <c r="AU518" s="16" t="s">
        <v>274</v>
      </c>
      <c r="AV518" s="16">
        <v>0</v>
      </c>
      <c r="AW518" s="36">
        <v>0</v>
      </c>
      <c r="AX518" s="36">
        <v>0</v>
      </c>
      <c r="AY518" s="36">
        <v>0</v>
      </c>
      <c r="AZ518" s="36">
        <v>0</v>
      </c>
      <c r="BA518" s="36">
        <v>0</v>
      </c>
      <c r="BB518" s="36"/>
    </row>
    <row r="519" spans="1:54" hidden="1" x14ac:dyDescent="0.25">
      <c r="A519" s="2" t="str">
        <f t="shared" si="50"/>
        <v>R</v>
      </c>
      <c r="B519" s="34" t="s">
        <v>253</v>
      </c>
      <c r="C519" s="2" t="s">
        <v>2236</v>
      </c>
      <c r="D519" s="35" t="s">
        <v>2237</v>
      </c>
      <c r="E519" s="2" t="s">
        <v>2301</v>
      </c>
      <c r="F519" s="2" t="s">
        <v>2302</v>
      </c>
      <c r="G519" s="2" t="s">
        <v>2303</v>
      </c>
      <c r="H519" s="2" t="s">
        <v>2302</v>
      </c>
      <c r="I519" s="2" t="s">
        <v>2310</v>
      </c>
      <c r="J519" s="2" t="s">
        <v>2311</v>
      </c>
      <c r="K519" s="2" t="s">
        <v>262</v>
      </c>
      <c r="L519" s="2">
        <v>4022</v>
      </c>
      <c r="M519" s="2" t="s">
        <v>1991</v>
      </c>
      <c r="N519" s="2" t="s">
        <v>422</v>
      </c>
      <c r="O519" s="2" t="s">
        <v>300</v>
      </c>
      <c r="P519" s="2" t="s">
        <v>266</v>
      </c>
      <c r="Q519" s="2" t="s">
        <v>118</v>
      </c>
      <c r="R519" s="2" t="s">
        <v>267</v>
      </c>
      <c r="S519" s="2" t="s">
        <v>182</v>
      </c>
      <c r="T519" s="2" t="s">
        <v>2047</v>
      </c>
      <c r="U519" s="2" t="s">
        <v>191</v>
      </c>
      <c r="V519" s="2" t="s">
        <v>1993</v>
      </c>
      <c r="W519" s="2" t="s">
        <v>1994</v>
      </c>
      <c r="X519" s="2" t="s">
        <v>2243</v>
      </c>
      <c r="Y519" s="2" t="s">
        <v>2244</v>
      </c>
      <c r="Z519" s="16">
        <v>0</v>
      </c>
      <c r="AA519" s="16">
        <v>0</v>
      </c>
      <c r="AB519" s="16">
        <v>0</v>
      </c>
      <c r="AC519" s="16">
        <v>0</v>
      </c>
      <c r="AD519" s="36">
        <f t="shared" si="51"/>
        <v>0</v>
      </c>
      <c r="AE519" s="16">
        <v>0</v>
      </c>
      <c r="AF519" s="16">
        <v>0</v>
      </c>
      <c r="AG519" s="16">
        <f t="shared" si="52"/>
        <v>0</v>
      </c>
      <c r="AH519" s="16">
        <v>0</v>
      </c>
      <c r="AI519" s="16">
        <v>0</v>
      </c>
      <c r="AJ519" s="16">
        <f t="shared" si="53"/>
        <v>0</v>
      </c>
      <c r="AK519" s="16">
        <v>0</v>
      </c>
      <c r="AL519" s="16">
        <v>0</v>
      </c>
      <c r="AM519" s="16">
        <f t="shared" si="54"/>
        <v>0</v>
      </c>
      <c r="AN519" s="16">
        <v>0</v>
      </c>
      <c r="AO519" s="16">
        <v>0</v>
      </c>
      <c r="AP519" s="16">
        <f t="shared" si="55"/>
        <v>0</v>
      </c>
      <c r="AQ519" s="16">
        <v>0</v>
      </c>
      <c r="AR519" s="16">
        <f t="shared" si="56"/>
        <v>0</v>
      </c>
      <c r="AS519" s="16">
        <v>0</v>
      </c>
      <c r="AT519" s="16" t="s">
        <v>273</v>
      </c>
      <c r="AU519" s="16" t="s">
        <v>274</v>
      </c>
      <c r="AV519" s="16">
        <v>0</v>
      </c>
      <c r="AW519" s="36">
        <v>0</v>
      </c>
      <c r="AX519" s="36">
        <v>0</v>
      </c>
      <c r="AY519" s="36">
        <v>0</v>
      </c>
      <c r="AZ519" s="36">
        <v>0</v>
      </c>
      <c r="BA519" s="36">
        <v>0</v>
      </c>
      <c r="BB519" s="36"/>
    </row>
    <row r="520" spans="1:54" hidden="1" x14ac:dyDescent="0.25">
      <c r="A520" s="2" t="str">
        <f t="shared" si="50"/>
        <v>R</v>
      </c>
      <c r="B520" s="34" t="s">
        <v>253</v>
      </c>
      <c r="C520" s="2" t="s">
        <v>2236</v>
      </c>
      <c r="D520" s="35" t="s">
        <v>2237</v>
      </c>
      <c r="E520" s="2" t="s">
        <v>2312</v>
      </c>
      <c r="F520" s="2" t="s">
        <v>2313</v>
      </c>
      <c r="G520" s="2" t="s">
        <v>2314</v>
      </c>
      <c r="H520" s="2" t="s">
        <v>2313</v>
      </c>
      <c r="I520" s="2" t="s">
        <v>2315</v>
      </c>
      <c r="J520" s="2" t="s">
        <v>2316</v>
      </c>
      <c r="K520" s="2" t="s">
        <v>262</v>
      </c>
      <c r="L520" s="2">
        <v>4022</v>
      </c>
      <c r="M520" s="2" t="s">
        <v>1991</v>
      </c>
      <c r="N520" s="2" t="s">
        <v>264</v>
      </c>
      <c r="O520" s="2" t="s">
        <v>300</v>
      </c>
      <c r="P520" s="2" t="s">
        <v>266</v>
      </c>
      <c r="Q520" s="2" t="s">
        <v>118</v>
      </c>
      <c r="R520" s="2" t="s">
        <v>267</v>
      </c>
      <c r="S520" s="2" t="s">
        <v>182</v>
      </c>
      <c r="T520" s="2" t="s">
        <v>2317</v>
      </c>
      <c r="U520" s="2" t="s">
        <v>196</v>
      </c>
      <c r="V520" s="2" t="s">
        <v>1993</v>
      </c>
      <c r="W520" s="2" t="s">
        <v>1994</v>
      </c>
      <c r="X520" s="2" t="s">
        <v>2243</v>
      </c>
      <c r="Y520" s="2" t="s">
        <v>2244</v>
      </c>
      <c r="Z520" s="16">
        <v>2700000</v>
      </c>
      <c r="AA520" s="16">
        <v>2012799</v>
      </c>
      <c r="AB520" s="16">
        <v>2269251.12</v>
      </c>
      <c r="AC520" s="16">
        <v>1890346.2964195001</v>
      </c>
      <c r="AD520" s="36">
        <f t="shared" si="51"/>
        <v>122452.70358049986</v>
      </c>
      <c r="AE520" s="16">
        <v>2700000</v>
      </c>
      <c r="AF520" s="16">
        <v>2700000</v>
      </c>
      <c r="AG520" s="16">
        <f t="shared" si="52"/>
        <v>0</v>
      </c>
      <c r="AH520" s="16">
        <v>2700000</v>
      </c>
      <c r="AI520" s="16">
        <v>2700000</v>
      </c>
      <c r="AJ520" s="16">
        <f t="shared" si="53"/>
        <v>0</v>
      </c>
      <c r="AK520" s="16">
        <v>2700000</v>
      </c>
      <c r="AL520" s="16">
        <v>2700000</v>
      </c>
      <c r="AM520" s="16">
        <f t="shared" si="54"/>
        <v>0</v>
      </c>
      <c r="AN520" s="16">
        <v>2700000</v>
      </c>
      <c r="AO520" s="16">
        <v>2700000</v>
      </c>
      <c r="AP520" s="16">
        <f t="shared" si="55"/>
        <v>0</v>
      </c>
      <c r="AQ520" s="16">
        <v>2781000</v>
      </c>
      <c r="AR520" s="16">
        <f t="shared" si="56"/>
        <v>122452.70358049986</v>
      </c>
      <c r="AS520" s="16" t="s">
        <v>1997</v>
      </c>
      <c r="AT520" s="16" t="s">
        <v>273</v>
      </c>
      <c r="AU520" s="16" t="s">
        <v>274</v>
      </c>
      <c r="AV520" s="16">
        <v>0</v>
      </c>
      <c r="AW520" s="36">
        <v>0</v>
      </c>
      <c r="AX520" s="36">
        <v>0</v>
      </c>
      <c r="AY520" s="36">
        <v>0</v>
      </c>
      <c r="AZ520" s="36">
        <v>0</v>
      </c>
      <c r="BA520" s="36">
        <v>0</v>
      </c>
      <c r="BB520" s="36"/>
    </row>
    <row r="521" spans="1:54" hidden="1" x14ac:dyDescent="0.25">
      <c r="A521" s="2" t="str">
        <f t="shared" si="50"/>
        <v>R</v>
      </c>
      <c r="B521" s="34" t="s">
        <v>253</v>
      </c>
      <c r="C521" s="2" t="s">
        <v>2236</v>
      </c>
      <c r="D521" s="35" t="s">
        <v>2237</v>
      </c>
      <c r="E521" s="2" t="s">
        <v>2312</v>
      </c>
      <c r="F521" s="2" t="s">
        <v>2313</v>
      </c>
      <c r="G521" s="2" t="s">
        <v>2314</v>
      </c>
      <c r="H521" s="2" t="s">
        <v>2313</v>
      </c>
      <c r="I521" s="2" t="s">
        <v>2318</v>
      </c>
      <c r="J521" s="2" t="s">
        <v>2319</v>
      </c>
      <c r="K521" s="2" t="s">
        <v>262</v>
      </c>
      <c r="L521" s="2">
        <v>4022</v>
      </c>
      <c r="M521" s="2" t="s">
        <v>1991</v>
      </c>
      <c r="N521" s="2" t="s">
        <v>264</v>
      </c>
      <c r="O521" s="2" t="s">
        <v>300</v>
      </c>
      <c r="P521" s="2" t="s">
        <v>266</v>
      </c>
      <c r="Q521" s="2" t="s">
        <v>118</v>
      </c>
      <c r="R521" s="2" t="s">
        <v>267</v>
      </c>
      <c r="S521" s="2" t="s">
        <v>182</v>
      </c>
      <c r="T521" s="2" t="s">
        <v>2317</v>
      </c>
      <c r="U521" s="2" t="s">
        <v>196</v>
      </c>
      <c r="V521" s="2" t="s">
        <v>1993</v>
      </c>
      <c r="W521" s="2" t="s">
        <v>1994</v>
      </c>
      <c r="X521" s="2" t="s">
        <v>2243</v>
      </c>
      <c r="Y521" s="2" t="s">
        <v>2244</v>
      </c>
      <c r="Z521" s="16">
        <v>0</v>
      </c>
      <c r="AA521" s="16">
        <v>687201</v>
      </c>
      <c r="AB521" s="16">
        <v>-20334.580000000002</v>
      </c>
      <c r="AC521" s="16">
        <v>482490.54237499996</v>
      </c>
      <c r="AD521" s="36">
        <f t="shared" si="51"/>
        <v>204710.45762500004</v>
      </c>
      <c r="AE521" s="16">
        <v>0</v>
      </c>
      <c r="AF521" s="16">
        <v>0</v>
      </c>
      <c r="AG521" s="16">
        <f t="shared" si="52"/>
        <v>0</v>
      </c>
      <c r="AH521" s="16">
        <v>0</v>
      </c>
      <c r="AI521" s="16">
        <v>0</v>
      </c>
      <c r="AJ521" s="16">
        <f t="shared" si="53"/>
        <v>0</v>
      </c>
      <c r="AK521" s="16">
        <v>0</v>
      </c>
      <c r="AL521" s="16">
        <v>0</v>
      </c>
      <c r="AM521" s="16">
        <f t="shared" si="54"/>
        <v>0</v>
      </c>
      <c r="AN521" s="16">
        <v>0</v>
      </c>
      <c r="AO521" s="16">
        <v>0</v>
      </c>
      <c r="AP521" s="16">
        <f t="shared" si="55"/>
        <v>0</v>
      </c>
      <c r="AQ521" s="16">
        <v>0</v>
      </c>
      <c r="AR521" s="16">
        <f t="shared" si="56"/>
        <v>204710.45762500004</v>
      </c>
      <c r="AS521" s="16" t="s">
        <v>1997</v>
      </c>
      <c r="AT521" s="16" t="s">
        <v>273</v>
      </c>
      <c r="AU521" s="16" t="s">
        <v>274</v>
      </c>
      <c r="AV521" s="16">
        <v>0</v>
      </c>
      <c r="AW521" s="36">
        <v>0</v>
      </c>
      <c r="AX521" s="36">
        <v>0</v>
      </c>
      <c r="AY521" s="36">
        <v>0</v>
      </c>
      <c r="AZ521" s="36">
        <v>0</v>
      </c>
      <c r="BA521" s="36">
        <v>0</v>
      </c>
      <c r="BB521" s="36"/>
    </row>
    <row r="522" spans="1:54" hidden="1" x14ac:dyDescent="0.25">
      <c r="A522" s="2" t="str">
        <f t="shared" si="50"/>
        <v>R</v>
      </c>
      <c r="B522" s="34" t="s">
        <v>253</v>
      </c>
      <c r="C522" s="2" t="s">
        <v>2236</v>
      </c>
      <c r="D522" s="35" t="s">
        <v>2237</v>
      </c>
      <c r="E522" s="2" t="s">
        <v>2312</v>
      </c>
      <c r="F522" s="2" t="s">
        <v>2313</v>
      </c>
      <c r="G522" s="2" t="s">
        <v>2314</v>
      </c>
      <c r="H522" s="2" t="s">
        <v>2313</v>
      </c>
      <c r="I522" s="2" t="s">
        <v>2320</v>
      </c>
      <c r="J522" s="2" t="s">
        <v>2321</v>
      </c>
      <c r="K522" s="2" t="s">
        <v>262</v>
      </c>
      <c r="L522" s="2">
        <v>4022</v>
      </c>
      <c r="M522" s="2" t="s">
        <v>1991</v>
      </c>
      <c r="N522" s="2" t="s">
        <v>422</v>
      </c>
      <c r="O522" s="2" t="s">
        <v>300</v>
      </c>
      <c r="P522" s="2" t="s">
        <v>266</v>
      </c>
      <c r="Q522" s="2" t="s">
        <v>118</v>
      </c>
      <c r="R522" s="2" t="s">
        <v>267</v>
      </c>
      <c r="S522" s="2" t="s">
        <v>182</v>
      </c>
      <c r="T522" s="2" t="s">
        <v>2317</v>
      </c>
      <c r="U522" s="2" t="s">
        <v>196</v>
      </c>
      <c r="V522" s="2" t="s">
        <v>1993</v>
      </c>
      <c r="W522" s="2" t="s">
        <v>1994</v>
      </c>
      <c r="X522" s="2" t="s">
        <v>2243</v>
      </c>
      <c r="Y522" s="2" t="s">
        <v>2244</v>
      </c>
      <c r="Z522" s="16">
        <v>0</v>
      </c>
      <c r="AA522" s="16">
        <v>100000</v>
      </c>
      <c r="AB522" s="16">
        <v>0</v>
      </c>
      <c r="AC522" s="16">
        <v>0</v>
      </c>
      <c r="AD522" s="36">
        <f t="shared" si="51"/>
        <v>100000</v>
      </c>
      <c r="AE522" s="16">
        <v>0</v>
      </c>
      <c r="AF522" s="16">
        <v>0</v>
      </c>
      <c r="AG522" s="16">
        <f t="shared" si="52"/>
        <v>0</v>
      </c>
      <c r="AH522" s="16">
        <v>0</v>
      </c>
      <c r="AI522" s="16">
        <v>0</v>
      </c>
      <c r="AJ522" s="16">
        <f t="shared" si="53"/>
        <v>0</v>
      </c>
      <c r="AK522" s="16">
        <v>0</v>
      </c>
      <c r="AL522" s="16">
        <v>0</v>
      </c>
      <c r="AM522" s="16">
        <f t="shared" si="54"/>
        <v>0</v>
      </c>
      <c r="AN522" s="16">
        <v>0</v>
      </c>
      <c r="AO522" s="16">
        <v>0</v>
      </c>
      <c r="AP522" s="16">
        <f t="shared" si="55"/>
        <v>0</v>
      </c>
      <c r="AQ522" s="16">
        <v>0</v>
      </c>
      <c r="AR522" s="16">
        <f t="shared" si="56"/>
        <v>100000</v>
      </c>
      <c r="AS522" s="16">
        <v>0</v>
      </c>
      <c r="AT522" s="16" t="s">
        <v>273</v>
      </c>
      <c r="AU522" s="16" t="s">
        <v>274</v>
      </c>
      <c r="AV522" s="16">
        <v>0</v>
      </c>
      <c r="AW522" s="36">
        <v>0</v>
      </c>
      <c r="AX522" s="36">
        <v>0</v>
      </c>
      <c r="AY522" s="36">
        <v>0</v>
      </c>
      <c r="AZ522" s="36">
        <v>0</v>
      </c>
      <c r="BA522" s="36">
        <v>0</v>
      </c>
      <c r="BB522" s="36"/>
    </row>
    <row r="523" spans="1:54" hidden="1" x14ac:dyDescent="0.25">
      <c r="A523" s="2" t="str">
        <f t="shared" ref="A523:A587" si="57">LEFT(C523,1)</f>
        <v>R</v>
      </c>
      <c r="B523" s="34" t="s">
        <v>253</v>
      </c>
      <c r="C523" s="2" t="s">
        <v>2236</v>
      </c>
      <c r="D523" s="35" t="s">
        <v>2237</v>
      </c>
      <c r="E523" s="2" t="s">
        <v>2312</v>
      </c>
      <c r="F523" s="2" t="s">
        <v>2313</v>
      </c>
      <c r="G523" s="2" t="s">
        <v>2314</v>
      </c>
      <c r="H523" s="2" t="s">
        <v>2313</v>
      </c>
      <c r="I523" s="2" t="s">
        <v>2322</v>
      </c>
      <c r="J523" s="2" t="s">
        <v>2323</v>
      </c>
      <c r="K523" s="2" t="s">
        <v>262</v>
      </c>
      <c r="L523" s="2">
        <v>4022</v>
      </c>
      <c r="M523" s="2" t="s">
        <v>1991</v>
      </c>
      <c r="N523" s="2" t="s">
        <v>422</v>
      </c>
      <c r="O523" s="2" t="s">
        <v>300</v>
      </c>
      <c r="P523" s="2" t="s">
        <v>266</v>
      </c>
      <c r="Q523" s="2" t="s">
        <v>118</v>
      </c>
      <c r="R523" s="2" t="s">
        <v>267</v>
      </c>
      <c r="S523" s="2" t="s">
        <v>182</v>
      </c>
      <c r="T523" s="2" t="s">
        <v>2317</v>
      </c>
      <c r="U523" s="2" t="s">
        <v>196</v>
      </c>
      <c r="V523" s="2" t="s">
        <v>1993</v>
      </c>
      <c r="W523" s="2" t="s">
        <v>1994</v>
      </c>
      <c r="X523" s="2" t="s">
        <v>2243</v>
      </c>
      <c r="Y523" s="2" t="s">
        <v>2244</v>
      </c>
      <c r="Z523" s="16">
        <v>0</v>
      </c>
      <c r="AA523" s="16">
        <v>21690</v>
      </c>
      <c r="AB523" s="16">
        <v>0</v>
      </c>
      <c r="AC523" s="16">
        <v>0</v>
      </c>
      <c r="AD523" s="36">
        <f t="shared" ref="AD523:AD587" si="58">AA523-AC523</f>
        <v>21690</v>
      </c>
      <c r="AE523" s="16">
        <v>0</v>
      </c>
      <c r="AF523" s="16">
        <v>0</v>
      </c>
      <c r="AG523" s="16">
        <f t="shared" ref="AG523:AG587" si="59">AE523-AF523</f>
        <v>0</v>
      </c>
      <c r="AH523" s="16">
        <v>0</v>
      </c>
      <c r="AI523" s="16">
        <v>0</v>
      </c>
      <c r="AJ523" s="16">
        <f t="shared" ref="AJ523:AJ587" si="60">AH523-AI523</f>
        <v>0</v>
      </c>
      <c r="AK523" s="16">
        <v>0</v>
      </c>
      <c r="AL523" s="16">
        <v>0</v>
      </c>
      <c r="AM523" s="16">
        <f t="shared" ref="AM523:AM587" si="61">AK523-AL523</f>
        <v>0</v>
      </c>
      <c r="AN523" s="16">
        <v>0</v>
      </c>
      <c r="AO523" s="16">
        <v>0</v>
      </c>
      <c r="AP523" s="16">
        <f t="shared" ref="AP523:AP587" si="62">AN523-AO523</f>
        <v>0</v>
      </c>
      <c r="AQ523" s="16">
        <v>0</v>
      </c>
      <c r="AR523" s="16">
        <f t="shared" ref="AR523:AR587" si="63">AP523+AM523+AJ523+AG523+AD523</f>
        <v>21690</v>
      </c>
      <c r="AS523" s="16">
        <v>0</v>
      </c>
      <c r="AT523" s="16" t="s">
        <v>273</v>
      </c>
      <c r="AU523" s="16" t="s">
        <v>274</v>
      </c>
      <c r="AV523" s="16">
        <v>0</v>
      </c>
      <c r="AW523" s="36">
        <v>0</v>
      </c>
      <c r="AX523" s="36">
        <v>0</v>
      </c>
      <c r="AY523" s="36">
        <v>0</v>
      </c>
      <c r="AZ523" s="36">
        <v>0</v>
      </c>
      <c r="BA523" s="36">
        <v>0</v>
      </c>
      <c r="BB523" s="36"/>
    </row>
    <row r="524" spans="1:54" hidden="1" x14ac:dyDescent="0.25">
      <c r="A524" s="2" t="str">
        <f t="shared" si="57"/>
        <v>R</v>
      </c>
      <c r="B524" s="34" t="s">
        <v>253</v>
      </c>
      <c r="C524" s="2" t="s">
        <v>2324</v>
      </c>
      <c r="D524" s="35" t="s">
        <v>2325</v>
      </c>
      <c r="E524" s="2" t="s">
        <v>2326</v>
      </c>
      <c r="F524" s="2" t="s">
        <v>2327</v>
      </c>
      <c r="G524" s="2" t="s">
        <v>2328</v>
      </c>
      <c r="H524" s="2" t="s">
        <v>2327</v>
      </c>
      <c r="I524" s="2" t="s">
        <v>2329</v>
      </c>
      <c r="J524" s="2" t="s">
        <v>2330</v>
      </c>
      <c r="K524" s="2" t="s">
        <v>262</v>
      </c>
      <c r="L524" s="2">
        <v>4022</v>
      </c>
      <c r="M524" s="2" t="s">
        <v>1991</v>
      </c>
      <c r="N524" s="2" t="s">
        <v>264</v>
      </c>
      <c r="O524" s="2" t="s">
        <v>300</v>
      </c>
      <c r="P524" s="2" t="s">
        <v>460</v>
      </c>
      <c r="Q524" s="2" t="s">
        <v>51</v>
      </c>
      <c r="R524" s="2" t="s">
        <v>2018</v>
      </c>
      <c r="S524" s="2" t="s">
        <v>85</v>
      </c>
      <c r="T524" s="2" t="s">
        <v>2331</v>
      </c>
      <c r="U524" s="2" t="s">
        <v>88</v>
      </c>
      <c r="V524" s="2" t="s">
        <v>269</v>
      </c>
      <c r="W524" s="2" t="s">
        <v>270</v>
      </c>
      <c r="X524" s="2" t="s">
        <v>2009</v>
      </c>
      <c r="Y524" s="2" t="s">
        <v>2010</v>
      </c>
      <c r="Z524" s="16">
        <v>820000</v>
      </c>
      <c r="AA524" s="50">
        <v>820000</v>
      </c>
      <c r="AB524" s="16">
        <v>784596.67</v>
      </c>
      <c r="AC524" s="16">
        <v>-930746.09000000008</v>
      </c>
      <c r="AD524" s="36">
        <f t="shared" si="58"/>
        <v>1750746.09</v>
      </c>
      <c r="AE524" s="16">
        <v>837125.66371681436</v>
      </c>
      <c r="AF524" s="16">
        <v>837125.66371681436</v>
      </c>
      <c r="AG524" s="16">
        <f t="shared" si="59"/>
        <v>0</v>
      </c>
      <c r="AH524" s="16">
        <v>862320.70796460193</v>
      </c>
      <c r="AI524" s="16">
        <v>862320.70796460193</v>
      </c>
      <c r="AJ524" s="16">
        <f t="shared" si="60"/>
        <v>0</v>
      </c>
      <c r="AK524" s="16">
        <v>888328.49557522149</v>
      </c>
      <c r="AL524" s="16">
        <v>888328.49557522149</v>
      </c>
      <c r="AM524" s="16">
        <f t="shared" si="61"/>
        <v>0</v>
      </c>
      <c r="AN524" s="16">
        <v>915149.02654867282</v>
      </c>
      <c r="AO524" s="16">
        <v>915149.02654867282</v>
      </c>
      <c r="AP524" s="16">
        <f t="shared" si="62"/>
        <v>0</v>
      </c>
      <c r="AQ524" s="16">
        <v>942603.49734513299</v>
      </c>
      <c r="AR524" s="16">
        <f t="shared" si="63"/>
        <v>1750746.09</v>
      </c>
      <c r="AS524" s="16" t="s">
        <v>2332</v>
      </c>
      <c r="AT524" s="16" t="s">
        <v>273</v>
      </c>
      <c r="AU524" s="16" t="s">
        <v>274</v>
      </c>
      <c r="AV524" s="16">
        <v>0</v>
      </c>
      <c r="AW524" s="36">
        <v>0</v>
      </c>
      <c r="AX524" s="36">
        <v>0</v>
      </c>
      <c r="AY524" s="36">
        <v>0</v>
      </c>
      <c r="AZ524" s="36">
        <v>0</v>
      </c>
      <c r="BA524" s="36">
        <v>0</v>
      </c>
      <c r="BB524" s="36"/>
    </row>
    <row r="525" spans="1:54" hidden="1" x14ac:dyDescent="0.25">
      <c r="A525" s="2" t="str">
        <f t="shared" si="57"/>
        <v>R</v>
      </c>
      <c r="B525" s="34" t="s">
        <v>253</v>
      </c>
      <c r="C525" s="2" t="s">
        <v>2324</v>
      </c>
      <c r="D525" s="35" t="s">
        <v>2325</v>
      </c>
      <c r="E525" s="2" t="s">
        <v>2333</v>
      </c>
      <c r="F525" s="2" t="s">
        <v>2334</v>
      </c>
      <c r="G525" s="2" t="s">
        <v>2335</v>
      </c>
      <c r="H525" s="2" t="s">
        <v>2334</v>
      </c>
      <c r="I525" s="2" t="s">
        <v>2336</v>
      </c>
      <c r="J525" s="2" t="s">
        <v>2337</v>
      </c>
      <c r="K525" s="2" t="s">
        <v>262</v>
      </c>
      <c r="L525" s="2">
        <v>4208</v>
      </c>
      <c r="M525" s="2" t="s">
        <v>2338</v>
      </c>
      <c r="N525" s="2" t="s">
        <v>264</v>
      </c>
      <c r="O525" s="2" t="s">
        <v>620</v>
      </c>
      <c r="P525" s="2" t="s">
        <v>266</v>
      </c>
      <c r="Q525" s="2" t="s">
        <v>118</v>
      </c>
      <c r="R525" s="2" t="s">
        <v>267</v>
      </c>
      <c r="S525" s="2" t="s">
        <v>182</v>
      </c>
      <c r="T525" s="2" t="s">
        <v>2008</v>
      </c>
      <c r="U525" s="2" t="s">
        <v>193</v>
      </c>
      <c r="V525" s="2" t="s">
        <v>269</v>
      </c>
      <c r="W525" s="2" t="s">
        <v>270</v>
      </c>
      <c r="X525" s="2" t="s">
        <v>2009</v>
      </c>
      <c r="Y525" s="2" t="s">
        <v>2010</v>
      </c>
      <c r="Z525" s="16">
        <v>0</v>
      </c>
      <c r="AA525" s="16">
        <v>0</v>
      </c>
      <c r="AB525" s="16">
        <v>0</v>
      </c>
      <c r="AC525" s="16">
        <v>0</v>
      </c>
      <c r="AD525" s="36">
        <f t="shared" si="58"/>
        <v>0</v>
      </c>
      <c r="AE525" s="16">
        <v>0</v>
      </c>
      <c r="AF525" s="16">
        <v>0</v>
      </c>
      <c r="AG525" s="16">
        <f t="shared" si="59"/>
        <v>0</v>
      </c>
      <c r="AH525" s="16">
        <v>0</v>
      </c>
      <c r="AI525" s="16">
        <v>0</v>
      </c>
      <c r="AJ525" s="16">
        <f t="shared" si="60"/>
        <v>0</v>
      </c>
      <c r="AK525" s="16">
        <v>0</v>
      </c>
      <c r="AL525" s="16">
        <v>0</v>
      </c>
      <c r="AM525" s="16">
        <f t="shared" si="61"/>
        <v>0</v>
      </c>
      <c r="AN525" s="16">
        <v>0</v>
      </c>
      <c r="AO525" s="16">
        <v>0</v>
      </c>
      <c r="AP525" s="16">
        <f t="shared" si="62"/>
        <v>0</v>
      </c>
      <c r="AQ525" s="16">
        <v>0</v>
      </c>
      <c r="AR525" s="16">
        <f t="shared" si="63"/>
        <v>0</v>
      </c>
      <c r="AS525" s="16" t="s">
        <v>2036</v>
      </c>
      <c r="AT525" s="16" t="s">
        <v>273</v>
      </c>
      <c r="AU525" s="16" t="s">
        <v>274</v>
      </c>
      <c r="AV525" s="16">
        <v>0</v>
      </c>
      <c r="AW525" s="36">
        <v>0</v>
      </c>
      <c r="AX525" s="36">
        <v>0</v>
      </c>
      <c r="AY525" s="36">
        <v>0</v>
      </c>
      <c r="AZ525" s="36">
        <v>0</v>
      </c>
      <c r="BA525" s="36">
        <v>0</v>
      </c>
      <c r="BB525" s="36"/>
    </row>
    <row r="526" spans="1:54" hidden="1" x14ac:dyDescent="0.25">
      <c r="A526" s="2" t="str">
        <f t="shared" si="57"/>
        <v>R</v>
      </c>
      <c r="B526" s="34" t="s">
        <v>253</v>
      </c>
      <c r="C526" s="2" t="s">
        <v>2324</v>
      </c>
      <c r="D526" s="35" t="s">
        <v>2325</v>
      </c>
      <c r="E526" s="2" t="s">
        <v>2333</v>
      </c>
      <c r="F526" s="2" t="s">
        <v>2334</v>
      </c>
      <c r="G526" s="2" t="s">
        <v>2335</v>
      </c>
      <c r="H526" s="2" t="s">
        <v>2334</v>
      </c>
      <c r="I526" s="2" t="s">
        <v>2339</v>
      </c>
      <c r="J526" s="2" t="s">
        <v>2340</v>
      </c>
      <c r="K526" s="2" t="s">
        <v>262</v>
      </c>
      <c r="L526" s="2">
        <v>4208</v>
      </c>
      <c r="M526" s="2" t="s">
        <v>2338</v>
      </c>
      <c r="N526" s="2" t="s">
        <v>264</v>
      </c>
      <c r="O526" s="2" t="s">
        <v>300</v>
      </c>
      <c r="P526" s="2" t="s">
        <v>266</v>
      </c>
      <c r="Q526" s="2" t="s">
        <v>118</v>
      </c>
      <c r="R526" s="2" t="s">
        <v>267</v>
      </c>
      <c r="S526" s="2" t="s">
        <v>182</v>
      </c>
      <c r="T526" s="2" t="s">
        <v>2008</v>
      </c>
      <c r="U526" s="2" t="s">
        <v>193</v>
      </c>
      <c r="V526" s="2" t="s">
        <v>269</v>
      </c>
      <c r="W526" s="2" t="s">
        <v>270</v>
      </c>
      <c r="X526" s="2" t="s">
        <v>2009</v>
      </c>
      <c r="Y526" s="2" t="s">
        <v>2010</v>
      </c>
      <c r="Z526" s="16">
        <v>577775.07517828001</v>
      </c>
      <c r="AA526" s="16">
        <v>577775</v>
      </c>
      <c r="AB526" s="16">
        <v>491109.16</v>
      </c>
      <c r="AC526" s="16">
        <v>288119.17423800001</v>
      </c>
      <c r="AD526" s="36">
        <f t="shared" si="58"/>
        <v>289655.82576199999</v>
      </c>
      <c r="AE526" s="16">
        <v>589841.88205810974</v>
      </c>
      <c r="AF526" s="16">
        <v>589841.88205810974</v>
      </c>
      <c r="AG526" s="16">
        <f t="shared" si="59"/>
        <v>0</v>
      </c>
      <c r="AH526" s="16">
        <v>607594.40472199442</v>
      </c>
      <c r="AI526" s="16">
        <v>607594.40472199442</v>
      </c>
      <c r="AJ526" s="16">
        <f t="shared" si="60"/>
        <v>0</v>
      </c>
      <c r="AK526" s="16">
        <v>625919.58940729499</v>
      </c>
      <c r="AL526" s="16">
        <v>625919.58940729499</v>
      </c>
      <c r="AM526" s="16">
        <f t="shared" si="61"/>
        <v>0</v>
      </c>
      <c r="AN526" s="16">
        <v>644817.4361140111</v>
      </c>
      <c r="AO526" s="16">
        <v>644817.4361140111</v>
      </c>
      <c r="AP526" s="16">
        <f t="shared" si="62"/>
        <v>0</v>
      </c>
      <c r="AQ526" s="16">
        <v>664161.95919743145</v>
      </c>
      <c r="AR526" s="16">
        <f t="shared" si="63"/>
        <v>289655.82576199999</v>
      </c>
      <c r="AS526" s="16" t="s">
        <v>2036</v>
      </c>
      <c r="AT526" s="16" t="s">
        <v>273</v>
      </c>
      <c r="AU526" s="16" t="s">
        <v>274</v>
      </c>
      <c r="AV526" s="16">
        <v>0</v>
      </c>
      <c r="AW526" s="36">
        <v>0</v>
      </c>
      <c r="AX526" s="36">
        <v>0</v>
      </c>
      <c r="AY526" s="36">
        <v>0</v>
      </c>
      <c r="AZ526" s="36">
        <v>0</v>
      </c>
      <c r="BA526" s="36">
        <v>0</v>
      </c>
      <c r="BB526" s="36"/>
    </row>
    <row r="527" spans="1:54" hidden="1" x14ac:dyDescent="0.25">
      <c r="A527" s="2" t="str">
        <f t="shared" si="57"/>
        <v>R</v>
      </c>
      <c r="B527" s="34" t="s">
        <v>253</v>
      </c>
      <c r="C527" s="2" t="s">
        <v>2324</v>
      </c>
      <c r="D527" s="35" t="s">
        <v>2325</v>
      </c>
      <c r="E527" s="2" t="s">
        <v>2333</v>
      </c>
      <c r="F527" s="2" t="s">
        <v>2334</v>
      </c>
      <c r="G527" s="2" t="s">
        <v>2335</v>
      </c>
      <c r="H527" s="2" t="s">
        <v>2334</v>
      </c>
      <c r="I527" s="2" t="s">
        <v>2341</v>
      </c>
      <c r="J527" s="2" t="s">
        <v>2342</v>
      </c>
      <c r="K527" s="2" t="s">
        <v>262</v>
      </c>
      <c r="L527" s="2">
        <v>4208</v>
      </c>
      <c r="M527" s="2" t="s">
        <v>2338</v>
      </c>
      <c r="N527" s="2" t="s">
        <v>264</v>
      </c>
      <c r="O527" s="2" t="s">
        <v>300</v>
      </c>
      <c r="P527" s="2" t="s">
        <v>460</v>
      </c>
      <c r="Q527" s="2" t="s">
        <v>51</v>
      </c>
      <c r="R527" s="2" t="s">
        <v>2032</v>
      </c>
      <c r="S527" s="2" t="s">
        <v>81</v>
      </c>
      <c r="T527" s="2" t="s">
        <v>2033</v>
      </c>
      <c r="U527" s="2" t="s">
        <v>82</v>
      </c>
      <c r="V527" s="2" t="s">
        <v>269</v>
      </c>
      <c r="W527" s="2" t="s">
        <v>270</v>
      </c>
      <c r="X527" s="2" t="s">
        <v>2034</v>
      </c>
      <c r="Y527" s="2" t="s">
        <v>2035</v>
      </c>
      <c r="Z527" s="16">
        <v>2553947.968038491</v>
      </c>
      <c r="AA527" s="16">
        <v>2553948</v>
      </c>
      <c r="AB527" s="16">
        <v>2640224.7400000002</v>
      </c>
      <c r="AC527" s="16">
        <v>1841775.3410415</v>
      </c>
      <c r="AD527" s="36">
        <f t="shared" si="58"/>
        <v>712172.65895850002</v>
      </c>
      <c r="AE527" s="16">
        <v>2607287.058344428</v>
      </c>
      <c r="AF527" s="16">
        <v>2607287.058344428</v>
      </c>
      <c r="AG527" s="16">
        <f t="shared" si="59"/>
        <v>0</v>
      </c>
      <c r="AH527" s="16">
        <v>2685758.8047606191</v>
      </c>
      <c r="AI527" s="16">
        <v>2685758.8047606191</v>
      </c>
      <c r="AJ527" s="16">
        <f t="shared" si="60"/>
        <v>0</v>
      </c>
      <c r="AK527" s="16">
        <v>2766761.8978353976</v>
      </c>
      <c r="AL527" s="16">
        <v>2766761.8978353976</v>
      </c>
      <c r="AM527" s="16">
        <f t="shared" si="61"/>
        <v>0</v>
      </c>
      <c r="AN527" s="16">
        <v>2850296.3375687627</v>
      </c>
      <c r="AO527" s="16">
        <v>2850296.3375687627</v>
      </c>
      <c r="AP527" s="16">
        <f t="shared" si="62"/>
        <v>0</v>
      </c>
      <c r="AQ527" s="16">
        <v>2935805.2276958255</v>
      </c>
      <c r="AR527" s="16">
        <f t="shared" si="63"/>
        <v>712172.65895850002</v>
      </c>
      <c r="AS527" s="16" t="s">
        <v>2036</v>
      </c>
      <c r="AT527" s="16" t="s">
        <v>273</v>
      </c>
      <c r="AU527" s="16" t="s">
        <v>274</v>
      </c>
      <c r="AV527" s="16">
        <v>0</v>
      </c>
      <c r="AW527" s="36">
        <v>0</v>
      </c>
      <c r="AX527" s="36">
        <v>0</v>
      </c>
      <c r="AY527" s="36">
        <v>0</v>
      </c>
      <c r="AZ527" s="36">
        <v>0</v>
      </c>
      <c r="BA527" s="36">
        <v>0</v>
      </c>
      <c r="BB527" s="36"/>
    </row>
    <row r="528" spans="1:54" hidden="1" x14ac:dyDescent="0.25">
      <c r="A528" s="2" t="str">
        <f t="shared" si="57"/>
        <v>R</v>
      </c>
      <c r="B528" s="34" t="s">
        <v>253</v>
      </c>
      <c r="C528" s="2" t="s">
        <v>2324</v>
      </c>
      <c r="D528" s="35" t="s">
        <v>2325</v>
      </c>
      <c r="E528" s="2" t="s">
        <v>2333</v>
      </c>
      <c r="F528" s="2" t="s">
        <v>2334</v>
      </c>
      <c r="G528" s="2" t="s">
        <v>2335</v>
      </c>
      <c r="H528" s="2" t="s">
        <v>2334</v>
      </c>
      <c r="I528" s="2" t="s">
        <v>2343</v>
      </c>
      <c r="J528" s="2" t="s">
        <v>2344</v>
      </c>
      <c r="K528" s="2" t="s">
        <v>262</v>
      </c>
      <c r="L528" s="2">
        <v>4208</v>
      </c>
      <c r="M528" s="2" t="s">
        <v>2338</v>
      </c>
      <c r="N528" s="2" t="s">
        <v>422</v>
      </c>
      <c r="O528" s="2" t="s">
        <v>300</v>
      </c>
      <c r="P528" s="2" t="s">
        <v>460</v>
      </c>
      <c r="Q528" s="2" t="s">
        <v>51</v>
      </c>
      <c r="R528" s="2" t="s">
        <v>2032</v>
      </c>
      <c r="S528" s="2" t="s">
        <v>81</v>
      </c>
      <c r="T528" s="2" t="s">
        <v>2033</v>
      </c>
      <c r="U528" s="2" t="s">
        <v>82</v>
      </c>
      <c r="V528" s="2" t="s">
        <v>269</v>
      </c>
      <c r="W528" s="2" t="s">
        <v>270</v>
      </c>
      <c r="X528" s="2" t="s">
        <v>2034</v>
      </c>
      <c r="Y528" s="2" t="s">
        <v>2035</v>
      </c>
      <c r="Z528" s="16">
        <v>0</v>
      </c>
      <c r="AA528" s="16">
        <v>17584</v>
      </c>
      <c r="AB528" s="16">
        <v>0</v>
      </c>
      <c r="AC528" s="16">
        <v>0</v>
      </c>
      <c r="AD528" s="36">
        <f t="shared" si="58"/>
        <v>17584</v>
      </c>
      <c r="AE528" s="16">
        <v>0</v>
      </c>
      <c r="AF528" s="16">
        <v>0</v>
      </c>
      <c r="AG528" s="16">
        <f t="shared" si="59"/>
        <v>0</v>
      </c>
      <c r="AH528" s="16">
        <v>0</v>
      </c>
      <c r="AI528" s="16">
        <v>0</v>
      </c>
      <c r="AJ528" s="16">
        <f t="shared" si="60"/>
        <v>0</v>
      </c>
      <c r="AK528" s="16">
        <v>0</v>
      </c>
      <c r="AL528" s="16">
        <v>0</v>
      </c>
      <c r="AM528" s="16">
        <f t="shared" si="61"/>
        <v>0</v>
      </c>
      <c r="AN528" s="16">
        <v>0</v>
      </c>
      <c r="AO528" s="16">
        <v>0</v>
      </c>
      <c r="AP528" s="16">
        <f t="shared" si="62"/>
        <v>0</v>
      </c>
      <c r="AQ528" s="16">
        <v>0</v>
      </c>
      <c r="AR528" s="16">
        <f t="shared" si="63"/>
        <v>17584</v>
      </c>
      <c r="AS528" s="16">
        <v>0</v>
      </c>
      <c r="AT528" s="16" t="s">
        <v>273</v>
      </c>
      <c r="AU528" s="16" t="s">
        <v>274</v>
      </c>
      <c r="AV528" s="16">
        <v>0</v>
      </c>
      <c r="AW528" s="36">
        <v>0</v>
      </c>
      <c r="AX528" s="36">
        <v>0</v>
      </c>
      <c r="AY528" s="36">
        <v>0</v>
      </c>
      <c r="AZ528" s="36">
        <v>0</v>
      </c>
      <c r="BA528" s="36">
        <v>0</v>
      </c>
      <c r="BB528" s="36"/>
    </row>
    <row r="529" spans="1:54" hidden="1" x14ac:dyDescent="0.25">
      <c r="A529" s="2" t="str">
        <f t="shared" si="57"/>
        <v>R</v>
      </c>
      <c r="B529" s="34" t="s">
        <v>253</v>
      </c>
      <c r="C529" s="2" t="s">
        <v>2324</v>
      </c>
      <c r="D529" s="35" t="s">
        <v>2325</v>
      </c>
      <c r="E529" s="2" t="s">
        <v>2333</v>
      </c>
      <c r="F529" s="2" t="s">
        <v>2334</v>
      </c>
      <c r="G529" s="2" t="s">
        <v>2335</v>
      </c>
      <c r="H529" s="2" t="s">
        <v>2334</v>
      </c>
      <c r="I529" s="2" t="s">
        <v>2345</v>
      </c>
      <c r="J529" s="2" t="s">
        <v>2346</v>
      </c>
      <c r="K529" s="2" t="s">
        <v>262</v>
      </c>
      <c r="L529" s="2">
        <v>4208</v>
      </c>
      <c r="M529" s="2" t="s">
        <v>2338</v>
      </c>
      <c r="N529" s="2" t="s">
        <v>422</v>
      </c>
      <c r="O529" s="2" t="s">
        <v>265</v>
      </c>
      <c r="P529" s="2" t="s">
        <v>266</v>
      </c>
      <c r="Q529" s="2" t="s">
        <v>118</v>
      </c>
      <c r="R529" s="2" t="s">
        <v>267</v>
      </c>
      <c r="S529" s="2" t="s">
        <v>182</v>
      </c>
      <c r="T529" s="2" t="s">
        <v>2008</v>
      </c>
      <c r="U529" s="2" t="s">
        <v>193</v>
      </c>
      <c r="V529" s="2" t="s">
        <v>269</v>
      </c>
      <c r="W529" s="2" t="s">
        <v>270</v>
      </c>
      <c r="X529" s="2" t="s">
        <v>2009</v>
      </c>
      <c r="Y529" s="2" t="s">
        <v>2010</v>
      </c>
      <c r="Z529" s="16">
        <v>0</v>
      </c>
      <c r="AA529" s="16">
        <v>3868</v>
      </c>
      <c r="AB529" s="16">
        <v>0</v>
      </c>
      <c r="AC529" s="16">
        <v>0</v>
      </c>
      <c r="AD529" s="36">
        <f t="shared" si="58"/>
        <v>3868</v>
      </c>
      <c r="AE529" s="16">
        <v>0</v>
      </c>
      <c r="AF529" s="16">
        <v>0</v>
      </c>
      <c r="AG529" s="16">
        <f t="shared" si="59"/>
        <v>0</v>
      </c>
      <c r="AH529" s="16">
        <v>0</v>
      </c>
      <c r="AI529" s="16">
        <v>0</v>
      </c>
      <c r="AJ529" s="16">
        <f t="shared" si="60"/>
        <v>0</v>
      </c>
      <c r="AK529" s="16">
        <v>0</v>
      </c>
      <c r="AL529" s="16">
        <v>0</v>
      </c>
      <c r="AM529" s="16">
        <f t="shared" si="61"/>
        <v>0</v>
      </c>
      <c r="AN529" s="16">
        <v>0</v>
      </c>
      <c r="AO529" s="16">
        <v>0</v>
      </c>
      <c r="AP529" s="16">
        <f t="shared" si="62"/>
        <v>0</v>
      </c>
      <c r="AQ529" s="16">
        <v>0</v>
      </c>
      <c r="AR529" s="16">
        <f t="shared" si="63"/>
        <v>3868</v>
      </c>
      <c r="AS529" s="16">
        <v>0</v>
      </c>
      <c r="AT529" s="16" t="s">
        <v>273</v>
      </c>
      <c r="AU529" s="16" t="s">
        <v>274</v>
      </c>
      <c r="AV529" s="16">
        <v>0</v>
      </c>
      <c r="AW529" s="36">
        <v>0</v>
      </c>
      <c r="AX529" s="36">
        <v>0</v>
      </c>
      <c r="AY529" s="36">
        <v>0</v>
      </c>
      <c r="AZ529" s="36">
        <v>0</v>
      </c>
      <c r="BA529" s="36">
        <v>0</v>
      </c>
      <c r="BB529" s="36"/>
    </row>
    <row r="530" spans="1:54" hidden="1" x14ac:dyDescent="0.25">
      <c r="A530" s="2" t="str">
        <f t="shared" si="57"/>
        <v>R</v>
      </c>
      <c r="B530" s="34" t="s">
        <v>253</v>
      </c>
      <c r="C530" s="2" t="s">
        <v>2324</v>
      </c>
      <c r="D530" s="35" t="s">
        <v>2325</v>
      </c>
      <c r="E530" s="2" t="s">
        <v>2347</v>
      </c>
      <c r="F530" s="2" t="s">
        <v>2348</v>
      </c>
      <c r="G530" s="2" t="s">
        <v>2349</v>
      </c>
      <c r="H530" s="2" t="s">
        <v>2348</v>
      </c>
      <c r="I530" s="2" t="s">
        <v>2350</v>
      </c>
      <c r="J530" s="2" t="s">
        <v>2351</v>
      </c>
      <c r="K530" s="2" t="s">
        <v>262</v>
      </c>
      <c r="L530" s="2">
        <v>4022</v>
      </c>
      <c r="M530" s="2" t="s">
        <v>1991</v>
      </c>
      <c r="N530" s="2" t="s">
        <v>264</v>
      </c>
      <c r="O530" s="2" t="s">
        <v>300</v>
      </c>
      <c r="P530" s="48" t="s">
        <v>460</v>
      </c>
      <c r="Q530" s="48" t="s">
        <v>51</v>
      </c>
      <c r="R530" s="48" t="s">
        <v>2018</v>
      </c>
      <c r="S530" s="48" t="s">
        <v>85</v>
      </c>
      <c r="T530" s="55" t="s">
        <v>2352</v>
      </c>
      <c r="U530" s="55" t="s">
        <v>19</v>
      </c>
      <c r="V530" s="2" t="s">
        <v>269</v>
      </c>
      <c r="W530" s="2" t="s">
        <v>270</v>
      </c>
      <c r="X530" s="2" t="s">
        <v>2009</v>
      </c>
      <c r="Y530" s="2" t="s">
        <v>2010</v>
      </c>
      <c r="Z530" s="16">
        <v>0</v>
      </c>
      <c r="AA530" s="16">
        <v>0</v>
      </c>
      <c r="AB530" s="16">
        <v>0</v>
      </c>
      <c r="AC530" s="16">
        <v>0</v>
      </c>
      <c r="AD530" s="36">
        <f t="shared" si="58"/>
        <v>0</v>
      </c>
      <c r="AE530" s="16">
        <v>0</v>
      </c>
      <c r="AF530" s="16">
        <v>0</v>
      </c>
      <c r="AG530" s="16">
        <f t="shared" si="59"/>
        <v>0</v>
      </c>
      <c r="AH530" s="16">
        <v>0</v>
      </c>
      <c r="AI530" s="16">
        <v>0</v>
      </c>
      <c r="AJ530" s="16">
        <f t="shared" si="60"/>
        <v>0</v>
      </c>
      <c r="AK530" s="16">
        <v>0</v>
      </c>
      <c r="AL530" s="16">
        <v>0</v>
      </c>
      <c r="AM530" s="16">
        <f t="shared" si="61"/>
        <v>0</v>
      </c>
      <c r="AN530" s="16">
        <v>579845.02079541341</v>
      </c>
      <c r="AO530" s="16">
        <v>200000</v>
      </c>
      <c r="AP530" s="16">
        <f t="shared" si="62"/>
        <v>379845.02079541341</v>
      </c>
      <c r="AQ530" s="16">
        <v>400000</v>
      </c>
      <c r="AR530" s="16">
        <f t="shared" si="63"/>
        <v>379845.02079541341</v>
      </c>
      <c r="AS530" s="16" t="s">
        <v>2036</v>
      </c>
      <c r="AT530" s="16" t="s">
        <v>2353</v>
      </c>
      <c r="AU530" s="16" t="s">
        <v>274</v>
      </c>
      <c r="AV530" s="16">
        <v>0</v>
      </c>
      <c r="AW530" s="36">
        <v>0</v>
      </c>
      <c r="AX530" s="36">
        <v>0</v>
      </c>
      <c r="AY530" s="36">
        <v>0</v>
      </c>
      <c r="AZ530" s="36">
        <v>0</v>
      </c>
      <c r="BA530" s="36">
        <v>0</v>
      </c>
      <c r="BB530" s="36"/>
    </row>
    <row r="531" spans="1:54" hidden="1" x14ac:dyDescent="0.25">
      <c r="A531" s="2" t="str">
        <f t="shared" si="57"/>
        <v>R</v>
      </c>
      <c r="B531" s="34" t="s">
        <v>253</v>
      </c>
      <c r="C531" s="2" t="s">
        <v>2324</v>
      </c>
      <c r="D531" s="35" t="s">
        <v>2325</v>
      </c>
      <c r="E531" s="2" t="s">
        <v>2354</v>
      </c>
      <c r="F531" s="2" t="s">
        <v>2355</v>
      </c>
      <c r="G531" s="2" t="s">
        <v>2356</v>
      </c>
      <c r="H531" s="2" t="s">
        <v>2355</v>
      </c>
      <c r="I531" s="2" t="s">
        <v>2357</v>
      </c>
      <c r="J531" s="2" t="s">
        <v>2358</v>
      </c>
      <c r="K531" s="2" t="s">
        <v>262</v>
      </c>
      <c r="L531" s="2">
        <v>1115</v>
      </c>
      <c r="M531" s="2" t="s">
        <v>2359</v>
      </c>
      <c r="N531" s="2" t="s">
        <v>264</v>
      </c>
      <c r="O531" s="2" t="s">
        <v>450</v>
      </c>
      <c r="P531" s="2" t="s">
        <v>266</v>
      </c>
      <c r="Q531" s="2" t="s">
        <v>118</v>
      </c>
      <c r="R531" s="2" t="s">
        <v>267</v>
      </c>
      <c r="S531" s="2" t="s">
        <v>182</v>
      </c>
      <c r="T531" s="2" t="s">
        <v>2150</v>
      </c>
      <c r="U531" s="2" t="s">
        <v>190</v>
      </c>
      <c r="V531" s="2" t="s">
        <v>494</v>
      </c>
      <c r="W531" s="2" t="s">
        <v>495</v>
      </c>
      <c r="X531" s="2" t="s">
        <v>2360</v>
      </c>
      <c r="Y531" s="2" t="s">
        <v>2361</v>
      </c>
      <c r="Z531" s="16">
        <v>0</v>
      </c>
      <c r="AA531" s="16">
        <v>0</v>
      </c>
      <c r="AB531" s="16">
        <v>514671.44</v>
      </c>
      <c r="AC531" s="16">
        <v>0</v>
      </c>
      <c r="AD531" s="36">
        <f t="shared" si="58"/>
        <v>0</v>
      </c>
      <c r="AE531" s="16">
        <v>0</v>
      </c>
      <c r="AF531" s="16">
        <v>0</v>
      </c>
      <c r="AG531" s="16">
        <f t="shared" si="59"/>
        <v>0</v>
      </c>
      <c r="AH531" s="16">
        <v>0</v>
      </c>
      <c r="AI531" s="16">
        <v>0</v>
      </c>
      <c r="AJ531" s="16">
        <f t="shared" si="60"/>
        <v>0</v>
      </c>
      <c r="AK531" s="16">
        <v>0</v>
      </c>
      <c r="AL531" s="16">
        <v>0</v>
      </c>
      <c r="AM531" s="16">
        <f t="shared" si="61"/>
        <v>0</v>
      </c>
      <c r="AN531" s="16">
        <v>0</v>
      </c>
      <c r="AO531" s="16">
        <v>0</v>
      </c>
      <c r="AP531" s="16">
        <f t="shared" si="62"/>
        <v>0</v>
      </c>
      <c r="AQ531" s="16">
        <v>0</v>
      </c>
      <c r="AR531" s="16">
        <f t="shared" si="63"/>
        <v>0</v>
      </c>
      <c r="AS531" s="16" t="s">
        <v>2362</v>
      </c>
      <c r="AT531" s="16" t="s">
        <v>273</v>
      </c>
      <c r="AU531" s="16" t="s">
        <v>274</v>
      </c>
      <c r="AV531" s="16">
        <v>0</v>
      </c>
      <c r="AW531" s="36">
        <v>0</v>
      </c>
      <c r="AX531" s="36">
        <v>0</v>
      </c>
      <c r="AY531" s="36">
        <v>0</v>
      </c>
      <c r="AZ531" s="36">
        <v>0</v>
      </c>
      <c r="BA531" s="36">
        <v>0</v>
      </c>
      <c r="BB531" s="36"/>
    </row>
    <row r="532" spans="1:54" hidden="1" x14ac:dyDescent="0.25">
      <c r="A532" s="2" t="str">
        <f t="shared" si="57"/>
        <v>R</v>
      </c>
      <c r="B532" s="34" t="s">
        <v>253</v>
      </c>
      <c r="C532" s="2" t="s">
        <v>2324</v>
      </c>
      <c r="D532" s="35" t="s">
        <v>2325</v>
      </c>
      <c r="E532" s="2" t="s">
        <v>2354</v>
      </c>
      <c r="F532" s="2" t="s">
        <v>2355</v>
      </c>
      <c r="G532" s="2" t="s">
        <v>2356</v>
      </c>
      <c r="H532" s="2" t="s">
        <v>2355</v>
      </c>
      <c r="I532" s="2" t="s">
        <v>2363</v>
      </c>
      <c r="J532" s="2" t="s">
        <v>2364</v>
      </c>
      <c r="K532" s="2" t="s">
        <v>262</v>
      </c>
      <c r="L532" s="2">
        <v>1150</v>
      </c>
      <c r="M532" s="2" t="s">
        <v>263</v>
      </c>
      <c r="N532" s="2" t="s">
        <v>264</v>
      </c>
      <c r="P532" s="2" t="s">
        <v>266</v>
      </c>
      <c r="Q532" s="2" t="s">
        <v>118</v>
      </c>
      <c r="R532" s="2" t="s">
        <v>267</v>
      </c>
      <c r="S532" s="2" t="s">
        <v>182</v>
      </c>
      <c r="T532" s="2" t="s">
        <v>2150</v>
      </c>
      <c r="U532" s="2" t="s">
        <v>190</v>
      </c>
      <c r="V532" s="2" t="s">
        <v>494</v>
      </c>
      <c r="W532" s="2" t="s">
        <v>495</v>
      </c>
      <c r="X532" s="2" t="s">
        <v>2360</v>
      </c>
      <c r="Y532" s="2" t="s">
        <v>2361</v>
      </c>
      <c r="Z532" s="16">
        <v>0</v>
      </c>
      <c r="AA532" s="16">
        <v>0</v>
      </c>
      <c r="AB532" s="16"/>
      <c r="AC532" s="16">
        <v>1478105.5899999999</v>
      </c>
      <c r="AD532" s="36">
        <f t="shared" si="58"/>
        <v>-1478105.5899999999</v>
      </c>
      <c r="AE532" s="16">
        <v>0</v>
      </c>
      <c r="AF532" s="16">
        <v>0</v>
      </c>
      <c r="AG532" s="16">
        <f t="shared" si="59"/>
        <v>0</v>
      </c>
      <c r="AH532" s="16">
        <v>0</v>
      </c>
      <c r="AI532" s="16">
        <v>0</v>
      </c>
      <c r="AJ532" s="16">
        <f t="shared" si="60"/>
        <v>0</v>
      </c>
      <c r="AK532" s="16">
        <v>0</v>
      </c>
      <c r="AL532" s="16">
        <v>0</v>
      </c>
      <c r="AM532" s="16">
        <f t="shared" si="61"/>
        <v>0</v>
      </c>
      <c r="AN532" s="16">
        <v>0</v>
      </c>
      <c r="AO532" s="16">
        <v>0</v>
      </c>
      <c r="AP532" s="16">
        <f t="shared" si="62"/>
        <v>0</v>
      </c>
      <c r="AQ532" s="16">
        <v>0</v>
      </c>
      <c r="AR532" s="16">
        <f t="shared" si="63"/>
        <v>-1478105.5899999999</v>
      </c>
      <c r="AS532" s="16"/>
      <c r="AT532" s="16"/>
      <c r="AU532" s="16" t="s">
        <v>274</v>
      </c>
      <c r="AV532" s="16">
        <v>0</v>
      </c>
      <c r="AW532" s="36">
        <v>0</v>
      </c>
      <c r="AX532" s="36">
        <v>0</v>
      </c>
      <c r="AY532" s="36">
        <v>0</v>
      </c>
      <c r="AZ532" s="36">
        <v>0</v>
      </c>
      <c r="BA532" s="36">
        <v>0</v>
      </c>
      <c r="BB532" s="36"/>
    </row>
    <row r="533" spans="1:54" hidden="1" x14ac:dyDescent="0.25">
      <c r="A533" s="2" t="str">
        <f t="shared" si="57"/>
        <v>R</v>
      </c>
      <c r="B533" s="34" t="s">
        <v>253</v>
      </c>
      <c r="C533" s="2" t="s">
        <v>2324</v>
      </c>
      <c r="D533" s="35" t="s">
        <v>2325</v>
      </c>
      <c r="E533" s="2" t="s">
        <v>2365</v>
      </c>
      <c r="F533" s="2" t="s">
        <v>2366</v>
      </c>
      <c r="G533" s="2" t="s">
        <v>2367</v>
      </c>
      <c r="H533" s="2" t="s">
        <v>2368</v>
      </c>
      <c r="I533" s="2" t="s">
        <v>2369</v>
      </c>
      <c r="J533" s="2" t="s">
        <v>2370</v>
      </c>
      <c r="K533" s="2" t="s">
        <v>262</v>
      </c>
      <c r="L533" s="2">
        <v>3090</v>
      </c>
      <c r="M533" s="2" t="s">
        <v>2371</v>
      </c>
      <c r="N533" s="2" t="s">
        <v>264</v>
      </c>
      <c r="O533" s="2" t="s">
        <v>450</v>
      </c>
      <c r="P533" s="2" t="s">
        <v>266</v>
      </c>
      <c r="Q533" s="2" t="s">
        <v>118</v>
      </c>
      <c r="R533" s="2" t="s">
        <v>267</v>
      </c>
      <c r="S533" s="2" t="s">
        <v>182</v>
      </c>
      <c r="T533" s="2" t="s">
        <v>2372</v>
      </c>
      <c r="U533" s="2" t="s">
        <v>189</v>
      </c>
      <c r="V533" s="2" t="s">
        <v>494</v>
      </c>
      <c r="W533" s="2" t="s">
        <v>495</v>
      </c>
      <c r="X533" s="2" t="s">
        <v>2373</v>
      </c>
      <c r="Y533" s="2" t="s">
        <v>189</v>
      </c>
      <c r="Z533" s="16">
        <v>0</v>
      </c>
      <c r="AA533" s="16">
        <v>101755</v>
      </c>
      <c r="AB533" s="16">
        <v>192871.36</v>
      </c>
      <c r="AC533" s="16">
        <v>623688.3899999999</v>
      </c>
      <c r="AD533" s="36">
        <f t="shared" si="58"/>
        <v>-521933.3899999999</v>
      </c>
      <c r="AE533" s="16">
        <v>0</v>
      </c>
      <c r="AF533" s="16">
        <v>60000</v>
      </c>
      <c r="AG533" s="16">
        <f t="shared" si="59"/>
        <v>-60000</v>
      </c>
      <c r="AH533" s="16">
        <v>0</v>
      </c>
      <c r="AI533" s="16">
        <v>63000</v>
      </c>
      <c r="AJ533" s="16">
        <f t="shared" si="60"/>
        <v>-63000</v>
      </c>
      <c r="AK533" s="16">
        <v>0</v>
      </c>
      <c r="AL533" s="16">
        <v>66150</v>
      </c>
      <c r="AM533" s="16">
        <f t="shared" si="61"/>
        <v>-66150</v>
      </c>
      <c r="AN533" s="16">
        <v>0</v>
      </c>
      <c r="AO533" s="16">
        <v>69458</v>
      </c>
      <c r="AP533" s="16">
        <f t="shared" si="62"/>
        <v>-69458</v>
      </c>
      <c r="AQ533" s="16">
        <v>72930</v>
      </c>
      <c r="AR533" s="16">
        <f t="shared" si="63"/>
        <v>-780541.3899999999</v>
      </c>
      <c r="AS533" s="16" t="s">
        <v>2374</v>
      </c>
      <c r="AT533" s="16" t="s">
        <v>2375</v>
      </c>
      <c r="AU533" s="16" t="s">
        <v>274</v>
      </c>
      <c r="AV533" s="16">
        <v>0</v>
      </c>
      <c r="AW533" s="36">
        <v>0</v>
      </c>
      <c r="AX533" s="36">
        <v>0</v>
      </c>
      <c r="AY533" s="36">
        <v>0</v>
      </c>
      <c r="AZ533" s="36">
        <v>0</v>
      </c>
      <c r="BA533" s="36">
        <v>0</v>
      </c>
      <c r="BB533" s="36"/>
    </row>
    <row r="534" spans="1:54" hidden="1" x14ac:dyDescent="0.25">
      <c r="A534" s="2" t="str">
        <f t="shared" si="57"/>
        <v>R</v>
      </c>
      <c r="B534" s="34" t="s">
        <v>253</v>
      </c>
      <c r="C534" s="2" t="s">
        <v>2324</v>
      </c>
      <c r="D534" s="35" t="s">
        <v>2325</v>
      </c>
      <c r="E534" s="2" t="s">
        <v>2365</v>
      </c>
      <c r="F534" s="2" t="s">
        <v>2366</v>
      </c>
      <c r="G534" s="2" t="s">
        <v>2367</v>
      </c>
      <c r="H534" s="2" t="s">
        <v>2368</v>
      </c>
      <c r="I534" s="2" t="s">
        <v>2376</v>
      </c>
      <c r="J534" s="2" t="s">
        <v>2377</v>
      </c>
      <c r="K534" s="2" t="s">
        <v>262</v>
      </c>
      <c r="L534" s="2">
        <v>3090</v>
      </c>
      <c r="M534" s="2" t="s">
        <v>2371</v>
      </c>
      <c r="N534" s="2" t="s">
        <v>264</v>
      </c>
      <c r="O534" s="2" t="s">
        <v>450</v>
      </c>
      <c r="P534" s="2" t="s">
        <v>266</v>
      </c>
      <c r="Q534" s="2" t="s">
        <v>118</v>
      </c>
      <c r="R534" s="2" t="s">
        <v>267</v>
      </c>
      <c r="S534" s="2" t="s">
        <v>182</v>
      </c>
      <c r="T534" s="2" t="s">
        <v>2372</v>
      </c>
      <c r="U534" s="2" t="s">
        <v>189</v>
      </c>
      <c r="V534" s="2" t="s">
        <v>494</v>
      </c>
      <c r="W534" s="2" t="s">
        <v>495</v>
      </c>
      <c r="X534" s="2" t="s">
        <v>2373</v>
      </c>
      <c r="Y534" s="2" t="s">
        <v>189</v>
      </c>
      <c r="Z534" s="16">
        <v>0</v>
      </c>
      <c r="AA534" s="16">
        <v>285108</v>
      </c>
      <c r="AB534" s="16">
        <v>221541.63</v>
      </c>
      <c r="AC534" s="16">
        <v>325329.13</v>
      </c>
      <c r="AD534" s="36">
        <f t="shared" si="58"/>
        <v>-40221.130000000005</v>
      </c>
      <c r="AE534" s="16">
        <v>0</v>
      </c>
      <c r="AF534" s="16">
        <v>299363</v>
      </c>
      <c r="AG534" s="16">
        <f t="shared" si="59"/>
        <v>-299363</v>
      </c>
      <c r="AH534" s="16">
        <v>0</v>
      </c>
      <c r="AI534" s="16">
        <v>314332</v>
      </c>
      <c r="AJ534" s="16">
        <f t="shared" si="60"/>
        <v>-314332</v>
      </c>
      <c r="AK534" s="16">
        <v>0</v>
      </c>
      <c r="AL534" s="16">
        <v>330048</v>
      </c>
      <c r="AM534" s="16">
        <f t="shared" si="61"/>
        <v>-330048</v>
      </c>
      <c r="AN534" s="16">
        <v>0</v>
      </c>
      <c r="AO534" s="16">
        <v>379555</v>
      </c>
      <c r="AP534" s="16">
        <f t="shared" si="62"/>
        <v>-379555</v>
      </c>
      <c r="AQ534" s="16">
        <v>436489</v>
      </c>
      <c r="AR534" s="16">
        <f t="shared" si="63"/>
        <v>-1363519.13</v>
      </c>
      <c r="AS534" s="16" t="s">
        <v>2374</v>
      </c>
      <c r="AT534" s="16" t="s">
        <v>273</v>
      </c>
      <c r="AU534" s="16" t="s">
        <v>274</v>
      </c>
      <c r="AV534" s="16">
        <v>0</v>
      </c>
      <c r="AW534" s="36">
        <v>0</v>
      </c>
      <c r="AX534" s="36">
        <v>0</v>
      </c>
      <c r="AY534" s="36">
        <v>0</v>
      </c>
      <c r="AZ534" s="36">
        <v>0</v>
      </c>
      <c r="BA534" s="36">
        <v>0</v>
      </c>
      <c r="BB534" s="36"/>
    </row>
    <row r="535" spans="1:54" hidden="1" x14ac:dyDescent="0.25">
      <c r="A535" s="2" t="str">
        <f t="shared" si="57"/>
        <v>R</v>
      </c>
      <c r="B535" s="34" t="s">
        <v>253</v>
      </c>
      <c r="C535" s="2" t="s">
        <v>2324</v>
      </c>
      <c r="D535" s="35" t="s">
        <v>2325</v>
      </c>
      <c r="E535" s="2" t="s">
        <v>2365</v>
      </c>
      <c r="F535" s="2" t="s">
        <v>2366</v>
      </c>
      <c r="G535" s="2" t="s">
        <v>2367</v>
      </c>
      <c r="H535" s="2" t="s">
        <v>2368</v>
      </c>
      <c r="I535" s="2" t="s">
        <v>2378</v>
      </c>
      <c r="J535" s="2" t="s">
        <v>2379</v>
      </c>
      <c r="K535" s="2" t="s">
        <v>262</v>
      </c>
      <c r="L535" s="2">
        <v>3090</v>
      </c>
      <c r="M535" s="2" t="s">
        <v>2371</v>
      </c>
      <c r="N535" s="2" t="s">
        <v>264</v>
      </c>
      <c r="O535" s="2" t="s">
        <v>450</v>
      </c>
      <c r="P535" s="2" t="s">
        <v>266</v>
      </c>
      <c r="Q535" s="2" t="s">
        <v>118</v>
      </c>
      <c r="R535" s="2" t="s">
        <v>267</v>
      </c>
      <c r="S535" s="2" t="s">
        <v>182</v>
      </c>
      <c r="T535" s="2" t="s">
        <v>2372</v>
      </c>
      <c r="U535" s="2" t="s">
        <v>189</v>
      </c>
      <c r="V535" s="2" t="s">
        <v>494</v>
      </c>
      <c r="W535" s="2" t="s">
        <v>495</v>
      </c>
      <c r="X535" s="2" t="s">
        <v>2373</v>
      </c>
      <c r="Y535" s="2" t="s">
        <v>189</v>
      </c>
      <c r="Z535" s="16">
        <v>0</v>
      </c>
      <c r="AA535" s="16">
        <v>647956</v>
      </c>
      <c r="AB535" s="16">
        <v>643261.68999999994</v>
      </c>
      <c r="AC535" s="16">
        <v>747905.69551999983</v>
      </c>
      <c r="AD535" s="36">
        <f t="shared" si="58"/>
        <v>-99949.695519999834</v>
      </c>
      <c r="AE535" s="16">
        <v>0</v>
      </c>
      <c r="AF535" s="16">
        <v>1890000</v>
      </c>
      <c r="AG535" s="16">
        <f t="shared" si="59"/>
        <v>-1890000</v>
      </c>
      <c r="AH535" s="16">
        <v>0</v>
      </c>
      <c r="AI535" s="16">
        <v>1984500</v>
      </c>
      <c r="AJ535" s="16">
        <f t="shared" si="60"/>
        <v>-1984500</v>
      </c>
      <c r="AK535" s="16">
        <v>0</v>
      </c>
      <c r="AL535" s="16">
        <v>2083725</v>
      </c>
      <c r="AM535" s="16">
        <f t="shared" si="61"/>
        <v>-2083725</v>
      </c>
      <c r="AN535" s="16">
        <v>0</v>
      </c>
      <c r="AO535" s="16">
        <v>2187911</v>
      </c>
      <c r="AP535" s="16">
        <f t="shared" si="62"/>
        <v>-2187911</v>
      </c>
      <c r="AQ535" s="16">
        <v>2297307</v>
      </c>
      <c r="AR535" s="16">
        <f t="shared" si="63"/>
        <v>-8246085.6955199996</v>
      </c>
      <c r="AS535" s="16" t="s">
        <v>2374</v>
      </c>
      <c r="AT535" s="16" t="s">
        <v>273</v>
      </c>
      <c r="AU535" s="16" t="s">
        <v>274</v>
      </c>
      <c r="AV535" s="16">
        <v>0</v>
      </c>
      <c r="AW535" s="36">
        <v>0</v>
      </c>
      <c r="AX535" s="36">
        <v>0</v>
      </c>
      <c r="AY535" s="36">
        <v>0</v>
      </c>
      <c r="AZ535" s="36">
        <v>0</v>
      </c>
      <c r="BA535" s="36">
        <v>0</v>
      </c>
      <c r="BB535" s="36"/>
    </row>
    <row r="536" spans="1:54" hidden="1" x14ac:dyDescent="0.25">
      <c r="A536" s="2" t="str">
        <f t="shared" si="57"/>
        <v>R</v>
      </c>
      <c r="B536" s="34" t="s">
        <v>253</v>
      </c>
      <c r="C536" s="2" t="s">
        <v>2324</v>
      </c>
      <c r="D536" s="35" t="s">
        <v>2325</v>
      </c>
      <c r="E536" s="2" t="s">
        <v>2365</v>
      </c>
      <c r="F536" s="2" t="s">
        <v>2366</v>
      </c>
      <c r="G536" s="2" t="s">
        <v>2367</v>
      </c>
      <c r="H536" s="2" t="s">
        <v>2368</v>
      </c>
      <c r="I536" s="2" t="s">
        <v>2380</v>
      </c>
      <c r="J536" s="2" t="s">
        <v>2381</v>
      </c>
      <c r="K536" s="2" t="s">
        <v>262</v>
      </c>
      <c r="L536" s="2">
        <v>3090</v>
      </c>
      <c r="M536" s="2" t="s">
        <v>2371</v>
      </c>
      <c r="N536" s="2" t="s">
        <v>422</v>
      </c>
      <c r="O536" s="2" t="s">
        <v>450</v>
      </c>
      <c r="P536" s="2" t="s">
        <v>266</v>
      </c>
      <c r="Q536" s="2" t="s">
        <v>118</v>
      </c>
      <c r="R536" s="2" t="s">
        <v>267</v>
      </c>
      <c r="S536" s="2" t="s">
        <v>182</v>
      </c>
      <c r="T536" s="2" t="s">
        <v>2372</v>
      </c>
      <c r="U536" s="2" t="s">
        <v>189</v>
      </c>
      <c r="V536" s="2" t="s">
        <v>494</v>
      </c>
      <c r="W536" s="2" t="s">
        <v>495</v>
      </c>
      <c r="X536" s="2" t="s">
        <v>2373</v>
      </c>
      <c r="Y536" s="2" t="s">
        <v>189</v>
      </c>
      <c r="Z536" s="16">
        <v>0</v>
      </c>
      <c r="AA536" s="16">
        <v>2144</v>
      </c>
      <c r="AB536" s="16">
        <v>0</v>
      </c>
      <c r="AC536" s="16">
        <v>0</v>
      </c>
      <c r="AD536" s="36">
        <f t="shared" si="58"/>
        <v>2144</v>
      </c>
      <c r="AE536" s="16">
        <v>0</v>
      </c>
      <c r="AF536" s="16">
        <v>0</v>
      </c>
      <c r="AG536" s="16">
        <f t="shared" si="59"/>
        <v>0</v>
      </c>
      <c r="AH536" s="16">
        <v>0</v>
      </c>
      <c r="AI536" s="16">
        <v>0</v>
      </c>
      <c r="AJ536" s="16">
        <f t="shared" si="60"/>
        <v>0</v>
      </c>
      <c r="AK536" s="16">
        <v>0</v>
      </c>
      <c r="AL536" s="16">
        <v>0</v>
      </c>
      <c r="AM536" s="16">
        <f t="shared" si="61"/>
        <v>0</v>
      </c>
      <c r="AN536" s="16">
        <v>0</v>
      </c>
      <c r="AO536" s="16">
        <v>0</v>
      </c>
      <c r="AP536" s="16">
        <f t="shared" si="62"/>
        <v>0</v>
      </c>
      <c r="AQ536" s="16">
        <v>0</v>
      </c>
      <c r="AR536" s="16">
        <f t="shared" si="63"/>
        <v>2144</v>
      </c>
      <c r="AS536" s="16">
        <v>0</v>
      </c>
      <c r="AT536" s="16" t="s">
        <v>273</v>
      </c>
      <c r="AU536" s="16" t="s">
        <v>274</v>
      </c>
      <c r="AV536" s="16">
        <v>0</v>
      </c>
      <c r="AW536" s="36">
        <v>0</v>
      </c>
      <c r="AX536" s="36">
        <v>0</v>
      </c>
      <c r="AY536" s="36">
        <v>0</v>
      </c>
      <c r="AZ536" s="36">
        <v>0</v>
      </c>
      <c r="BA536" s="36">
        <v>0</v>
      </c>
      <c r="BB536" s="36"/>
    </row>
    <row r="537" spans="1:54" hidden="1" x14ac:dyDescent="0.25">
      <c r="A537" s="2" t="str">
        <f t="shared" si="57"/>
        <v>R</v>
      </c>
      <c r="B537" s="34" t="s">
        <v>253</v>
      </c>
      <c r="C537" s="2" t="s">
        <v>2324</v>
      </c>
      <c r="D537" s="35" t="s">
        <v>2325</v>
      </c>
      <c r="E537" s="2" t="s">
        <v>2365</v>
      </c>
      <c r="F537" s="2" t="s">
        <v>2366</v>
      </c>
      <c r="G537" s="2" t="s">
        <v>2367</v>
      </c>
      <c r="H537" s="2" t="s">
        <v>2368</v>
      </c>
      <c r="I537" s="2" t="s">
        <v>2382</v>
      </c>
      <c r="J537" s="2" t="s">
        <v>2383</v>
      </c>
      <c r="K537" s="2" t="s">
        <v>262</v>
      </c>
      <c r="L537" s="2">
        <v>3090</v>
      </c>
      <c r="M537" s="2" t="s">
        <v>2371</v>
      </c>
      <c r="N537" s="2" t="s">
        <v>422</v>
      </c>
      <c r="O537" s="2" t="s">
        <v>450</v>
      </c>
      <c r="P537" s="2" t="s">
        <v>266</v>
      </c>
      <c r="Q537" s="2" t="s">
        <v>118</v>
      </c>
      <c r="R537" s="2" t="s">
        <v>267</v>
      </c>
      <c r="S537" s="2" t="s">
        <v>182</v>
      </c>
      <c r="T537" s="2" t="s">
        <v>2372</v>
      </c>
      <c r="U537" s="2" t="s">
        <v>189</v>
      </c>
      <c r="V537" s="2" t="s">
        <v>494</v>
      </c>
      <c r="W537" s="2" t="s">
        <v>495</v>
      </c>
      <c r="X537" s="2" t="s">
        <v>2373</v>
      </c>
      <c r="Y537" s="2" t="s">
        <v>189</v>
      </c>
      <c r="Z537" s="16">
        <v>0</v>
      </c>
      <c r="AA537" s="16">
        <v>170040</v>
      </c>
      <c r="AB537" s="16">
        <v>0</v>
      </c>
      <c r="AC537" s="16">
        <v>0</v>
      </c>
      <c r="AD537" s="36">
        <f t="shared" si="58"/>
        <v>170040</v>
      </c>
      <c r="AE537" s="16">
        <v>0</v>
      </c>
      <c r="AF537" s="16">
        <v>0</v>
      </c>
      <c r="AG537" s="16">
        <f t="shared" si="59"/>
        <v>0</v>
      </c>
      <c r="AH537" s="16">
        <v>0</v>
      </c>
      <c r="AI537" s="16">
        <v>0</v>
      </c>
      <c r="AJ537" s="16">
        <f t="shared" si="60"/>
        <v>0</v>
      </c>
      <c r="AK537" s="16">
        <v>0</v>
      </c>
      <c r="AL537" s="16">
        <v>0</v>
      </c>
      <c r="AM537" s="16">
        <f t="shared" si="61"/>
        <v>0</v>
      </c>
      <c r="AN537" s="16">
        <v>0</v>
      </c>
      <c r="AO537" s="16">
        <v>0</v>
      </c>
      <c r="AP537" s="16">
        <f t="shared" si="62"/>
        <v>0</v>
      </c>
      <c r="AQ537" s="16">
        <v>0</v>
      </c>
      <c r="AR537" s="16">
        <f t="shared" si="63"/>
        <v>170040</v>
      </c>
      <c r="AS537" s="16">
        <v>0</v>
      </c>
      <c r="AT537" s="16" t="s">
        <v>273</v>
      </c>
      <c r="AU537" s="16" t="s">
        <v>274</v>
      </c>
      <c r="AV537" s="16">
        <v>0</v>
      </c>
      <c r="AW537" s="36">
        <v>0</v>
      </c>
      <c r="AX537" s="36">
        <v>0</v>
      </c>
      <c r="AY537" s="36">
        <v>0</v>
      </c>
      <c r="AZ537" s="36">
        <v>0</v>
      </c>
      <c r="BA537" s="36">
        <v>0</v>
      </c>
      <c r="BB537" s="36"/>
    </row>
    <row r="538" spans="1:54" hidden="1" x14ac:dyDescent="0.25">
      <c r="A538" s="2" t="str">
        <f t="shared" si="57"/>
        <v>R</v>
      </c>
      <c r="B538" s="34" t="s">
        <v>253</v>
      </c>
      <c r="C538" s="2" t="s">
        <v>2324</v>
      </c>
      <c r="D538" s="35" t="s">
        <v>2325</v>
      </c>
      <c r="E538" s="2" t="s">
        <v>2365</v>
      </c>
      <c r="F538" s="2" t="s">
        <v>2366</v>
      </c>
      <c r="G538" s="2" t="s">
        <v>2367</v>
      </c>
      <c r="H538" s="2" t="s">
        <v>2368</v>
      </c>
      <c r="I538" s="2" t="s">
        <v>2384</v>
      </c>
      <c r="J538" s="2" t="s">
        <v>2385</v>
      </c>
      <c r="K538" s="2" t="s">
        <v>262</v>
      </c>
      <c r="L538" s="2">
        <v>3090</v>
      </c>
      <c r="M538" s="2" t="s">
        <v>2371</v>
      </c>
      <c r="N538" s="2" t="s">
        <v>422</v>
      </c>
      <c r="O538" s="2" t="s">
        <v>450</v>
      </c>
      <c r="P538" s="2" t="s">
        <v>266</v>
      </c>
      <c r="Q538" s="2" t="s">
        <v>118</v>
      </c>
      <c r="R538" s="2" t="s">
        <v>267</v>
      </c>
      <c r="S538" s="2" t="s">
        <v>182</v>
      </c>
      <c r="T538" s="2" t="s">
        <v>2372</v>
      </c>
      <c r="U538" s="2" t="s">
        <v>189</v>
      </c>
      <c r="V538" s="2" t="s">
        <v>494</v>
      </c>
      <c r="W538" s="2" t="s">
        <v>495</v>
      </c>
      <c r="X538" s="2" t="s">
        <v>2373</v>
      </c>
      <c r="Y538" s="2" t="s">
        <v>189</v>
      </c>
      <c r="Z538" s="16">
        <v>0</v>
      </c>
      <c r="AA538" s="16">
        <v>40739</v>
      </c>
      <c r="AB538" s="16">
        <v>0</v>
      </c>
      <c r="AC538" s="16">
        <v>0</v>
      </c>
      <c r="AD538" s="36">
        <f t="shared" si="58"/>
        <v>40739</v>
      </c>
      <c r="AE538" s="16">
        <v>0</v>
      </c>
      <c r="AF538" s="16">
        <v>0</v>
      </c>
      <c r="AG538" s="16">
        <f t="shared" si="59"/>
        <v>0</v>
      </c>
      <c r="AH538" s="16">
        <v>0</v>
      </c>
      <c r="AI538" s="16">
        <v>0</v>
      </c>
      <c r="AJ538" s="16">
        <f t="shared" si="60"/>
        <v>0</v>
      </c>
      <c r="AK538" s="16">
        <v>0</v>
      </c>
      <c r="AL538" s="16">
        <v>0</v>
      </c>
      <c r="AM538" s="16">
        <f t="shared" si="61"/>
        <v>0</v>
      </c>
      <c r="AN538" s="16">
        <v>0</v>
      </c>
      <c r="AO538" s="16">
        <v>0</v>
      </c>
      <c r="AP538" s="16">
        <f t="shared" si="62"/>
        <v>0</v>
      </c>
      <c r="AQ538" s="16">
        <v>0</v>
      </c>
      <c r="AR538" s="16">
        <f t="shared" si="63"/>
        <v>40739</v>
      </c>
      <c r="AS538" s="16">
        <v>0</v>
      </c>
      <c r="AT538" s="16" t="s">
        <v>273</v>
      </c>
      <c r="AU538" s="16" t="s">
        <v>274</v>
      </c>
      <c r="AV538" s="16">
        <v>0</v>
      </c>
      <c r="AW538" s="36">
        <v>0</v>
      </c>
      <c r="AX538" s="36">
        <v>0</v>
      </c>
      <c r="AY538" s="36">
        <v>0</v>
      </c>
      <c r="AZ538" s="36">
        <v>0</v>
      </c>
      <c r="BA538" s="36">
        <v>0</v>
      </c>
      <c r="BB538" s="36"/>
    </row>
    <row r="539" spans="1:54" hidden="1" x14ac:dyDescent="0.25">
      <c r="A539" s="2" t="str">
        <f t="shared" si="57"/>
        <v>R</v>
      </c>
      <c r="B539" s="34" t="s">
        <v>253</v>
      </c>
      <c r="C539" s="2" t="s">
        <v>2324</v>
      </c>
      <c r="D539" s="35" t="s">
        <v>2325</v>
      </c>
      <c r="E539" s="2" t="s">
        <v>2365</v>
      </c>
      <c r="F539" s="2" t="s">
        <v>2366</v>
      </c>
      <c r="G539" s="2" t="s">
        <v>2386</v>
      </c>
      <c r="H539" s="2" t="s">
        <v>2387</v>
      </c>
      <c r="I539" s="2" t="s">
        <v>2388</v>
      </c>
      <c r="J539" s="2" t="s">
        <v>2389</v>
      </c>
      <c r="K539" s="2" t="s">
        <v>262</v>
      </c>
      <c r="L539" s="2">
        <v>3090</v>
      </c>
      <c r="M539" s="2" t="s">
        <v>2371</v>
      </c>
      <c r="N539" s="2" t="s">
        <v>264</v>
      </c>
      <c r="O539" s="2" t="s">
        <v>450</v>
      </c>
      <c r="P539" s="2" t="s">
        <v>266</v>
      </c>
      <c r="Q539" s="2" t="s">
        <v>118</v>
      </c>
      <c r="R539" s="2" t="s">
        <v>267</v>
      </c>
      <c r="S539" s="2" t="s">
        <v>182</v>
      </c>
      <c r="T539" s="2" t="s">
        <v>2150</v>
      </c>
      <c r="U539" s="2" t="s">
        <v>190</v>
      </c>
      <c r="V539" s="2" t="s">
        <v>494</v>
      </c>
      <c r="W539" s="2" t="s">
        <v>495</v>
      </c>
      <c r="X539" s="2" t="s">
        <v>2360</v>
      </c>
      <c r="Y539" s="2" t="s">
        <v>2361</v>
      </c>
      <c r="Z539" s="16">
        <v>4439985</v>
      </c>
      <c r="AA539" s="16">
        <v>952006</v>
      </c>
      <c r="AB539" s="16">
        <v>1100371.99</v>
      </c>
      <c r="AC539" s="16">
        <v>1388307.0399999998</v>
      </c>
      <c r="AD539" s="36">
        <f t="shared" si="58"/>
        <v>-436301.0399999998</v>
      </c>
      <c r="AE539" s="16">
        <v>4562085</v>
      </c>
      <c r="AF539" s="16">
        <v>800000</v>
      </c>
      <c r="AG539" s="16">
        <f t="shared" si="59"/>
        <v>3762085</v>
      </c>
      <c r="AH539" s="16">
        <v>4687542</v>
      </c>
      <c r="AI539" s="16">
        <v>840000</v>
      </c>
      <c r="AJ539" s="16">
        <f t="shared" si="60"/>
        <v>3847542</v>
      </c>
      <c r="AK539" s="16">
        <v>4816449</v>
      </c>
      <c r="AL539" s="16">
        <v>882000</v>
      </c>
      <c r="AM539" s="16">
        <f t="shared" si="61"/>
        <v>3934449</v>
      </c>
      <c r="AN539" s="16">
        <v>4948902</v>
      </c>
      <c r="AO539" s="16">
        <v>926100</v>
      </c>
      <c r="AP539" s="16">
        <f t="shared" si="62"/>
        <v>4022802</v>
      </c>
      <c r="AQ539" s="16">
        <v>972405</v>
      </c>
      <c r="AR539" s="16">
        <f t="shared" si="63"/>
        <v>15130576.960000001</v>
      </c>
      <c r="AS539" s="16" t="s">
        <v>2374</v>
      </c>
      <c r="AT539" s="16" t="s">
        <v>273</v>
      </c>
      <c r="AU539" s="16" t="s">
        <v>274</v>
      </c>
      <c r="AV539" s="16">
        <v>0</v>
      </c>
      <c r="AW539" s="36">
        <v>0</v>
      </c>
      <c r="AX539" s="36">
        <v>0</v>
      </c>
      <c r="AY539" s="36">
        <v>0</v>
      </c>
      <c r="AZ539" s="36">
        <v>0</v>
      </c>
      <c r="BA539" s="36">
        <v>0</v>
      </c>
      <c r="BB539" s="36"/>
    </row>
    <row r="540" spans="1:54" hidden="1" x14ac:dyDescent="0.25">
      <c r="A540" s="2" t="str">
        <f t="shared" si="57"/>
        <v>R</v>
      </c>
      <c r="B540" s="34" t="s">
        <v>253</v>
      </c>
      <c r="C540" s="2" t="s">
        <v>2324</v>
      </c>
      <c r="D540" s="35" t="s">
        <v>2325</v>
      </c>
      <c r="E540" s="2" t="s">
        <v>2365</v>
      </c>
      <c r="F540" s="2" t="s">
        <v>2366</v>
      </c>
      <c r="G540" s="2" t="s">
        <v>2386</v>
      </c>
      <c r="H540" s="2" t="s">
        <v>2387</v>
      </c>
      <c r="I540" s="2" t="s">
        <v>2390</v>
      </c>
      <c r="J540" s="2" t="s">
        <v>2391</v>
      </c>
      <c r="K540" s="2" t="s">
        <v>262</v>
      </c>
      <c r="L540" s="2">
        <v>3090</v>
      </c>
      <c r="M540" s="2" t="s">
        <v>2371</v>
      </c>
      <c r="N540" s="2" t="s">
        <v>264</v>
      </c>
      <c r="O540" s="2" t="s">
        <v>450</v>
      </c>
      <c r="P540" s="2" t="s">
        <v>266</v>
      </c>
      <c r="Q540" s="2" t="s">
        <v>118</v>
      </c>
      <c r="R540" s="2" t="s">
        <v>267</v>
      </c>
      <c r="S540" s="2" t="s">
        <v>182</v>
      </c>
      <c r="T540" s="2" t="s">
        <v>2150</v>
      </c>
      <c r="U540" s="2" t="s">
        <v>190</v>
      </c>
      <c r="V540" s="2" t="s">
        <v>494</v>
      </c>
      <c r="W540" s="2" t="s">
        <v>495</v>
      </c>
      <c r="X540" s="2" t="s">
        <v>2360</v>
      </c>
      <c r="Y540" s="2" t="s">
        <v>2361</v>
      </c>
      <c r="Z540" s="16">
        <v>10637506</v>
      </c>
      <c r="AA540" s="16">
        <v>11766990</v>
      </c>
      <c r="AB540" s="16">
        <v>11497032.68</v>
      </c>
      <c r="AC540" s="16">
        <v>10032137.45504</v>
      </c>
      <c r="AD540" s="36">
        <f t="shared" si="58"/>
        <v>1734852.5449599996</v>
      </c>
      <c r="AE540" s="16">
        <v>10938156.716814158</v>
      </c>
      <c r="AF540" s="16">
        <v>10938156.716814158</v>
      </c>
      <c r="AG540" s="16">
        <f t="shared" si="59"/>
        <v>0</v>
      </c>
      <c r="AH540" s="16">
        <v>11235701.96460177</v>
      </c>
      <c r="AI540" s="16">
        <v>11235701.96460177</v>
      </c>
      <c r="AJ540" s="16">
        <f t="shared" si="60"/>
        <v>0</v>
      </c>
      <c r="AK540" s="16">
        <v>11541250.575221239</v>
      </c>
      <c r="AL540" s="16">
        <v>11541250.575221239</v>
      </c>
      <c r="AM540" s="16">
        <f t="shared" si="61"/>
        <v>0</v>
      </c>
      <c r="AN540" s="16">
        <v>11855054.548672566</v>
      </c>
      <c r="AO540" s="16">
        <v>11855054.548672566</v>
      </c>
      <c r="AP540" s="16">
        <f t="shared" si="62"/>
        <v>0</v>
      </c>
      <c r="AQ540" s="16">
        <v>12210706.185132744</v>
      </c>
      <c r="AR540" s="16">
        <f t="shared" si="63"/>
        <v>1734852.5449599996</v>
      </c>
      <c r="AS540" s="16" t="s">
        <v>2374</v>
      </c>
      <c r="AT540" s="16" t="s">
        <v>273</v>
      </c>
      <c r="AU540" s="16" t="s">
        <v>274</v>
      </c>
      <c r="AV540" s="16">
        <v>0</v>
      </c>
      <c r="AW540" s="36">
        <v>0</v>
      </c>
      <c r="AX540" s="36">
        <v>0</v>
      </c>
      <c r="AY540" s="36">
        <v>0</v>
      </c>
      <c r="AZ540" s="36">
        <v>0</v>
      </c>
      <c r="BA540" s="36">
        <v>0</v>
      </c>
      <c r="BB540" s="36"/>
    </row>
    <row r="541" spans="1:54" hidden="1" x14ac:dyDescent="0.25">
      <c r="A541" s="2" t="str">
        <f t="shared" si="57"/>
        <v>R</v>
      </c>
      <c r="B541" s="34" t="s">
        <v>253</v>
      </c>
      <c r="C541" s="2" t="s">
        <v>2324</v>
      </c>
      <c r="D541" s="35" t="s">
        <v>2325</v>
      </c>
      <c r="E541" s="2" t="s">
        <v>2365</v>
      </c>
      <c r="F541" s="2" t="s">
        <v>2366</v>
      </c>
      <c r="G541" s="2" t="s">
        <v>2386</v>
      </c>
      <c r="H541" s="2" t="s">
        <v>2387</v>
      </c>
      <c r="I541" s="2" t="s">
        <v>2392</v>
      </c>
      <c r="J541" s="2" t="s">
        <v>2393</v>
      </c>
      <c r="K541" s="2" t="s">
        <v>262</v>
      </c>
      <c r="L541" s="2">
        <v>3090</v>
      </c>
      <c r="M541" s="2" t="s">
        <v>2371</v>
      </c>
      <c r="N541" s="2" t="s">
        <v>264</v>
      </c>
      <c r="O541" s="2" t="s">
        <v>450</v>
      </c>
      <c r="P541" s="2" t="s">
        <v>266</v>
      </c>
      <c r="Q541" s="2" t="s">
        <v>118</v>
      </c>
      <c r="R541" s="2" t="s">
        <v>267</v>
      </c>
      <c r="S541" s="2" t="s">
        <v>182</v>
      </c>
      <c r="T541" s="2" t="s">
        <v>2150</v>
      </c>
      <c r="U541" s="2" t="s">
        <v>190</v>
      </c>
      <c r="V541" s="2" t="s">
        <v>494</v>
      </c>
      <c r="W541" s="2" t="s">
        <v>495</v>
      </c>
      <c r="X541" s="2" t="s">
        <v>2360</v>
      </c>
      <c r="Y541" s="2" t="s">
        <v>2361</v>
      </c>
      <c r="Z541" s="16">
        <v>13224765</v>
      </c>
      <c r="AA541" s="16">
        <v>9974038</v>
      </c>
      <c r="AB541" s="16">
        <v>9652195.2899999991</v>
      </c>
      <c r="AC541" s="16">
        <v>9494608.4220000003</v>
      </c>
      <c r="AD541" s="36">
        <f t="shared" si="58"/>
        <v>479429.57799999975</v>
      </c>
      <c r="AE541" s="16">
        <v>13277645</v>
      </c>
      <c r="AF541" s="16">
        <v>701755</v>
      </c>
      <c r="AG541" s="16">
        <f t="shared" si="59"/>
        <v>12575890</v>
      </c>
      <c r="AH541" s="16">
        <v>12635607</v>
      </c>
      <c r="AI541" s="16">
        <v>736843</v>
      </c>
      <c r="AJ541" s="16">
        <f t="shared" si="60"/>
        <v>11898764</v>
      </c>
      <c r="AK541" s="16">
        <v>11974966</v>
      </c>
      <c r="AL541" s="16">
        <v>773685</v>
      </c>
      <c r="AM541" s="16">
        <f t="shared" si="61"/>
        <v>11201281</v>
      </c>
      <c r="AN541" s="16">
        <v>11295387</v>
      </c>
      <c r="AO541" s="16">
        <v>812369</v>
      </c>
      <c r="AP541" s="16">
        <f t="shared" si="62"/>
        <v>10483018</v>
      </c>
      <c r="AQ541" s="16">
        <v>852988</v>
      </c>
      <c r="AR541" s="16">
        <f t="shared" si="63"/>
        <v>46638382.578000002</v>
      </c>
      <c r="AS541" s="16" t="s">
        <v>2374</v>
      </c>
      <c r="AT541" s="16" t="s">
        <v>273</v>
      </c>
      <c r="AU541" s="16" t="s">
        <v>274</v>
      </c>
      <c r="AV541" s="16">
        <v>0</v>
      </c>
      <c r="AW541" s="36">
        <v>0</v>
      </c>
      <c r="AX541" s="36">
        <v>0</v>
      </c>
      <c r="AY541" s="36">
        <v>0</v>
      </c>
      <c r="AZ541" s="36">
        <v>0</v>
      </c>
      <c r="BA541" s="36">
        <v>0</v>
      </c>
      <c r="BB541" s="36"/>
    </row>
    <row r="542" spans="1:54" hidden="1" x14ac:dyDescent="0.25">
      <c r="A542" s="2" t="str">
        <f t="shared" si="57"/>
        <v>R</v>
      </c>
      <c r="B542" s="34" t="s">
        <v>253</v>
      </c>
      <c r="C542" s="2" t="s">
        <v>2324</v>
      </c>
      <c r="D542" s="35" t="s">
        <v>2325</v>
      </c>
      <c r="E542" s="2" t="s">
        <v>2365</v>
      </c>
      <c r="F542" s="2" t="s">
        <v>2366</v>
      </c>
      <c r="G542" s="2" t="s">
        <v>2386</v>
      </c>
      <c r="H542" s="2" t="s">
        <v>2387</v>
      </c>
      <c r="I542" s="2" t="s">
        <v>2394</v>
      </c>
      <c r="J542" s="2" t="s">
        <v>2395</v>
      </c>
      <c r="K542" s="2" t="s">
        <v>262</v>
      </c>
      <c r="L542" s="2">
        <v>4580</v>
      </c>
      <c r="M542" s="2" t="s">
        <v>2396</v>
      </c>
      <c r="N542" s="2" t="s">
        <v>264</v>
      </c>
      <c r="O542" s="2" t="s">
        <v>450</v>
      </c>
      <c r="P542" s="2" t="s">
        <v>266</v>
      </c>
      <c r="Q542" s="2" t="s">
        <v>118</v>
      </c>
      <c r="R542" s="2" t="s">
        <v>267</v>
      </c>
      <c r="S542" s="2" t="s">
        <v>182</v>
      </c>
      <c r="T542" s="2" t="s">
        <v>2150</v>
      </c>
      <c r="U542" s="2" t="s">
        <v>190</v>
      </c>
      <c r="V542" s="2" t="s">
        <v>494</v>
      </c>
      <c r="W542" s="2" t="s">
        <v>495</v>
      </c>
      <c r="X542" s="2" t="s">
        <v>2360</v>
      </c>
      <c r="Y542" s="2" t="s">
        <v>2361</v>
      </c>
      <c r="Z542" s="16">
        <v>0</v>
      </c>
      <c r="AA542" s="16">
        <v>806843</v>
      </c>
      <c r="AB542" s="16">
        <v>769377.28000000003</v>
      </c>
      <c r="AC542" s="16">
        <v>0</v>
      </c>
      <c r="AD542" s="36">
        <f t="shared" si="58"/>
        <v>806843</v>
      </c>
      <c r="AE542" s="16">
        <v>0</v>
      </c>
      <c r="AF542" s="16">
        <v>814911</v>
      </c>
      <c r="AG542" s="16">
        <f t="shared" si="59"/>
        <v>-814911</v>
      </c>
      <c r="AH542" s="16">
        <v>0</v>
      </c>
      <c r="AI542" s="16">
        <v>822980</v>
      </c>
      <c r="AJ542" s="16">
        <f t="shared" si="60"/>
        <v>-822980</v>
      </c>
      <c r="AK542" s="16">
        <v>0</v>
      </c>
      <c r="AL542" s="16">
        <v>831048</v>
      </c>
      <c r="AM542" s="16">
        <f t="shared" si="61"/>
        <v>-831048</v>
      </c>
      <c r="AN542" s="16">
        <v>0</v>
      </c>
      <c r="AO542" s="16">
        <v>839048</v>
      </c>
      <c r="AP542" s="16">
        <f t="shared" si="62"/>
        <v>-839048</v>
      </c>
      <c r="AQ542" s="16">
        <v>847185</v>
      </c>
      <c r="AR542" s="16">
        <f t="shared" si="63"/>
        <v>-2501144</v>
      </c>
      <c r="AS542" s="16" t="s">
        <v>2397</v>
      </c>
      <c r="AT542" s="16" t="s">
        <v>2398</v>
      </c>
      <c r="AU542" s="16" t="s">
        <v>274</v>
      </c>
      <c r="AV542" s="16">
        <v>0</v>
      </c>
      <c r="AW542" s="36">
        <v>0</v>
      </c>
      <c r="AX542" s="36">
        <v>0</v>
      </c>
      <c r="AY542" s="36">
        <v>0</v>
      </c>
      <c r="AZ542" s="36">
        <v>0</v>
      </c>
      <c r="BA542" s="36">
        <v>0</v>
      </c>
      <c r="BB542" s="36"/>
    </row>
    <row r="543" spans="1:54" hidden="1" x14ac:dyDescent="0.25">
      <c r="A543" s="2" t="str">
        <f t="shared" si="57"/>
        <v>R</v>
      </c>
      <c r="B543" s="34" t="s">
        <v>253</v>
      </c>
      <c r="C543" s="2" t="s">
        <v>2324</v>
      </c>
      <c r="D543" s="35" t="s">
        <v>2325</v>
      </c>
      <c r="E543" s="2" t="s">
        <v>2365</v>
      </c>
      <c r="F543" s="2" t="s">
        <v>2366</v>
      </c>
      <c r="G543" s="2" t="s">
        <v>2386</v>
      </c>
      <c r="H543" s="2" t="s">
        <v>2387</v>
      </c>
      <c r="I543" s="2" t="s">
        <v>2399</v>
      </c>
      <c r="J543" s="2" t="s">
        <v>2400</v>
      </c>
      <c r="K543" s="2" t="s">
        <v>262</v>
      </c>
      <c r="L543" s="2">
        <v>4580</v>
      </c>
      <c r="M543" s="2" t="s">
        <v>2396</v>
      </c>
      <c r="N543" s="2" t="s">
        <v>264</v>
      </c>
      <c r="O543" s="2" t="s">
        <v>450</v>
      </c>
      <c r="P543" s="2" t="s">
        <v>266</v>
      </c>
      <c r="Q543" s="2" t="s">
        <v>118</v>
      </c>
      <c r="R543" s="2" t="s">
        <v>267</v>
      </c>
      <c r="S543" s="2" t="s">
        <v>182</v>
      </c>
      <c r="T543" s="2" t="s">
        <v>2150</v>
      </c>
      <c r="U543" s="2" t="s">
        <v>190</v>
      </c>
      <c r="V543" s="2" t="s">
        <v>494</v>
      </c>
      <c r="W543" s="2" t="s">
        <v>495</v>
      </c>
      <c r="X543" s="2" t="s">
        <v>2360</v>
      </c>
      <c r="Y543" s="2" t="s">
        <v>2361</v>
      </c>
      <c r="Z543" s="16">
        <v>0</v>
      </c>
      <c r="AA543" s="16">
        <v>3767560</v>
      </c>
      <c r="AB543" s="16">
        <v>3348959.71</v>
      </c>
      <c r="AC543" s="16">
        <v>0</v>
      </c>
      <c r="AD543" s="36">
        <f t="shared" si="58"/>
        <v>3767560</v>
      </c>
      <c r="AE543" s="16">
        <v>0</v>
      </c>
      <c r="AF543" s="16">
        <v>3616858</v>
      </c>
      <c r="AG543" s="16">
        <f t="shared" si="59"/>
        <v>-3616858</v>
      </c>
      <c r="AH543" s="16">
        <v>0</v>
      </c>
      <c r="AI543" s="16">
        <v>3466155</v>
      </c>
      <c r="AJ543" s="16">
        <f t="shared" si="60"/>
        <v>-3466155</v>
      </c>
      <c r="AK543" s="16">
        <v>0</v>
      </c>
      <c r="AL543" s="16">
        <v>3315453</v>
      </c>
      <c r="AM543" s="16">
        <f t="shared" si="61"/>
        <v>-3315453</v>
      </c>
      <c r="AN543" s="16">
        <v>0</v>
      </c>
      <c r="AO543" s="16">
        <v>3164750</v>
      </c>
      <c r="AP543" s="16">
        <f t="shared" si="62"/>
        <v>-3164750</v>
      </c>
      <c r="AQ543" s="16">
        <v>3014048</v>
      </c>
      <c r="AR543" s="16">
        <f t="shared" si="63"/>
        <v>-9795656</v>
      </c>
      <c r="AS543" s="16" t="s">
        <v>2397</v>
      </c>
      <c r="AT543" s="16" t="s">
        <v>2401</v>
      </c>
      <c r="AU543" s="16" t="s">
        <v>274</v>
      </c>
      <c r="AV543" s="16">
        <v>0</v>
      </c>
      <c r="AW543" s="36">
        <v>0</v>
      </c>
      <c r="AX543" s="36">
        <v>0</v>
      </c>
      <c r="AY543" s="36">
        <v>0</v>
      </c>
      <c r="AZ543" s="36">
        <v>0</v>
      </c>
      <c r="BA543" s="36">
        <v>0</v>
      </c>
      <c r="BB543" s="36"/>
    </row>
    <row r="544" spans="1:54" hidden="1" x14ac:dyDescent="0.25">
      <c r="A544" s="2" t="str">
        <f t="shared" si="57"/>
        <v>R</v>
      </c>
      <c r="B544" s="34" t="s">
        <v>253</v>
      </c>
      <c r="C544" s="2" t="s">
        <v>2324</v>
      </c>
      <c r="D544" s="35" t="s">
        <v>2325</v>
      </c>
      <c r="E544" s="2" t="s">
        <v>2365</v>
      </c>
      <c r="F544" s="2" t="s">
        <v>2366</v>
      </c>
      <c r="G544" s="2" t="s">
        <v>2386</v>
      </c>
      <c r="H544" s="2" t="s">
        <v>2387</v>
      </c>
      <c r="I544" s="2" t="s">
        <v>2402</v>
      </c>
      <c r="J544" s="2" t="s">
        <v>2403</v>
      </c>
      <c r="K544" s="2" t="s">
        <v>262</v>
      </c>
      <c r="L544" s="2">
        <v>3090</v>
      </c>
      <c r="M544" s="2" t="s">
        <v>2371</v>
      </c>
      <c r="N544" s="2" t="s">
        <v>422</v>
      </c>
      <c r="O544" s="2" t="s">
        <v>450</v>
      </c>
      <c r="P544" s="2" t="s">
        <v>266</v>
      </c>
      <c r="Q544" s="2" t="s">
        <v>118</v>
      </c>
      <c r="R544" s="2" t="s">
        <v>267</v>
      </c>
      <c r="S544" s="2" t="s">
        <v>182</v>
      </c>
      <c r="T544" s="2" t="s">
        <v>2150</v>
      </c>
      <c r="U544" s="2" t="s">
        <v>190</v>
      </c>
      <c r="V544" s="2" t="s">
        <v>494</v>
      </c>
      <c r="W544" s="2" t="s">
        <v>495</v>
      </c>
      <c r="X544" s="2" t="s">
        <v>2360</v>
      </c>
      <c r="Y544" s="2" t="s">
        <v>2361</v>
      </c>
      <c r="Z544" s="16">
        <v>0</v>
      </c>
      <c r="AA544" s="16">
        <v>254074</v>
      </c>
      <c r="AB544" s="16">
        <v>0</v>
      </c>
      <c r="AC544" s="16">
        <v>0</v>
      </c>
      <c r="AD544" s="36">
        <f t="shared" si="58"/>
        <v>254074</v>
      </c>
      <c r="AE544" s="16">
        <v>0</v>
      </c>
      <c r="AF544" s="16">
        <v>0</v>
      </c>
      <c r="AG544" s="16">
        <f t="shared" si="59"/>
        <v>0</v>
      </c>
      <c r="AH544" s="16">
        <v>0</v>
      </c>
      <c r="AI544" s="16">
        <v>0</v>
      </c>
      <c r="AJ544" s="16">
        <f t="shared" si="60"/>
        <v>0</v>
      </c>
      <c r="AK544" s="16">
        <v>0</v>
      </c>
      <c r="AL544" s="16">
        <v>0</v>
      </c>
      <c r="AM544" s="16">
        <f t="shared" si="61"/>
        <v>0</v>
      </c>
      <c r="AN544" s="16">
        <v>0</v>
      </c>
      <c r="AO544" s="16">
        <v>0</v>
      </c>
      <c r="AP544" s="16">
        <f t="shared" si="62"/>
        <v>0</v>
      </c>
      <c r="AQ544" s="16">
        <v>0</v>
      </c>
      <c r="AR544" s="16">
        <f t="shared" si="63"/>
        <v>254074</v>
      </c>
      <c r="AS544" s="16">
        <v>0</v>
      </c>
      <c r="AT544" s="16" t="s">
        <v>273</v>
      </c>
      <c r="AU544" s="16" t="s">
        <v>274</v>
      </c>
      <c r="AV544" s="16">
        <v>0</v>
      </c>
      <c r="AW544" s="36">
        <v>0</v>
      </c>
      <c r="AX544" s="36">
        <v>0</v>
      </c>
      <c r="AY544" s="36">
        <v>0</v>
      </c>
      <c r="AZ544" s="36">
        <v>0</v>
      </c>
      <c r="BA544" s="36">
        <v>0</v>
      </c>
      <c r="BB544" s="36"/>
    </row>
    <row r="545" spans="1:54" hidden="1" x14ac:dyDescent="0.25">
      <c r="A545" s="2" t="str">
        <f t="shared" si="57"/>
        <v>R</v>
      </c>
      <c r="B545" s="34" t="s">
        <v>253</v>
      </c>
      <c r="C545" s="2" t="s">
        <v>2324</v>
      </c>
      <c r="D545" s="35" t="s">
        <v>2325</v>
      </c>
      <c r="E545" s="2" t="s">
        <v>2365</v>
      </c>
      <c r="F545" s="2" t="s">
        <v>2366</v>
      </c>
      <c r="G545" s="2" t="s">
        <v>2386</v>
      </c>
      <c r="H545" s="2" t="s">
        <v>2387</v>
      </c>
      <c r="I545" s="2" t="s">
        <v>2404</v>
      </c>
      <c r="J545" s="2" t="s">
        <v>2405</v>
      </c>
      <c r="K545" s="2" t="s">
        <v>262</v>
      </c>
      <c r="L545" s="2">
        <v>3090</v>
      </c>
      <c r="M545" s="2" t="s">
        <v>2371</v>
      </c>
      <c r="N545" s="2" t="s">
        <v>422</v>
      </c>
      <c r="O545" s="2" t="s">
        <v>450</v>
      </c>
      <c r="P545" s="2" t="s">
        <v>266</v>
      </c>
      <c r="Q545" s="2" t="s">
        <v>118</v>
      </c>
      <c r="R545" s="2" t="s">
        <v>267</v>
      </c>
      <c r="S545" s="2" t="s">
        <v>182</v>
      </c>
      <c r="T545" s="2" t="s">
        <v>2150</v>
      </c>
      <c r="U545" s="2" t="s">
        <v>190</v>
      </c>
      <c r="V545" s="2" t="s">
        <v>494</v>
      </c>
      <c r="W545" s="2" t="s">
        <v>495</v>
      </c>
      <c r="X545" s="2" t="s">
        <v>2360</v>
      </c>
      <c r="Y545" s="2" t="s">
        <v>2361</v>
      </c>
      <c r="Z545" s="16">
        <v>0</v>
      </c>
      <c r="AA545" s="16">
        <v>576155</v>
      </c>
      <c r="AB545" s="16">
        <v>0</v>
      </c>
      <c r="AC545" s="16">
        <v>0</v>
      </c>
      <c r="AD545" s="36">
        <f t="shared" si="58"/>
        <v>576155</v>
      </c>
      <c r="AE545" s="16">
        <v>0</v>
      </c>
      <c r="AF545" s="16">
        <v>0</v>
      </c>
      <c r="AG545" s="16">
        <f t="shared" si="59"/>
        <v>0</v>
      </c>
      <c r="AH545" s="16">
        <v>0</v>
      </c>
      <c r="AI545" s="16">
        <v>0</v>
      </c>
      <c r="AJ545" s="16">
        <f t="shared" si="60"/>
        <v>0</v>
      </c>
      <c r="AK545" s="16">
        <v>0</v>
      </c>
      <c r="AL545" s="16">
        <v>0</v>
      </c>
      <c r="AM545" s="16">
        <f t="shared" si="61"/>
        <v>0</v>
      </c>
      <c r="AN545" s="16">
        <v>0</v>
      </c>
      <c r="AO545" s="16">
        <v>0</v>
      </c>
      <c r="AP545" s="16">
        <f t="shared" si="62"/>
        <v>0</v>
      </c>
      <c r="AQ545" s="16">
        <v>0</v>
      </c>
      <c r="AR545" s="16">
        <f t="shared" si="63"/>
        <v>576155</v>
      </c>
      <c r="AS545" s="16">
        <v>0</v>
      </c>
      <c r="AT545" s="16" t="s">
        <v>273</v>
      </c>
      <c r="AU545" s="16" t="s">
        <v>274</v>
      </c>
      <c r="AV545" s="16">
        <v>0</v>
      </c>
      <c r="AW545" s="36">
        <v>0</v>
      </c>
      <c r="AX545" s="36">
        <v>0</v>
      </c>
      <c r="AY545" s="36">
        <v>0</v>
      </c>
      <c r="AZ545" s="36">
        <v>0</v>
      </c>
      <c r="BA545" s="36">
        <v>0</v>
      </c>
      <c r="BB545" s="36"/>
    </row>
    <row r="546" spans="1:54" hidden="1" x14ac:dyDescent="0.25">
      <c r="A546" s="2" t="str">
        <f t="shared" si="57"/>
        <v>R</v>
      </c>
      <c r="B546" s="34" t="s">
        <v>253</v>
      </c>
      <c r="C546" s="2" t="s">
        <v>2324</v>
      </c>
      <c r="D546" s="35" t="s">
        <v>2325</v>
      </c>
      <c r="E546" s="2" t="s">
        <v>2365</v>
      </c>
      <c r="F546" s="2" t="s">
        <v>2366</v>
      </c>
      <c r="G546" s="2" t="s">
        <v>2386</v>
      </c>
      <c r="H546" s="2" t="s">
        <v>2387</v>
      </c>
      <c r="I546" s="2" t="s">
        <v>2406</v>
      </c>
      <c r="J546" s="2" t="s">
        <v>2407</v>
      </c>
      <c r="K546" s="2" t="s">
        <v>262</v>
      </c>
      <c r="L546" s="2">
        <v>3090</v>
      </c>
      <c r="M546" s="2" t="s">
        <v>2371</v>
      </c>
      <c r="N546" s="2" t="s">
        <v>422</v>
      </c>
      <c r="O546" s="2" t="s">
        <v>450</v>
      </c>
      <c r="P546" s="2" t="s">
        <v>266</v>
      </c>
      <c r="Q546" s="2" t="s">
        <v>118</v>
      </c>
      <c r="R546" s="2" t="s">
        <v>267</v>
      </c>
      <c r="S546" s="2" t="s">
        <v>182</v>
      </c>
      <c r="T546" s="2" t="s">
        <v>2150</v>
      </c>
      <c r="U546" s="2" t="s">
        <v>190</v>
      </c>
      <c r="V546" s="2" t="s">
        <v>494</v>
      </c>
      <c r="W546" s="2" t="s">
        <v>495</v>
      </c>
      <c r="X546" s="2" t="s">
        <v>2360</v>
      </c>
      <c r="Y546" s="2" t="s">
        <v>2361</v>
      </c>
      <c r="Z546" s="16">
        <v>0</v>
      </c>
      <c r="AA546" s="16">
        <v>481517</v>
      </c>
      <c r="AB546" s="16">
        <v>0</v>
      </c>
      <c r="AC546" s="16">
        <v>0</v>
      </c>
      <c r="AD546" s="36">
        <f t="shared" si="58"/>
        <v>481517</v>
      </c>
      <c r="AE546" s="16">
        <v>0</v>
      </c>
      <c r="AF546" s="16">
        <v>0</v>
      </c>
      <c r="AG546" s="16">
        <f t="shared" si="59"/>
        <v>0</v>
      </c>
      <c r="AH546" s="16">
        <v>0</v>
      </c>
      <c r="AI546" s="16">
        <v>0</v>
      </c>
      <c r="AJ546" s="16">
        <f t="shared" si="60"/>
        <v>0</v>
      </c>
      <c r="AK546" s="16">
        <v>0</v>
      </c>
      <c r="AL546" s="16">
        <v>0</v>
      </c>
      <c r="AM546" s="16">
        <f t="shared" si="61"/>
        <v>0</v>
      </c>
      <c r="AN546" s="16">
        <v>0</v>
      </c>
      <c r="AO546" s="16">
        <v>0</v>
      </c>
      <c r="AP546" s="16">
        <f t="shared" si="62"/>
        <v>0</v>
      </c>
      <c r="AQ546" s="16">
        <v>0</v>
      </c>
      <c r="AR546" s="16">
        <f t="shared" si="63"/>
        <v>481517</v>
      </c>
      <c r="AS546" s="16">
        <v>0</v>
      </c>
      <c r="AT546" s="16" t="s">
        <v>273</v>
      </c>
      <c r="AU546" s="16" t="s">
        <v>274</v>
      </c>
      <c r="AV546" s="16">
        <v>0</v>
      </c>
      <c r="AW546" s="36">
        <v>0</v>
      </c>
      <c r="AX546" s="36">
        <v>0</v>
      </c>
      <c r="AY546" s="36">
        <v>0</v>
      </c>
      <c r="AZ546" s="36">
        <v>0</v>
      </c>
      <c r="BA546" s="36">
        <v>0</v>
      </c>
      <c r="BB546" s="36"/>
    </row>
    <row r="547" spans="1:54" hidden="1" x14ac:dyDescent="0.25">
      <c r="A547" s="2" t="str">
        <f t="shared" si="57"/>
        <v>R</v>
      </c>
      <c r="B547" s="34" t="s">
        <v>253</v>
      </c>
      <c r="C547" s="2" t="s">
        <v>2324</v>
      </c>
      <c r="D547" s="35" t="s">
        <v>2325</v>
      </c>
      <c r="E547" s="2" t="s">
        <v>2365</v>
      </c>
      <c r="F547" s="2" t="s">
        <v>2366</v>
      </c>
      <c r="G547" s="2" t="s">
        <v>2386</v>
      </c>
      <c r="H547" s="2" t="s">
        <v>2387</v>
      </c>
      <c r="I547" s="2" t="s">
        <v>2408</v>
      </c>
      <c r="J547" s="2" t="s">
        <v>2409</v>
      </c>
      <c r="K547" s="2" t="s">
        <v>262</v>
      </c>
      <c r="L547" s="2">
        <v>4580</v>
      </c>
      <c r="M547" s="2" t="s">
        <v>2396</v>
      </c>
      <c r="N547" s="2" t="s">
        <v>422</v>
      </c>
      <c r="O547" s="2" t="s">
        <v>450</v>
      </c>
      <c r="P547" s="2" t="s">
        <v>266</v>
      </c>
      <c r="Q547" s="2" t="s">
        <v>118</v>
      </c>
      <c r="R547" s="2" t="s">
        <v>267</v>
      </c>
      <c r="S547" s="2" t="s">
        <v>182</v>
      </c>
      <c r="T547" s="2" t="s">
        <v>2150</v>
      </c>
      <c r="U547" s="2" t="s">
        <v>190</v>
      </c>
      <c r="V547" s="2" t="s">
        <v>494</v>
      </c>
      <c r="W547" s="2" t="s">
        <v>495</v>
      </c>
      <c r="X547" s="2" t="s">
        <v>2360</v>
      </c>
      <c r="Y547" s="2" t="s">
        <v>2361</v>
      </c>
      <c r="Z547" s="16">
        <v>0</v>
      </c>
      <c r="AA547" s="16">
        <v>73444</v>
      </c>
      <c r="AB547" s="16">
        <v>0</v>
      </c>
      <c r="AC547" s="16">
        <v>0</v>
      </c>
      <c r="AD547" s="36">
        <f t="shared" si="58"/>
        <v>73444</v>
      </c>
      <c r="AE547" s="16">
        <v>0</v>
      </c>
      <c r="AF547" s="16">
        <v>0</v>
      </c>
      <c r="AG547" s="16">
        <f t="shared" si="59"/>
        <v>0</v>
      </c>
      <c r="AH547" s="16">
        <v>0</v>
      </c>
      <c r="AI547" s="16">
        <v>0</v>
      </c>
      <c r="AJ547" s="16">
        <f t="shared" si="60"/>
        <v>0</v>
      </c>
      <c r="AK547" s="16">
        <v>0</v>
      </c>
      <c r="AL547" s="16">
        <v>0</v>
      </c>
      <c r="AM547" s="16">
        <f t="shared" si="61"/>
        <v>0</v>
      </c>
      <c r="AN547" s="16">
        <v>0</v>
      </c>
      <c r="AO547" s="16">
        <v>0</v>
      </c>
      <c r="AP547" s="16">
        <f t="shared" si="62"/>
        <v>0</v>
      </c>
      <c r="AQ547" s="16">
        <v>0</v>
      </c>
      <c r="AR547" s="16">
        <f t="shared" si="63"/>
        <v>73444</v>
      </c>
      <c r="AS547" s="16">
        <v>0</v>
      </c>
      <c r="AT547" s="16" t="s">
        <v>273</v>
      </c>
      <c r="AU547" s="16" t="s">
        <v>274</v>
      </c>
      <c r="AV547" s="16">
        <v>0</v>
      </c>
      <c r="AW547" s="36">
        <v>0</v>
      </c>
      <c r="AX547" s="36">
        <v>0</v>
      </c>
      <c r="AY547" s="36">
        <v>0</v>
      </c>
      <c r="AZ547" s="36">
        <v>0</v>
      </c>
      <c r="BA547" s="36">
        <v>0</v>
      </c>
      <c r="BB547" s="36"/>
    </row>
    <row r="548" spans="1:54" hidden="1" x14ac:dyDescent="0.25">
      <c r="A548" s="2" t="str">
        <f t="shared" si="57"/>
        <v>R</v>
      </c>
      <c r="B548" s="34" t="s">
        <v>253</v>
      </c>
      <c r="C548" s="2" t="s">
        <v>2324</v>
      </c>
      <c r="D548" s="35" t="s">
        <v>2325</v>
      </c>
      <c r="E548" s="2" t="s">
        <v>2365</v>
      </c>
      <c r="F548" s="2" t="s">
        <v>2366</v>
      </c>
      <c r="G548" s="2" t="s">
        <v>2386</v>
      </c>
      <c r="H548" s="2" t="s">
        <v>2387</v>
      </c>
      <c r="I548" s="2" t="s">
        <v>2410</v>
      </c>
      <c r="J548" s="2" t="s">
        <v>2411</v>
      </c>
      <c r="K548" s="2" t="s">
        <v>262</v>
      </c>
      <c r="L548" s="2">
        <v>4580</v>
      </c>
      <c r="M548" s="2" t="s">
        <v>2396</v>
      </c>
      <c r="N548" s="2" t="s">
        <v>422</v>
      </c>
      <c r="O548" s="2" t="s">
        <v>450</v>
      </c>
      <c r="P548" s="2" t="s">
        <v>266</v>
      </c>
      <c r="Q548" s="2" t="s">
        <v>118</v>
      </c>
      <c r="R548" s="2" t="s">
        <v>267</v>
      </c>
      <c r="S548" s="2" t="s">
        <v>182</v>
      </c>
      <c r="T548" s="2" t="s">
        <v>2150</v>
      </c>
      <c r="U548" s="2" t="s">
        <v>190</v>
      </c>
      <c r="V548" s="2" t="s">
        <v>494</v>
      </c>
      <c r="W548" s="2" t="s">
        <v>495</v>
      </c>
      <c r="X548" s="2" t="s">
        <v>2360</v>
      </c>
      <c r="Y548" s="2" t="s">
        <v>2361</v>
      </c>
      <c r="Z548" s="16">
        <v>0</v>
      </c>
      <c r="AA548" s="16">
        <v>79764</v>
      </c>
      <c r="AB548" s="16">
        <v>0</v>
      </c>
      <c r="AC548" s="16">
        <v>0</v>
      </c>
      <c r="AD548" s="36">
        <f t="shared" si="58"/>
        <v>79764</v>
      </c>
      <c r="AE548" s="16">
        <v>0</v>
      </c>
      <c r="AF548" s="16">
        <v>0</v>
      </c>
      <c r="AG548" s="16">
        <f t="shared" si="59"/>
        <v>0</v>
      </c>
      <c r="AH548" s="16">
        <v>0</v>
      </c>
      <c r="AI548" s="16">
        <v>0</v>
      </c>
      <c r="AJ548" s="16">
        <f t="shared" si="60"/>
        <v>0</v>
      </c>
      <c r="AK548" s="16">
        <v>0</v>
      </c>
      <c r="AL548" s="16">
        <v>0</v>
      </c>
      <c r="AM548" s="16">
        <f t="shared" si="61"/>
        <v>0</v>
      </c>
      <c r="AN548" s="16">
        <v>0</v>
      </c>
      <c r="AO548" s="16">
        <v>0</v>
      </c>
      <c r="AP548" s="16">
        <f t="shared" si="62"/>
        <v>0</v>
      </c>
      <c r="AQ548" s="16">
        <v>0</v>
      </c>
      <c r="AR548" s="16">
        <f t="shared" si="63"/>
        <v>79764</v>
      </c>
      <c r="AS548" s="16">
        <v>0</v>
      </c>
      <c r="AT548" s="16" t="s">
        <v>273</v>
      </c>
      <c r="AU548" s="16" t="s">
        <v>274</v>
      </c>
      <c r="AV548" s="16">
        <v>0</v>
      </c>
      <c r="AW548" s="36">
        <v>0</v>
      </c>
      <c r="AX548" s="36">
        <v>0</v>
      </c>
      <c r="AY548" s="36">
        <v>0</v>
      </c>
      <c r="AZ548" s="36">
        <v>0</v>
      </c>
      <c r="BA548" s="36">
        <v>0</v>
      </c>
      <c r="BB548" s="36"/>
    </row>
    <row r="549" spans="1:54" hidden="1" x14ac:dyDescent="0.25">
      <c r="A549" s="2" t="str">
        <f t="shared" si="57"/>
        <v>R</v>
      </c>
      <c r="B549" s="34" t="s">
        <v>253</v>
      </c>
      <c r="C549" s="2" t="s">
        <v>2324</v>
      </c>
      <c r="D549" s="35" t="s">
        <v>2325</v>
      </c>
      <c r="E549" s="2" t="s">
        <v>2412</v>
      </c>
      <c r="F549" s="2" t="s">
        <v>2413</v>
      </c>
      <c r="G549" s="2" t="s">
        <v>2414</v>
      </c>
      <c r="H549" s="2" t="s">
        <v>488</v>
      </c>
      <c r="I549" s="2" t="s">
        <v>2415</v>
      </c>
      <c r="J549" s="2" t="s">
        <v>2416</v>
      </c>
      <c r="K549" s="2" t="s">
        <v>262</v>
      </c>
      <c r="L549" s="2">
        <v>3065</v>
      </c>
      <c r="M549" s="2" t="s">
        <v>2417</v>
      </c>
      <c r="N549" s="2" t="s">
        <v>264</v>
      </c>
      <c r="O549" s="2" t="s">
        <v>450</v>
      </c>
      <c r="P549" s="2" t="s">
        <v>266</v>
      </c>
      <c r="Q549" s="2" t="s">
        <v>118</v>
      </c>
      <c r="R549" s="2" t="s">
        <v>267</v>
      </c>
      <c r="S549" s="2" t="s">
        <v>182</v>
      </c>
      <c r="T549" s="2" t="s">
        <v>493</v>
      </c>
      <c r="U549" s="2" t="s">
        <v>195</v>
      </c>
      <c r="V549" s="2" t="s">
        <v>494</v>
      </c>
      <c r="W549" s="2" t="s">
        <v>495</v>
      </c>
      <c r="X549" s="2" t="s">
        <v>496</v>
      </c>
      <c r="Y549" s="2" t="s">
        <v>497</v>
      </c>
      <c r="Z549" s="16">
        <v>1912292</v>
      </c>
      <c r="AA549" s="16">
        <v>1912292</v>
      </c>
      <c r="AB549" s="16">
        <v>1571991.43</v>
      </c>
      <c r="AC549" s="16">
        <v>1056227.0807960001</v>
      </c>
      <c r="AD549" s="36">
        <f t="shared" si="58"/>
        <v>856064.91920399992</v>
      </c>
      <c r="AE549" s="16">
        <v>1799183.0464451988</v>
      </c>
      <c r="AF549" s="16">
        <v>1799183.0464451988</v>
      </c>
      <c r="AG549" s="16">
        <f t="shared" si="59"/>
        <v>0</v>
      </c>
      <c r="AH549" s="16">
        <v>1853446.8141042434</v>
      </c>
      <c r="AI549" s="16">
        <v>1853446.8141042434</v>
      </c>
      <c r="AJ549" s="16">
        <f t="shared" si="60"/>
        <v>0</v>
      </c>
      <c r="AK549" s="16">
        <v>1909406.3245026332</v>
      </c>
      <c r="AL549" s="16">
        <v>1909406.3245026332</v>
      </c>
      <c r="AM549" s="16">
        <f t="shared" si="61"/>
        <v>0</v>
      </c>
      <c r="AN549" s="16">
        <v>0</v>
      </c>
      <c r="AO549" s="16">
        <v>1966688.5142377121</v>
      </c>
      <c r="AP549" s="16">
        <f t="shared" si="62"/>
        <v>-1966688.5142377121</v>
      </c>
      <c r="AQ549" s="16">
        <v>2025689.1696648435</v>
      </c>
      <c r="AR549" s="16">
        <f t="shared" si="63"/>
        <v>-1110623.5950337122</v>
      </c>
      <c r="AS549" s="16" t="s">
        <v>2374</v>
      </c>
      <c r="AT549" s="16" t="s">
        <v>2418</v>
      </c>
      <c r="AU549" s="16" t="s">
        <v>274</v>
      </c>
      <c r="AV549" s="16">
        <v>0</v>
      </c>
      <c r="AW549" s="36">
        <v>0</v>
      </c>
      <c r="AX549" s="36">
        <v>0</v>
      </c>
      <c r="AY549" s="36">
        <v>0</v>
      </c>
      <c r="AZ549" s="36">
        <v>0</v>
      </c>
      <c r="BA549" s="36">
        <v>0</v>
      </c>
      <c r="BB549" s="36"/>
    </row>
    <row r="550" spans="1:54" hidden="1" x14ac:dyDescent="0.25">
      <c r="A550" s="2" t="str">
        <f t="shared" si="57"/>
        <v>R</v>
      </c>
      <c r="B550" s="34" t="s">
        <v>253</v>
      </c>
      <c r="C550" s="2" t="s">
        <v>2324</v>
      </c>
      <c r="D550" s="35" t="s">
        <v>2325</v>
      </c>
      <c r="E550" s="2" t="s">
        <v>2412</v>
      </c>
      <c r="F550" s="2" t="s">
        <v>2413</v>
      </c>
      <c r="G550" s="2" t="s">
        <v>2414</v>
      </c>
      <c r="H550" s="2" t="s">
        <v>488</v>
      </c>
      <c r="I550" s="2" t="s">
        <v>2419</v>
      </c>
      <c r="J550" s="2" t="s">
        <v>2420</v>
      </c>
      <c r="K550" s="2" t="s">
        <v>262</v>
      </c>
      <c r="L550" s="2">
        <v>3065</v>
      </c>
      <c r="M550" s="2" t="s">
        <v>2417</v>
      </c>
      <c r="N550" s="2" t="s">
        <v>264</v>
      </c>
      <c r="O550" s="2" t="s">
        <v>450</v>
      </c>
      <c r="P550" s="2" t="s">
        <v>266</v>
      </c>
      <c r="Q550" s="2" t="s">
        <v>118</v>
      </c>
      <c r="R550" s="2" t="s">
        <v>267</v>
      </c>
      <c r="S550" s="2" t="s">
        <v>182</v>
      </c>
      <c r="T550" s="2" t="s">
        <v>493</v>
      </c>
      <c r="U550" s="2" t="s">
        <v>195</v>
      </c>
      <c r="V550" s="2" t="s">
        <v>494</v>
      </c>
      <c r="W550" s="2" t="s">
        <v>495</v>
      </c>
      <c r="X550" s="2" t="s">
        <v>496</v>
      </c>
      <c r="Y550" s="2" t="s">
        <v>497</v>
      </c>
      <c r="Z550" s="16">
        <v>182665</v>
      </c>
      <c r="AA550" s="16">
        <v>182665</v>
      </c>
      <c r="AB550" s="16">
        <v>176226.7</v>
      </c>
      <c r="AC550" s="16">
        <v>122790.89086</v>
      </c>
      <c r="AD550" s="36">
        <f t="shared" si="58"/>
        <v>59874.10914</v>
      </c>
      <c r="AE550" s="16">
        <v>187688</v>
      </c>
      <c r="AF550" s="16">
        <v>187688</v>
      </c>
      <c r="AG550" s="16">
        <f t="shared" si="59"/>
        <v>0</v>
      </c>
      <c r="AH550" s="16">
        <v>192850</v>
      </c>
      <c r="AI550" s="16">
        <v>192850</v>
      </c>
      <c r="AJ550" s="16">
        <f t="shared" si="60"/>
        <v>0</v>
      </c>
      <c r="AK550" s="16">
        <v>198153</v>
      </c>
      <c r="AL550" s="16">
        <v>198153</v>
      </c>
      <c r="AM550" s="16">
        <f t="shared" si="61"/>
        <v>0</v>
      </c>
      <c r="AN550" s="16">
        <v>203602</v>
      </c>
      <c r="AO550" s="16">
        <v>203602</v>
      </c>
      <c r="AP550" s="16">
        <f t="shared" si="62"/>
        <v>0</v>
      </c>
      <c r="AQ550" s="16">
        <v>209710.06</v>
      </c>
      <c r="AR550" s="16">
        <f t="shared" si="63"/>
        <v>59874.10914</v>
      </c>
      <c r="AS550" s="16" t="s">
        <v>2374</v>
      </c>
      <c r="AT550" s="16" t="s">
        <v>273</v>
      </c>
      <c r="AU550" s="16" t="s">
        <v>274</v>
      </c>
      <c r="AV550" s="16">
        <v>0</v>
      </c>
      <c r="AW550" s="36">
        <v>0</v>
      </c>
      <c r="AX550" s="36">
        <v>0</v>
      </c>
      <c r="AY550" s="36">
        <v>0</v>
      </c>
      <c r="AZ550" s="36">
        <v>0</v>
      </c>
      <c r="BA550" s="36">
        <v>0</v>
      </c>
      <c r="BB550" s="36"/>
    </row>
    <row r="551" spans="1:54" hidden="1" x14ac:dyDescent="0.25">
      <c r="A551" s="2" t="str">
        <f t="shared" si="57"/>
        <v>R</v>
      </c>
      <c r="B551" s="34" t="s">
        <v>253</v>
      </c>
      <c r="C551" s="2" t="s">
        <v>2324</v>
      </c>
      <c r="D551" s="35" t="s">
        <v>2325</v>
      </c>
      <c r="E551" s="2" t="s">
        <v>2421</v>
      </c>
      <c r="F551" s="2" t="s">
        <v>2422</v>
      </c>
      <c r="G551" s="2" t="s">
        <v>2423</v>
      </c>
      <c r="H551" s="2" t="s">
        <v>2422</v>
      </c>
      <c r="I551" s="2" t="s">
        <v>2424</v>
      </c>
      <c r="J551" s="2" t="s">
        <v>2425</v>
      </c>
      <c r="K551" s="2" t="s">
        <v>262</v>
      </c>
      <c r="L551" s="2">
        <v>4580</v>
      </c>
      <c r="M551" s="2" t="s">
        <v>2396</v>
      </c>
      <c r="N551" s="2" t="s">
        <v>264</v>
      </c>
      <c r="O551" s="2" t="s">
        <v>450</v>
      </c>
      <c r="P551" s="2" t="s">
        <v>266</v>
      </c>
      <c r="Q551" s="2" t="s">
        <v>118</v>
      </c>
      <c r="R551" s="2" t="s">
        <v>267</v>
      </c>
      <c r="S551" s="2" t="s">
        <v>182</v>
      </c>
      <c r="T551" s="2" t="s">
        <v>2008</v>
      </c>
      <c r="U551" s="2" t="s">
        <v>193</v>
      </c>
      <c r="V551" s="2" t="s">
        <v>269</v>
      </c>
      <c r="W551" s="2" t="s">
        <v>270</v>
      </c>
      <c r="X551" s="2" t="s">
        <v>2009</v>
      </c>
      <c r="Y551" s="2" t="s">
        <v>2010</v>
      </c>
      <c r="Z551" s="16">
        <v>0</v>
      </c>
      <c r="AA551" s="16">
        <v>200000</v>
      </c>
      <c r="AB551" s="16">
        <v>189223.19</v>
      </c>
      <c r="AC551" s="16">
        <v>506744.5834</v>
      </c>
      <c r="AD551" s="36">
        <f t="shared" si="58"/>
        <v>-306744.5834</v>
      </c>
      <c r="AE551" s="16">
        <v>0</v>
      </c>
      <c r="AF551" s="16">
        <v>206000</v>
      </c>
      <c r="AG551" s="16">
        <f t="shared" si="59"/>
        <v>-206000</v>
      </c>
      <c r="AH551" s="16">
        <v>0</v>
      </c>
      <c r="AI551" s="16">
        <v>212180</v>
      </c>
      <c r="AJ551" s="16">
        <f t="shared" si="60"/>
        <v>-212180</v>
      </c>
      <c r="AK551" s="16">
        <v>0</v>
      </c>
      <c r="AL551" s="16">
        <v>218545.4</v>
      </c>
      <c r="AM551" s="16">
        <f t="shared" si="61"/>
        <v>-218545.4</v>
      </c>
      <c r="AN551" s="16">
        <v>0</v>
      </c>
      <c r="AO551" s="16">
        <v>225101.76199999999</v>
      </c>
      <c r="AP551" s="16">
        <f t="shared" si="62"/>
        <v>-225101.76199999999</v>
      </c>
      <c r="AQ551" s="16">
        <v>231854.81485999998</v>
      </c>
      <c r="AR551" s="16">
        <f t="shared" si="63"/>
        <v>-1168571.7453999999</v>
      </c>
      <c r="AS551" s="16" t="s">
        <v>2036</v>
      </c>
      <c r="AT551" s="16" t="s">
        <v>2426</v>
      </c>
      <c r="AU551" s="16" t="s">
        <v>274</v>
      </c>
      <c r="AV551" s="16">
        <v>0</v>
      </c>
      <c r="AW551" s="36">
        <v>0</v>
      </c>
      <c r="AX551" s="36">
        <v>0</v>
      </c>
      <c r="AY551" s="36">
        <v>0</v>
      </c>
      <c r="AZ551" s="36">
        <v>0</v>
      </c>
      <c r="BA551" s="36">
        <v>0</v>
      </c>
      <c r="BB551" s="36"/>
    </row>
    <row r="552" spans="1:54" hidden="1" x14ac:dyDescent="0.25">
      <c r="A552" s="2" t="str">
        <f t="shared" si="57"/>
        <v>R</v>
      </c>
      <c r="B552" s="34" t="s">
        <v>253</v>
      </c>
      <c r="C552" s="2" t="s">
        <v>2324</v>
      </c>
      <c r="D552" s="35" t="s">
        <v>2325</v>
      </c>
      <c r="E552" s="2" t="s">
        <v>2421</v>
      </c>
      <c r="F552" s="2" t="s">
        <v>2422</v>
      </c>
      <c r="G552" s="2" t="s">
        <v>2423</v>
      </c>
      <c r="H552" s="2" t="s">
        <v>2422</v>
      </c>
      <c r="I552" s="2" t="s">
        <v>2427</v>
      </c>
      <c r="J552" s="2" t="s">
        <v>2428</v>
      </c>
      <c r="K552" s="2" t="s">
        <v>262</v>
      </c>
      <c r="L552" s="2">
        <v>4022</v>
      </c>
      <c r="M552" s="2" t="s">
        <v>1991</v>
      </c>
      <c r="N552" s="2" t="s">
        <v>264</v>
      </c>
      <c r="O552" s="2" t="s">
        <v>450</v>
      </c>
      <c r="P552" s="2" t="s">
        <v>266</v>
      </c>
      <c r="Q552" s="2" t="s">
        <v>118</v>
      </c>
      <c r="R552" s="2" t="s">
        <v>267</v>
      </c>
      <c r="S552" s="2" t="s">
        <v>182</v>
      </c>
      <c r="T552" s="2" t="s">
        <v>1992</v>
      </c>
      <c r="U552" s="2" t="s">
        <v>183</v>
      </c>
      <c r="V552" s="2" t="s">
        <v>269</v>
      </c>
      <c r="W552" s="2" t="s">
        <v>270</v>
      </c>
      <c r="X552" s="2" t="s">
        <v>2009</v>
      </c>
      <c r="Y552" s="2" t="s">
        <v>2010</v>
      </c>
      <c r="Z552" s="16">
        <v>50000</v>
      </c>
      <c r="AA552" s="16">
        <v>50000</v>
      </c>
      <c r="AB552" s="16">
        <v>0</v>
      </c>
      <c r="AC552" s="16">
        <v>0</v>
      </c>
      <c r="AD552" s="36">
        <f t="shared" si="58"/>
        <v>50000</v>
      </c>
      <c r="AE552" s="16">
        <v>51044.247787610628</v>
      </c>
      <c r="AF552" s="16">
        <v>51044.247787610628</v>
      </c>
      <c r="AG552" s="16">
        <f t="shared" si="59"/>
        <v>0</v>
      </c>
      <c r="AH552" s="16">
        <v>52580.530973451336</v>
      </c>
      <c r="AI552" s="16">
        <v>52580.530973451336</v>
      </c>
      <c r="AJ552" s="16">
        <f t="shared" si="60"/>
        <v>0</v>
      </c>
      <c r="AK552" s="16">
        <v>54166.371681415942</v>
      </c>
      <c r="AL552" s="16">
        <v>54166.371681415942</v>
      </c>
      <c r="AM552" s="16">
        <f t="shared" si="61"/>
        <v>0</v>
      </c>
      <c r="AN552" s="16">
        <v>55801.769911504431</v>
      </c>
      <c r="AO552" s="16">
        <v>55801.769911504431</v>
      </c>
      <c r="AP552" s="16">
        <f t="shared" si="62"/>
        <v>0</v>
      </c>
      <c r="AQ552" s="16">
        <v>57475.823008849562</v>
      </c>
      <c r="AR552" s="16">
        <f t="shared" si="63"/>
        <v>50000</v>
      </c>
      <c r="AS552" s="16" t="s">
        <v>2164</v>
      </c>
      <c r="AT552" s="16" t="s">
        <v>273</v>
      </c>
      <c r="AU552" s="16" t="s">
        <v>274</v>
      </c>
      <c r="AV552" s="16">
        <v>0</v>
      </c>
      <c r="AW552" s="36">
        <v>0</v>
      </c>
      <c r="AX552" s="36">
        <v>0</v>
      </c>
      <c r="AY552" s="36">
        <v>0</v>
      </c>
      <c r="AZ552" s="36">
        <v>0</v>
      </c>
      <c r="BA552" s="36">
        <v>0</v>
      </c>
      <c r="BB552" s="36"/>
    </row>
    <row r="553" spans="1:54" hidden="1" x14ac:dyDescent="0.25">
      <c r="A553" s="2" t="str">
        <f t="shared" si="57"/>
        <v>R</v>
      </c>
      <c r="B553" s="34" t="s">
        <v>253</v>
      </c>
      <c r="C553" s="2" t="s">
        <v>2324</v>
      </c>
      <c r="D553" s="35" t="s">
        <v>2325</v>
      </c>
      <c r="E553" s="2" t="s">
        <v>2421</v>
      </c>
      <c r="F553" s="2" t="s">
        <v>2422</v>
      </c>
      <c r="G553" s="2" t="s">
        <v>2423</v>
      </c>
      <c r="H553" s="2" t="s">
        <v>2422</v>
      </c>
      <c r="I553" s="2" t="s">
        <v>2429</v>
      </c>
      <c r="J553" s="2" t="s">
        <v>2430</v>
      </c>
      <c r="K553" s="2" t="s">
        <v>262</v>
      </c>
      <c r="L553" s="2">
        <v>4580</v>
      </c>
      <c r="M553" s="2" t="s">
        <v>2396</v>
      </c>
      <c r="N553" s="2" t="s">
        <v>264</v>
      </c>
      <c r="O553" s="2" t="s">
        <v>450</v>
      </c>
      <c r="P553" s="2" t="s">
        <v>266</v>
      </c>
      <c r="Q553" s="2" t="s">
        <v>118</v>
      </c>
      <c r="R553" s="2" t="s">
        <v>267</v>
      </c>
      <c r="S553" s="2" t="s">
        <v>182</v>
      </c>
      <c r="T553" s="2" t="s">
        <v>2008</v>
      </c>
      <c r="U553" s="2" t="s">
        <v>193</v>
      </c>
      <c r="V553" s="2" t="s">
        <v>269</v>
      </c>
      <c r="W553" s="2" t="s">
        <v>270</v>
      </c>
      <c r="X553" s="2" t="s">
        <v>2009</v>
      </c>
      <c r="Y553" s="2" t="s">
        <v>2010</v>
      </c>
      <c r="Z553" s="16">
        <v>0</v>
      </c>
      <c r="AA553" s="16">
        <v>0</v>
      </c>
      <c r="AB553" s="16">
        <v>183164.58</v>
      </c>
      <c r="AC553" s="16">
        <v>3515578.9099999997</v>
      </c>
      <c r="AD553" s="36">
        <f t="shared" si="58"/>
        <v>-3515578.9099999997</v>
      </c>
      <c r="AE553" s="16">
        <v>0</v>
      </c>
      <c r="AF553" s="16">
        <v>0</v>
      </c>
      <c r="AG553" s="16">
        <f t="shared" si="59"/>
        <v>0</v>
      </c>
      <c r="AH553" s="16">
        <v>0</v>
      </c>
      <c r="AI553" s="16">
        <v>0</v>
      </c>
      <c r="AJ553" s="16">
        <f t="shared" si="60"/>
        <v>0</v>
      </c>
      <c r="AK553" s="16">
        <v>0</v>
      </c>
      <c r="AL553" s="16">
        <v>0</v>
      </c>
      <c r="AM553" s="16">
        <f t="shared" si="61"/>
        <v>0</v>
      </c>
      <c r="AN553" s="16">
        <v>0</v>
      </c>
      <c r="AO553" s="16">
        <v>0</v>
      </c>
      <c r="AP553" s="16">
        <f t="shared" si="62"/>
        <v>0</v>
      </c>
      <c r="AQ553" s="16">
        <v>0</v>
      </c>
      <c r="AR553" s="16">
        <f t="shared" si="63"/>
        <v>-3515578.9099999997</v>
      </c>
      <c r="AS553" s="16" t="s">
        <v>2036</v>
      </c>
      <c r="AT553" s="16" t="s">
        <v>273</v>
      </c>
      <c r="AU553" s="16" t="s">
        <v>274</v>
      </c>
      <c r="AV553" s="16">
        <v>0</v>
      </c>
      <c r="AW553" s="36">
        <v>0</v>
      </c>
      <c r="AX553" s="36">
        <v>0</v>
      </c>
      <c r="AY553" s="36">
        <v>0</v>
      </c>
      <c r="AZ553" s="36">
        <v>0</v>
      </c>
      <c r="BA553" s="36">
        <v>0</v>
      </c>
      <c r="BB553" s="36"/>
    </row>
    <row r="554" spans="1:54" hidden="1" x14ac:dyDescent="0.25">
      <c r="A554" s="2" t="str">
        <f t="shared" si="57"/>
        <v>R</v>
      </c>
      <c r="B554" s="34" t="s">
        <v>253</v>
      </c>
      <c r="C554" s="2" t="s">
        <v>2324</v>
      </c>
      <c r="D554" s="35" t="s">
        <v>2325</v>
      </c>
      <c r="E554" s="2" t="s">
        <v>2421</v>
      </c>
      <c r="F554" s="2" t="s">
        <v>2422</v>
      </c>
      <c r="G554" s="2" t="s">
        <v>2423</v>
      </c>
      <c r="H554" s="2" t="s">
        <v>2422</v>
      </c>
      <c r="I554" s="2" t="s">
        <v>2431</v>
      </c>
      <c r="J554" s="2" t="s">
        <v>2432</v>
      </c>
      <c r="K554" s="2" t="s">
        <v>262</v>
      </c>
      <c r="L554" s="2">
        <v>4580</v>
      </c>
      <c r="M554" s="2" t="s">
        <v>2396</v>
      </c>
      <c r="N554" s="2" t="s">
        <v>422</v>
      </c>
      <c r="O554" s="2" t="s">
        <v>450</v>
      </c>
      <c r="P554" s="2" t="s">
        <v>266</v>
      </c>
      <c r="Q554" s="2" t="s">
        <v>118</v>
      </c>
      <c r="R554" s="2" t="s">
        <v>267</v>
      </c>
      <c r="S554" s="2" t="s">
        <v>182</v>
      </c>
      <c r="T554" s="2" t="s">
        <v>2008</v>
      </c>
      <c r="U554" s="2" t="s">
        <v>193</v>
      </c>
      <c r="V554" s="2" t="s">
        <v>269</v>
      </c>
      <c r="W554" s="2" t="s">
        <v>270</v>
      </c>
      <c r="X554" s="2" t="s">
        <v>2009</v>
      </c>
      <c r="Y554" s="2" t="s">
        <v>2010</v>
      </c>
      <c r="Z554" s="16">
        <v>0</v>
      </c>
      <c r="AA554" s="16">
        <v>24770</v>
      </c>
      <c r="AB554" s="16">
        <v>0</v>
      </c>
      <c r="AC554" s="16">
        <v>0</v>
      </c>
      <c r="AD554" s="36">
        <f t="shared" si="58"/>
        <v>24770</v>
      </c>
      <c r="AE554" s="16">
        <v>0</v>
      </c>
      <c r="AF554" s="16">
        <v>0</v>
      </c>
      <c r="AG554" s="16">
        <f t="shared" si="59"/>
        <v>0</v>
      </c>
      <c r="AH554" s="16">
        <v>0</v>
      </c>
      <c r="AI554" s="16">
        <v>0</v>
      </c>
      <c r="AJ554" s="16">
        <f t="shared" si="60"/>
        <v>0</v>
      </c>
      <c r="AK554" s="16">
        <v>0</v>
      </c>
      <c r="AL554" s="16">
        <v>0</v>
      </c>
      <c r="AM554" s="16">
        <f t="shared" si="61"/>
        <v>0</v>
      </c>
      <c r="AN554" s="16">
        <v>0</v>
      </c>
      <c r="AO554" s="16">
        <v>0</v>
      </c>
      <c r="AP554" s="16">
        <f t="shared" si="62"/>
        <v>0</v>
      </c>
      <c r="AQ554" s="16">
        <v>0</v>
      </c>
      <c r="AR554" s="16">
        <f t="shared" si="63"/>
        <v>24770</v>
      </c>
      <c r="AS554" s="16">
        <v>0</v>
      </c>
      <c r="AT554" s="16" t="s">
        <v>273</v>
      </c>
      <c r="AU554" s="16" t="s">
        <v>274</v>
      </c>
      <c r="AV554" s="16">
        <v>0</v>
      </c>
      <c r="AW554" s="36">
        <v>0</v>
      </c>
      <c r="AX554" s="36">
        <v>0</v>
      </c>
      <c r="AY554" s="36">
        <v>0</v>
      </c>
      <c r="AZ554" s="36">
        <v>0</v>
      </c>
      <c r="BA554" s="36">
        <v>0</v>
      </c>
      <c r="BB554" s="36"/>
    </row>
    <row r="555" spans="1:54" hidden="1" x14ac:dyDescent="0.25">
      <c r="A555" s="2" t="str">
        <f t="shared" si="57"/>
        <v>R</v>
      </c>
      <c r="B555" s="34" t="s">
        <v>253</v>
      </c>
      <c r="C555" s="2" t="s">
        <v>2324</v>
      </c>
      <c r="D555" s="35" t="s">
        <v>2325</v>
      </c>
      <c r="E555" s="2" t="s">
        <v>2421</v>
      </c>
      <c r="F555" s="2" t="s">
        <v>2422</v>
      </c>
      <c r="G555" s="2" t="s">
        <v>2423</v>
      </c>
      <c r="H555" s="2" t="s">
        <v>2422</v>
      </c>
      <c r="I555" s="2" t="s">
        <v>2433</v>
      </c>
      <c r="J555" s="2" t="s">
        <v>2434</v>
      </c>
      <c r="K555" s="2" t="s">
        <v>262</v>
      </c>
      <c r="L555" s="2">
        <v>4580</v>
      </c>
      <c r="M555" s="2" t="s">
        <v>2396</v>
      </c>
      <c r="N555" s="2" t="s">
        <v>422</v>
      </c>
      <c r="O555" s="2" t="s">
        <v>450</v>
      </c>
      <c r="P555" s="2" t="s">
        <v>266</v>
      </c>
      <c r="Q555" s="2" t="s">
        <v>118</v>
      </c>
      <c r="R555" s="2" t="s">
        <v>267</v>
      </c>
      <c r="S555" s="2" t="s">
        <v>182</v>
      </c>
      <c r="T555" s="2" t="s">
        <v>2008</v>
      </c>
      <c r="U555" s="2" t="s">
        <v>193</v>
      </c>
      <c r="V555" s="2" t="s">
        <v>269</v>
      </c>
      <c r="W555" s="2" t="s">
        <v>270</v>
      </c>
      <c r="X555" s="2" t="s">
        <v>2009</v>
      </c>
      <c r="Y555" s="2" t="s">
        <v>2010</v>
      </c>
      <c r="Z555" s="16">
        <v>0</v>
      </c>
      <c r="AA555" s="16">
        <v>21808</v>
      </c>
      <c r="AB555" s="16">
        <v>0</v>
      </c>
      <c r="AC555" s="16">
        <v>0</v>
      </c>
      <c r="AD555" s="36">
        <f t="shared" si="58"/>
        <v>21808</v>
      </c>
      <c r="AE555" s="16">
        <v>0</v>
      </c>
      <c r="AF555" s="16">
        <v>0</v>
      </c>
      <c r="AG555" s="16">
        <f t="shared" si="59"/>
        <v>0</v>
      </c>
      <c r="AH555" s="16">
        <v>0</v>
      </c>
      <c r="AI555" s="16">
        <v>0</v>
      </c>
      <c r="AJ555" s="16">
        <f t="shared" si="60"/>
        <v>0</v>
      </c>
      <c r="AK555" s="16">
        <v>0</v>
      </c>
      <c r="AL555" s="16">
        <v>0</v>
      </c>
      <c r="AM555" s="16">
        <f t="shared" si="61"/>
        <v>0</v>
      </c>
      <c r="AN555" s="16">
        <v>0</v>
      </c>
      <c r="AO555" s="16">
        <v>0</v>
      </c>
      <c r="AP555" s="16">
        <f t="shared" si="62"/>
        <v>0</v>
      </c>
      <c r="AQ555" s="16">
        <v>0</v>
      </c>
      <c r="AR555" s="16">
        <f t="shared" si="63"/>
        <v>21808</v>
      </c>
      <c r="AS555" s="16">
        <v>0</v>
      </c>
      <c r="AT555" s="16" t="s">
        <v>273</v>
      </c>
      <c r="AU555" s="16" t="s">
        <v>274</v>
      </c>
      <c r="AV555" s="16">
        <v>0</v>
      </c>
      <c r="AW555" s="36">
        <v>0</v>
      </c>
      <c r="AX555" s="36">
        <v>0</v>
      </c>
      <c r="AY555" s="36">
        <v>0</v>
      </c>
      <c r="AZ555" s="36">
        <v>0</v>
      </c>
      <c r="BA555" s="36">
        <v>0</v>
      </c>
      <c r="BB555" s="36"/>
    </row>
    <row r="556" spans="1:54" hidden="1" x14ac:dyDescent="0.25">
      <c r="A556" s="2" t="str">
        <f t="shared" si="57"/>
        <v>R</v>
      </c>
      <c r="B556" s="34" t="s">
        <v>253</v>
      </c>
      <c r="C556" s="2" t="s">
        <v>2324</v>
      </c>
      <c r="D556" s="35" t="s">
        <v>2325</v>
      </c>
      <c r="E556" s="2" t="s">
        <v>2421</v>
      </c>
      <c r="F556" s="2" t="s">
        <v>2422</v>
      </c>
      <c r="G556" s="2" t="s">
        <v>2435</v>
      </c>
      <c r="H556" s="2" t="s">
        <v>2436</v>
      </c>
      <c r="I556" s="2" t="s">
        <v>2437</v>
      </c>
      <c r="J556" s="2" t="s">
        <v>2438</v>
      </c>
      <c r="K556" s="2" t="s">
        <v>262</v>
      </c>
      <c r="L556" s="2">
        <v>4022</v>
      </c>
      <c r="M556" s="2" t="s">
        <v>1991</v>
      </c>
      <c r="N556" s="2" t="s">
        <v>264</v>
      </c>
      <c r="O556" s="2" t="s">
        <v>450</v>
      </c>
      <c r="P556" s="2" t="s">
        <v>266</v>
      </c>
      <c r="Q556" s="2" t="s">
        <v>118</v>
      </c>
      <c r="R556" s="2" t="s">
        <v>267</v>
      </c>
      <c r="S556" s="2" t="s">
        <v>182</v>
      </c>
      <c r="T556" s="2" t="s">
        <v>268</v>
      </c>
      <c r="U556" s="2" t="s">
        <v>187</v>
      </c>
      <c r="V556" s="2" t="s">
        <v>269</v>
      </c>
      <c r="W556" s="2" t="s">
        <v>270</v>
      </c>
      <c r="X556" s="2" t="s">
        <v>2009</v>
      </c>
      <c r="Y556" s="2" t="s">
        <v>2010</v>
      </c>
      <c r="Z556" s="16">
        <v>0</v>
      </c>
      <c r="AA556" s="16">
        <v>0</v>
      </c>
      <c r="AB556" s="16">
        <v>0</v>
      </c>
      <c r="AC556" s="16">
        <v>0</v>
      </c>
      <c r="AD556" s="36">
        <f t="shared" si="58"/>
        <v>0</v>
      </c>
      <c r="AE556" s="16">
        <v>0</v>
      </c>
      <c r="AF556" s="16">
        <v>0</v>
      </c>
      <c r="AG556" s="16">
        <f t="shared" si="59"/>
        <v>0</v>
      </c>
      <c r="AH556" s="16">
        <v>0</v>
      </c>
      <c r="AI556" s="16">
        <v>0</v>
      </c>
      <c r="AJ556" s="16">
        <f t="shared" si="60"/>
        <v>0</v>
      </c>
      <c r="AK556" s="16">
        <v>0</v>
      </c>
      <c r="AL556" s="16">
        <v>0</v>
      </c>
      <c r="AM556" s="16">
        <f t="shared" si="61"/>
        <v>0</v>
      </c>
      <c r="AN556" s="16">
        <v>0</v>
      </c>
      <c r="AO556" s="16">
        <v>0</v>
      </c>
      <c r="AP556" s="16">
        <f t="shared" si="62"/>
        <v>0</v>
      </c>
      <c r="AQ556" s="16">
        <v>0</v>
      </c>
      <c r="AR556" s="16">
        <f t="shared" si="63"/>
        <v>0</v>
      </c>
      <c r="AS556" s="16" t="s">
        <v>1997</v>
      </c>
      <c r="AT556" s="16" t="s">
        <v>273</v>
      </c>
      <c r="AU556" s="16" t="s">
        <v>274</v>
      </c>
      <c r="AV556" s="16">
        <v>0</v>
      </c>
      <c r="AW556" s="36">
        <v>0</v>
      </c>
      <c r="AX556" s="36">
        <v>0</v>
      </c>
      <c r="AY556" s="36">
        <v>0</v>
      </c>
      <c r="AZ556" s="36">
        <v>0</v>
      </c>
      <c r="BA556" s="36">
        <v>0</v>
      </c>
      <c r="BB556" s="36"/>
    </row>
    <row r="557" spans="1:54" hidden="1" x14ac:dyDescent="0.25">
      <c r="A557" s="2" t="str">
        <f t="shared" si="57"/>
        <v>R</v>
      </c>
      <c r="B557" s="34" t="s">
        <v>253</v>
      </c>
      <c r="C557" s="2" t="s">
        <v>2324</v>
      </c>
      <c r="D557" s="35" t="s">
        <v>2325</v>
      </c>
      <c r="E557" s="2" t="s">
        <v>2421</v>
      </c>
      <c r="F557" s="2" t="s">
        <v>2422</v>
      </c>
      <c r="G557" s="2" t="s">
        <v>2439</v>
      </c>
      <c r="H557" s="2" t="s">
        <v>2440</v>
      </c>
      <c r="I557" s="2" t="s">
        <v>2441</v>
      </c>
      <c r="J557" s="2" t="s">
        <v>2442</v>
      </c>
      <c r="K557" s="2" t="s">
        <v>262</v>
      </c>
      <c r="L557" s="2">
        <v>4207</v>
      </c>
      <c r="M557" s="2" t="s">
        <v>2171</v>
      </c>
      <c r="N557" s="2" t="s">
        <v>264</v>
      </c>
      <c r="O557" s="2" t="s">
        <v>450</v>
      </c>
      <c r="P557" s="2" t="s">
        <v>266</v>
      </c>
      <c r="Q557" s="2" t="s">
        <v>118</v>
      </c>
      <c r="R557" s="2" t="s">
        <v>267</v>
      </c>
      <c r="S557" s="2" t="s">
        <v>182</v>
      </c>
      <c r="T557" s="2" t="s">
        <v>2008</v>
      </c>
      <c r="U557" s="2" t="s">
        <v>193</v>
      </c>
      <c r="V557" s="2" t="s">
        <v>1993</v>
      </c>
      <c r="W557" s="2" t="s">
        <v>1994</v>
      </c>
      <c r="X557" s="2" t="s">
        <v>2243</v>
      </c>
      <c r="Y557" s="2" t="s">
        <v>2244</v>
      </c>
      <c r="Z557" s="16">
        <v>2915643.3619726798</v>
      </c>
      <c r="AA557" s="16">
        <v>1386464</v>
      </c>
      <c r="AB557" s="16">
        <v>1250002.04</v>
      </c>
      <c r="AC557" s="16">
        <v>47793.846704000003</v>
      </c>
      <c r="AD557" s="36">
        <f t="shared" si="58"/>
        <v>1338670.1532960001</v>
      </c>
      <c r="AE557" s="16">
        <v>2976536.44457671</v>
      </c>
      <c r="AF557" s="16">
        <v>2770536.44457671</v>
      </c>
      <c r="AG557" s="16">
        <f t="shared" si="59"/>
        <v>206000</v>
      </c>
      <c r="AH557" s="16">
        <v>3066121.5220348435</v>
      </c>
      <c r="AI557" s="16">
        <v>2853941.5220348402</v>
      </c>
      <c r="AJ557" s="16">
        <f t="shared" si="60"/>
        <v>212180.00000000326</v>
      </c>
      <c r="AK557" s="16">
        <v>3158596.4407013049</v>
      </c>
      <c r="AL557" s="16">
        <v>2940051.0407012999</v>
      </c>
      <c r="AM557" s="16">
        <f t="shared" si="61"/>
        <v>218545.40000000503</v>
      </c>
      <c r="AN557" s="16">
        <v>3253961.2005760921</v>
      </c>
      <c r="AO557" s="16">
        <v>3028859.4385760897</v>
      </c>
      <c r="AP557" s="16">
        <f t="shared" si="62"/>
        <v>225101.76200000243</v>
      </c>
      <c r="AQ557" s="16">
        <v>6000000</v>
      </c>
      <c r="AR557" s="16">
        <f t="shared" si="63"/>
        <v>2200497.315296011</v>
      </c>
      <c r="AS557" s="16" t="s">
        <v>2036</v>
      </c>
      <c r="AT557" s="16" t="s">
        <v>2443</v>
      </c>
      <c r="AU557" s="16" t="s">
        <v>274</v>
      </c>
      <c r="AV557" s="16">
        <v>0</v>
      </c>
      <c r="AW557" s="36">
        <v>0</v>
      </c>
      <c r="AX557" s="36">
        <v>0</v>
      </c>
      <c r="AY557" s="36">
        <v>0</v>
      </c>
      <c r="AZ557" s="36">
        <v>0</v>
      </c>
      <c r="BA557" s="36">
        <v>0</v>
      </c>
      <c r="BB557" s="36"/>
    </row>
    <row r="558" spans="1:54" hidden="1" x14ac:dyDescent="0.25">
      <c r="A558" s="2" t="str">
        <f t="shared" si="57"/>
        <v>R</v>
      </c>
      <c r="B558" s="34" t="s">
        <v>253</v>
      </c>
      <c r="C558" s="2" t="s">
        <v>2324</v>
      </c>
      <c r="D558" s="35" t="s">
        <v>2325</v>
      </c>
      <c r="E558" s="2" t="s">
        <v>2421</v>
      </c>
      <c r="F558" s="2" t="s">
        <v>2422</v>
      </c>
      <c r="G558" s="2" t="s">
        <v>2439</v>
      </c>
      <c r="H558" s="2" t="s">
        <v>2440</v>
      </c>
      <c r="I558" s="2" t="s">
        <v>2444</v>
      </c>
      <c r="J558" s="2" t="s">
        <v>2445</v>
      </c>
      <c r="K558" s="2" t="s">
        <v>262</v>
      </c>
      <c r="L558" s="2">
        <v>4207</v>
      </c>
      <c r="M558" s="2" t="s">
        <v>2171</v>
      </c>
      <c r="N558" s="2" t="s">
        <v>264</v>
      </c>
      <c r="O558" s="2" t="s">
        <v>450</v>
      </c>
      <c r="P558" s="2" t="s">
        <v>266</v>
      </c>
      <c r="Q558" s="2" t="s">
        <v>118</v>
      </c>
      <c r="R558" s="2" t="s">
        <v>267</v>
      </c>
      <c r="S558" s="2" t="s">
        <v>182</v>
      </c>
      <c r="T558" s="2" t="s">
        <v>2008</v>
      </c>
      <c r="U558" s="2" t="s">
        <v>193</v>
      </c>
      <c r="V558" s="2" t="s">
        <v>269</v>
      </c>
      <c r="W558" s="2" t="s">
        <v>270</v>
      </c>
      <c r="X558" s="2" t="s">
        <v>2009</v>
      </c>
      <c r="Y558" s="2" t="s">
        <v>2010</v>
      </c>
      <c r="Z558" s="16">
        <v>4016679.0112996199</v>
      </c>
      <c r="AA558" s="16">
        <v>5545858</v>
      </c>
      <c r="AB558" s="16">
        <v>0</v>
      </c>
      <c r="AC558" s="16">
        <v>0</v>
      </c>
      <c r="AD558" s="36">
        <f t="shared" si="58"/>
        <v>5545858</v>
      </c>
      <c r="AE558" s="16">
        <v>4100567.1747214552</v>
      </c>
      <c r="AF558" s="16">
        <v>3850567.1747214599</v>
      </c>
      <c r="AG558" s="16">
        <f t="shared" si="59"/>
        <v>249999.99999999534</v>
      </c>
      <c r="AH558" s="16">
        <v>4223982.3032810325</v>
      </c>
      <c r="AI558" s="16">
        <v>4223982.3032810325</v>
      </c>
      <c r="AJ558" s="16">
        <f t="shared" si="60"/>
        <v>0</v>
      </c>
      <c r="AK558" s="16">
        <v>4351378.5650199521</v>
      </c>
      <c r="AL558" s="16">
        <v>4351378.5650199521</v>
      </c>
      <c r="AM558" s="16">
        <f t="shared" si="61"/>
        <v>0</v>
      </c>
      <c r="AN558" s="16">
        <v>4482755.9599382114</v>
      </c>
      <c r="AO558" s="16">
        <v>4482755.9599382114</v>
      </c>
      <c r="AP558" s="16">
        <f t="shared" si="62"/>
        <v>0</v>
      </c>
      <c r="AQ558" s="16">
        <v>7000000</v>
      </c>
      <c r="AR558" s="16">
        <f t="shared" si="63"/>
        <v>5795857.9999999953</v>
      </c>
      <c r="AS558" s="16" t="s">
        <v>2036</v>
      </c>
      <c r="AT558" s="16" t="s">
        <v>2446</v>
      </c>
      <c r="AU558" s="16" t="s">
        <v>274</v>
      </c>
      <c r="AV558" s="16">
        <v>0</v>
      </c>
      <c r="AW558" s="36">
        <v>0</v>
      </c>
      <c r="AX558" s="36">
        <v>0</v>
      </c>
      <c r="AY558" s="36">
        <v>0</v>
      </c>
      <c r="AZ558" s="36">
        <v>0</v>
      </c>
      <c r="BA558" s="36">
        <v>0</v>
      </c>
      <c r="BB558" s="36"/>
    </row>
    <row r="559" spans="1:54" hidden="1" x14ac:dyDescent="0.25">
      <c r="A559" s="2" t="str">
        <f t="shared" si="57"/>
        <v>R</v>
      </c>
      <c r="B559" s="34" t="s">
        <v>253</v>
      </c>
      <c r="C559" s="2" t="s">
        <v>2324</v>
      </c>
      <c r="D559" s="35" t="s">
        <v>2325</v>
      </c>
      <c r="E559" s="2" t="s">
        <v>2421</v>
      </c>
      <c r="F559" s="2" t="s">
        <v>2422</v>
      </c>
      <c r="G559" s="2" t="s">
        <v>2439</v>
      </c>
      <c r="H559" s="2" t="s">
        <v>2440</v>
      </c>
      <c r="I559" s="2" t="s">
        <v>2447</v>
      </c>
      <c r="J559" s="2" t="s">
        <v>2448</v>
      </c>
      <c r="K559" s="2" t="s">
        <v>262</v>
      </c>
      <c r="L559" s="2">
        <v>4207</v>
      </c>
      <c r="M559" s="2" t="s">
        <v>2171</v>
      </c>
      <c r="N559" s="2" t="s">
        <v>422</v>
      </c>
      <c r="O559" s="2" t="s">
        <v>450</v>
      </c>
      <c r="P559" s="2" t="s">
        <v>266</v>
      </c>
      <c r="Q559" s="2" t="s">
        <v>118</v>
      </c>
      <c r="R559" s="2" t="s">
        <v>267</v>
      </c>
      <c r="S559" s="2" t="s">
        <v>182</v>
      </c>
      <c r="T559" s="2" t="s">
        <v>2008</v>
      </c>
      <c r="U559" s="2" t="s">
        <v>193</v>
      </c>
      <c r="V559" s="2" t="s">
        <v>269</v>
      </c>
      <c r="W559" s="2" t="s">
        <v>270</v>
      </c>
      <c r="X559" s="2" t="s">
        <v>2009</v>
      </c>
      <c r="Y559" s="2" t="s">
        <v>2010</v>
      </c>
      <c r="Z559" s="16">
        <v>0</v>
      </c>
      <c r="AA559" s="16">
        <v>0</v>
      </c>
      <c r="AB559" s="16">
        <v>0</v>
      </c>
      <c r="AC559" s="16">
        <v>0</v>
      </c>
      <c r="AD559" s="36">
        <f t="shared" si="58"/>
        <v>0</v>
      </c>
      <c r="AE559" s="16">
        <v>0</v>
      </c>
      <c r="AF559" s="16">
        <v>0</v>
      </c>
      <c r="AG559" s="16">
        <f t="shared" si="59"/>
        <v>0</v>
      </c>
      <c r="AH559" s="16">
        <v>0</v>
      </c>
      <c r="AI559" s="16">
        <v>0</v>
      </c>
      <c r="AJ559" s="16">
        <f t="shared" si="60"/>
        <v>0</v>
      </c>
      <c r="AK559" s="16">
        <v>0</v>
      </c>
      <c r="AL559" s="16">
        <v>0</v>
      </c>
      <c r="AM559" s="16">
        <f t="shared" si="61"/>
        <v>0</v>
      </c>
      <c r="AN559" s="16">
        <v>0</v>
      </c>
      <c r="AO559" s="16">
        <v>0</v>
      </c>
      <c r="AP559" s="16">
        <f t="shared" si="62"/>
        <v>0</v>
      </c>
      <c r="AQ559" s="16">
        <v>0</v>
      </c>
      <c r="AR559" s="16">
        <f t="shared" si="63"/>
        <v>0</v>
      </c>
      <c r="AS559" s="16">
        <v>0</v>
      </c>
      <c r="AT559" s="16" t="s">
        <v>273</v>
      </c>
      <c r="AU559" s="16" t="s">
        <v>274</v>
      </c>
      <c r="AV559" s="16">
        <v>0</v>
      </c>
      <c r="AW559" s="36">
        <v>0</v>
      </c>
      <c r="AX559" s="36">
        <v>0</v>
      </c>
      <c r="AY559" s="36">
        <v>0</v>
      </c>
      <c r="AZ559" s="36">
        <v>0</v>
      </c>
      <c r="BA559" s="36">
        <v>0</v>
      </c>
      <c r="BB559" s="36"/>
    </row>
    <row r="560" spans="1:54" hidden="1" x14ac:dyDescent="0.25">
      <c r="A560" s="2" t="str">
        <f t="shared" si="57"/>
        <v>R</v>
      </c>
      <c r="B560" s="34" t="s">
        <v>253</v>
      </c>
      <c r="C560" s="2" t="s">
        <v>2324</v>
      </c>
      <c r="D560" s="35" t="s">
        <v>2325</v>
      </c>
      <c r="E560" s="2" t="s">
        <v>2449</v>
      </c>
      <c r="F560" s="2" t="s">
        <v>2450</v>
      </c>
      <c r="G560" s="2" t="s">
        <v>2451</v>
      </c>
      <c r="H560" s="2" t="s">
        <v>2452</v>
      </c>
      <c r="I560" s="2" t="s">
        <v>2453</v>
      </c>
      <c r="J560" s="2" t="s">
        <v>2454</v>
      </c>
      <c r="K560" s="2" t="s">
        <v>262</v>
      </c>
      <c r="L560" s="2">
        <v>4580</v>
      </c>
      <c r="M560" s="2" t="s">
        <v>2396</v>
      </c>
      <c r="N560" s="2" t="s">
        <v>264</v>
      </c>
      <c r="O560" s="2" t="s">
        <v>450</v>
      </c>
      <c r="P560" s="2" t="s">
        <v>460</v>
      </c>
      <c r="Q560" s="2" t="s">
        <v>51</v>
      </c>
      <c r="R560" s="2" t="s">
        <v>2455</v>
      </c>
      <c r="S560" s="2" t="s">
        <v>79</v>
      </c>
      <c r="T560" s="2" t="s">
        <v>2456</v>
      </c>
      <c r="U560" s="2" t="s">
        <v>2457</v>
      </c>
      <c r="V560" s="2" t="s">
        <v>269</v>
      </c>
      <c r="W560" s="2" t="s">
        <v>270</v>
      </c>
      <c r="X560" s="2" t="s">
        <v>2458</v>
      </c>
      <c r="Y560" s="2" t="s">
        <v>2459</v>
      </c>
      <c r="Z560" s="16">
        <v>0</v>
      </c>
      <c r="AA560" s="16">
        <v>0</v>
      </c>
      <c r="AB560" s="16">
        <v>0</v>
      </c>
      <c r="AC560" s="16">
        <v>0</v>
      </c>
      <c r="AD560" s="36">
        <f t="shared" si="58"/>
        <v>0</v>
      </c>
      <c r="AE560" s="16">
        <v>0</v>
      </c>
      <c r="AF560" s="16">
        <v>0</v>
      </c>
      <c r="AG560" s="16">
        <f t="shared" si="59"/>
        <v>0</v>
      </c>
      <c r="AH560" s="16">
        <v>0</v>
      </c>
      <c r="AI560" s="16">
        <v>0</v>
      </c>
      <c r="AJ560" s="16">
        <f t="shared" si="60"/>
        <v>0</v>
      </c>
      <c r="AK560" s="16">
        <v>0</v>
      </c>
      <c r="AL560" s="16">
        <v>0</v>
      </c>
      <c r="AM560" s="16">
        <f t="shared" si="61"/>
        <v>0</v>
      </c>
      <c r="AN560" s="16">
        <v>0</v>
      </c>
      <c r="AO560" s="16">
        <v>0</v>
      </c>
      <c r="AP560" s="16">
        <f t="shared" si="62"/>
        <v>0</v>
      </c>
      <c r="AQ560" s="16">
        <v>0</v>
      </c>
      <c r="AR560" s="16">
        <f t="shared" si="63"/>
        <v>0</v>
      </c>
      <c r="AS560" s="16">
        <v>0</v>
      </c>
      <c r="AT560" s="16" t="s">
        <v>273</v>
      </c>
      <c r="AU560" s="16" t="s">
        <v>274</v>
      </c>
      <c r="AV560" s="16">
        <v>0</v>
      </c>
      <c r="AW560" s="36">
        <v>0</v>
      </c>
      <c r="AX560" s="36">
        <v>0</v>
      </c>
      <c r="AY560" s="36">
        <v>0</v>
      </c>
      <c r="AZ560" s="36">
        <v>0</v>
      </c>
      <c r="BA560" s="36">
        <v>0</v>
      </c>
      <c r="BB560" s="36"/>
    </row>
    <row r="561" spans="1:54" hidden="1" x14ac:dyDescent="0.25">
      <c r="A561" s="2" t="str">
        <f t="shared" si="57"/>
        <v>R</v>
      </c>
      <c r="B561" s="34" t="s">
        <v>253</v>
      </c>
      <c r="C561" s="2" t="s">
        <v>2324</v>
      </c>
      <c r="D561" s="35" t="s">
        <v>2325</v>
      </c>
      <c r="E561" s="2" t="s">
        <v>2449</v>
      </c>
      <c r="F561" s="2" t="s">
        <v>2450</v>
      </c>
      <c r="G561" s="2" t="s">
        <v>2451</v>
      </c>
      <c r="H561" s="2" t="s">
        <v>2452</v>
      </c>
      <c r="I561" s="2" t="s">
        <v>2460</v>
      </c>
      <c r="J561" s="2" t="s">
        <v>2461</v>
      </c>
      <c r="K561" s="2" t="s">
        <v>262</v>
      </c>
      <c r="L561" s="2">
        <v>4580</v>
      </c>
      <c r="M561" s="2" t="s">
        <v>2396</v>
      </c>
      <c r="N561" s="2" t="s">
        <v>264</v>
      </c>
      <c r="O561" s="2" t="s">
        <v>450</v>
      </c>
      <c r="P561" s="2" t="s">
        <v>460</v>
      </c>
      <c r="Q561" s="2" t="s">
        <v>51</v>
      </c>
      <c r="R561" s="2" t="s">
        <v>2455</v>
      </c>
      <c r="S561" s="2" t="s">
        <v>79</v>
      </c>
      <c r="T561" s="2" t="s">
        <v>2456</v>
      </c>
      <c r="U561" s="2" t="s">
        <v>2457</v>
      </c>
      <c r="V561" s="2" t="s">
        <v>269</v>
      </c>
      <c r="W561" s="2" t="s">
        <v>270</v>
      </c>
      <c r="X561" s="2" t="s">
        <v>2458</v>
      </c>
      <c r="Y561" s="2" t="s">
        <v>2459</v>
      </c>
      <c r="Z561" s="16">
        <v>40000000</v>
      </c>
      <c r="AA561" s="16">
        <v>40000000</v>
      </c>
      <c r="AB561" s="16">
        <v>41335808.020000003</v>
      </c>
      <c r="AC561" s="16">
        <v>46871467.139999993</v>
      </c>
      <c r="AD561" s="36">
        <f t="shared" si="58"/>
        <v>-6871467.1399999931</v>
      </c>
      <c r="AE561" s="16">
        <v>43700000</v>
      </c>
      <c r="AF561" s="16">
        <v>43700000</v>
      </c>
      <c r="AG561" s="16">
        <f t="shared" si="59"/>
        <v>0</v>
      </c>
      <c r="AH561" s="16">
        <v>47400000</v>
      </c>
      <c r="AI561" s="16">
        <v>47400000</v>
      </c>
      <c r="AJ561" s="16">
        <f t="shared" si="60"/>
        <v>0</v>
      </c>
      <c r="AK561" s="16">
        <v>51100000</v>
      </c>
      <c r="AL561" s="16">
        <v>51100000</v>
      </c>
      <c r="AM561" s="16">
        <f t="shared" si="61"/>
        <v>0</v>
      </c>
      <c r="AN561" s="16">
        <v>54800000</v>
      </c>
      <c r="AO561" s="16">
        <v>54800000</v>
      </c>
      <c r="AP561" s="16">
        <f t="shared" si="62"/>
        <v>0</v>
      </c>
      <c r="AQ561" s="16">
        <v>56444000</v>
      </c>
      <c r="AR561" s="16">
        <f t="shared" si="63"/>
        <v>-6871467.1399999931</v>
      </c>
      <c r="AS561" s="16" t="s">
        <v>2036</v>
      </c>
      <c r="AT561" s="16" t="s">
        <v>273</v>
      </c>
      <c r="AU561" s="16" t="s">
        <v>274</v>
      </c>
      <c r="AV561" s="16">
        <v>0</v>
      </c>
      <c r="AW561" s="36">
        <v>0</v>
      </c>
      <c r="AX561" s="36">
        <v>0</v>
      </c>
      <c r="AY561" s="36">
        <v>0</v>
      </c>
      <c r="AZ561" s="36">
        <v>0</v>
      </c>
      <c r="BA561" s="36">
        <v>0</v>
      </c>
      <c r="BB561" s="36"/>
    </row>
    <row r="562" spans="1:54" hidden="1" x14ac:dyDescent="0.25">
      <c r="A562" s="2" t="str">
        <f t="shared" si="57"/>
        <v>R</v>
      </c>
      <c r="B562" s="34" t="s">
        <v>253</v>
      </c>
      <c r="C562" s="2" t="s">
        <v>2324</v>
      </c>
      <c r="D562" s="35" t="s">
        <v>2325</v>
      </c>
      <c r="E562" s="2" t="s">
        <v>2449</v>
      </c>
      <c r="F562" s="2" t="s">
        <v>2450</v>
      </c>
      <c r="G562" s="2" t="s">
        <v>2451</v>
      </c>
      <c r="H562" s="2" t="s">
        <v>2452</v>
      </c>
      <c r="I562" s="2" t="s">
        <v>2462</v>
      </c>
      <c r="J562" s="2" t="s">
        <v>2463</v>
      </c>
      <c r="K562" s="2" t="s">
        <v>262</v>
      </c>
      <c r="L562" s="2">
        <v>4580</v>
      </c>
      <c r="M562" s="2" t="s">
        <v>2396</v>
      </c>
      <c r="N562" s="2" t="s">
        <v>264</v>
      </c>
      <c r="O562" s="2" t="s">
        <v>450</v>
      </c>
      <c r="P562" s="2" t="s">
        <v>460</v>
      </c>
      <c r="Q562" s="2" t="s">
        <v>51</v>
      </c>
      <c r="R562" s="2" t="s">
        <v>2455</v>
      </c>
      <c r="S562" s="2" t="s">
        <v>79</v>
      </c>
      <c r="T562" s="2" t="s">
        <v>2456</v>
      </c>
      <c r="U562" s="2" t="s">
        <v>2457</v>
      </c>
      <c r="V562" s="2" t="s">
        <v>269</v>
      </c>
      <c r="W562" s="2" t="s">
        <v>270</v>
      </c>
      <c r="X562" s="2" t="s">
        <v>2458</v>
      </c>
      <c r="Y562" s="2" t="s">
        <v>2459</v>
      </c>
      <c r="Z562" s="16">
        <v>0</v>
      </c>
      <c r="AA562" s="16">
        <v>0</v>
      </c>
      <c r="AB562" s="16">
        <v>166927.24</v>
      </c>
      <c r="AC562" s="16">
        <v>142315.24</v>
      </c>
      <c r="AD562" s="36">
        <f t="shared" si="58"/>
        <v>-142315.24</v>
      </c>
      <c r="AE562" s="16">
        <v>0</v>
      </c>
      <c r="AF562" s="16">
        <v>0</v>
      </c>
      <c r="AG562" s="16">
        <f t="shared" si="59"/>
        <v>0</v>
      </c>
      <c r="AH562" s="16">
        <v>0</v>
      </c>
      <c r="AI562" s="16">
        <v>0</v>
      </c>
      <c r="AJ562" s="16">
        <f t="shared" si="60"/>
        <v>0</v>
      </c>
      <c r="AK562" s="16">
        <v>0</v>
      </c>
      <c r="AL562" s="16">
        <v>0</v>
      </c>
      <c r="AM562" s="16">
        <f t="shared" si="61"/>
        <v>0</v>
      </c>
      <c r="AN562" s="16">
        <v>0</v>
      </c>
      <c r="AO562" s="16">
        <v>0</v>
      </c>
      <c r="AP562" s="16">
        <f t="shared" si="62"/>
        <v>0</v>
      </c>
      <c r="AQ562" s="16">
        <v>0</v>
      </c>
      <c r="AR562" s="16">
        <f t="shared" si="63"/>
        <v>-142315.24</v>
      </c>
      <c r="AS562" s="16" t="s">
        <v>2036</v>
      </c>
      <c r="AT562" s="16" t="s">
        <v>273</v>
      </c>
      <c r="AU562" s="16" t="s">
        <v>274</v>
      </c>
      <c r="AV562" s="16">
        <v>0</v>
      </c>
      <c r="AW562" s="36">
        <v>0</v>
      </c>
      <c r="AX562" s="36">
        <v>0</v>
      </c>
      <c r="AY562" s="36">
        <v>0</v>
      </c>
      <c r="AZ562" s="36">
        <v>0</v>
      </c>
      <c r="BA562" s="36">
        <v>0</v>
      </c>
      <c r="BB562" s="36"/>
    </row>
    <row r="563" spans="1:54" hidden="1" x14ac:dyDescent="0.25">
      <c r="A563" s="2" t="str">
        <f t="shared" si="57"/>
        <v>R</v>
      </c>
      <c r="B563" s="34" t="s">
        <v>253</v>
      </c>
      <c r="C563" s="2" t="s">
        <v>2324</v>
      </c>
      <c r="D563" s="35" t="s">
        <v>2325</v>
      </c>
      <c r="E563" s="2" t="s">
        <v>2449</v>
      </c>
      <c r="F563" s="2" t="s">
        <v>2450</v>
      </c>
      <c r="G563" s="2" t="s">
        <v>2451</v>
      </c>
      <c r="H563" s="2" t="s">
        <v>2452</v>
      </c>
      <c r="I563" s="2" t="s">
        <v>2464</v>
      </c>
      <c r="J563" s="2" t="s">
        <v>2465</v>
      </c>
      <c r="K563" s="2" t="s">
        <v>262</v>
      </c>
      <c r="L563" s="2">
        <v>4580</v>
      </c>
      <c r="M563" s="2" t="s">
        <v>2396</v>
      </c>
      <c r="N563" s="2" t="s">
        <v>422</v>
      </c>
      <c r="O563" s="2" t="s">
        <v>450</v>
      </c>
      <c r="P563" s="2" t="s">
        <v>460</v>
      </c>
      <c r="Q563" s="2" t="s">
        <v>51</v>
      </c>
      <c r="R563" s="2" t="s">
        <v>2455</v>
      </c>
      <c r="S563" s="2" t="s">
        <v>79</v>
      </c>
      <c r="T563" s="2" t="s">
        <v>2456</v>
      </c>
      <c r="U563" s="2" t="s">
        <v>2457</v>
      </c>
      <c r="V563" s="2" t="s">
        <v>269</v>
      </c>
      <c r="W563" s="2" t="s">
        <v>270</v>
      </c>
      <c r="X563" s="2" t="s">
        <v>2458</v>
      </c>
      <c r="Y563" s="2" t="s">
        <v>2459</v>
      </c>
      <c r="Z563" s="16">
        <v>0</v>
      </c>
      <c r="AA563" s="16">
        <v>108138</v>
      </c>
      <c r="AB563" s="16">
        <v>0</v>
      </c>
      <c r="AC563" s="16">
        <v>0</v>
      </c>
      <c r="AD563" s="36">
        <f t="shared" si="58"/>
        <v>108138</v>
      </c>
      <c r="AE563" s="16">
        <v>0</v>
      </c>
      <c r="AF563" s="16">
        <v>0</v>
      </c>
      <c r="AG563" s="16">
        <f t="shared" si="59"/>
        <v>0</v>
      </c>
      <c r="AH563" s="16">
        <v>0</v>
      </c>
      <c r="AI563" s="16">
        <v>0</v>
      </c>
      <c r="AJ563" s="16">
        <f t="shared" si="60"/>
        <v>0</v>
      </c>
      <c r="AK563" s="16">
        <v>0</v>
      </c>
      <c r="AL563" s="16">
        <v>0</v>
      </c>
      <c r="AM563" s="16">
        <f t="shared" si="61"/>
        <v>0</v>
      </c>
      <c r="AN563" s="16">
        <v>0</v>
      </c>
      <c r="AO563" s="16">
        <v>0</v>
      </c>
      <c r="AP563" s="16">
        <f t="shared" si="62"/>
        <v>0</v>
      </c>
      <c r="AQ563" s="16">
        <v>0</v>
      </c>
      <c r="AR563" s="16">
        <f t="shared" si="63"/>
        <v>108138</v>
      </c>
      <c r="AS563" s="16">
        <v>0</v>
      </c>
      <c r="AT563" s="16" t="s">
        <v>273</v>
      </c>
      <c r="AU563" s="16" t="s">
        <v>274</v>
      </c>
      <c r="AV563" s="16">
        <v>0</v>
      </c>
      <c r="AW563" s="36">
        <v>0</v>
      </c>
      <c r="AX563" s="36">
        <v>0</v>
      </c>
      <c r="AY563" s="36">
        <v>0</v>
      </c>
      <c r="AZ563" s="36">
        <v>0</v>
      </c>
      <c r="BA563" s="36">
        <v>0</v>
      </c>
      <c r="BB563" s="36"/>
    </row>
    <row r="564" spans="1:54" hidden="1" x14ac:dyDescent="0.25">
      <c r="A564" s="2" t="str">
        <f t="shared" si="57"/>
        <v>R</v>
      </c>
      <c r="B564" s="34" t="s">
        <v>253</v>
      </c>
      <c r="C564" s="2" t="s">
        <v>2324</v>
      </c>
      <c r="D564" s="35" t="s">
        <v>2325</v>
      </c>
      <c r="E564" s="2" t="s">
        <v>2449</v>
      </c>
      <c r="F564" s="2" t="s">
        <v>2450</v>
      </c>
      <c r="G564" s="2" t="s">
        <v>2451</v>
      </c>
      <c r="H564" s="2" t="s">
        <v>2452</v>
      </c>
      <c r="I564" s="2" t="s">
        <v>2466</v>
      </c>
      <c r="J564" s="2" t="s">
        <v>2467</v>
      </c>
      <c r="K564" s="2" t="s">
        <v>262</v>
      </c>
      <c r="L564" s="2">
        <v>4580</v>
      </c>
      <c r="M564" s="2" t="s">
        <v>2396</v>
      </c>
      <c r="N564" s="2" t="s">
        <v>422</v>
      </c>
      <c r="O564" s="2" t="s">
        <v>450</v>
      </c>
      <c r="P564" s="2" t="s">
        <v>460</v>
      </c>
      <c r="Q564" s="2" t="s">
        <v>51</v>
      </c>
      <c r="R564" s="2" t="s">
        <v>2455</v>
      </c>
      <c r="S564" s="2" t="s">
        <v>79</v>
      </c>
      <c r="T564" s="2" t="s">
        <v>2456</v>
      </c>
      <c r="U564" s="2" t="s">
        <v>2457</v>
      </c>
      <c r="V564" s="2" t="s">
        <v>269</v>
      </c>
      <c r="W564" s="2" t="s">
        <v>270</v>
      </c>
      <c r="X564" s="2" t="s">
        <v>2458</v>
      </c>
      <c r="Y564" s="2" t="s">
        <v>2459</v>
      </c>
      <c r="Z564" s="16">
        <v>0</v>
      </c>
      <c r="AA564" s="16">
        <v>120399</v>
      </c>
      <c r="AB564" s="16">
        <v>0</v>
      </c>
      <c r="AC564" s="16">
        <v>0</v>
      </c>
      <c r="AD564" s="36">
        <f t="shared" si="58"/>
        <v>120399</v>
      </c>
      <c r="AE564" s="16">
        <v>0</v>
      </c>
      <c r="AF564" s="16">
        <v>0</v>
      </c>
      <c r="AG564" s="16">
        <f t="shared" si="59"/>
        <v>0</v>
      </c>
      <c r="AH564" s="16">
        <v>0</v>
      </c>
      <c r="AI564" s="16">
        <v>0</v>
      </c>
      <c r="AJ564" s="16">
        <f t="shared" si="60"/>
        <v>0</v>
      </c>
      <c r="AK564" s="16">
        <v>0</v>
      </c>
      <c r="AL564" s="16">
        <v>0</v>
      </c>
      <c r="AM564" s="16">
        <f t="shared" si="61"/>
        <v>0</v>
      </c>
      <c r="AN564" s="16">
        <v>0</v>
      </c>
      <c r="AO564" s="16">
        <v>0</v>
      </c>
      <c r="AP564" s="16">
        <f t="shared" si="62"/>
        <v>0</v>
      </c>
      <c r="AQ564" s="16">
        <v>0</v>
      </c>
      <c r="AR564" s="16">
        <f t="shared" si="63"/>
        <v>120399</v>
      </c>
      <c r="AS564" s="16">
        <v>0</v>
      </c>
      <c r="AT564" s="16" t="s">
        <v>273</v>
      </c>
      <c r="AU564" s="16" t="s">
        <v>274</v>
      </c>
      <c r="AV564" s="16">
        <v>0</v>
      </c>
      <c r="AW564" s="36">
        <v>0</v>
      </c>
      <c r="AX564" s="36">
        <v>0</v>
      </c>
      <c r="AY564" s="36">
        <v>0</v>
      </c>
      <c r="AZ564" s="36">
        <v>0</v>
      </c>
      <c r="BA564" s="36">
        <v>0</v>
      </c>
      <c r="BB564" s="36"/>
    </row>
    <row r="565" spans="1:54" hidden="1" x14ac:dyDescent="0.25">
      <c r="A565" s="2" t="str">
        <f t="shared" si="57"/>
        <v>R</v>
      </c>
      <c r="B565" s="34" t="s">
        <v>253</v>
      </c>
      <c r="C565" s="2" t="s">
        <v>2324</v>
      </c>
      <c r="D565" s="35" t="s">
        <v>2325</v>
      </c>
      <c r="E565" s="2" t="s">
        <v>2449</v>
      </c>
      <c r="F565" s="2" t="s">
        <v>2450</v>
      </c>
      <c r="G565" s="2" t="s">
        <v>2451</v>
      </c>
      <c r="H565" s="2" t="s">
        <v>2452</v>
      </c>
      <c r="I565" s="2" t="s">
        <v>2468</v>
      </c>
      <c r="J565" s="2" t="s">
        <v>2469</v>
      </c>
      <c r="K565" s="2" t="s">
        <v>262</v>
      </c>
      <c r="L565" s="2">
        <v>4580</v>
      </c>
      <c r="M565" s="2" t="s">
        <v>2396</v>
      </c>
      <c r="N565" s="2" t="s">
        <v>422</v>
      </c>
      <c r="O565" s="2" t="s">
        <v>450</v>
      </c>
      <c r="P565" s="2" t="s">
        <v>460</v>
      </c>
      <c r="Q565" s="2" t="s">
        <v>51</v>
      </c>
      <c r="R565" s="2" t="s">
        <v>2455</v>
      </c>
      <c r="S565" s="2" t="s">
        <v>79</v>
      </c>
      <c r="T565" s="2" t="s">
        <v>2456</v>
      </c>
      <c r="U565" s="2" t="s">
        <v>2457</v>
      </c>
      <c r="V565" s="2" t="s">
        <v>269</v>
      </c>
      <c r="W565" s="2" t="s">
        <v>270</v>
      </c>
      <c r="X565" s="2" t="s">
        <v>2458</v>
      </c>
      <c r="Y565" s="2" t="s">
        <v>2459</v>
      </c>
      <c r="Z565" s="16">
        <v>0</v>
      </c>
      <c r="AA565" s="16">
        <v>0</v>
      </c>
      <c r="AB565" s="16">
        <v>0</v>
      </c>
      <c r="AC565" s="16">
        <v>0</v>
      </c>
      <c r="AD565" s="36">
        <f t="shared" si="58"/>
        <v>0</v>
      </c>
      <c r="AE565" s="16">
        <v>0</v>
      </c>
      <c r="AF565" s="16">
        <v>0</v>
      </c>
      <c r="AG565" s="16">
        <f t="shared" si="59"/>
        <v>0</v>
      </c>
      <c r="AH565" s="16">
        <v>0</v>
      </c>
      <c r="AI565" s="16">
        <v>0</v>
      </c>
      <c r="AJ565" s="16">
        <f t="shared" si="60"/>
        <v>0</v>
      </c>
      <c r="AK565" s="16">
        <v>0</v>
      </c>
      <c r="AL565" s="16">
        <v>0</v>
      </c>
      <c r="AM565" s="16">
        <f t="shared" si="61"/>
        <v>0</v>
      </c>
      <c r="AN565" s="16">
        <v>0</v>
      </c>
      <c r="AO565" s="16">
        <v>0</v>
      </c>
      <c r="AP565" s="16">
        <f t="shared" si="62"/>
        <v>0</v>
      </c>
      <c r="AQ565" s="16">
        <v>0</v>
      </c>
      <c r="AR565" s="16">
        <f t="shared" si="63"/>
        <v>0</v>
      </c>
      <c r="AS565" s="16">
        <v>0</v>
      </c>
      <c r="AT565" s="16" t="s">
        <v>273</v>
      </c>
      <c r="AU565" s="16" t="s">
        <v>274</v>
      </c>
      <c r="AV565" s="16">
        <v>0</v>
      </c>
      <c r="AW565" s="36">
        <v>0</v>
      </c>
      <c r="AX565" s="36">
        <v>0</v>
      </c>
      <c r="AY565" s="36">
        <v>0</v>
      </c>
      <c r="AZ565" s="36">
        <v>0</v>
      </c>
      <c r="BA565" s="36">
        <v>0</v>
      </c>
      <c r="BB565" s="36"/>
    </row>
    <row r="566" spans="1:54" hidden="1" x14ac:dyDescent="0.25">
      <c r="A566" s="2" t="str">
        <f t="shared" si="57"/>
        <v>R</v>
      </c>
      <c r="B566" s="34" t="s">
        <v>253</v>
      </c>
      <c r="C566" s="2" t="s">
        <v>2324</v>
      </c>
      <c r="D566" s="35" t="s">
        <v>2325</v>
      </c>
      <c r="E566" s="2" t="s">
        <v>2449</v>
      </c>
      <c r="F566" s="2" t="s">
        <v>2450</v>
      </c>
      <c r="G566" s="2" t="s">
        <v>2470</v>
      </c>
      <c r="H566" s="2" t="s">
        <v>2450</v>
      </c>
      <c r="I566" s="2" t="s">
        <v>2471</v>
      </c>
      <c r="J566" s="2" t="s">
        <v>2472</v>
      </c>
      <c r="K566" s="2" t="s">
        <v>262</v>
      </c>
      <c r="L566" s="2">
        <v>4050</v>
      </c>
      <c r="M566" s="2" t="s">
        <v>2473</v>
      </c>
      <c r="N566" s="2" t="s">
        <v>264</v>
      </c>
      <c r="O566" s="2" t="s">
        <v>300</v>
      </c>
      <c r="P566" s="2" t="s">
        <v>266</v>
      </c>
      <c r="Q566" s="2" t="s">
        <v>118</v>
      </c>
      <c r="R566" s="2" t="s">
        <v>267</v>
      </c>
      <c r="S566" s="2" t="s">
        <v>182</v>
      </c>
      <c r="T566" s="2" t="s">
        <v>268</v>
      </c>
      <c r="U566" s="2" t="s">
        <v>187</v>
      </c>
      <c r="V566" s="2" t="s">
        <v>269</v>
      </c>
      <c r="W566" s="2" t="s">
        <v>270</v>
      </c>
      <c r="X566" s="2" t="s">
        <v>2034</v>
      </c>
      <c r="Y566" s="2" t="s">
        <v>2035</v>
      </c>
      <c r="Z566" s="16">
        <v>0</v>
      </c>
      <c r="AA566" s="16">
        <v>0</v>
      </c>
      <c r="AB566" s="16">
        <v>72005.81</v>
      </c>
      <c r="AC566" s="16">
        <v>46715.759999999995</v>
      </c>
      <c r="AD566" s="36">
        <f t="shared" si="58"/>
        <v>-46715.759999999995</v>
      </c>
      <c r="AE566" s="16">
        <v>0</v>
      </c>
      <c r="AF566" s="16">
        <v>0</v>
      </c>
      <c r="AG566" s="16">
        <f t="shared" si="59"/>
        <v>0</v>
      </c>
      <c r="AH566" s="16">
        <v>0</v>
      </c>
      <c r="AI566" s="16">
        <v>0</v>
      </c>
      <c r="AJ566" s="16">
        <f t="shared" si="60"/>
        <v>0</v>
      </c>
      <c r="AK566" s="16">
        <v>0</v>
      </c>
      <c r="AL566" s="16">
        <v>0</v>
      </c>
      <c r="AM566" s="16">
        <f t="shared" si="61"/>
        <v>0</v>
      </c>
      <c r="AN566" s="16">
        <v>0</v>
      </c>
      <c r="AO566" s="16">
        <v>0</v>
      </c>
      <c r="AP566" s="16">
        <f t="shared" si="62"/>
        <v>0</v>
      </c>
      <c r="AQ566" s="16">
        <v>0</v>
      </c>
      <c r="AR566" s="16">
        <f t="shared" si="63"/>
        <v>-46715.759999999995</v>
      </c>
      <c r="AS566" s="16" t="s">
        <v>1997</v>
      </c>
      <c r="AT566" s="16" t="s">
        <v>273</v>
      </c>
      <c r="AU566" s="16" t="s">
        <v>274</v>
      </c>
      <c r="AV566" s="16">
        <v>0</v>
      </c>
      <c r="AW566" s="36">
        <v>0</v>
      </c>
      <c r="AX566" s="36">
        <v>0</v>
      </c>
      <c r="AY566" s="36">
        <v>0</v>
      </c>
      <c r="AZ566" s="36">
        <v>0</v>
      </c>
      <c r="BA566" s="36">
        <v>0</v>
      </c>
      <c r="BB566" s="36"/>
    </row>
    <row r="567" spans="1:54" hidden="1" x14ac:dyDescent="0.25">
      <c r="A567" s="2" t="str">
        <f t="shared" si="57"/>
        <v>R</v>
      </c>
      <c r="B567" s="34" t="s">
        <v>253</v>
      </c>
      <c r="C567" s="2" t="s">
        <v>2324</v>
      </c>
      <c r="D567" s="35" t="s">
        <v>2325</v>
      </c>
      <c r="E567" s="2" t="s">
        <v>2449</v>
      </c>
      <c r="F567" s="2" t="s">
        <v>2450</v>
      </c>
      <c r="G567" s="2" t="s">
        <v>2470</v>
      </c>
      <c r="H567" s="2" t="s">
        <v>2450</v>
      </c>
      <c r="I567" s="2" t="s">
        <v>2474</v>
      </c>
      <c r="J567" s="2" t="s">
        <v>2475</v>
      </c>
      <c r="K567" s="2" t="s">
        <v>262</v>
      </c>
      <c r="L567" s="2">
        <v>4580</v>
      </c>
      <c r="M567" s="2" t="s">
        <v>2396</v>
      </c>
      <c r="N567" s="2" t="s">
        <v>264</v>
      </c>
      <c r="O567" s="2" t="s">
        <v>450</v>
      </c>
      <c r="P567" s="2" t="s">
        <v>266</v>
      </c>
      <c r="Q567" s="2" t="s">
        <v>118</v>
      </c>
      <c r="R567" s="2" t="s">
        <v>267</v>
      </c>
      <c r="S567" s="2" t="s">
        <v>182</v>
      </c>
      <c r="T567" s="2" t="s">
        <v>268</v>
      </c>
      <c r="U567" s="2" t="s">
        <v>187</v>
      </c>
      <c r="V567" s="2" t="s">
        <v>269</v>
      </c>
      <c r="W567" s="2" t="s">
        <v>270</v>
      </c>
      <c r="X567" s="2" t="s">
        <v>2034</v>
      </c>
      <c r="Y567" s="2" t="s">
        <v>2035</v>
      </c>
      <c r="Z567" s="16">
        <v>0</v>
      </c>
      <c r="AA567" s="16">
        <v>0</v>
      </c>
      <c r="AB567" s="16">
        <v>0</v>
      </c>
      <c r="AC567" s="16">
        <v>0</v>
      </c>
      <c r="AD567" s="36">
        <f t="shared" si="58"/>
        <v>0</v>
      </c>
      <c r="AE567" s="16">
        <v>0</v>
      </c>
      <c r="AF567" s="16">
        <v>0</v>
      </c>
      <c r="AG567" s="16">
        <f t="shared" si="59"/>
        <v>0</v>
      </c>
      <c r="AH567" s="16">
        <v>0</v>
      </c>
      <c r="AI567" s="16">
        <v>0</v>
      </c>
      <c r="AJ567" s="16">
        <f t="shared" si="60"/>
        <v>0</v>
      </c>
      <c r="AK567" s="16">
        <v>0</v>
      </c>
      <c r="AL567" s="16">
        <v>0</v>
      </c>
      <c r="AM567" s="16">
        <f t="shared" si="61"/>
        <v>0</v>
      </c>
      <c r="AN567" s="16">
        <v>0</v>
      </c>
      <c r="AO567" s="16">
        <v>0</v>
      </c>
      <c r="AP567" s="16">
        <f t="shared" si="62"/>
        <v>0</v>
      </c>
      <c r="AQ567" s="16">
        <v>0</v>
      </c>
      <c r="AR567" s="16">
        <f t="shared" si="63"/>
        <v>0</v>
      </c>
      <c r="AS567" s="16" t="s">
        <v>2036</v>
      </c>
      <c r="AT567" s="16" t="s">
        <v>273</v>
      </c>
      <c r="AU567" s="16" t="s">
        <v>274</v>
      </c>
      <c r="AV567" s="16">
        <v>0</v>
      </c>
      <c r="AW567" s="36">
        <v>0</v>
      </c>
      <c r="AX567" s="36">
        <v>0</v>
      </c>
      <c r="AY567" s="36">
        <v>0</v>
      </c>
      <c r="AZ567" s="36">
        <v>0</v>
      </c>
      <c r="BA567" s="36">
        <v>0</v>
      </c>
      <c r="BB567" s="36"/>
    </row>
    <row r="568" spans="1:54" hidden="1" x14ac:dyDescent="0.25">
      <c r="A568" s="2" t="str">
        <f t="shared" si="57"/>
        <v>R</v>
      </c>
      <c r="B568" s="34" t="s">
        <v>253</v>
      </c>
      <c r="C568" s="2" t="s">
        <v>2324</v>
      </c>
      <c r="D568" s="35" t="s">
        <v>2325</v>
      </c>
      <c r="E568" s="2" t="s">
        <v>2449</v>
      </c>
      <c r="F568" s="2" t="s">
        <v>2450</v>
      </c>
      <c r="G568" s="2" t="s">
        <v>2470</v>
      </c>
      <c r="H568" s="2" t="s">
        <v>2450</v>
      </c>
      <c r="I568" s="2" t="s">
        <v>2476</v>
      </c>
      <c r="J568" s="2" t="s">
        <v>2477</v>
      </c>
      <c r="K568" s="2" t="s">
        <v>262</v>
      </c>
      <c r="L568" s="2">
        <v>4022</v>
      </c>
      <c r="M568" s="2" t="s">
        <v>1991</v>
      </c>
      <c r="N568" s="2" t="s">
        <v>264</v>
      </c>
      <c r="O568" s="2" t="s">
        <v>671</v>
      </c>
      <c r="P568" s="48" t="s">
        <v>460</v>
      </c>
      <c r="Q568" s="48" t="s">
        <v>51</v>
      </c>
      <c r="R568" s="48" t="s">
        <v>2018</v>
      </c>
      <c r="S568" s="48" t="s">
        <v>85</v>
      </c>
      <c r="T568" s="48" t="s">
        <v>2352</v>
      </c>
      <c r="U568" s="48" t="s">
        <v>19</v>
      </c>
      <c r="V568" s="2" t="s">
        <v>269</v>
      </c>
      <c r="W568" s="2" t="s">
        <v>270</v>
      </c>
      <c r="X568" s="2" t="s">
        <v>2034</v>
      </c>
      <c r="Y568" s="2" t="s">
        <v>2035</v>
      </c>
      <c r="Z568" s="16">
        <v>0</v>
      </c>
      <c r="AA568" s="16">
        <v>0</v>
      </c>
      <c r="AB568" s="16">
        <v>0</v>
      </c>
      <c r="AC568" s="16">
        <v>0</v>
      </c>
      <c r="AD568" s="36">
        <f t="shared" si="58"/>
        <v>0</v>
      </c>
      <c r="AE568" s="16">
        <v>0</v>
      </c>
      <c r="AF568" s="16">
        <v>0</v>
      </c>
      <c r="AG568" s="16">
        <f t="shared" si="59"/>
        <v>0</v>
      </c>
      <c r="AH568" s="16">
        <v>0</v>
      </c>
      <c r="AI568" s="16">
        <v>0</v>
      </c>
      <c r="AJ568" s="16">
        <f t="shared" si="60"/>
        <v>0</v>
      </c>
      <c r="AK568" s="16">
        <v>0</v>
      </c>
      <c r="AL568" s="16">
        <v>0</v>
      </c>
      <c r="AM568" s="16">
        <f t="shared" si="61"/>
        <v>0</v>
      </c>
      <c r="AN568" s="39">
        <v>100000</v>
      </c>
      <c r="AO568" s="16">
        <v>100000</v>
      </c>
      <c r="AP568" s="16">
        <f t="shared" si="62"/>
        <v>0</v>
      </c>
      <c r="AQ568" s="16">
        <v>100000</v>
      </c>
      <c r="AR568" s="16">
        <f t="shared" si="63"/>
        <v>0</v>
      </c>
      <c r="AS568" s="16" t="s">
        <v>2036</v>
      </c>
      <c r="AT568" s="16" t="s">
        <v>2478</v>
      </c>
      <c r="AU568" s="16" t="s">
        <v>274</v>
      </c>
      <c r="AV568" s="16">
        <v>0</v>
      </c>
      <c r="AW568" s="36">
        <v>0</v>
      </c>
      <c r="AX568" s="36">
        <v>0</v>
      </c>
      <c r="AY568" s="36">
        <v>0</v>
      </c>
      <c r="AZ568" s="36">
        <v>0</v>
      </c>
      <c r="BA568" s="36">
        <v>0</v>
      </c>
      <c r="BB568" s="36"/>
    </row>
    <row r="569" spans="1:54" hidden="1" x14ac:dyDescent="0.25">
      <c r="A569" s="2" t="str">
        <f t="shared" si="57"/>
        <v>R</v>
      </c>
      <c r="B569" s="34" t="s">
        <v>253</v>
      </c>
      <c r="C569" s="2" t="s">
        <v>2324</v>
      </c>
      <c r="D569" s="35" t="s">
        <v>2325</v>
      </c>
      <c r="E569" s="2" t="s">
        <v>2449</v>
      </c>
      <c r="F569" s="2" t="s">
        <v>2450</v>
      </c>
      <c r="G569" s="2" t="s">
        <v>2470</v>
      </c>
      <c r="H569" s="2" t="s">
        <v>2450</v>
      </c>
      <c r="I569" s="2" t="s">
        <v>2479</v>
      </c>
      <c r="J569" s="2" t="s">
        <v>2480</v>
      </c>
      <c r="K569" s="2" t="s">
        <v>262</v>
      </c>
      <c r="L569" s="2">
        <v>4580</v>
      </c>
      <c r="M569" s="2" t="s">
        <v>2396</v>
      </c>
      <c r="N569" s="2" t="s">
        <v>264</v>
      </c>
      <c r="O569" s="2" t="s">
        <v>450</v>
      </c>
      <c r="P569" s="2" t="s">
        <v>266</v>
      </c>
      <c r="Q569" s="2" t="s">
        <v>118</v>
      </c>
      <c r="R569" s="2" t="s">
        <v>267</v>
      </c>
      <c r="S569" s="2" t="s">
        <v>182</v>
      </c>
      <c r="T569" s="2" t="s">
        <v>268</v>
      </c>
      <c r="U569" s="2" t="s">
        <v>187</v>
      </c>
      <c r="V569" s="2" t="s">
        <v>269</v>
      </c>
      <c r="W569" s="2" t="s">
        <v>270</v>
      </c>
      <c r="X569" s="2" t="s">
        <v>2034</v>
      </c>
      <c r="Y569" s="2" t="s">
        <v>2035</v>
      </c>
      <c r="Z569" s="16">
        <v>0</v>
      </c>
      <c r="AA569" s="16">
        <v>0</v>
      </c>
      <c r="AB569" s="16">
        <v>1562.27</v>
      </c>
      <c r="AC569" s="16">
        <v>1562.27</v>
      </c>
      <c r="AD569" s="36">
        <f t="shared" si="58"/>
        <v>-1562.27</v>
      </c>
      <c r="AE569" s="16">
        <v>0</v>
      </c>
      <c r="AF569" s="16">
        <v>0</v>
      </c>
      <c r="AG569" s="16">
        <f t="shared" si="59"/>
        <v>0</v>
      </c>
      <c r="AH569" s="16">
        <v>0</v>
      </c>
      <c r="AI569" s="16">
        <v>0</v>
      </c>
      <c r="AJ569" s="16">
        <f t="shared" si="60"/>
        <v>0</v>
      </c>
      <c r="AK569" s="16">
        <v>0</v>
      </c>
      <c r="AL569" s="16">
        <v>0</v>
      </c>
      <c r="AM569" s="16">
        <f t="shared" si="61"/>
        <v>0</v>
      </c>
      <c r="AN569" s="16">
        <v>0</v>
      </c>
      <c r="AO569" s="16">
        <v>0</v>
      </c>
      <c r="AP569" s="16">
        <f t="shared" si="62"/>
        <v>0</v>
      </c>
      <c r="AQ569" s="16">
        <v>0</v>
      </c>
      <c r="AR569" s="16">
        <f t="shared" si="63"/>
        <v>-1562.27</v>
      </c>
      <c r="AS569" s="16" t="s">
        <v>2036</v>
      </c>
      <c r="AT569" s="16" t="s">
        <v>273</v>
      </c>
      <c r="AU569" s="16" t="s">
        <v>274</v>
      </c>
      <c r="AV569" s="16">
        <v>0</v>
      </c>
      <c r="AW569" s="36">
        <v>0</v>
      </c>
      <c r="AX569" s="36">
        <v>0</v>
      </c>
      <c r="AY569" s="36">
        <v>0</v>
      </c>
      <c r="AZ569" s="36">
        <v>0</v>
      </c>
      <c r="BA569" s="36">
        <v>0</v>
      </c>
      <c r="BB569" s="36"/>
    </row>
    <row r="570" spans="1:54" hidden="1" x14ac:dyDescent="0.25">
      <c r="A570" s="2" t="str">
        <f t="shared" si="57"/>
        <v>R</v>
      </c>
      <c r="B570" s="34" t="s">
        <v>253</v>
      </c>
      <c r="C570" s="2" t="s">
        <v>2324</v>
      </c>
      <c r="D570" s="35" t="s">
        <v>2325</v>
      </c>
      <c r="E570" s="2" t="s">
        <v>2449</v>
      </c>
      <c r="F570" s="2" t="s">
        <v>2450</v>
      </c>
      <c r="G570" s="2" t="s">
        <v>2470</v>
      </c>
      <c r="H570" s="2" t="s">
        <v>2450</v>
      </c>
      <c r="I570" s="2" t="s">
        <v>2481</v>
      </c>
      <c r="J570" s="2" t="s">
        <v>2482</v>
      </c>
      <c r="K570" s="2" t="s">
        <v>262</v>
      </c>
      <c r="L570" s="2">
        <v>4580</v>
      </c>
      <c r="M570" s="2" t="s">
        <v>2396</v>
      </c>
      <c r="N570" s="2" t="s">
        <v>264</v>
      </c>
      <c r="O570" s="2" t="s">
        <v>300</v>
      </c>
      <c r="P570" s="2" t="s">
        <v>266</v>
      </c>
      <c r="Q570" s="2" t="s">
        <v>118</v>
      </c>
      <c r="R570" s="2" t="s">
        <v>267</v>
      </c>
      <c r="S570" s="2" t="s">
        <v>182</v>
      </c>
      <c r="T570" s="2" t="s">
        <v>268</v>
      </c>
      <c r="U570" s="2" t="s">
        <v>187</v>
      </c>
      <c r="V570" s="2" t="s">
        <v>269</v>
      </c>
      <c r="W570" s="2" t="s">
        <v>270</v>
      </c>
      <c r="X570" s="2" t="s">
        <v>2034</v>
      </c>
      <c r="Y570" s="2" t="s">
        <v>2035</v>
      </c>
      <c r="Z570" s="16">
        <v>844101.80273333355</v>
      </c>
      <c r="AA570" s="16">
        <v>844102</v>
      </c>
      <c r="AB570" s="16">
        <v>782066.2</v>
      </c>
      <c r="AC570" s="16">
        <v>1308000.9380000001</v>
      </c>
      <c r="AD570" s="36">
        <f t="shared" si="58"/>
        <v>-463898.93800000008</v>
      </c>
      <c r="AE570" s="16">
        <v>861730.83153378218</v>
      </c>
      <c r="AF570" s="16">
        <v>861730.83153378218</v>
      </c>
      <c r="AG570" s="16">
        <f t="shared" si="59"/>
        <v>0</v>
      </c>
      <c r="AH570" s="16">
        <v>887666.41966732312</v>
      </c>
      <c r="AI570" s="16">
        <v>887666.41966732312</v>
      </c>
      <c r="AJ570" s="16">
        <f t="shared" si="60"/>
        <v>0</v>
      </c>
      <c r="AK570" s="16">
        <v>914438.63967613957</v>
      </c>
      <c r="AL570" s="16">
        <v>914438.63967613957</v>
      </c>
      <c r="AM570" s="16">
        <f t="shared" si="61"/>
        <v>0</v>
      </c>
      <c r="AN570" s="16">
        <v>942047.49156023166</v>
      </c>
      <c r="AO570" s="16">
        <v>942047.49156023166</v>
      </c>
      <c r="AP570" s="16">
        <f t="shared" si="62"/>
        <v>0</v>
      </c>
      <c r="AQ570" s="16">
        <v>0</v>
      </c>
      <c r="AR570" s="16">
        <f t="shared" si="63"/>
        <v>-463898.93800000008</v>
      </c>
      <c r="AS570" s="16" t="s">
        <v>2036</v>
      </c>
      <c r="AT570" s="16" t="s">
        <v>273</v>
      </c>
      <c r="AU570" s="16" t="s">
        <v>274</v>
      </c>
      <c r="AV570" s="16">
        <v>0</v>
      </c>
      <c r="AW570" s="36">
        <v>0</v>
      </c>
      <c r="AX570" s="36">
        <v>0</v>
      </c>
      <c r="AY570" s="36">
        <v>0</v>
      </c>
      <c r="AZ570" s="36">
        <v>0</v>
      </c>
      <c r="BA570" s="36">
        <v>0</v>
      </c>
      <c r="BB570" s="36"/>
    </row>
    <row r="571" spans="1:54" hidden="1" x14ac:dyDescent="0.25">
      <c r="A571" s="2" t="str">
        <f t="shared" si="57"/>
        <v>R</v>
      </c>
      <c r="B571" s="34" t="s">
        <v>253</v>
      </c>
      <c r="C571" s="2" t="s">
        <v>2324</v>
      </c>
      <c r="D571" s="35" t="s">
        <v>2325</v>
      </c>
      <c r="E571" s="2" t="s">
        <v>2449</v>
      </c>
      <c r="F571" s="2" t="s">
        <v>2450</v>
      </c>
      <c r="G571" s="2" t="s">
        <v>2470</v>
      </c>
      <c r="H571" s="2" t="s">
        <v>2450</v>
      </c>
      <c r="I571" s="2" t="s">
        <v>2483</v>
      </c>
      <c r="J571" s="2" t="s">
        <v>2484</v>
      </c>
      <c r="K571" s="2" t="s">
        <v>262</v>
      </c>
      <c r="L571" s="2">
        <v>4580</v>
      </c>
      <c r="M571" s="2" t="s">
        <v>2396</v>
      </c>
      <c r="N571" s="2" t="s">
        <v>264</v>
      </c>
      <c r="O571" s="2" t="s">
        <v>450</v>
      </c>
      <c r="P571" s="2" t="s">
        <v>266</v>
      </c>
      <c r="Q571" s="2" t="s">
        <v>118</v>
      </c>
      <c r="R571" s="2" t="s">
        <v>267</v>
      </c>
      <c r="S571" s="2" t="s">
        <v>182</v>
      </c>
      <c r="T571" s="2" t="s">
        <v>268</v>
      </c>
      <c r="U571" s="2" t="s">
        <v>187</v>
      </c>
      <c r="V571" s="2" t="s">
        <v>269</v>
      </c>
      <c r="W571" s="2" t="s">
        <v>270</v>
      </c>
      <c r="X571" s="2" t="s">
        <v>2034</v>
      </c>
      <c r="Y571" s="2" t="s">
        <v>2035</v>
      </c>
      <c r="Z571" s="16">
        <v>0</v>
      </c>
      <c r="AA571" s="16">
        <v>0</v>
      </c>
      <c r="AB571" s="16">
        <v>0</v>
      </c>
      <c r="AC571" s="16">
        <v>0</v>
      </c>
      <c r="AD571" s="36">
        <f t="shared" si="58"/>
        <v>0</v>
      </c>
      <c r="AE571" s="16">
        <v>0</v>
      </c>
      <c r="AF571" s="16">
        <v>0</v>
      </c>
      <c r="AG571" s="16">
        <f t="shared" si="59"/>
        <v>0</v>
      </c>
      <c r="AH571" s="16">
        <v>0</v>
      </c>
      <c r="AI571" s="16">
        <v>0</v>
      </c>
      <c r="AJ571" s="16">
        <f t="shared" si="60"/>
        <v>0</v>
      </c>
      <c r="AK571" s="16">
        <v>0</v>
      </c>
      <c r="AL571" s="16">
        <v>0</v>
      </c>
      <c r="AM571" s="16">
        <f t="shared" si="61"/>
        <v>0</v>
      </c>
      <c r="AN571" s="16">
        <v>0</v>
      </c>
      <c r="AO571" s="16">
        <v>0</v>
      </c>
      <c r="AP571" s="16">
        <f t="shared" si="62"/>
        <v>0</v>
      </c>
      <c r="AQ571" s="16">
        <v>0</v>
      </c>
      <c r="AR571" s="16">
        <f t="shared" si="63"/>
        <v>0</v>
      </c>
      <c r="AS571" s="16" t="s">
        <v>2036</v>
      </c>
      <c r="AT571" s="16" t="s">
        <v>273</v>
      </c>
      <c r="AU571" s="16" t="s">
        <v>274</v>
      </c>
      <c r="AV571" s="16">
        <v>0</v>
      </c>
      <c r="AW571" s="36">
        <v>0</v>
      </c>
      <c r="AX571" s="36">
        <v>0</v>
      </c>
      <c r="AY571" s="36">
        <v>0</v>
      </c>
      <c r="AZ571" s="36">
        <v>0</v>
      </c>
      <c r="BA571" s="36">
        <v>0</v>
      </c>
      <c r="BB571" s="36"/>
    </row>
    <row r="572" spans="1:54" hidden="1" x14ac:dyDescent="0.25">
      <c r="A572" s="2" t="str">
        <f t="shared" si="57"/>
        <v>R</v>
      </c>
      <c r="B572" s="34" t="s">
        <v>253</v>
      </c>
      <c r="C572" s="2" t="s">
        <v>2324</v>
      </c>
      <c r="D572" s="35" t="s">
        <v>2325</v>
      </c>
      <c r="E572" s="2" t="s">
        <v>2449</v>
      </c>
      <c r="F572" s="2" t="s">
        <v>2450</v>
      </c>
      <c r="G572" s="2" t="s">
        <v>2470</v>
      </c>
      <c r="H572" s="2" t="s">
        <v>2450</v>
      </c>
      <c r="I572" s="2" t="s">
        <v>2485</v>
      </c>
      <c r="J572" s="2" t="s">
        <v>2486</v>
      </c>
      <c r="K572" s="2" t="s">
        <v>262</v>
      </c>
      <c r="L572" s="2">
        <v>4580</v>
      </c>
      <c r="M572" s="2" t="s">
        <v>2396</v>
      </c>
      <c r="N572" s="2" t="s">
        <v>264</v>
      </c>
      <c r="O572" s="2" t="s">
        <v>450</v>
      </c>
      <c r="P572" s="2" t="s">
        <v>460</v>
      </c>
      <c r="Q572" s="2" t="s">
        <v>51</v>
      </c>
      <c r="R572" s="2" t="s">
        <v>2455</v>
      </c>
      <c r="S572" s="2" t="s">
        <v>79</v>
      </c>
      <c r="T572" s="2" t="s">
        <v>2487</v>
      </c>
      <c r="U572" s="2" t="s">
        <v>2488</v>
      </c>
      <c r="V572" s="2" t="s">
        <v>269</v>
      </c>
      <c r="W572" s="2" t="s">
        <v>270</v>
      </c>
      <c r="X572" s="2" t="s">
        <v>2034</v>
      </c>
      <c r="Y572" s="2" t="s">
        <v>2035</v>
      </c>
      <c r="Z572" s="16">
        <v>6820222.63682447</v>
      </c>
      <c r="AA572" s="16">
        <v>6820223</v>
      </c>
      <c r="AB572" s="16">
        <v>6814493.0099999998</v>
      </c>
      <c r="AC572" s="16">
        <v>2316637.0017999997</v>
      </c>
      <c r="AD572" s="36">
        <f t="shared" si="58"/>
        <v>4503585.9982000003</v>
      </c>
      <c r="AE572" s="16">
        <v>6962662.6848147875</v>
      </c>
      <c r="AF572" s="16">
        <v>6962662.6848147875</v>
      </c>
      <c r="AG572" s="16">
        <f t="shared" si="59"/>
        <v>0</v>
      </c>
      <c r="AH572" s="16">
        <v>7172218.5520276595</v>
      </c>
      <c r="AI572" s="16">
        <v>7172218.5520276595</v>
      </c>
      <c r="AJ572" s="16">
        <f t="shared" si="60"/>
        <v>0</v>
      </c>
      <c r="AK572" s="16">
        <v>7388534.2859248184</v>
      </c>
      <c r="AL572" s="16">
        <v>7388534.2859248184</v>
      </c>
      <c r="AM572" s="16">
        <f t="shared" si="61"/>
        <v>0</v>
      </c>
      <c r="AN572" s="16">
        <v>7611609.8865062632</v>
      </c>
      <c r="AO572" s="16">
        <v>7611609.8865062632</v>
      </c>
      <c r="AP572" s="16">
        <f t="shared" si="62"/>
        <v>0</v>
      </c>
      <c r="AQ572" s="16">
        <v>7839958.183101451</v>
      </c>
      <c r="AR572" s="16">
        <f t="shared" si="63"/>
        <v>4503585.9982000003</v>
      </c>
      <c r="AS572" s="16" t="s">
        <v>2036</v>
      </c>
      <c r="AT572" s="16" t="s">
        <v>273</v>
      </c>
      <c r="AU572" s="16" t="s">
        <v>274</v>
      </c>
      <c r="AV572" s="16">
        <v>0</v>
      </c>
      <c r="AW572" s="36">
        <v>0</v>
      </c>
      <c r="AX572" s="36">
        <v>0</v>
      </c>
      <c r="AY572" s="36">
        <v>0</v>
      </c>
      <c r="AZ572" s="36">
        <v>0</v>
      </c>
      <c r="BA572" s="36">
        <v>0</v>
      </c>
      <c r="BB572" s="36"/>
    </row>
    <row r="573" spans="1:54" hidden="1" x14ac:dyDescent="0.25">
      <c r="A573" s="2" t="str">
        <f t="shared" si="57"/>
        <v>R</v>
      </c>
      <c r="B573" s="34" t="s">
        <v>253</v>
      </c>
      <c r="C573" s="2" t="s">
        <v>2324</v>
      </c>
      <c r="D573" s="35" t="s">
        <v>2325</v>
      </c>
      <c r="E573" s="2" t="s">
        <v>2449</v>
      </c>
      <c r="F573" s="2" t="s">
        <v>2450</v>
      </c>
      <c r="G573" s="2" t="s">
        <v>2470</v>
      </c>
      <c r="H573" s="2" t="s">
        <v>2450</v>
      </c>
      <c r="I573" s="2" t="s">
        <v>2489</v>
      </c>
      <c r="J573" s="2" t="s">
        <v>2490</v>
      </c>
      <c r="K573" s="2" t="s">
        <v>262</v>
      </c>
      <c r="L573" s="2">
        <v>4580</v>
      </c>
      <c r="M573" s="2" t="s">
        <v>2396</v>
      </c>
      <c r="N573" s="2" t="s">
        <v>264</v>
      </c>
      <c r="O573" s="2" t="s">
        <v>450</v>
      </c>
      <c r="P573" s="2" t="s">
        <v>460</v>
      </c>
      <c r="Q573" s="2" t="s">
        <v>51</v>
      </c>
      <c r="R573" s="2" t="s">
        <v>2455</v>
      </c>
      <c r="S573" s="2" t="s">
        <v>79</v>
      </c>
      <c r="T573" s="2" t="s">
        <v>2487</v>
      </c>
      <c r="U573" s="2" t="s">
        <v>2488</v>
      </c>
      <c r="V573" s="2" t="s">
        <v>269</v>
      </c>
      <c r="W573" s="2" t="s">
        <v>270</v>
      </c>
      <c r="X573" s="2" t="s">
        <v>2034</v>
      </c>
      <c r="Y573" s="2" t="s">
        <v>2035</v>
      </c>
      <c r="Z573" s="16">
        <v>15746830</v>
      </c>
      <c r="AA573" s="16">
        <v>15746830</v>
      </c>
      <c r="AB573" s="16">
        <v>14657510.789999999</v>
      </c>
      <c r="AC573" s="16">
        <v>5208000</v>
      </c>
      <c r="AD573" s="36">
        <f t="shared" si="58"/>
        <v>10538830</v>
      </c>
      <c r="AE573" s="16">
        <v>18990427</v>
      </c>
      <c r="AF573" s="16">
        <v>18990427</v>
      </c>
      <c r="AG573" s="16">
        <f t="shared" si="59"/>
        <v>0</v>
      </c>
      <c r="AH573" s="16">
        <v>22018974</v>
      </c>
      <c r="AI573" s="16">
        <v>22018974</v>
      </c>
      <c r="AJ573" s="16">
        <f t="shared" si="60"/>
        <v>0</v>
      </c>
      <c r="AK573" s="16">
        <v>25025861</v>
      </c>
      <c r="AL573" s="16">
        <v>25025861</v>
      </c>
      <c r="AM573" s="16">
        <f t="shared" si="61"/>
        <v>0</v>
      </c>
      <c r="AN573" s="16">
        <v>28011088</v>
      </c>
      <c r="AO573" s="16">
        <v>28011088</v>
      </c>
      <c r="AP573" s="16">
        <f t="shared" si="62"/>
        <v>0</v>
      </c>
      <c r="AQ573" s="16">
        <v>28851420.640000001</v>
      </c>
      <c r="AR573" s="16">
        <f t="shared" si="63"/>
        <v>10538830</v>
      </c>
      <c r="AS573" s="16" t="s">
        <v>2036</v>
      </c>
      <c r="AT573" s="16" t="s">
        <v>273</v>
      </c>
      <c r="AU573" s="16" t="s">
        <v>274</v>
      </c>
      <c r="AV573" s="16">
        <v>0</v>
      </c>
      <c r="AW573" s="36">
        <v>0</v>
      </c>
      <c r="AX573" s="36">
        <v>0</v>
      </c>
      <c r="AY573" s="36">
        <v>0</v>
      </c>
      <c r="AZ573" s="36">
        <v>0</v>
      </c>
      <c r="BA573" s="36">
        <v>0</v>
      </c>
      <c r="BB573" s="36"/>
    </row>
    <row r="574" spans="1:54" hidden="1" x14ac:dyDescent="0.25">
      <c r="A574" s="2" t="str">
        <f t="shared" si="57"/>
        <v>R</v>
      </c>
      <c r="B574" s="34" t="s">
        <v>253</v>
      </c>
      <c r="C574" s="2" t="s">
        <v>2324</v>
      </c>
      <c r="D574" s="35" t="s">
        <v>2325</v>
      </c>
      <c r="E574" s="2" t="s">
        <v>2449</v>
      </c>
      <c r="F574" s="2" t="s">
        <v>2450</v>
      </c>
      <c r="G574" s="2" t="s">
        <v>2470</v>
      </c>
      <c r="H574" s="2" t="s">
        <v>2450</v>
      </c>
      <c r="I574" s="2" t="s">
        <v>2491</v>
      </c>
      <c r="J574" s="2" t="s">
        <v>2492</v>
      </c>
      <c r="K574" s="2" t="s">
        <v>262</v>
      </c>
      <c r="L574" s="2">
        <v>4580</v>
      </c>
      <c r="M574" s="2" t="s">
        <v>2396</v>
      </c>
      <c r="N574" s="2" t="s">
        <v>264</v>
      </c>
      <c r="O574" s="2" t="s">
        <v>450</v>
      </c>
      <c r="P574" s="2" t="s">
        <v>460</v>
      </c>
      <c r="Q574" s="2" t="s">
        <v>51</v>
      </c>
      <c r="R574" s="2" t="s">
        <v>2455</v>
      </c>
      <c r="S574" s="2" t="s">
        <v>79</v>
      </c>
      <c r="T574" s="2" t="s">
        <v>2487</v>
      </c>
      <c r="U574" s="2" t="s">
        <v>2488</v>
      </c>
      <c r="V574" s="2" t="s">
        <v>269</v>
      </c>
      <c r="W574" s="2" t="s">
        <v>270</v>
      </c>
      <c r="X574" s="2" t="s">
        <v>2034</v>
      </c>
      <c r="Y574" s="2" t="s">
        <v>2035</v>
      </c>
      <c r="Z574" s="16">
        <v>4519848.1080848798</v>
      </c>
      <c r="AA574" s="16">
        <v>4519848</v>
      </c>
      <c r="AB574" s="16">
        <v>4485706.9000000004</v>
      </c>
      <c r="AC574" s="16">
        <v>5917778.0630000001</v>
      </c>
      <c r="AD574" s="36">
        <f t="shared" si="58"/>
        <v>-1397930.0630000001</v>
      </c>
      <c r="AE574" s="16">
        <v>4614244.935828954</v>
      </c>
      <c r="AF574" s="16">
        <v>4614244.935828954</v>
      </c>
      <c r="AG574" s="16">
        <f t="shared" si="59"/>
        <v>0</v>
      </c>
      <c r="AH574" s="16">
        <v>4753120.2688490488</v>
      </c>
      <c r="AI574" s="16">
        <v>4753120.2688490488</v>
      </c>
      <c r="AJ574" s="16">
        <f t="shared" si="60"/>
        <v>0</v>
      </c>
      <c r="AK574" s="16">
        <v>4896475.4513214044</v>
      </c>
      <c r="AL574" s="16">
        <v>4896475.4513214044</v>
      </c>
      <c r="AM574" s="16">
        <f t="shared" si="61"/>
        <v>0</v>
      </c>
      <c r="AN574" s="16">
        <v>5044310.4832460219</v>
      </c>
      <c r="AO574" s="16">
        <v>5044310.4832460219</v>
      </c>
      <c r="AP574" s="16">
        <f t="shared" si="62"/>
        <v>0</v>
      </c>
      <c r="AQ574" s="16">
        <v>5195639.7977434024</v>
      </c>
      <c r="AR574" s="16">
        <f t="shared" si="63"/>
        <v>-1397930.0630000001</v>
      </c>
      <c r="AS574" s="16" t="s">
        <v>2036</v>
      </c>
      <c r="AT574" s="16" t="s">
        <v>273</v>
      </c>
      <c r="AU574" s="16" t="s">
        <v>274</v>
      </c>
      <c r="AV574" s="16">
        <v>0</v>
      </c>
      <c r="AW574" s="36">
        <v>0</v>
      </c>
      <c r="AX574" s="36">
        <v>0</v>
      </c>
      <c r="AY574" s="36">
        <v>0</v>
      </c>
      <c r="AZ574" s="36">
        <v>0</v>
      </c>
      <c r="BA574" s="36">
        <v>0</v>
      </c>
      <c r="BB574" s="36"/>
    </row>
    <row r="575" spans="1:54" hidden="1" x14ac:dyDescent="0.25">
      <c r="A575" s="2" t="str">
        <f t="shared" si="57"/>
        <v>R</v>
      </c>
      <c r="B575" s="34" t="s">
        <v>253</v>
      </c>
      <c r="C575" s="2" t="s">
        <v>2324</v>
      </c>
      <c r="D575" s="35" t="s">
        <v>2325</v>
      </c>
      <c r="E575" s="2" t="s">
        <v>2449</v>
      </c>
      <c r="F575" s="2" t="s">
        <v>2450</v>
      </c>
      <c r="G575" s="2" t="s">
        <v>2470</v>
      </c>
      <c r="H575" s="2" t="s">
        <v>2450</v>
      </c>
      <c r="I575" s="2" t="s">
        <v>2493</v>
      </c>
      <c r="J575" s="2" t="s">
        <v>2494</v>
      </c>
      <c r="K575" s="2" t="s">
        <v>262</v>
      </c>
      <c r="L575" s="2">
        <v>4580</v>
      </c>
      <c r="M575" s="2" t="s">
        <v>2396</v>
      </c>
      <c r="N575" s="2" t="s">
        <v>264</v>
      </c>
      <c r="O575" s="2" t="s">
        <v>450</v>
      </c>
      <c r="P575" s="2" t="s">
        <v>460</v>
      </c>
      <c r="Q575" s="2" t="s">
        <v>51</v>
      </c>
      <c r="R575" s="2" t="s">
        <v>2032</v>
      </c>
      <c r="S575" s="2" t="s">
        <v>81</v>
      </c>
      <c r="T575" s="2" t="s">
        <v>2033</v>
      </c>
      <c r="U575" s="2" t="s">
        <v>82</v>
      </c>
      <c r="V575" s="2" t="s">
        <v>269</v>
      </c>
      <c r="W575" s="2" t="s">
        <v>270</v>
      </c>
      <c r="X575" s="2" t="s">
        <v>2034</v>
      </c>
      <c r="Y575" s="2" t="s">
        <v>2035</v>
      </c>
      <c r="Z575" s="16">
        <v>2924340.1679869401</v>
      </c>
      <c r="AA575" s="16">
        <v>2924340</v>
      </c>
      <c r="AB575" s="16">
        <v>3876832.1</v>
      </c>
      <c r="AC575" s="16">
        <v>3258937.2175599998</v>
      </c>
      <c r="AD575" s="36">
        <f t="shared" si="58"/>
        <v>-334597.21755999979</v>
      </c>
      <c r="AE575" s="16">
        <v>2985414.8829997648</v>
      </c>
      <c r="AF575" s="16">
        <v>2985414.8829997648</v>
      </c>
      <c r="AG575" s="16">
        <f t="shared" si="59"/>
        <v>0</v>
      </c>
      <c r="AH575" s="16">
        <v>3075267.1755949035</v>
      </c>
      <c r="AI575" s="16">
        <v>3075267.1755949035</v>
      </c>
      <c r="AJ575" s="16">
        <f t="shared" si="60"/>
        <v>0</v>
      </c>
      <c r="AK575" s="16">
        <v>3168017.929241498</v>
      </c>
      <c r="AL575" s="16">
        <v>3168017.929241498</v>
      </c>
      <c r="AM575" s="16">
        <f t="shared" si="61"/>
        <v>0</v>
      </c>
      <c r="AN575" s="16">
        <v>3263667.1439395486</v>
      </c>
      <c r="AO575" s="16">
        <v>3263667.1439395486</v>
      </c>
      <c r="AP575" s="16">
        <f t="shared" si="62"/>
        <v>0</v>
      </c>
      <c r="AQ575" s="16">
        <v>3361577.158257735</v>
      </c>
      <c r="AR575" s="16">
        <f t="shared" si="63"/>
        <v>-334597.21755999979</v>
      </c>
      <c r="AS575" s="16" t="s">
        <v>2036</v>
      </c>
      <c r="AT575" s="16" t="s">
        <v>273</v>
      </c>
      <c r="AU575" s="16" t="s">
        <v>274</v>
      </c>
      <c r="AV575" s="16">
        <v>0</v>
      </c>
      <c r="AW575" s="36">
        <v>0</v>
      </c>
      <c r="AX575" s="36">
        <v>0</v>
      </c>
      <c r="AY575" s="36">
        <v>0</v>
      </c>
      <c r="AZ575" s="36">
        <v>0</v>
      </c>
      <c r="BA575" s="36">
        <v>0</v>
      </c>
      <c r="BB575" s="36"/>
    </row>
    <row r="576" spans="1:54" hidden="1" x14ac:dyDescent="0.25">
      <c r="A576" s="2" t="str">
        <f t="shared" si="57"/>
        <v>R</v>
      </c>
      <c r="B576" s="34" t="s">
        <v>253</v>
      </c>
      <c r="C576" s="2" t="s">
        <v>2324</v>
      </c>
      <c r="D576" s="35" t="s">
        <v>2325</v>
      </c>
      <c r="E576" s="2" t="s">
        <v>2449</v>
      </c>
      <c r="F576" s="2" t="s">
        <v>2450</v>
      </c>
      <c r="G576" s="2" t="s">
        <v>2470</v>
      </c>
      <c r="H576" s="2" t="s">
        <v>2450</v>
      </c>
      <c r="I576" s="2" t="s">
        <v>2495</v>
      </c>
      <c r="J576" s="2" t="s">
        <v>2496</v>
      </c>
      <c r="K576" s="2" t="s">
        <v>262</v>
      </c>
      <c r="L576" s="2">
        <v>4580</v>
      </c>
      <c r="M576" s="2" t="s">
        <v>2396</v>
      </c>
      <c r="N576" s="2" t="s">
        <v>264</v>
      </c>
      <c r="O576" s="2" t="s">
        <v>450</v>
      </c>
      <c r="P576" s="2" t="s">
        <v>460</v>
      </c>
      <c r="Q576" s="2" t="s">
        <v>51</v>
      </c>
      <c r="R576" s="2" t="s">
        <v>2032</v>
      </c>
      <c r="S576" s="2" t="s">
        <v>81</v>
      </c>
      <c r="T576" s="2" t="s">
        <v>2033</v>
      </c>
      <c r="U576" s="2" t="s">
        <v>82</v>
      </c>
      <c r="V576" s="2" t="s">
        <v>269</v>
      </c>
      <c r="W576" s="2" t="s">
        <v>270</v>
      </c>
      <c r="X576" s="2" t="s">
        <v>2034</v>
      </c>
      <c r="Y576" s="2" t="s">
        <v>2035</v>
      </c>
      <c r="Z576" s="16">
        <v>852871.9572245623</v>
      </c>
      <c r="AA576" s="16">
        <v>852872</v>
      </c>
      <c r="AB576" s="16">
        <v>853415.76</v>
      </c>
      <c r="AC576" s="16">
        <v>245337.49</v>
      </c>
      <c r="AD576" s="36">
        <f t="shared" si="58"/>
        <v>607534.51</v>
      </c>
      <c r="AE576" s="16">
        <v>870684.1503135002</v>
      </c>
      <c r="AF576" s="16">
        <v>870684.1503135002</v>
      </c>
      <c r="AG576" s="16">
        <f t="shared" si="59"/>
        <v>0</v>
      </c>
      <c r="AH576" s="16">
        <v>896889.20726468321</v>
      </c>
      <c r="AI576" s="16">
        <v>896889.20726468321</v>
      </c>
      <c r="AJ576" s="16">
        <f t="shared" si="60"/>
        <v>0</v>
      </c>
      <c r="AK576" s="16">
        <v>923939.58863364637</v>
      </c>
      <c r="AL576" s="16">
        <v>923939.58863364637</v>
      </c>
      <c r="AM576" s="16">
        <f t="shared" si="61"/>
        <v>0</v>
      </c>
      <c r="AN576" s="16">
        <v>951835.29442038946</v>
      </c>
      <c r="AO576" s="16">
        <v>951835.29442038946</v>
      </c>
      <c r="AP576" s="16">
        <f t="shared" si="62"/>
        <v>0</v>
      </c>
      <c r="AQ576" s="16">
        <v>980390.35325300111</v>
      </c>
      <c r="AR576" s="16">
        <f t="shared" si="63"/>
        <v>607534.51</v>
      </c>
      <c r="AS576" s="16" t="s">
        <v>2036</v>
      </c>
      <c r="AT576" s="16" t="s">
        <v>273</v>
      </c>
      <c r="AU576" s="16" t="s">
        <v>274</v>
      </c>
      <c r="AV576" s="16">
        <v>0</v>
      </c>
      <c r="AW576" s="36">
        <v>0</v>
      </c>
      <c r="AX576" s="36">
        <v>0</v>
      </c>
      <c r="AY576" s="36">
        <v>0</v>
      </c>
      <c r="AZ576" s="36">
        <v>0</v>
      </c>
      <c r="BA576" s="36">
        <v>0</v>
      </c>
      <c r="BB576" s="36"/>
    </row>
    <row r="577" spans="1:54" hidden="1" x14ac:dyDescent="0.25">
      <c r="A577" s="2" t="str">
        <f t="shared" si="57"/>
        <v>R</v>
      </c>
      <c r="B577" s="34" t="s">
        <v>253</v>
      </c>
      <c r="C577" s="2" t="s">
        <v>2324</v>
      </c>
      <c r="D577" s="35" t="s">
        <v>2325</v>
      </c>
      <c r="E577" s="2" t="s">
        <v>2449</v>
      </c>
      <c r="F577" s="2" t="s">
        <v>2450</v>
      </c>
      <c r="G577" s="2" t="s">
        <v>2470</v>
      </c>
      <c r="H577" s="2" t="s">
        <v>2450</v>
      </c>
      <c r="I577" s="2" t="s">
        <v>2497</v>
      </c>
      <c r="J577" s="2" t="s">
        <v>2498</v>
      </c>
      <c r="K577" s="2" t="s">
        <v>262</v>
      </c>
      <c r="L577" s="2">
        <v>4580</v>
      </c>
      <c r="M577" s="2" t="s">
        <v>2396</v>
      </c>
      <c r="N577" s="2" t="s">
        <v>264</v>
      </c>
      <c r="O577" s="2" t="s">
        <v>450</v>
      </c>
      <c r="P577" s="2" t="s">
        <v>460</v>
      </c>
      <c r="Q577" s="2" t="s">
        <v>51</v>
      </c>
      <c r="R577" s="2" t="s">
        <v>2032</v>
      </c>
      <c r="S577" s="2" t="s">
        <v>81</v>
      </c>
      <c r="T577" s="2" t="s">
        <v>2033</v>
      </c>
      <c r="U577" s="2" t="s">
        <v>82</v>
      </c>
      <c r="V577" s="2" t="s">
        <v>269</v>
      </c>
      <c r="W577" s="2" t="s">
        <v>270</v>
      </c>
      <c r="X577" s="2" t="s">
        <v>2034</v>
      </c>
      <c r="Y577" s="2" t="s">
        <v>2035</v>
      </c>
      <c r="Z577" s="16">
        <v>4002986.28785497</v>
      </c>
      <c r="AA577" s="16">
        <v>4002986</v>
      </c>
      <c r="AB577" s="16">
        <v>3899390.42</v>
      </c>
      <c r="AC577" s="16">
        <v>1524459.023544</v>
      </c>
      <c r="AD577" s="36">
        <f t="shared" si="58"/>
        <v>2478526.976456</v>
      </c>
      <c r="AE577" s="16">
        <v>4086588.479353535</v>
      </c>
      <c r="AF577" s="16">
        <v>2575000</v>
      </c>
      <c r="AG577" s="16">
        <f t="shared" si="59"/>
        <v>1511588.479353535</v>
      </c>
      <c r="AH577" s="16">
        <v>4209582.8898971844</v>
      </c>
      <c r="AI577" s="16">
        <v>2652250</v>
      </c>
      <c r="AJ577" s="16">
        <f t="shared" si="60"/>
        <v>1557332.8898971844</v>
      </c>
      <c r="AK577" s="16">
        <v>4336544.8620712748</v>
      </c>
      <c r="AL577" s="16">
        <v>2731817.5</v>
      </c>
      <c r="AM577" s="16">
        <f t="shared" si="61"/>
        <v>1604727.3620712748</v>
      </c>
      <c r="AN577" s="16">
        <v>4467474.395875806</v>
      </c>
      <c r="AO577" s="16">
        <v>2813772.0249999999</v>
      </c>
      <c r="AP577" s="16">
        <f t="shared" si="62"/>
        <v>1653702.3708758061</v>
      </c>
      <c r="AQ577" s="16">
        <v>2898185.1857500002</v>
      </c>
      <c r="AR577" s="16">
        <f t="shared" si="63"/>
        <v>8805878.0786538012</v>
      </c>
      <c r="AS577" s="16" t="s">
        <v>2036</v>
      </c>
      <c r="AT577" s="16" t="s">
        <v>2499</v>
      </c>
      <c r="AU577" s="16" t="s">
        <v>274</v>
      </c>
      <c r="AV577" s="16">
        <v>0</v>
      </c>
      <c r="AW577" s="36">
        <v>0</v>
      </c>
      <c r="AX577" s="36">
        <v>0</v>
      </c>
      <c r="AY577" s="36">
        <v>0</v>
      </c>
      <c r="AZ577" s="36">
        <v>0</v>
      </c>
      <c r="BA577" s="36">
        <v>0</v>
      </c>
      <c r="BB577" s="36"/>
    </row>
    <row r="578" spans="1:54" hidden="1" x14ac:dyDescent="0.25">
      <c r="A578" s="2" t="str">
        <f t="shared" si="57"/>
        <v>R</v>
      </c>
      <c r="B578" s="34" t="s">
        <v>253</v>
      </c>
      <c r="C578" s="2" t="s">
        <v>2324</v>
      </c>
      <c r="D578" s="35" t="s">
        <v>2325</v>
      </c>
      <c r="E578" s="2" t="s">
        <v>2449</v>
      </c>
      <c r="F578" s="2" t="s">
        <v>2450</v>
      </c>
      <c r="G578" s="2" t="s">
        <v>2470</v>
      </c>
      <c r="H578" s="2" t="s">
        <v>2450</v>
      </c>
      <c r="I578" s="2" t="s">
        <v>2500</v>
      </c>
      <c r="J578" s="2" t="s">
        <v>2501</v>
      </c>
      <c r="K578" s="2" t="s">
        <v>262</v>
      </c>
      <c r="L578" s="2">
        <v>4580</v>
      </c>
      <c r="M578" s="2" t="s">
        <v>2396</v>
      </c>
      <c r="N578" s="2" t="s">
        <v>264</v>
      </c>
      <c r="O578" s="2" t="s">
        <v>450</v>
      </c>
      <c r="P578" s="2" t="s">
        <v>460</v>
      </c>
      <c r="Q578" s="2" t="s">
        <v>51</v>
      </c>
      <c r="R578" s="2" t="s">
        <v>2032</v>
      </c>
      <c r="S578" s="2" t="s">
        <v>81</v>
      </c>
      <c r="T578" s="2" t="s">
        <v>2033</v>
      </c>
      <c r="U578" s="2" t="s">
        <v>82</v>
      </c>
      <c r="V578" s="2" t="s">
        <v>269</v>
      </c>
      <c r="W578" s="2" t="s">
        <v>270</v>
      </c>
      <c r="X578" s="2" t="s">
        <v>2034</v>
      </c>
      <c r="Y578" s="2" t="s">
        <v>2035</v>
      </c>
      <c r="Z578" s="16">
        <v>0</v>
      </c>
      <c r="AA578" s="16">
        <v>0</v>
      </c>
      <c r="AB578" s="16">
        <v>-1653.83</v>
      </c>
      <c r="AC578" s="16">
        <v>303047.55</v>
      </c>
      <c r="AD578" s="36">
        <f t="shared" si="58"/>
        <v>-303047.55</v>
      </c>
      <c r="AE578" s="16">
        <v>0</v>
      </c>
      <c r="AF578" s="16">
        <v>500000</v>
      </c>
      <c r="AG578" s="16">
        <f t="shared" si="59"/>
        <v>-500000</v>
      </c>
      <c r="AH578" s="16">
        <v>0</v>
      </c>
      <c r="AI578" s="16">
        <v>500000</v>
      </c>
      <c r="AJ578" s="16">
        <f t="shared" si="60"/>
        <v>-500000</v>
      </c>
      <c r="AK578" s="16">
        <v>0</v>
      </c>
      <c r="AL578" s="16">
        <v>500000</v>
      </c>
      <c r="AM578" s="16">
        <f t="shared" si="61"/>
        <v>-500000</v>
      </c>
      <c r="AN578" s="16">
        <v>0</v>
      </c>
      <c r="AO578" s="16">
        <v>500000</v>
      </c>
      <c r="AP578" s="16">
        <f t="shared" si="62"/>
        <v>-500000</v>
      </c>
      <c r="AQ578" s="16">
        <v>500000</v>
      </c>
      <c r="AR578" s="16">
        <f t="shared" si="63"/>
        <v>-2303047.5499999998</v>
      </c>
      <c r="AS578" s="16" t="s">
        <v>2036</v>
      </c>
      <c r="AT578" s="16" t="s">
        <v>2502</v>
      </c>
      <c r="AU578" s="16" t="s">
        <v>274</v>
      </c>
      <c r="AV578" s="16">
        <v>0</v>
      </c>
      <c r="AW578" s="36">
        <v>0</v>
      </c>
      <c r="AX578" s="36">
        <v>0</v>
      </c>
      <c r="AY578" s="36">
        <v>0</v>
      </c>
      <c r="AZ578" s="36">
        <v>0</v>
      </c>
      <c r="BA578" s="36">
        <v>0</v>
      </c>
      <c r="BB578" s="36"/>
    </row>
    <row r="579" spans="1:54" hidden="1" x14ac:dyDescent="0.25">
      <c r="A579" s="2" t="str">
        <f t="shared" si="57"/>
        <v>R</v>
      </c>
      <c r="B579" s="34" t="s">
        <v>253</v>
      </c>
      <c r="C579" s="2" t="s">
        <v>2324</v>
      </c>
      <c r="D579" s="35" t="s">
        <v>2325</v>
      </c>
      <c r="E579" s="2" t="s">
        <v>2449</v>
      </c>
      <c r="F579" s="2" t="s">
        <v>2450</v>
      </c>
      <c r="G579" s="2" t="s">
        <v>2470</v>
      </c>
      <c r="H579" s="2" t="s">
        <v>2450</v>
      </c>
      <c r="I579" s="2" t="s">
        <v>2503</v>
      </c>
      <c r="J579" s="2" t="s">
        <v>2504</v>
      </c>
      <c r="K579" s="2" t="s">
        <v>262</v>
      </c>
      <c r="L579" s="2">
        <v>4580</v>
      </c>
      <c r="M579" s="2" t="s">
        <v>2396</v>
      </c>
      <c r="N579" s="2" t="s">
        <v>264</v>
      </c>
      <c r="O579" s="2" t="s">
        <v>450</v>
      </c>
      <c r="P579" s="2" t="s">
        <v>460</v>
      </c>
      <c r="Q579" s="2" t="s">
        <v>51</v>
      </c>
      <c r="R579" s="2" t="s">
        <v>2455</v>
      </c>
      <c r="S579" s="2" t="s">
        <v>79</v>
      </c>
      <c r="T579" s="2" t="s">
        <v>2487</v>
      </c>
      <c r="U579" s="2" t="s">
        <v>2488</v>
      </c>
      <c r="V579" s="2" t="s">
        <v>269</v>
      </c>
      <c r="W579" s="2" t="s">
        <v>270</v>
      </c>
      <c r="X579" s="2" t="s">
        <v>2034</v>
      </c>
      <c r="Y579" s="2" t="s">
        <v>2035</v>
      </c>
      <c r="Z579" s="16">
        <v>6059326.4026119104</v>
      </c>
      <c r="AA579" s="16">
        <v>6059326</v>
      </c>
      <c r="AB579" s="16">
        <v>6813651.2699999996</v>
      </c>
      <c r="AC579" s="16">
        <v>21366361.118568897</v>
      </c>
      <c r="AD579" s="36">
        <f t="shared" si="58"/>
        <v>-15307035.118568897</v>
      </c>
      <c r="AE579" s="16">
        <v>6185875.1664186735</v>
      </c>
      <c r="AF579" s="16">
        <v>6185875.1664186735</v>
      </c>
      <c r="AG579" s="16">
        <f t="shared" si="59"/>
        <v>0</v>
      </c>
      <c r="AH579" s="16">
        <v>6372051.9918157393</v>
      </c>
      <c r="AI579" s="16">
        <v>6372051.9918157393</v>
      </c>
      <c r="AJ579" s="16">
        <f t="shared" si="60"/>
        <v>0</v>
      </c>
      <c r="AK579" s="16">
        <v>6564234.5212578736</v>
      </c>
      <c r="AL579" s="16">
        <v>6564234.5212578736</v>
      </c>
      <c r="AM579" s="16">
        <f t="shared" si="61"/>
        <v>0</v>
      </c>
      <c r="AN579" s="16">
        <v>6762422.7547450736</v>
      </c>
      <c r="AO579" s="16">
        <v>6762422.7547450736</v>
      </c>
      <c r="AP579" s="16">
        <f t="shared" si="62"/>
        <v>0</v>
      </c>
      <c r="AQ579" s="16">
        <v>6965295.4373874264</v>
      </c>
      <c r="AR579" s="16">
        <f t="shared" si="63"/>
        <v>-15307035.118568897</v>
      </c>
      <c r="AS579" s="16" t="s">
        <v>2036</v>
      </c>
      <c r="AT579" s="16" t="s">
        <v>273</v>
      </c>
      <c r="AU579" s="16" t="s">
        <v>274</v>
      </c>
      <c r="AV579" s="16">
        <v>0</v>
      </c>
      <c r="AW579" s="36">
        <v>0</v>
      </c>
      <c r="AX579" s="36">
        <v>0</v>
      </c>
      <c r="AY579" s="36">
        <v>0</v>
      </c>
      <c r="AZ579" s="36">
        <v>0</v>
      </c>
      <c r="BA579" s="36">
        <v>0</v>
      </c>
      <c r="BB579" s="36"/>
    </row>
    <row r="580" spans="1:54" hidden="1" x14ac:dyDescent="0.25">
      <c r="A580" s="2" t="str">
        <f t="shared" si="57"/>
        <v>R</v>
      </c>
      <c r="B580" s="34" t="s">
        <v>253</v>
      </c>
      <c r="C580" s="2" t="s">
        <v>2324</v>
      </c>
      <c r="D580" s="35" t="s">
        <v>2325</v>
      </c>
      <c r="E580" s="2" t="s">
        <v>2449</v>
      </c>
      <c r="F580" s="2" t="s">
        <v>2450</v>
      </c>
      <c r="G580" s="2" t="s">
        <v>2470</v>
      </c>
      <c r="H580" s="2" t="s">
        <v>2450</v>
      </c>
      <c r="I580" s="2" t="s">
        <v>2505</v>
      </c>
      <c r="J580" s="2" t="s">
        <v>2506</v>
      </c>
      <c r="K580" s="2" t="s">
        <v>262</v>
      </c>
      <c r="L580" s="2">
        <v>4580</v>
      </c>
      <c r="M580" s="2" t="s">
        <v>2396</v>
      </c>
      <c r="N580" s="2" t="s">
        <v>264</v>
      </c>
      <c r="O580" s="2" t="s">
        <v>300</v>
      </c>
      <c r="P580" s="2" t="s">
        <v>460</v>
      </c>
      <c r="Q580" s="2" t="s">
        <v>51</v>
      </c>
      <c r="R580" s="2" t="s">
        <v>2455</v>
      </c>
      <c r="S580" s="2" t="s">
        <v>79</v>
      </c>
      <c r="T580" s="2" t="s">
        <v>2487</v>
      </c>
      <c r="U580" s="2" t="s">
        <v>2488</v>
      </c>
      <c r="V580" s="2" t="s">
        <v>269</v>
      </c>
      <c r="W580" s="2" t="s">
        <v>270</v>
      </c>
      <c r="X580" s="2" t="s">
        <v>2034</v>
      </c>
      <c r="Y580" s="2" t="s">
        <v>2035</v>
      </c>
      <c r="Z580" s="16">
        <v>0</v>
      </c>
      <c r="AA580" s="16">
        <v>0</v>
      </c>
      <c r="AB580" s="16">
        <v>86131.08</v>
      </c>
      <c r="AC580" s="16">
        <v>90188.85</v>
      </c>
      <c r="AD580" s="36">
        <f t="shared" si="58"/>
        <v>-90188.85</v>
      </c>
      <c r="AE580" s="16">
        <v>0</v>
      </c>
      <c r="AF580" s="16">
        <v>1011588</v>
      </c>
      <c r="AG580" s="16">
        <f t="shared" si="59"/>
        <v>-1011588</v>
      </c>
      <c r="AH580" s="16">
        <v>0</v>
      </c>
      <c r="AI580" s="16">
        <v>1057333</v>
      </c>
      <c r="AJ580" s="16">
        <f t="shared" si="60"/>
        <v>-1057333</v>
      </c>
      <c r="AK580" s="16">
        <v>0</v>
      </c>
      <c r="AL580" s="16">
        <v>1104727</v>
      </c>
      <c r="AM580" s="16">
        <f t="shared" si="61"/>
        <v>-1104727</v>
      </c>
      <c r="AN580" s="16">
        <v>0</v>
      </c>
      <c r="AO580" s="16">
        <v>1153702.5</v>
      </c>
      <c r="AP580" s="16">
        <f t="shared" si="62"/>
        <v>-1153702.5</v>
      </c>
      <c r="AQ580" s="16">
        <v>1203313.2150000001</v>
      </c>
      <c r="AR580" s="16">
        <f t="shared" si="63"/>
        <v>-4417539.3499999996</v>
      </c>
      <c r="AS580" s="16" t="s">
        <v>2036</v>
      </c>
      <c r="AT580" s="16" t="s">
        <v>2507</v>
      </c>
      <c r="AU580" s="16" t="s">
        <v>274</v>
      </c>
      <c r="AV580" s="16">
        <v>0</v>
      </c>
      <c r="AW580" s="36">
        <v>0</v>
      </c>
      <c r="AX580" s="36">
        <v>0</v>
      </c>
      <c r="AY580" s="36">
        <v>0</v>
      </c>
      <c r="AZ580" s="36">
        <v>0</v>
      </c>
      <c r="BA580" s="36">
        <v>0</v>
      </c>
      <c r="BB580" s="36"/>
    </row>
    <row r="581" spans="1:54" hidden="1" x14ac:dyDescent="0.25">
      <c r="A581" s="2" t="str">
        <f t="shared" si="57"/>
        <v>R</v>
      </c>
      <c r="B581" s="34" t="s">
        <v>253</v>
      </c>
      <c r="C581" s="2" t="s">
        <v>2324</v>
      </c>
      <c r="D581" s="35" t="s">
        <v>2325</v>
      </c>
      <c r="E581" s="2" t="s">
        <v>2449</v>
      </c>
      <c r="F581" s="2" t="s">
        <v>2450</v>
      </c>
      <c r="G581" s="2" t="s">
        <v>2470</v>
      </c>
      <c r="H581" s="2" t="s">
        <v>2450</v>
      </c>
      <c r="I581" s="2" t="s">
        <v>2508</v>
      </c>
      <c r="J581" s="2" t="s">
        <v>2509</v>
      </c>
      <c r="K581" s="2" t="s">
        <v>262</v>
      </c>
      <c r="L581" s="2">
        <v>4580</v>
      </c>
      <c r="M581" s="2" t="s">
        <v>2396</v>
      </c>
      <c r="N581" s="2" t="s">
        <v>264</v>
      </c>
      <c r="O581" s="2" t="s">
        <v>450</v>
      </c>
      <c r="P581" s="2" t="s">
        <v>266</v>
      </c>
      <c r="Q581" s="2" t="s">
        <v>118</v>
      </c>
      <c r="R581" s="2" t="s">
        <v>267</v>
      </c>
      <c r="S581" s="2" t="s">
        <v>182</v>
      </c>
      <c r="T581" s="2" t="s">
        <v>268</v>
      </c>
      <c r="U581" s="2" t="s">
        <v>187</v>
      </c>
      <c r="V581" s="2" t="s">
        <v>269</v>
      </c>
      <c r="W581" s="2" t="s">
        <v>270</v>
      </c>
      <c r="X581" s="2" t="s">
        <v>2034</v>
      </c>
      <c r="Y581" s="2" t="s">
        <v>2035</v>
      </c>
      <c r="Z581" s="16">
        <v>0</v>
      </c>
      <c r="AA581" s="16">
        <v>0</v>
      </c>
      <c r="AB581" s="16">
        <v>0</v>
      </c>
      <c r="AC581" s="16">
        <v>0</v>
      </c>
      <c r="AD581" s="36">
        <f t="shared" si="58"/>
        <v>0</v>
      </c>
      <c r="AE581" s="16">
        <v>0</v>
      </c>
      <c r="AF581" s="16">
        <v>0</v>
      </c>
      <c r="AG581" s="16">
        <f t="shared" si="59"/>
        <v>0</v>
      </c>
      <c r="AH581" s="16">
        <v>0</v>
      </c>
      <c r="AI581" s="16">
        <v>0</v>
      </c>
      <c r="AJ581" s="16">
        <f t="shared" si="60"/>
        <v>0</v>
      </c>
      <c r="AK581" s="16">
        <v>0</v>
      </c>
      <c r="AL581" s="16">
        <v>0</v>
      </c>
      <c r="AM581" s="16">
        <f t="shared" si="61"/>
        <v>0</v>
      </c>
      <c r="AN581" s="16">
        <v>0</v>
      </c>
      <c r="AO581" s="16">
        <v>0</v>
      </c>
      <c r="AP581" s="16">
        <f t="shared" si="62"/>
        <v>0</v>
      </c>
      <c r="AQ581" s="16">
        <v>0</v>
      </c>
      <c r="AR581" s="16">
        <f t="shared" si="63"/>
        <v>0</v>
      </c>
      <c r="AS581" s="16" t="s">
        <v>2036</v>
      </c>
      <c r="AT581" s="16" t="s">
        <v>273</v>
      </c>
      <c r="AU581" s="16" t="s">
        <v>274</v>
      </c>
      <c r="AV581" s="16">
        <v>0</v>
      </c>
      <c r="AW581" s="36">
        <v>0</v>
      </c>
      <c r="AX581" s="36">
        <v>0</v>
      </c>
      <c r="AY581" s="36">
        <v>0</v>
      </c>
      <c r="AZ581" s="36">
        <v>0</v>
      </c>
      <c r="BA581" s="36">
        <v>0</v>
      </c>
      <c r="BB581" s="36"/>
    </row>
    <row r="582" spans="1:54" hidden="1" x14ac:dyDescent="0.25">
      <c r="A582" s="2" t="str">
        <f t="shared" si="57"/>
        <v>R</v>
      </c>
      <c r="B582" s="34" t="s">
        <v>253</v>
      </c>
      <c r="C582" s="2" t="s">
        <v>2324</v>
      </c>
      <c r="D582" s="35" t="s">
        <v>2325</v>
      </c>
      <c r="E582" s="2" t="s">
        <v>2449</v>
      </c>
      <c r="F582" s="2" t="s">
        <v>2450</v>
      </c>
      <c r="G582" s="2" t="s">
        <v>2470</v>
      </c>
      <c r="H582" s="2" t="s">
        <v>2450</v>
      </c>
      <c r="I582" s="2" t="s">
        <v>2510</v>
      </c>
      <c r="J582" s="2" t="s">
        <v>2511</v>
      </c>
      <c r="K582" s="2" t="s">
        <v>262</v>
      </c>
      <c r="L582" s="2">
        <v>4580</v>
      </c>
      <c r="M582" s="2" t="s">
        <v>2396</v>
      </c>
      <c r="N582" s="2" t="s">
        <v>264</v>
      </c>
      <c r="O582" s="2" t="s">
        <v>450</v>
      </c>
      <c r="P582" s="2" t="s">
        <v>266</v>
      </c>
      <c r="Q582" s="2" t="s">
        <v>118</v>
      </c>
      <c r="R582" s="2" t="s">
        <v>267</v>
      </c>
      <c r="S582" s="2" t="s">
        <v>182</v>
      </c>
      <c r="T582" s="2" t="s">
        <v>2008</v>
      </c>
      <c r="U582" s="2" t="s">
        <v>193</v>
      </c>
      <c r="V582" s="2" t="s">
        <v>269</v>
      </c>
      <c r="W582" s="2" t="s">
        <v>270</v>
      </c>
      <c r="X582" s="2" t="s">
        <v>2009</v>
      </c>
      <c r="Y582" s="2" t="s">
        <v>2010</v>
      </c>
      <c r="Z582" s="16">
        <v>0</v>
      </c>
      <c r="AA582" s="16">
        <v>0</v>
      </c>
      <c r="AB582" s="16">
        <v>192119.43</v>
      </c>
      <c r="AC582" s="16">
        <v>2692486.7194799995</v>
      </c>
      <c r="AD582" s="36">
        <f t="shared" si="58"/>
        <v>-2692486.7194799995</v>
      </c>
      <c r="AE582" s="16">
        <v>0</v>
      </c>
      <c r="AF582" s="16">
        <v>0</v>
      </c>
      <c r="AG582" s="16">
        <f t="shared" si="59"/>
        <v>0</v>
      </c>
      <c r="AH582" s="16">
        <v>0</v>
      </c>
      <c r="AI582" s="16">
        <v>0</v>
      </c>
      <c r="AJ582" s="16">
        <f t="shared" si="60"/>
        <v>0</v>
      </c>
      <c r="AK582" s="16">
        <v>0</v>
      </c>
      <c r="AL582" s="16">
        <v>0</v>
      </c>
      <c r="AM582" s="16">
        <f t="shared" si="61"/>
        <v>0</v>
      </c>
      <c r="AN582" s="16">
        <v>0</v>
      </c>
      <c r="AO582" s="16">
        <v>0</v>
      </c>
      <c r="AP582" s="16">
        <f t="shared" si="62"/>
        <v>0</v>
      </c>
      <c r="AQ582" s="16">
        <v>0</v>
      </c>
      <c r="AR582" s="16">
        <f t="shared" si="63"/>
        <v>-2692486.7194799995</v>
      </c>
      <c r="AS582" s="16" t="s">
        <v>2036</v>
      </c>
      <c r="AT582" s="16" t="s">
        <v>273</v>
      </c>
      <c r="AU582" s="16" t="s">
        <v>274</v>
      </c>
      <c r="AV582" s="16">
        <v>0</v>
      </c>
      <c r="AW582" s="36">
        <v>0</v>
      </c>
      <c r="AX582" s="36">
        <v>0</v>
      </c>
      <c r="AY582" s="36">
        <v>0</v>
      </c>
      <c r="AZ582" s="36">
        <v>0</v>
      </c>
      <c r="BA582" s="36">
        <v>0</v>
      </c>
      <c r="BB582" s="36"/>
    </row>
    <row r="583" spans="1:54" hidden="1" x14ac:dyDescent="0.25">
      <c r="A583" s="2" t="str">
        <f t="shared" si="57"/>
        <v>R</v>
      </c>
      <c r="B583" s="34" t="s">
        <v>253</v>
      </c>
      <c r="C583" s="2" t="s">
        <v>2324</v>
      </c>
      <c r="D583" s="35" t="s">
        <v>2325</v>
      </c>
      <c r="E583" s="2" t="s">
        <v>2449</v>
      </c>
      <c r="F583" s="2" t="s">
        <v>2450</v>
      </c>
      <c r="G583" s="2" t="s">
        <v>2470</v>
      </c>
      <c r="H583" s="2" t="s">
        <v>2450</v>
      </c>
      <c r="I583" s="2" t="s">
        <v>2512</v>
      </c>
      <c r="J583" s="2" t="s">
        <v>2513</v>
      </c>
      <c r="K583" s="2" t="s">
        <v>262</v>
      </c>
      <c r="L583" s="2">
        <v>4580</v>
      </c>
      <c r="M583" s="2" t="s">
        <v>2396</v>
      </c>
      <c r="N583" s="2" t="s">
        <v>264</v>
      </c>
      <c r="O583" s="2" t="s">
        <v>450</v>
      </c>
      <c r="P583" s="2" t="s">
        <v>266</v>
      </c>
      <c r="Q583" s="2" t="s">
        <v>118</v>
      </c>
      <c r="R583" s="2" t="s">
        <v>267</v>
      </c>
      <c r="S583" s="2" t="s">
        <v>182</v>
      </c>
      <c r="T583" s="2" t="s">
        <v>2008</v>
      </c>
      <c r="U583" s="2" t="s">
        <v>193</v>
      </c>
      <c r="V583" s="2" t="s">
        <v>269</v>
      </c>
      <c r="W583" s="2" t="s">
        <v>270</v>
      </c>
      <c r="X583" s="2" t="s">
        <v>2034</v>
      </c>
      <c r="Y583" s="2" t="s">
        <v>2035</v>
      </c>
      <c r="Z583" s="16">
        <v>0</v>
      </c>
      <c r="AA583" s="16">
        <v>0</v>
      </c>
      <c r="AB583" s="16">
        <v>1283.07</v>
      </c>
      <c r="AC583" s="16">
        <v>-812.46000000000026</v>
      </c>
      <c r="AD583" s="36">
        <f t="shared" si="58"/>
        <v>812.46000000000026</v>
      </c>
      <c r="AE583" s="16">
        <v>0</v>
      </c>
      <c r="AF583" s="16">
        <v>0</v>
      </c>
      <c r="AG583" s="16">
        <f t="shared" si="59"/>
        <v>0</v>
      </c>
      <c r="AH583" s="16">
        <v>0</v>
      </c>
      <c r="AI583" s="16">
        <v>0</v>
      </c>
      <c r="AJ583" s="16">
        <f t="shared" si="60"/>
        <v>0</v>
      </c>
      <c r="AK583" s="16">
        <v>0</v>
      </c>
      <c r="AL583" s="16">
        <v>0</v>
      </c>
      <c r="AM583" s="16">
        <f t="shared" si="61"/>
        <v>0</v>
      </c>
      <c r="AN583" s="16">
        <v>0</v>
      </c>
      <c r="AO583" s="16">
        <v>0</v>
      </c>
      <c r="AP583" s="16">
        <f t="shared" si="62"/>
        <v>0</v>
      </c>
      <c r="AQ583" s="16">
        <v>0</v>
      </c>
      <c r="AR583" s="16">
        <f t="shared" si="63"/>
        <v>812.46000000000026</v>
      </c>
      <c r="AS583" s="16" t="s">
        <v>2036</v>
      </c>
      <c r="AT583" s="16" t="s">
        <v>273</v>
      </c>
      <c r="AU583" s="16" t="s">
        <v>274</v>
      </c>
      <c r="AV583" s="16">
        <v>0</v>
      </c>
      <c r="AW583" s="36">
        <v>0</v>
      </c>
      <c r="AX583" s="36">
        <v>0</v>
      </c>
      <c r="AY583" s="36">
        <v>0</v>
      </c>
      <c r="AZ583" s="36">
        <v>0</v>
      </c>
      <c r="BA583" s="36">
        <v>0</v>
      </c>
      <c r="BB583" s="36"/>
    </row>
    <row r="584" spans="1:54" hidden="1" x14ac:dyDescent="0.25">
      <c r="A584" s="2" t="str">
        <f t="shared" si="57"/>
        <v>R</v>
      </c>
      <c r="B584" s="34" t="s">
        <v>253</v>
      </c>
      <c r="C584" s="2" t="s">
        <v>2324</v>
      </c>
      <c r="D584" s="35" t="s">
        <v>2325</v>
      </c>
      <c r="E584" s="2" t="s">
        <v>2449</v>
      </c>
      <c r="F584" s="2" t="s">
        <v>2450</v>
      </c>
      <c r="G584" s="2" t="s">
        <v>2470</v>
      </c>
      <c r="H584" s="2" t="s">
        <v>2450</v>
      </c>
      <c r="I584" s="2" t="s">
        <v>2514</v>
      </c>
      <c r="J584" s="2" t="s">
        <v>2515</v>
      </c>
      <c r="K584" s="2" t="s">
        <v>262</v>
      </c>
      <c r="L584" s="2">
        <v>4580</v>
      </c>
      <c r="M584" s="2" t="s">
        <v>2396</v>
      </c>
      <c r="N584" s="2" t="s">
        <v>264</v>
      </c>
      <c r="O584" s="2" t="s">
        <v>450</v>
      </c>
      <c r="P584" s="2" t="s">
        <v>460</v>
      </c>
      <c r="Q584" s="2" t="s">
        <v>51</v>
      </c>
      <c r="R584" s="2" t="s">
        <v>2455</v>
      </c>
      <c r="S584" s="2" t="s">
        <v>79</v>
      </c>
      <c r="T584" s="2" t="s">
        <v>2487</v>
      </c>
      <c r="U584" s="2" t="s">
        <v>2488</v>
      </c>
      <c r="V584" s="2" t="s">
        <v>269</v>
      </c>
      <c r="W584" s="2" t="s">
        <v>270</v>
      </c>
      <c r="X584" s="2" t="s">
        <v>2034</v>
      </c>
      <c r="Y584" s="2" t="s">
        <v>2035</v>
      </c>
      <c r="Z584" s="16">
        <v>0</v>
      </c>
      <c r="AA584" s="16">
        <v>0</v>
      </c>
      <c r="AB584" s="16">
        <v>7194.37</v>
      </c>
      <c r="AC584" s="16">
        <v>16490.507482000001</v>
      </c>
      <c r="AD584" s="36">
        <f t="shared" si="58"/>
        <v>-16490.507482000001</v>
      </c>
      <c r="AE584" s="16">
        <v>0</v>
      </c>
      <c r="AF584" s="16">
        <v>0</v>
      </c>
      <c r="AG584" s="16">
        <f t="shared" si="59"/>
        <v>0</v>
      </c>
      <c r="AH584" s="16">
        <v>0</v>
      </c>
      <c r="AI584" s="16">
        <v>0</v>
      </c>
      <c r="AJ584" s="16">
        <f t="shared" si="60"/>
        <v>0</v>
      </c>
      <c r="AK584" s="16">
        <v>0</v>
      </c>
      <c r="AL584" s="16">
        <v>0</v>
      </c>
      <c r="AM584" s="16">
        <f t="shared" si="61"/>
        <v>0</v>
      </c>
      <c r="AN584" s="16">
        <v>0</v>
      </c>
      <c r="AO584" s="16">
        <v>0</v>
      </c>
      <c r="AP584" s="16">
        <f t="shared" si="62"/>
        <v>0</v>
      </c>
      <c r="AQ584" s="16">
        <v>0</v>
      </c>
      <c r="AR584" s="16">
        <f t="shared" si="63"/>
        <v>-16490.507482000001</v>
      </c>
      <c r="AS584" s="16" t="s">
        <v>2036</v>
      </c>
      <c r="AT584" s="16" t="s">
        <v>273</v>
      </c>
      <c r="AU584" s="16" t="s">
        <v>274</v>
      </c>
      <c r="AV584" s="16">
        <v>0</v>
      </c>
      <c r="AW584" s="36">
        <v>0</v>
      </c>
      <c r="AX584" s="36">
        <v>0</v>
      </c>
      <c r="AY584" s="36">
        <v>0</v>
      </c>
      <c r="AZ584" s="36">
        <v>0</v>
      </c>
      <c r="BA584" s="36">
        <v>0</v>
      </c>
      <c r="BB584" s="36"/>
    </row>
    <row r="585" spans="1:54" hidden="1" x14ac:dyDescent="0.25">
      <c r="A585" s="2" t="str">
        <f t="shared" si="57"/>
        <v>R</v>
      </c>
      <c r="B585" s="34" t="s">
        <v>253</v>
      </c>
      <c r="C585" s="2" t="s">
        <v>2324</v>
      </c>
      <c r="D585" s="35" t="s">
        <v>2325</v>
      </c>
      <c r="E585" s="2" t="s">
        <v>2449</v>
      </c>
      <c r="F585" s="2" t="s">
        <v>2450</v>
      </c>
      <c r="G585" s="2" t="s">
        <v>2470</v>
      </c>
      <c r="H585" s="2" t="s">
        <v>2450</v>
      </c>
      <c r="I585" s="2" t="s">
        <v>2516</v>
      </c>
      <c r="J585" s="2" t="s">
        <v>2517</v>
      </c>
      <c r="K585" s="2" t="s">
        <v>262</v>
      </c>
      <c r="L585" s="2">
        <v>4580</v>
      </c>
      <c r="M585" s="2" t="s">
        <v>2396</v>
      </c>
      <c r="N585" s="2" t="s">
        <v>264</v>
      </c>
      <c r="O585" s="2" t="s">
        <v>450</v>
      </c>
      <c r="P585" s="2" t="s">
        <v>266</v>
      </c>
      <c r="Q585" s="2" t="s">
        <v>118</v>
      </c>
      <c r="R585" s="2" t="s">
        <v>267</v>
      </c>
      <c r="S585" s="2" t="s">
        <v>182</v>
      </c>
      <c r="T585" s="2" t="s">
        <v>268</v>
      </c>
      <c r="U585" s="2" t="s">
        <v>187</v>
      </c>
      <c r="V585" s="2" t="s">
        <v>269</v>
      </c>
      <c r="W585" s="2" t="s">
        <v>270</v>
      </c>
      <c r="X585" s="2" t="s">
        <v>2458</v>
      </c>
      <c r="Y585" s="2" t="s">
        <v>2459</v>
      </c>
      <c r="Z585" s="16">
        <v>0</v>
      </c>
      <c r="AA585" s="16">
        <v>0</v>
      </c>
      <c r="AB585" s="16">
        <v>42100.17</v>
      </c>
      <c r="AC585" s="16">
        <v>42238.080000000009</v>
      </c>
      <c r="AD585" s="36">
        <f t="shared" si="58"/>
        <v>-42238.080000000009</v>
      </c>
      <c r="AE585" s="16">
        <v>0</v>
      </c>
      <c r="AF585" s="16">
        <v>0</v>
      </c>
      <c r="AG585" s="16">
        <f t="shared" si="59"/>
        <v>0</v>
      </c>
      <c r="AH585" s="16">
        <v>0</v>
      </c>
      <c r="AI585" s="16">
        <v>0</v>
      </c>
      <c r="AJ585" s="16">
        <f t="shared" si="60"/>
        <v>0</v>
      </c>
      <c r="AK585" s="16">
        <v>0</v>
      </c>
      <c r="AL585" s="16">
        <v>0</v>
      </c>
      <c r="AM585" s="16">
        <f t="shared" si="61"/>
        <v>0</v>
      </c>
      <c r="AN585" s="16">
        <v>0</v>
      </c>
      <c r="AO585" s="16">
        <v>0</v>
      </c>
      <c r="AP585" s="16">
        <f t="shared" si="62"/>
        <v>0</v>
      </c>
      <c r="AQ585" s="16">
        <v>0</v>
      </c>
      <c r="AR585" s="16">
        <f t="shared" si="63"/>
        <v>-42238.080000000009</v>
      </c>
      <c r="AS585" s="16" t="s">
        <v>2036</v>
      </c>
      <c r="AT585" s="16" t="s">
        <v>273</v>
      </c>
      <c r="AU585" s="16" t="s">
        <v>274</v>
      </c>
      <c r="AV585" s="16">
        <v>0</v>
      </c>
      <c r="AW585" s="36">
        <v>0</v>
      </c>
      <c r="AX585" s="36">
        <v>0</v>
      </c>
      <c r="AY585" s="36">
        <v>0</v>
      </c>
      <c r="AZ585" s="36">
        <v>0</v>
      </c>
      <c r="BA585" s="36">
        <v>0</v>
      </c>
      <c r="BB585" s="36"/>
    </row>
    <row r="586" spans="1:54" hidden="1" x14ac:dyDescent="0.25">
      <c r="A586" s="2" t="str">
        <f t="shared" si="57"/>
        <v>R</v>
      </c>
      <c r="B586" s="34" t="s">
        <v>253</v>
      </c>
      <c r="C586" s="2" t="s">
        <v>2324</v>
      </c>
      <c r="D586" s="35" t="s">
        <v>2325</v>
      </c>
      <c r="E586" s="2" t="s">
        <v>2449</v>
      </c>
      <c r="F586" s="2" t="s">
        <v>2450</v>
      </c>
      <c r="G586" s="2" t="s">
        <v>2470</v>
      </c>
      <c r="H586" s="2" t="s">
        <v>2450</v>
      </c>
      <c r="I586" s="2" t="s">
        <v>2518</v>
      </c>
      <c r="J586" s="2" t="s">
        <v>2519</v>
      </c>
      <c r="K586" s="2" t="s">
        <v>262</v>
      </c>
      <c r="L586" s="2">
        <v>4580</v>
      </c>
      <c r="M586" s="2" t="s">
        <v>2396</v>
      </c>
      <c r="N586" s="2" t="s">
        <v>264</v>
      </c>
      <c r="O586" s="2" t="s">
        <v>450</v>
      </c>
      <c r="P586" s="2" t="s">
        <v>266</v>
      </c>
      <c r="Q586" s="2" t="s">
        <v>118</v>
      </c>
      <c r="R586" s="2" t="s">
        <v>267</v>
      </c>
      <c r="S586" s="2" t="s">
        <v>182</v>
      </c>
      <c r="T586" s="2" t="s">
        <v>2008</v>
      </c>
      <c r="U586" s="2" t="s">
        <v>193</v>
      </c>
      <c r="V586" s="2" t="s">
        <v>269</v>
      </c>
      <c r="W586" s="2" t="s">
        <v>270</v>
      </c>
      <c r="X586" s="2" t="s">
        <v>2034</v>
      </c>
      <c r="Y586" s="2" t="s">
        <v>2035</v>
      </c>
      <c r="Z586" s="16">
        <v>50000</v>
      </c>
      <c r="AA586" s="16">
        <v>50000</v>
      </c>
      <c r="AB586" s="16">
        <v>49234.14</v>
      </c>
      <c r="AC586" s="16">
        <v>25533.079999999998</v>
      </c>
      <c r="AD586" s="36">
        <f t="shared" si="58"/>
        <v>24466.920000000002</v>
      </c>
      <c r="AE586" s="16">
        <v>51044.247787610628</v>
      </c>
      <c r="AF586" s="16">
        <v>51044.247787610628</v>
      </c>
      <c r="AG586" s="16">
        <f t="shared" si="59"/>
        <v>0</v>
      </c>
      <c r="AH586" s="16">
        <v>52580.530973451336</v>
      </c>
      <c r="AI586" s="16">
        <v>52580.530973451336</v>
      </c>
      <c r="AJ586" s="16">
        <f t="shared" si="60"/>
        <v>0</v>
      </c>
      <c r="AK586" s="16">
        <v>54166.371681415942</v>
      </c>
      <c r="AL586" s="16">
        <v>54166.371681415942</v>
      </c>
      <c r="AM586" s="16">
        <f t="shared" si="61"/>
        <v>0</v>
      </c>
      <c r="AN586" s="16">
        <v>55801.769911504431</v>
      </c>
      <c r="AO586" s="16">
        <v>55801.769911504431</v>
      </c>
      <c r="AP586" s="16">
        <f t="shared" si="62"/>
        <v>0</v>
      </c>
      <c r="AQ586" s="16">
        <v>57475.823008849562</v>
      </c>
      <c r="AR586" s="16">
        <f t="shared" si="63"/>
        <v>24466.920000000002</v>
      </c>
      <c r="AS586" s="16" t="s">
        <v>2036</v>
      </c>
      <c r="AT586" s="16" t="s">
        <v>273</v>
      </c>
      <c r="AU586" s="16" t="s">
        <v>274</v>
      </c>
      <c r="AV586" s="16">
        <v>0</v>
      </c>
      <c r="AW586" s="36">
        <v>0</v>
      </c>
      <c r="AX586" s="36">
        <v>0</v>
      </c>
      <c r="AY586" s="36">
        <v>0</v>
      </c>
      <c r="AZ586" s="36">
        <v>0</v>
      </c>
      <c r="BA586" s="36">
        <v>0</v>
      </c>
      <c r="BB586" s="36"/>
    </row>
    <row r="587" spans="1:54" hidden="1" x14ac:dyDescent="0.25">
      <c r="A587" s="2" t="str">
        <f t="shared" si="57"/>
        <v>R</v>
      </c>
      <c r="B587" s="34" t="s">
        <v>253</v>
      </c>
      <c r="C587" s="2" t="s">
        <v>2324</v>
      </c>
      <c r="D587" s="35" t="s">
        <v>2325</v>
      </c>
      <c r="E587" s="2" t="s">
        <v>2449</v>
      </c>
      <c r="F587" s="2" t="s">
        <v>2450</v>
      </c>
      <c r="G587" s="2" t="s">
        <v>2470</v>
      </c>
      <c r="H587" s="2" t="s">
        <v>2450</v>
      </c>
      <c r="I587" s="2" t="s">
        <v>2520</v>
      </c>
      <c r="J587" s="2" t="s">
        <v>2521</v>
      </c>
      <c r="K587" s="2" t="s">
        <v>262</v>
      </c>
      <c r="L587" s="2">
        <v>4580</v>
      </c>
      <c r="M587" s="2" t="s">
        <v>2396</v>
      </c>
      <c r="N587" s="2" t="s">
        <v>264</v>
      </c>
      <c r="O587" s="2" t="s">
        <v>450</v>
      </c>
      <c r="P587" s="2" t="s">
        <v>266</v>
      </c>
      <c r="Q587" s="2" t="s">
        <v>118</v>
      </c>
      <c r="R587" s="2" t="s">
        <v>267</v>
      </c>
      <c r="S587" s="2" t="s">
        <v>182</v>
      </c>
      <c r="T587" s="2" t="s">
        <v>2008</v>
      </c>
      <c r="U587" s="2" t="s">
        <v>193</v>
      </c>
      <c r="V587" s="2" t="s">
        <v>269</v>
      </c>
      <c r="W587" s="2" t="s">
        <v>270</v>
      </c>
      <c r="X587" s="2" t="s">
        <v>2034</v>
      </c>
      <c r="Y587" s="2" t="s">
        <v>2035</v>
      </c>
      <c r="Z587" s="16">
        <v>0</v>
      </c>
      <c r="AA587" s="16">
        <v>0</v>
      </c>
      <c r="AB587" s="16">
        <v>132189.59</v>
      </c>
      <c r="AC587" s="16">
        <v>713409.25999999989</v>
      </c>
      <c r="AD587" s="36">
        <f t="shared" si="58"/>
        <v>-713409.25999999989</v>
      </c>
      <c r="AE587" s="16">
        <v>0</v>
      </c>
      <c r="AF587" s="16">
        <v>0</v>
      </c>
      <c r="AG587" s="16">
        <f t="shared" si="59"/>
        <v>0</v>
      </c>
      <c r="AH587" s="16">
        <v>0</v>
      </c>
      <c r="AI587" s="16">
        <v>0</v>
      </c>
      <c r="AJ587" s="16">
        <f t="shared" si="60"/>
        <v>0</v>
      </c>
      <c r="AK587" s="16">
        <v>0</v>
      </c>
      <c r="AL587" s="16">
        <v>0</v>
      </c>
      <c r="AM587" s="16">
        <f t="shared" si="61"/>
        <v>0</v>
      </c>
      <c r="AN587" s="16">
        <v>0</v>
      </c>
      <c r="AO587" s="16">
        <v>0</v>
      </c>
      <c r="AP587" s="16">
        <f t="shared" si="62"/>
        <v>0</v>
      </c>
      <c r="AQ587" s="16">
        <v>0</v>
      </c>
      <c r="AR587" s="16">
        <f t="shared" si="63"/>
        <v>-713409.25999999989</v>
      </c>
      <c r="AS587" s="16" t="s">
        <v>2036</v>
      </c>
      <c r="AT587" s="16" t="s">
        <v>273</v>
      </c>
      <c r="AU587" s="16" t="s">
        <v>274</v>
      </c>
      <c r="AV587" s="16">
        <v>0</v>
      </c>
      <c r="AW587" s="36">
        <v>0</v>
      </c>
      <c r="AX587" s="36">
        <v>0</v>
      </c>
      <c r="AY587" s="36">
        <v>0</v>
      </c>
      <c r="AZ587" s="36">
        <v>0</v>
      </c>
      <c r="BA587" s="36">
        <v>0</v>
      </c>
      <c r="BB587" s="36"/>
    </row>
    <row r="588" spans="1:54" hidden="1" x14ac:dyDescent="0.25">
      <c r="A588" s="2" t="str">
        <f t="shared" ref="A588:A651" si="64">LEFT(C588,1)</f>
        <v>R</v>
      </c>
      <c r="B588" s="34" t="s">
        <v>253</v>
      </c>
      <c r="C588" s="2" t="s">
        <v>2324</v>
      </c>
      <c r="D588" s="35" t="s">
        <v>2325</v>
      </c>
      <c r="E588" s="2" t="s">
        <v>2449</v>
      </c>
      <c r="F588" s="2" t="s">
        <v>2450</v>
      </c>
      <c r="G588" s="2" t="s">
        <v>2470</v>
      </c>
      <c r="H588" s="2" t="s">
        <v>2450</v>
      </c>
      <c r="I588" s="2" t="s">
        <v>2522</v>
      </c>
      <c r="J588" s="2" t="s">
        <v>2523</v>
      </c>
      <c r="K588" s="2" t="s">
        <v>262</v>
      </c>
      <c r="L588" s="2">
        <v>4022</v>
      </c>
      <c r="M588" s="2" t="s">
        <v>1991</v>
      </c>
      <c r="N588" s="2" t="s">
        <v>264</v>
      </c>
      <c r="O588" s="2" t="s">
        <v>671</v>
      </c>
      <c r="P588" s="2" t="s">
        <v>266</v>
      </c>
      <c r="Q588" s="2" t="s">
        <v>118</v>
      </c>
      <c r="R588" s="2" t="s">
        <v>267</v>
      </c>
      <c r="S588" s="2" t="s">
        <v>182</v>
      </c>
      <c r="T588" s="2" t="s">
        <v>268</v>
      </c>
      <c r="U588" s="2" t="s">
        <v>187</v>
      </c>
      <c r="V588" s="2" t="s">
        <v>269</v>
      </c>
      <c r="W588" s="2" t="s">
        <v>270</v>
      </c>
      <c r="X588" s="2" t="s">
        <v>2034</v>
      </c>
      <c r="Y588" s="2" t="s">
        <v>2035</v>
      </c>
      <c r="Z588" s="16">
        <v>200000</v>
      </c>
      <c r="AA588" s="16">
        <v>413582</v>
      </c>
      <c r="AB588" s="16">
        <v>420587.04</v>
      </c>
      <c r="AC588" s="16">
        <v>2881.202286499999</v>
      </c>
      <c r="AD588" s="36">
        <f t="shared" ref="AD588:AD651" si="65">AA588-AC588</f>
        <v>410700.79771349998</v>
      </c>
      <c r="AE588" s="16">
        <v>204176.99115044251</v>
      </c>
      <c r="AF588" s="16">
        <v>0</v>
      </c>
      <c r="AG588" s="16">
        <f t="shared" ref="AG588:AG651" si="66">AE588-AF588</f>
        <v>204176.99115044251</v>
      </c>
      <c r="AH588" s="16">
        <v>210322.12389380534</v>
      </c>
      <c r="AI588" s="16">
        <v>210322.12389380534</v>
      </c>
      <c r="AJ588" s="16">
        <f t="shared" ref="AJ588:AJ651" si="67">AH588-AI588</f>
        <v>0</v>
      </c>
      <c r="AK588" s="16">
        <v>216665.48672566377</v>
      </c>
      <c r="AL588" s="16">
        <v>216665.48672566377</v>
      </c>
      <c r="AM588" s="16">
        <f t="shared" ref="AM588:AM651" si="68">AK588-AL588</f>
        <v>0</v>
      </c>
      <c r="AN588" s="16">
        <v>223207.07964601772</v>
      </c>
      <c r="AO588" s="16">
        <v>223207.07964601772</v>
      </c>
      <c r="AP588" s="16">
        <f t="shared" ref="AP588:AP651" si="69">AN588-AO588</f>
        <v>0</v>
      </c>
      <c r="AQ588" s="16">
        <v>229903.29203539825</v>
      </c>
      <c r="AR588" s="16">
        <f t="shared" ref="AR588:AR651" si="70">AP588+AM588+AJ588+AG588+AD588</f>
        <v>614877.78886394249</v>
      </c>
      <c r="AS588" s="16" t="s">
        <v>2036</v>
      </c>
      <c r="AT588" s="16" t="s">
        <v>2524</v>
      </c>
      <c r="AU588" s="16" t="s">
        <v>274</v>
      </c>
      <c r="AV588" s="16">
        <v>0</v>
      </c>
      <c r="AW588" s="36">
        <v>0</v>
      </c>
      <c r="AX588" s="36">
        <v>0</v>
      </c>
      <c r="AY588" s="36">
        <v>0</v>
      </c>
      <c r="AZ588" s="36">
        <v>0</v>
      </c>
      <c r="BA588" s="36">
        <v>0</v>
      </c>
      <c r="BB588" s="36"/>
    </row>
    <row r="589" spans="1:54" hidden="1" x14ac:dyDescent="0.25">
      <c r="A589" s="2" t="str">
        <f t="shared" si="64"/>
        <v>R</v>
      </c>
      <c r="B589" s="34" t="s">
        <v>253</v>
      </c>
      <c r="C589" s="2" t="s">
        <v>2324</v>
      </c>
      <c r="D589" s="35" t="s">
        <v>2325</v>
      </c>
      <c r="E589" s="2" t="s">
        <v>2449</v>
      </c>
      <c r="F589" s="2" t="s">
        <v>2450</v>
      </c>
      <c r="G589" s="2" t="s">
        <v>2470</v>
      </c>
      <c r="H589" s="2" t="s">
        <v>2450</v>
      </c>
      <c r="I589" s="2" t="s">
        <v>2525</v>
      </c>
      <c r="J589" s="2" t="s">
        <v>2526</v>
      </c>
      <c r="K589" s="2" t="s">
        <v>262</v>
      </c>
      <c r="L589" s="2">
        <v>4022</v>
      </c>
      <c r="M589" s="2" t="s">
        <v>1991</v>
      </c>
      <c r="N589" s="2" t="s">
        <v>264</v>
      </c>
      <c r="O589" s="2" t="s">
        <v>300</v>
      </c>
      <c r="P589" s="2" t="s">
        <v>266</v>
      </c>
      <c r="Q589" s="2" t="s">
        <v>118</v>
      </c>
      <c r="R589" s="2" t="s">
        <v>267</v>
      </c>
      <c r="S589" s="2" t="s">
        <v>182</v>
      </c>
      <c r="T589" s="2" t="s">
        <v>268</v>
      </c>
      <c r="U589" s="2" t="s">
        <v>187</v>
      </c>
      <c r="V589" s="2" t="s">
        <v>269</v>
      </c>
      <c r="W589" s="2" t="s">
        <v>270</v>
      </c>
      <c r="X589" s="2" t="s">
        <v>2034</v>
      </c>
      <c r="Y589" s="2" t="s">
        <v>2035</v>
      </c>
      <c r="Z589" s="16">
        <v>500000</v>
      </c>
      <c r="AA589" s="16">
        <v>86418</v>
      </c>
      <c r="AB589" s="16">
        <v>26228.33</v>
      </c>
      <c r="AC589" s="16">
        <v>28257.48616</v>
      </c>
      <c r="AD589" s="36">
        <f t="shared" si="65"/>
        <v>58160.51384</v>
      </c>
      <c r="AE589" s="16">
        <v>0</v>
      </c>
      <c r="AF589" s="16">
        <v>0</v>
      </c>
      <c r="AG589" s="16">
        <f t="shared" si="66"/>
        <v>0</v>
      </c>
      <c r="AH589" s="16">
        <v>0</v>
      </c>
      <c r="AI589" s="16">
        <v>0</v>
      </c>
      <c r="AJ589" s="16">
        <f t="shared" si="67"/>
        <v>0</v>
      </c>
      <c r="AK589" s="16">
        <v>0</v>
      </c>
      <c r="AL589" s="16">
        <v>0</v>
      </c>
      <c r="AM589" s="16">
        <f t="shared" si="68"/>
        <v>0</v>
      </c>
      <c r="AN589" s="16">
        <v>0</v>
      </c>
      <c r="AO589" s="16">
        <v>0</v>
      </c>
      <c r="AP589" s="16">
        <f t="shared" si="69"/>
        <v>0</v>
      </c>
      <c r="AQ589" s="16">
        <v>0</v>
      </c>
      <c r="AR589" s="16">
        <f t="shared" si="70"/>
        <v>58160.51384</v>
      </c>
      <c r="AS589" s="16" t="s">
        <v>1997</v>
      </c>
      <c r="AT589" s="16" t="s">
        <v>273</v>
      </c>
      <c r="AU589" s="16" t="s">
        <v>274</v>
      </c>
      <c r="AV589" s="16">
        <v>0</v>
      </c>
      <c r="AW589" s="36">
        <v>0</v>
      </c>
      <c r="AX589" s="36">
        <v>0</v>
      </c>
      <c r="AY589" s="36">
        <v>0</v>
      </c>
      <c r="AZ589" s="36">
        <v>0</v>
      </c>
      <c r="BA589" s="36">
        <v>0</v>
      </c>
      <c r="BB589" s="36"/>
    </row>
    <row r="590" spans="1:54" hidden="1" x14ac:dyDescent="0.25">
      <c r="A590" s="2" t="str">
        <f t="shared" si="64"/>
        <v>R</v>
      </c>
      <c r="B590" s="34" t="s">
        <v>253</v>
      </c>
      <c r="C590" s="2" t="s">
        <v>2324</v>
      </c>
      <c r="D590" s="35" t="s">
        <v>2325</v>
      </c>
      <c r="E590" s="2" t="s">
        <v>2449</v>
      </c>
      <c r="F590" s="2" t="s">
        <v>2450</v>
      </c>
      <c r="G590" s="2" t="s">
        <v>2470</v>
      </c>
      <c r="H590" s="2" t="s">
        <v>2450</v>
      </c>
      <c r="I590" s="2" t="s">
        <v>2527</v>
      </c>
      <c r="J590" s="2" t="s">
        <v>2528</v>
      </c>
      <c r="K590" s="2" t="s">
        <v>262</v>
      </c>
      <c r="L590" s="2">
        <v>4580</v>
      </c>
      <c r="M590" s="2" t="s">
        <v>2396</v>
      </c>
      <c r="N590" s="2" t="s">
        <v>264</v>
      </c>
      <c r="O590" s="2" t="s">
        <v>450</v>
      </c>
      <c r="P590" s="2" t="s">
        <v>460</v>
      </c>
      <c r="Q590" s="2" t="s">
        <v>51</v>
      </c>
      <c r="R590" s="2" t="s">
        <v>2455</v>
      </c>
      <c r="S590" s="2" t="s">
        <v>79</v>
      </c>
      <c r="T590" s="2" t="s">
        <v>2487</v>
      </c>
      <c r="U590" s="2" t="s">
        <v>2488</v>
      </c>
      <c r="V590" s="2" t="s">
        <v>269</v>
      </c>
      <c r="W590" s="2" t="s">
        <v>270</v>
      </c>
      <c r="X590" s="2" t="s">
        <v>2034</v>
      </c>
      <c r="Y590" s="2" t="s">
        <v>2035</v>
      </c>
      <c r="Z590" s="16">
        <v>4453773.3052667798</v>
      </c>
      <c r="AA590" s="16">
        <v>4453773</v>
      </c>
      <c r="AB590" s="16">
        <v>4444321.97</v>
      </c>
      <c r="AC590" s="16">
        <v>1104701.3500000001</v>
      </c>
      <c r="AD590" s="36">
        <f t="shared" si="65"/>
        <v>3349071.65</v>
      </c>
      <c r="AE590" s="16">
        <v>4546790.1636776617</v>
      </c>
      <c r="AF590" s="16">
        <v>4546790.1636776617</v>
      </c>
      <c r="AG590" s="16">
        <f t="shared" si="66"/>
        <v>0</v>
      </c>
      <c r="AH590" s="16">
        <v>4683635.3045262126</v>
      </c>
      <c r="AI590" s="16">
        <v>4683635.3045262126</v>
      </c>
      <c r="AJ590" s="16">
        <f t="shared" si="67"/>
        <v>0</v>
      </c>
      <c r="AK590" s="16">
        <v>4824894.8047569757</v>
      </c>
      <c r="AL590" s="16">
        <v>4824894.8047569757</v>
      </c>
      <c r="AM590" s="16">
        <f t="shared" si="68"/>
        <v>0</v>
      </c>
      <c r="AN590" s="16">
        <v>4970568.6643699491</v>
      </c>
      <c r="AO590" s="16">
        <v>4970568.6643699491</v>
      </c>
      <c r="AP590" s="16">
        <f t="shared" si="69"/>
        <v>0</v>
      </c>
      <c r="AQ590" s="16">
        <v>5119685.7243010476</v>
      </c>
      <c r="AR590" s="16">
        <f t="shared" si="70"/>
        <v>3349071.65</v>
      </c>
      <c r="AS590" s="16" t="s">
        <v>2036</v>
      </c>
      <c r="AT590" s="16" t="s">
        <v>273</v>
      </c>
      <c r="AU590" s="16" t="s">
        <v>274</v>
      </c>
      <c r="AV590" s="16">
        <v>0</v>
      </c>
      <c r="AW590" s="36">
        <v>0</v>
      </c>
      <c r="AX590" s="36">
        <v>0</v>
      </c>
      <c r="AY590" s="36">
        <v>0</v>
      </c>
      <c r="AZ590" s="36">
        <v>0</v>
      </c>
      <c r="BA590" s="36">
        <v>0</v>
      </c>
      <c r="BB590" s="36"/>
    </row>
    <row r="591" spans="1:54" hidden="1" x14ac:dyDescent="0.25">
      <c r="A591" s="2" t="str">
        <f t="shared" si="64"/>
        <v>R</v>
      </c>
      <c r="B591" s="34" t="s">
        <v>253</v>
      </c>
      <c r="C591" s="2" t="s">
        <v>2324</v>
      </c>
      <c r="D591" s="35" t="s">
        <v>2325</v>
      </c>
      <c r="E591" s="2" t="s">
        <v>2449</v>
      </c>
      <c r="F591" s="2" t="s">
        <v>2450</v>
      </c>
      <c r="G591" s="2" t="s">
        <v>2470</v>
      </c>
      <c r="H591" s="2" t="s">
        <v>2450</v>
      </c>
      <c r="I591" s="2" t="s">
        <v>2529</v>
      </c>
      <c r="J591" s="2" t="s">
        <v>2530</v>
      </c>
      <c r="K591" s="2" t="s">
        <v>262</v>
      </c>
      <c r="L591" s="2">
        <v>4580</v>
      </c>
      <c r="M591" s="2" t="s">
        <v>2396</v>
      </c>
      <c r="N591" s="2" t="s">
        <v>264</v>
      </c>
      <c r="O591" s="2" t="s">
        <v>450</v>
      </c>
      <c r="P591" s="2" t="s">
        <v>266</v>
      </c>
      <c r="Q591" s="2" t="s">
        <v>118</v>
      </c>
      <c r="R591" s="2" t="s">
        <v>267</v>
      </c>
      <c r="S591" s="2" t="s">
        <v>182</v>
      </c>
      <c r="T591" s="2" t="s">
        <v>2008</v>
      </c>
      <c r="U591" s="2" t="s">
        <v>193</v>
      </c>
      <c r="V591" s="2" t="s">
        <v>269</v>
      </c>
      <c r="W591" s="2" t="s">
        <v>270</v>
      </c>
      <c r="X591" s="2" t="s">
        <v>2009</v>
      </c>
      <c r="Y591" s="2" t="s">
        <v>2010</v>
      </c>
      <c r="Z591" s="16">
        <v>0</v>
      </c>
      <c r="AA591" s="16">
        <v>0</v>
      </c>
      <c r="AB591" s="16">
        <v>0</v>
      </c>
      <c r="AC591" s="16">
        <v>0</v>
      </c>
      <c r="AD591" s="36">
        <f t="shared" si="65"/>
        <v>0</v>
      </c>
      <c r="AE591" s="16">
        <v>0</v>
      </c>
      <c r="AF591" s="16">
        <v>0</v>
      </c>
      <c r="AG591" s="16">
        <f t="shared" si="66"/>
        <v>0</v>
      </c>
      <c r="AH591" s="16">
        <v>0</v>
      </c>
      <c r="AI591" s="16">
        <v>0</v>
      </c>
      <c r="AJ591" s="16">
        <f t="shared" si="67"/>
        <v>0</v>
      </c>
      <c r="AK591" s="16">
        <v>0</v>
      </c>
      <c r="AL591" s="16">
        <v>0</v>
      </c>
      <c r="AM591" s="16">
        <f t="shared" si="68"/>
        <v>0</v>
      </c>
      <c r="AN591" s="16">
        <v>0</v>
      </c>
      <c r="AO591" s="16">
        <v>0</v>
      </c>
      <c r="AP591" s="16">
        <f t="shared" si="69"/>
        <v>0</v>
      </c>
      <c r="AQ591" s="16">
        <v>0</v>
      </c>
      <c r="AR591" s="16">
        <f t="shared" si="70"/>
        <v>0</v>
      </c>
      <c r="AS591" s="16" t="s">
        <v>2036</v>
      </c>
      <c r="AT591" s="16" t="s">
        <v>273</v>
      </c>
      <c r="AU591" s="16" t="s">
        <v>274</v>
      </c>
      <c r="AV591" s="16">
        <v>0</v>
      </c>
      <c r="AW591" s="36">
        <v>0</v>
      </c>
      <c r="AX591" s="36">
        <v>0</v>
      </c>
      <c r="AY591" s="36">
        <v>0</v>
      </c>
      <c r="AZ591" s="36">
        <v>0</v>
      </c>
      <c r="BA591" s="36">
        <v>0</v>
      </c>
      <c r="BB591" s="36"/>
    </row>
    <row r="592" spans="1:54" hidden="1" x14ac:dyDescent="0.25">
      <c r="A592" s="2" t="str">
        <f t="shared" si="64"/>
        <v>R</v>
      </c>
      <c r="B592" s="34" t="s">
        <v>253</v>
      </c>
      <c r="C592" s="2" t="s">
        <v>2324</v>
      </c>
      <c r="D592" s="35" t="s">
        <v>2325</v>
      </c>
      <c r="E592" s="2" t="s">
        <v>2449</v>
      </c>
      <c r="F592" s="2" t="s">
        <v>2450</v>
      </c>
      <c r="G592" s="2" t="s">
        <v>2470</v>
      </c>
      <c r="H592" s="2" t="s">
        <v>2450</v>
      </c>
      <c r="I592" s="2" t="s">
        <v>2531</v>
      </c>
      <c r="J592" s="2" t="s">
        <v>2532</v>
      </c>
      <c r="K592" s="2" t="s">
        <v>262</v>
      </c>
      <c r="L592" s="2">
        <v>4580</v>
      </c>
      <c r="M592" s="2" t="s">
        <v>2396</v>
      </c>
      <c r="N592" s="2" t="s">
        <v>264</v>
      </c>
      <c r="O592" s="2" t="s">
        <v>450</v>
      </c>
      <c r="P592" s="2" t="s">
        <v>460</v>
      </c>
      <c r="Q592" s="2" t="s">
        <v>51</v>
      </c>
      <c r="R592" s="2" t="s">
        <v>2455</v>
      </c>
      <c r="S592" s="2" t="s">
        <v>79</v>
      </c>
      <c r="T592" s="2" t="s">
        <v>2487</v>
      </c>
      <c r="U592" s="2" t="s">
        <v>2488</v>
      </c>
      <c r="V592" s="2" t="s">
        <v>269</v>
      </c>
      <c r="W592" s="2" t="s">
        <v>270</v>
      </c>
      <c r="X592" s="2" t="s">
        <v>2034</v>
      </c>
      <c r="Y592" s="2" t="s">
        <v>2035</v>
      </c>
      <c r="Z592" s="16">
        <v>0</v>
      </c>
      <c r="AA592" s="16">
        <v>0</v>
      </c>
      <c r="AB592" s="16">
        <v>116228.86</v>
      </c>
      <c r="AC592" s="16">
        <v>1749214.9173600003</v>
      </c>
      <c r="AD592" s="36">
        <f t="shared" si="65"/>
        <v>-1749214.9173600003</v>
      </c>
      <c r="AE592" s="16">
        <v>0</v>
      </c>
      <c r="AF592" s="16">
        <v>0</v>
      </c>
      <c r="AG592" s="16">
        <f t="shared" si="66"/>
        <v>0</v>
      </c>
      <c r="AH592" s="16">
        <v>0</v>
      </c>
      <c r="AI592" s="16">
        <v>0</v>
      </c>
      <c r="AJ592" s="16">
        <f t="shared" si="67"/>
        <v>0</v>
      </c>
      <c r="AK592" s="16">
        <v>0</v>
      </c>
      <c r="AL592" s="16">
        <v>0</v>
      </c>
      <c r="AM592" s="16">
        <f t="shared" si="68"/>
        <v>0</v>
      </c>
      <c r="AN592" s="16">
        <v>0</v>
      </c>
      <c r="AO592" s="16">
        <v>0</v>
      </c>
      <c r="AP592" s="16">
        <f t="shared" si="69"/>
        <v>0</v>
      </c>
      <c r="AQ592" s="16">
        <v>0</v>
      </c>
      <c r="AR592" s="16">
        <f t="shared" si="70"/>
        <v>-1749214.9173600003</v>
      </c>
      <c r="AS592" s="16" t="s">
        <v>2036</v>
      </c>
      <c r="AT592" s="16" t="s">
        <v>273</v>
      </c>
      <c r="AU592" s="16" t="s">
        <v>274</v>
      </c>
      <c r="AV592" s="16">
        <v>0</v>
      </c>
      <c r="AW592" s="36">
        <v>0</v>
      </c>
      <c r="AX592" s="36">
        <v>0</v>
      </c>
      <c r="AY592" s="36">
        <v>0</v>
      </c>
      <c r="AZ592" s="36">
        <v>0</v>
      </c>
      <c r="BA592" s="36">
        <v>0</v>
      </c>
      <c r="BB592" s="36"/>
    </row>
    <row r="593" spans="1:54" hidden="1" x14ac:dyDescent="0.25">
      <c r="A593" s="2" t="str">
        <f t="shared" si="64"/>
        <v>R</v>
      </c>
      <c r="B593" s="34" t="s">
        <v>253</v>
      </c>
      <c r="C593" s="2" t="s">
        <v>2324</v>
      </c>
      <c r="D593" s="35" t="s">
        <v>2325</v>
      </c>
      <c r="E593" s="2" t="s">
        <v>2449</v>
      </c>
      <c r="F593" s="2" t="s">
        <v>2450</v>
      </c>
      <c r="G593" s="2" t="s">
        <v>2470</v>
      </c>
      <c r="H593" s="2" t="s">
        <v>2450</v>
      </c>
      <c r="I593" s="2" t="s">
        <v>2533</v>
      </c>
      <c r="J593" s="2" t="s">
        <v>2534</v>
      </c>
      <c r="K593" s="2" t="s">
        <v>262</v>
      </c>
      <c r="L593" s="2">
        <v>4580</v>
      </c>
      <c r="M593" s="2" t="s">
        <v>2396</v>
      </c>
      <c r="N593" s="2" t="s">
        <v>264</v>
      </c>
      <c r="O593" s="2" t="s">
        <v>450</v>
      </c>
      <c r="P593" s="2" t="s">
        <v>266</v>
      </c>
      <c r="Q593" s="2" t="s">
        <v>118</v>
      </c>
      <c r="R593" s="2" t="s">
        <v>267</v>
      </c>
      <c r="S593" s="2" t="s">
        <v>182</v>
      </c>
      <c r="T593" s="2" t="s">
        <v>2008</v>
      </c>
      <c r="U593" s="2" t="s">
        <v>193</v>
      </c>
      <c r="V593" s="2" t="s">
        <v>269</v>
      </c>
      <c r="W593" s="2" t="s">
        <v>270</v>
      </c>
      <c r="X593" s="2" t="s">
        <v>2009</v>
      </c>
      <c r="Y593" s="2" t="s">
        <v>2010</v>
      </c>
      <c r="Z593" s="16">
        <v>0</v>
      </c>
      <c r="AA593" s="16">
        <v>0</v>
      </c>
      <c r="AB593" s="16">
        <v>72601.16</v>
      </c>
      <c r="AC593" s="16">
        <v>1457277.13</v>
      </c>
      <c r="AD593" s="36">
        <f t="shared" si="65"/>
        <v>-1457277.13</v>
      </c>
      <c r="AE593" s="16">
        <v>0</v>
      </c>
      <c r="AF593" s="16">
        <v>0</v>
      </c>
      <c r="AG593" s="16">
        <f t="shared" si="66"/>
        <v>0</v>
      </c>
      <c r="AH593" s="16">
        <v>0</v>
      </c>
      <c r="AI593" s="16">
        <v>0</v>
      </c>
      <c r="AJ593" s="16">
        <f t="shared" si="67"/>
        <v>0</v>
      </c>
      <c r="AK593" s="16">
        <v>0</v>
      </c>
      <c r="AL593" s="16">
        <v>0</v>
      </c>
      <c r="AM593" s="16">
        <f t="shared" si="68"/>
        <v>0</v>
      </c>
      <c r="AN593" s="16">
        <v>0</v>
      </c>
      <c r="AO593" s="16">
        <v>0</v>
      </c>
      <c r="AP593" s="16">
        <f t="shared" si="69"/>
        <v>0</v>
      </c>
      <c r="AQ593" s="16">
        <v>0</v>
      </c>
      <c r="AR593" s="16">
        <f t="shared" si="70"/>
        <v>-1457277.13</v>
      </c>
      <c r="AS593" s="16" t="s">
        <v>2036</v>
      </c>
      <c r="AT593" s="16" t="s">
        <v>273</v>
      </c>
      <c r="AU593" s="16" t="s">
        <v>274</v>
      </c>
      <c r="AV593" s="16">
        <v>0</v>
      </c>
      <c r="AW593" s="36">
        <v>0</v>
      </c>
      <c r="AX593" s="36">
        <v>0</v>
      </c>
      <c r="AY593" s="36">
        <v>0</v>
      </c>
      <c r="AZ593" s="36">
        <v>0</v>
      </c>
      <c r="BA593" s="36">
        <v>0</v>
      </c>
      <c r="BB593" s="36"/>
    </row>
    <row r="594" spans="1:54" hidden="1" x14ac:dyDescent="0.25">
      <c r="A594" s="2" t="str">
        <f t="shared" si="64"/>
        <v>R</v>
      </c>
      <c r="B594" s="34" t="s">
        <v>253</v>
      </c>
      <c r="C594" s="2" t="s">
        <v>2324</v>
      </c>
      <c r="D594" s="35" t="s">
        <v>2325</v>
      </c>
      <c r="E594" s="2" t="s">
        <v>2449</v>
      </c>
      <c r="F594" s="2" t="s">
        <v>2450</v>
      </c>
      <c r="G594" s="2" t="s">
        <v>2470</v>
      </c>
      <c r="H594" s="2" t="s">
        <v>2450</v>
      </c>
      <c r="I594" s="2" t="s">
        <v>2535</v>
      </c>
      <c r="J594" s="2" t="s">
        <v>2536</v>
      </c>
      <c r="K594" s="2" t="s">
        <v>262</v>
      </c>
      <c r="L594" s="2">
        <v>4580</v>
      </c>
      <c r="M594" s="2" t="s">
        <v>2396</v>
      </c>
      <c r="N594" s="2" t="s">
        <v>422</v>
      </c>
      <c r="O594" s="2" t="s">
        <v>450</v>
      </c>
      <c r="P594" s="2" t="s">
        <v>266</v>
      </c>
      <c r="Q594" s="2" t="s">
        <v>118</v>
      </c>
      <c r="R594" s="2" t="s">
        <v>267</v>
      </c>
      <c r="S594" s="2" t="s">
        <v>182</v>
      </c>
      <c r="T594" s="2" t="s">
        <v>268</v>
      </c>
      <c r="U594" s="2" t="s">
        <v>187</v>
      </c>
      <c r="V594" s="2" t="s">
        <v>269</v>
      </c>
      <c r="W594" s="2" t="s">
        <v>270</v>
      </c>
      <c r="X594" s="2" t="s">
        <v>2034</v>
      </c>
      <c r="Y594" s="2" t="s">
        <v>2035</v>
      </c>
      <c r="Z594" s="16">
        <v>0</v>
      </c>
      <c r="AA594" s="16">
        <v>22294</v>
      </c>
      <c r="AB594" s="16">
        <v>0</v>
      </c>
      <c r="AC594" s="16">
        <v>0</v>
      </c>
      <c r="AD594" s="36">
        <f t="shared" si="65"/>
        <v>22294</v>
      </c>
      <c r="AE594" s="16">
        <v>0</v>
      </c>
      <c r="AF594" s="16">
        <v>0</v>
      </c>
      <c r="AG594" s="16">
        <f t="shared" si="66"/>
        <v>0</v>
      </c>
      <c r="AH594" s="16">
        <v>0</v>
      </c>
      <c r="AI594" s="16">
        <v>0</v>
      </c>
      <c r="AJ594" s="16">
        <f t="shared" si="67"/>
        <v>0</v>
      </c>
      <c r="AK594" s="16">
        <v>0</v>
      </c>
      <c r="AL594" s="16">
        <v>0</v>
      </c>
      <c r="AM594" s="16">
        <f t="shared" si="68"/>
        <v>0</v>
      </c>
      <c r="AN594" s="16">
        <v>0</v>
      </c>
      <c r="AO594" s="16">
        <v>0</v>
      </c>
      <c r="AP594" s="16">
        <f t="shared" si="69"/>
        <v>0</v>
      </c>
      <c r="AQ594" s="16">
        <v>0</v>
      </c>
      <c r="AR594" s="16">
        <f t="shared" si="70"/>
        <v>22294</v>
      </c>
      <c r="AS594" s="16">
        <v>0</v>
      </c>
      <c r="AT594" s="16" t="s">
        <v>273</v>
      </c>
      <c r="AU594" s="16" t="s">
        <v>274</v>
      </c>
      <c r="AV594" s="16">
        <v>0</v>
      </c>
      <c r="AW594" s="36">
        <v>0</v>
      </c>
      <c r="AX594" s="36">
        <v>0</v>
      </c>
      <c r="AY594" s="36">
        <v>0</v>
      </c>
      <c r="AZ594" s="36">
        <v>0</v>
      </c>
      <c r="BA594" s="36">
        <v>0</v>
      </c>
      <c r="BB594" s="36"/>
    </row>
    <row r="595" spans="1:54" hidden="1" x14ac:dyDescent="0.25">
      <c r="A595" s="2" t="str">
        <f t="shared" si="64"/>
        <v>R</v>
      </c>
      <c r="B595" s="34" t="s">
        <v>253</v>
      </c>
      <c r="C595" s="2" t="s">
        <v>2324</v>
      </c>
      <c r="D595" s="35" t="s">
        <v>2325</v>
      </c>
      <c r="E595" s="2" t="s">
        <v>2449</v>
      </c>
      <c r="F595" s="2" t="s">
        <v>2450</v>
      </c>
      <c r="G595" s="2" t="s">
        <v>2470</v>
      </c>
      <c r="H595" s="2" t="s">
        <v>2450</v>
      </c>
      <c r="I595" s="2" t="s">
        <v>2537</v>
      </c>
      <c r="J595" s="2" t="s">
        <v>2538</v>
      </c>
      <c r="K595" s="2" t="s">
        <v>262</v>
      </c>
      <c r="L595" s="2">
        <v>4580</v>
      </c>
      <c r="M595" s="2" t="s">
        <v>2396</v>
      </c>
      <c r="N595" s="2" t="s">
        <v>422</v>
      </c>
      <c r="O595" s="2" t="s">
        <v>450</v>
      </c>
      <c r="P595" s="2" t="s">
        <v>266</v>
      </c>
      <c r="Q595" s="2" t="s">
        <v>118</v>
      </c>
      <c r="R595" s="2" t="s">
        <v>267</v>
      </c>
      <c r="S595" s="2" t="s">
        <v>182</v>
      </c>
      <c r="T595" s="2" t="s">
        <v>268</v>
      </c>
      <c r="U595" s="2" t="s">
        <v>187</v>
      </c>
      <c r="V595" s="2" t="s">
        <v>269</v>
      </c>
      <c r="W595" s="2" t="s">
        <v>270</v>
      </c>
      <c r="X595" s="2" t="s">
        <v>2458</v>
      </c>
      <c r="Y595" s="2" t="s">
        <v>2459</v>
      </c>
      <c r="Z595" s="16">
        <v>0</v>
      </c>
      <c r="AA595" s="16">
        <v>0</v>
      </c>
      <c r="AB595" s="16">
        <v>0</v>
      </c>
      <c r="AC595" s="16">
        <v>0</v>
      </c>
      <c r="AD595" s="36">
        <f t="shared" si="65"/>
        <v>0</v>
      </c>
      <c r="AE595" s="16">
        <v>0</v>
      </c>
      <c r="AF595" s="16">
        <v>0</v>
      </c>
      <c r="AG595" s="16">
        <f t="shared" si="66"/>
        <v>0</v>
      </c>
      <c r="AH595" s="16">
        <v>0</v>
      </c>
      <c r="AI595" s="16">
        <v>0</v>
      </c>
      <c r="AJ595" s="16">
        <f t="shared" si="67"/>
        <v>0</v>
      </c>
      <c r="AK595" s="16">
        <v>0</v>
      </c>
      <c r="AL595" s="16">
        <v>0</v>
      </c>
      <c r="AM595" s="16">
        <f t="shared" si="68"/>
        <v>0</v>
      </c>
      <c r="AN595" s="16">
        <v>0</v>
      </c>
      <c r="AO595" s="16">
        <v>0</v>
      </c>
      <c r="AP595" s="16">
        <f t="shared" si="69"/>
        <v>0</v>
      </c>
      <c r="AQ595" s="16">
        <v>0</v>
      </c>
      <c r="AR595" s="16">
        <f t="shared" si="70"/>
        <v>0</v>
      </c>
      <c r="AS595" s="16">
        <v>0</v>
      </c>
      <c r="AT595" s="16" t="s">
        <v>273</v>
      </c>
      <c r="AU595" s="16" t="s">
        <v>274</v>
      </c>
      <c r="AV595" s="16">
        <v>0</v>
      </c>
      <c r="AW595" s="36">
        <v>0</v>
      </c>
      <c r="AX595" s="36">
        <v>0</v>
      </c>
      <c r="AY595" s="36">
        <v>0</v>
      </c>
      <c r="AZ595" s="36">
        <v>0</v>
      </c>
      <c r="BA595" s="36">
        <v>0</v>
      </c>
      <c r="BB595" s="36"/>
    </row>
    <row r="596" spans="1:54" hidden="1" x14ac:dyDescent="0.25">
      <c r="A596" s="2" t="str">
        <f t="shared" si="64"/>
        <v>R</v>
      </c>
      <c r="B596" s="34" t="s">
        <v>253</v>
      </c>
      <c r="C596" s="2" t="s">
        <v>2324</v>
      </c>
      <c r="D596" s="35" t="s">
        <v>2325</v>
      </c>
      <c r="E596" s="2" t="s">
        <v>2449</v>
      </c>
      <c r="F596" s="2" t="s">
        <v>2450</v>
      </c>
      <c r="G596" s="2" t="s">
        <v>2470</v>
      </c>
      <c r="H596" s="2" t="s">
        <v>2450</v>
      </c>
      <c r="I596" s="2" t="s">
        <v>2539</v>
      </c>
      <c r="J596" s="2" t="s">
        <v>2540</v>
      </c>
      <c r="K596" s="2" t="s">
        <v>262</v>
      </c>
      <c r="L596" s="2">
        <v>4580</v>
      </c>
      <c r="M596" s="2" t="s">
        <v>2396</v>
      </c>
      <c r="N596" s="2" t="s">
        <v>422</v>
      </c>
      <c r="O596" s="2" t="s">
        <v>300</v>
      </c>
      <c r="P596" s="2" t="s">
        <v>266</v>
      </c>
      <c r="Q596" s="2" t="s">
        <v>118</v>
      </c>
      <c r="R596" s="2" t="s">
        <v>267</v>
      </c>
      <c r="S596" s="2" t="s">
        <v>182</v>
      </c>
      <c r="T596" s="2" t="s">
        <v>268</v>
      </c>
      <c r="U596" s="2" t="s">
        <v>187</v>
      </c>
      <c r="V596" s="2" t="s">
        <v>269</v>
      </c>
      <c r="W596" s="2" t="s">
        <v>270</v>
      </c>
      <c r="X596" s="2" t="s">
        <v>2034</v>
      </c>
      <c r="Y596" s="2" t="s">
        <v>2035</v>
      </c>
      <c r="Z596" s="16">
        <v>0</v>
      </c>
      <c r="AA596" s="16">
        <v>117737</v>
      </c>
      <c r="AB596" s="16">
        <v>0</v>
      </c>
      <c r="AC596" s="16">
        <v>0</v>
      </c>
      <c r="AD596" s="36">
        <f t="shared" si="65"/>
        <v>117737</v>
      </c>
      <c r="AE596" s="16">
        <v>0</v>
      </c>
      <c r="AF596" s="16">
        <v>0</v>
      </c>
      <c r="AG596" s="16">
        <f t="shared" si="66"/>
        <v>0</v>
      </c>
      <c r="AH596" s="16">
        <v>0</v>
      </c>
      <c r="AI596" s="16">
        <v>0</v>
      </c>
      <c r="AJ596" s="16">
        <f t="shared" si="67"/>
        <v>0</v>
      </c>
      <c r="AK596" s="16">
        <v>0</v>
      </c>
      <c r="AL596" s="16">
        <v>0</v>
      </c>
      <c r="AM596" s="16">
        <f t="shared" si="68"/>
        <v>0</v>
      </c>
      <c r="AN596" s="16">
        <v>0</v>
      </c>
      <c r="AO596" s="16">
        <v>0</v>
      </c>
      <c r="AP596" s="16">
        <f t="shared" si="69"/>
        <v>0</v>
      </c>
      <c r="AQ596" s="16">
        <v>0</v>
      </c>
      <c r="AR596" s="16">
        <f t="shared" si="70"/>
        <v>117737</v>
      </c>
      <c r="AS596" s="16">
        <v>0</v>
      </c>
      <c r="AT596" s="16" t="s">
        <v>273</v>
      </c>
      <c r="AU596" s="16" t="s">
        <v>274</v>
      </c>
      <c r="AV596" s="16">
        <v>0</v>
      </c>
      <c r="AW596" s="36">
        <v>0</v>
      </c>
      <c r="AX596" s="36">
        <v>0</v>
      </c>
      <c r="AY596" s="36">
        <v>0</v>
      </c>
      <c r="AZ596" s="36">
        <v>0</v>
      </c>
      <c r="BA596" s="36">
        <v>0</v>
      </c>
      <c r="BB596" s="36"/>
    </row>
    <row r="597" spans="1:54" hidden="1" x14ac:dyDescent="0.25">
      <c r="A597" s="2" t="str">
        <f t="shared" si="64"/>
        <v>R</v>
      </c>
      <c r="B597" s="34" t="s">
        <v>253</v>
      </c>
      <c r="C597" s="2" t="s">
        <v>2324</v>
      </c>
      <c r="D597" s="35" t="s">
        <v>2325</v>
      </c>
      <c r="E597" s="2" t="s">
        <v>2449</v>
      </c>
      <c r="F597" s="2" t="s">
        <v>2450</v>
      </c>
      <c r="G597" s="2" t="s">
        <v>2470</v>
      </c>
      <c r="H597" s="2" t="s">
        <v>2450</v>
      </c>
      <c r="I597" s="2" t="s">
        <v>2541</v>
      </c>
      <c r="J597" s="2" t="s">
        <v>2542</v>
      </c>
      <c r="K597" s="2" t="s">
        <v>262</v>
      </c>
      <c r="L597" s="2">
        <v>4580</v>
      </c>
      <c r="M597" s="2" t="s">
        <v>2396</v>
      </c>
      <c r="N597" s="2" t="s">
        <v>422</v>
      </c>
      <c r="O597" s="2" t="s">
        <v>450</v>
      </c>
      <c r="P597" s="2" t="s">
        <v>460</v>
      </c>
      <c r="Q597" s="2" t="s">
        <v>51</v>
      </c>
      <c r="R597" s="2" t="s">
        <v>2455</v>
      </c>
      <c r="S597" s="2" t="s">
        <v>79</v>
      </c>
      <c r="T597" s="2" t="s">
        <v>2487</v>
      </c>
      <c r="U597" s="2" t="s">
        <v>2488</v>
      </c>
      <c r="V597" s="2" t="s">
        <v>269</v>
      </c>
      <c r="W597" s="2" t="s">
        <v>270</v>
      </c>
      <c r="X597" s="2" t="s">
        <v>2034</v>
      </c>
      <c r="Y597" s="2" t="s">
        <v>2035</v>
      </c>
      <c r="Z597" s="16">
        <v>0</v>
      </c>
      <c r="AA597" s="16">
        <v>26024</v>
      </c>
      <c r="AB597" s="16">
        <v>0</v>
      </c>
      <c r="AC597" s="16">
        <v>0</v>
      </c>
      <c r="AD597" s="36">
        <f t="shared" si="65"/>
        <v>26024</v>
      </c>
      <c r="AE597" s="16">
        <v>0</v>
      </c>
      <c r="AF597" s="16">
        <v>0</v>
      </c>
      <c r="AG597" s="16">
        <f t="shared" si="66"/>
        <v>0</v>
      </c>
      <c r="AH597" s="16">
        <v>0</v>
      </c>
      <c r="AI597" s="16">
        <v>0</v>
      </c>
      <c r="AJ597" s="16">
        <f t="shared" si="67"/>
        <v>0</v>
      </c>
      <c r="AK597" s="16">
        <v>0</v>
      </c>
      <c r="AL597" s="16">
        <v>0</v>
      </c>
      <c r="AM597" s="16">
        <f t="shared" si="68"/>
        <v>0</v>
      </c>
      <c r="AN597" s="16">
        <v>0</v>
      </c>
      <c r="AO597" s="16">
        <v>0</v>
      </c>
      <c r="AP597" s="16">
        <f t="shared" si="69"/>
        <v>0</v>
      </c>
      <c r="AQ597" s="16">
        <v>0</v>
      </c>
      <c r="AR597" s="16">
        <f t="shared" si="70"/>
        <v>26024</v>
      </c>
      <c r="AS597" s="16">
        <v>0</v>
      </c>
      <c r="AT597" s="16" t="s">
        <v>273</v>
      </c>
      <c r="AU597" s="16" t="s">
        <v>274</v>
      </c>
      <c r="AV597" s="16">
        <v>0</v>
      </c>
      <c r="AW597" s="36">
        <v>0</v>
      </c>
      <c r="AX597" s="36">
        <v>0</v>
      </c>
      <c r="AY597" s="36">
        <v>0</v>
      </c>
      <c r="AZ597" s="36">
        <v>0</v>
      </c>
      <c r="BA597" s="36">
        <v>0</v>
      </c>
      <c r="BB597" s="36"/>
    </row>
    <row r="598" spans="1:54" hidden="1" x14ac:dyDescent="0.25">
      <c r="A598" s="2" t="str">
        <f t="shared" si="64"/>
        <v>R</v>
      </c>
      <c r="B598" s="34" t="s">
        <v>253</v>
      </c>
      <c r="C598" s="2" t="s">
        <v>2324</v>
      </c>
      <c r="D598" s="35" t="s">
        <v>2325</v>
      </c>
      <c r="E598" s="2" t="s">
        <v>2449</v>
      </c>
      <c r="F598" s="2" t="s">
        <v>2450</v>
      </c>
      <c r="G598" s="2" t="s">
        <v>2470</v>
      </c>
      <c r="H598" s="2" t="s">
        <v>2450</v>
      </c>
      <c r="I598" s="2" t="s">
        <v>2543</v>
      </c>
      <c r="J598" s="2" t="s">
        <v>2544</v>
      </c>
      <c r="K598" s="2" t="s">
        <v>262</v>
      </c>
      <c r="L598" s="2">
        <v>4580</v>
      </c>
      <c r="M598" s="2" t="s">
        <v>2396</v>
      </c>
      <c r="N598" s="2" t="s">
        <v>422</v>
      </c>
      <c r="O598" s="2" t="s">
        <v>450</v>
      </c>
      <c r="P598" s="2" t="s">
        <v>460</v>
      </c>
      <c r="Q598" s="2" t="s">
        <v>51</v>
      </c>
      <c r="R598" s="2" t="s">
        <v>2455</v>
      </c>
      <c r="S598" s="2" t="s">
        <v>79</v>
      </c>
      <c r="T598" s="2" t="s">
        <v>2487</v>
      </c>
      <c r="U598" s="2" t="s">
        <v>2488</v>
      </c>
      <c r="V598" s="2" t="s">
        <v>269</v>
      </c>
      <c r="W598" s="2" t="s">
        <v>270</v>
      </c>
      <c r="X598" s="2" t="s">
        <v>2034</v>
      </c>
      <c r="Y598" s="2" t="s">
        <v>2035</v>
      </c>
      <c r="Z598" s="16">
        <v>0</v>
      </c>
      <c r="AA598" s="16">
        <v>0</v>
      </c>
      <c r="AB598" s="16">
        <v>0</v>
      </c>
      <c r="AC598" s="16">
        <v>0</v>
      </c>
      <c r="AD598" s="36">
        <f t="shared" si="65"/>
        <v>0</v>
      </c>
      <c r="AE598" s="16">
        <v>0</v>
      </c>
      <c r="AF598" s="16">
        <v>0</v>
      </c>
      <c r="AG598" s="16">
        <f t="shared" si="66"/>
        <v>0</v>
      </c>
      <c r="AH598" s="16">
        <v>0</v>
      </c>
      <c r="AI598" s="16">
        <v>0</v>
      </c>
      <c r="AJ598" s="16">
        <f t="shared" si="67"/>
        <v>0</v>
      </c>
      <c r="AK598" s="16">
        <v>0</v>
      </c>
      <c r="AL598" s="16">
        <v>0</v>
      </c>
      <c r="AM598" s="16">
        <f t="shared" si="68"/>
        <v>0</v>
      </c>
      <c r="AN598" s="16">
        <v>0</v>
      </c>
      <c r="AO598" s="16">
        <v>0</v>
      </c>
      <c r="AP598" s="16">
        <f t="shared" si="69"/>
        <v>0</v>
      </c>
      <c r="AQ598" s="16">
        <v>0</v>
      </c>
      <c r="AR598" s="16">
        <f t="shared" si="70"/>
        <v>0</v>
      </c>
      <c r="AS598" s="16">
        <v>0</v>
      </c>
      <c r="AT598" s="16" t="s">
        <v>273</v>
      </c>
      <c r="AU598" s="16" t="s">
        <v>274</v>
      </c>
      <c r="AV598" s="16">
        <v>0</v>
      </c>
      <c r="AW598" s="36">
        <v>0</v>
      </c>
      <c r="AX598" s="36">
        <v>0</v>
      </c>
      <c r="AY598" s="36">
        <v>0</v>
      </c>
      <c r="AZ598" s="36">
        <v>0</v>
      </c>
      <c r="BA598" s="36">
        <v>0</v>
      </c>
      <c r="BB598" s="36"/>
    </row>
    <row r="599" spans="1:54" hidden="1" x14ac:dyDescent="0.25">
      <c r="A599" s="2" t="str">
        <f t="shared" si="64"/>
        <v>R</v>
      </c>
      <c r="B599" s="34" t="s">
        <v>253</v>
      </c>
      <c r="C599" s="2" t="s">
        <v>2324</v>
      </c>
      <c r="D599" s="35" t="s">
        <v>2325</v>
      </c>
      <c r="E599" s="2" t="s">
        <v>2449</v>
      </c>
      <c r="F599" s="2" t="s">
        <v>2450</v>
      </c>
      <c r="G599" s="2" t="s">
        <v>2470</v>
      </c>
      <c r="H599" s="2" t="s">
        <v>2450</v>
      </c>
      <c r="I599" s="2" t="s">
        <v>2545</v>
      </c>
      <c r="J599" s="2" t="s">
        <v>2546</v>
      </c>
      <c r="K599" s="2" t="s">
        <v>262</v>
      </c>
      <c r="L599" s="2">
        <v>4580</v>
      </c>
      <c r="M599" s="2" t="s">
        <v>2396</v>
      </c>
      <c r="N599" s="2" t="s">
        <v>422</v>
      </c>
      <c r="O599" s="2" t="s">
        <v>450</v>
      </c>
      <c r="P599" s="2" t="s">
        <v>460</v>
      </c>
      <c r="Q599" s="2" t="s">
        <v>51</v>
      </c>
      <c r="R599" s="2" t="s">
        <v>2032</v>
      </c>
      <c r="S599" s="2" t="s">
        <v>81</v>
      </c>
      <c r="T599" s="2" t="s">
        <v>2033</v>
      </c>
      <c r="U599" s="2" t="s">
        <v>82</v>
      </c>
      <c r="V599" s="2" t="s">
        <v>269</v>
      </c>
      <c r="W599" s="2" t="s">
        <v>270</v>
      </c>
      <c r="X599" s="2" t="s">
        <v>2034</v>
      </c>
      <c r="Y599" s="2" t="s">
        <v>2035</v>
      </c>
      <c r="Z599" s="16">
        <v>0</v>
      </c>
      <c r="AA599" s="16">
        <v>68808</v>
      </c>
      <c r="AB599" s="16">
        <v>0</v>
      </c>
      <c r="AC599" s="16">
        <v>0</v>
      </c>
      <c r="AD599" s="36">
        <f t="shared" si="65"/>
        <v>68808</v>
      </c>
      <c r="AE599" s="16">
        <v>0</v>
      </c>
      <c r="AF599" s="16">
        <v>0</v>
      </c>
      <c r="AG599" s="16">
        <f t="shared" si="66"/>
        <v>0</v>
      </c>
      <c r="AH599" s="16">
        <v>0</v>
      </c>
      <c r="AI599" s="16">
        <v>0</v>
      </c>
      <c r="AJ599" s="16">
        <f t="shared" si="67"/>
        <v>0</v>
      </c>
      <c r="AK599" s="16">
        <v>0</v>
      </c>
      <c r="AL599" s="16">
        <v>0</v>
      </c>
      <c r="AM599" s="16">
        <f t="shared" si="68"/>
        <v>0</v>
      </c>
      <c r="AN599" s="16">
        <v>0</v>
      </c>
      <c r="AO599" s="16">
        <v>0</v>
      </c>
      <c r="AP599" s="16">
        <f t="shared" si="69"/>
        <v>0</v>
      </c>
      <c r="AQ599" s="16">
        <v>0</v>
      </c>
      <c r="AR599" s="16">
        <f t="shared" si="70"/>
        <v>68808</v>
      </c>
      <c r="AS599" s="16">
        <v>0</v>
      </c>
      <c r="AT599" s="16" t="s">
        <v>273</v>
      </c>
      <c r="AU599" s="16" t="s">
        <v>274</v>
      </c>
      <c r="AV599" s="16">
        <v>0</v>
      </c>
      <c r="AW599" s="36">
        <v>0</v>
      </c>
      <c r="AX599" s="36">
        <v>0</v>
      </c>
      <c r="AY599" s="36">
        <v>0</v>
      </c>
      <c r="AZ599" s="36">
        <v>0</v>
      </c>
      <c r="BA599" s="36">
        <v>0</v>
      </c>
      <c r="BB599" s="36"/>
    </row>
    <row r="600" spans="1:54" hidden="1" x14ac:dyDescent="0.25">
      <c r="A600" s="2" t="str">
        <f t="shared" si="64"/>
        <v>R</v>
      </c>
      <c r="B600" s="34" t="s">
        <v>253</v>
      </c>
      <c r="C600" s="2" t="s">
        <v>2324</v>
      </c>
      <c r="D600" s="35" t="s">
        <v>2325</v>
      </c>
      <c r="E600" s="2" t="s">
        <v>2449</v>
      </c>
      <c r="F600" s="2" t="s">
        <v>2450</v>
      </c>
      <c r="G600" s="2" t="s">
        <v>2470</v>
      </c>
      <c r="H600" s="2" t="s">
        <v>2450</v>
      </c>
      <c r="I600" s="2" t="s">
        <v>2547</v>
      </c>
      <c r="J600" s="2" t="s">
        <v>2548</v>
      </c>
      <c r="K600" s="2" t="s">
        <v>262</v>
      </c>
      <c r="L600" s="2">
        <v>4580</v>
      </c>
      <c r="M600" s="2" t="s">
        <v>2396</v>
      </c>
      <c r="N600" s="2" t="s">
        <v>422</v>
      </c>
      <c r="O600" s="2" t="s">
        <v>450</v>
      </c>
      <c r="P600" s="2" t="s">
        <v>460</v>
      </c>
      <c r="Q600" s="2" t="s">
        <v>51</v>
      </c>
      <c r="R600" s="2" t="s">
        <v>2032</v>
      </c>
      <c r="S600" s="2" t="s">
        <v>81</v>
      </c>
      <c r="T600" s="2" t="s">
        <v>2033</v>
      </c>
      <c r="U600" s="2" t="s">
        <v>82</v>
      </c>
      <c r="V600" s="2" t="s">
        <v>269</v>
      </c>
      <c r="W600" s="2" t="s">
        <v>270</v>
      </c>
      <c r="X600" s="2" t="s">
        <v>2034</v>
      </c>
      <c r="Y600" s="2" t="s">
        <v>2035</v>
      </c>
      <c r="Z600" s="16">
        <v>0</v>
      </c>
      <c r="AA600" s="16">
        <v>91743</v>
      </c>
      <c r="AB600" s="16">
        <v>0</v>
      </c>
      <c r="AC600" s="16">
        <v>0</v>
      </c>
      <c r="AD600" s="36">
        <f t="shared" si="65"/>
        <v>91743</v>
      </c>
      <c r="AE600" s="16">
        <v>0</v>
      </c>
      <c r="AF600" s="16">
        <v>0</v>
      </c>
      <c r="AG600" s="16">
        <f t="shared" si="66"/>
        <v>0</v>
      </c>
      <c r="AH600" s="16">
        <v>0</v>
      </c>
      <c r="AI600" s="16">
        <v>0</v>
      </c>
      <c r="AJ600" s="16">
        <f t="shared" si="67"/>
        <v>0</v>
      </c>
      <c r="AK600" s="16">
        <v>0</v>
      </c>
      <c r="AL600" s="16">
        <v>0</v>
      </c>
      <c r="AM600" s="16">
        <f t="shared" si="68"/>
        <v>0</v>
      </c>
      <c r="AN600" s="16">
        <v>0</v>
      </c>
      <c r="AO600" s="16">
        <v>0</v>
      </c>
      <c r="AP600" s="16">
        <f t="shared" si="69"/>
        <v>0</v>
      </c>
      <c r="AQ600" s="16">
        <v>0</v>
      </c>
      <c r="AR600" s="16">
        <f t="shared" si="70"/>
        <v>91743</v>
      </c>
      <c r="AS600" s="16">
        <v>0</v>
      </c>
      <c r="AT600" s="16" t="s">
        <v>273</v>
      </c>
      <c r="AU600" s="16" t="s">
        <v>274</v>
      </c>
      <c r="AV600" s="16">
        <v>0</v>
      </c>
      <c r="AW600" s="36">
        <v>0</v>
      </c>
      <c r="AX600" s="36">
        <v>0</v>
      </c>
      <c r="AY600" s="36">
        <v>0</v>
      </c>
      <c r="AZ600" s="36">
        <v>0</v>
      </c>
      <c r="BA600" s="36">
        <v>0</v>
      </c>
      <c r="BB600" s="36"/>
    </row>
    <row r="601" spans="1:54" hidden="1" x14ac:dyDescent="0.25">
      <c r="A601" s="2" t="str">
        <f t="shared" si="64"/>
        <v>R</v>
      </c>
      <c r="B601" s="34" t="s">
        <v>253</v>
      </c>
      <c r="C601" s="2" t="s">
        <v>2324</v>
      </c>
      <c r="D601" s="35" t="s">
        <v>2325</v>
      </c>
      <c r="E601" s="2" t="s">
        <v>2449</v>
      </c>
      <c r="F601" s="2" t="s">
        <v>2450</v>
      </c>
      <c r="G601" s="2" t="s">
        <v>2470</v>
      </c>
      <c r="H601" s="2" t="s">
        <v>2450</v>
      </c>
      <c r="I601" s="2" t="s">
        <v>2549</v>
      </c>
      <c r="J601" s="2" t="s">
        <v>2550</v>
      </c>
      <c r="K601" s="2" t="s">
        <v>262</v>
      </c>
      <c r="L601" s="2">
        <v>4580</v>
      </c>
      <c r="M601" s="2" t="s">
        <v>2396</v>
      </c>
      <c r="N601" s="2" t="s">
        <v>422</v>
      </c>
      <c r="O601" s="2" t="s">
        <v>450</v>
      </c>
      <c r="P601" s="2" t="s">
        <v>460</v>
      </c>
      <c r="Q601" s="2" t="s">
        <v>51</v>
      </c>
      <c r="R601" s="2" t="s">
        <v>2032</v>
      </c>
      <c r="S601" s="2" t="s">
        <v>81</v>
      </c>
      <c r="T601" s="2" t="s">
        <v>2033</v>
      </c>
      <c r="U601" s="2" t="s">
        <v>82</v>
      </c>
      <c r="V601" s="2" t="s">
        <v>269</v>
      </c>
      <c r="W601" s="2" t="s">
        <v>270</v>
      </c>
      <c r="X601" s="2" t="s">
        <v>2034</v>
      </c>
      <c r="Y601" s="2" t="s">
        <v>2035</v>
      </c>
      <c r="Z601" s="16">
        <v>0</v>
      </c>
      <c r="AA601" s="16">
        <v>0</v>
      </c>
      <c r="AB601" s="16">
        <v>0</v>
      </c>
      <c r="AC601" s="16">
        <v>0</v>
      </c>
      <c r="AD601" s="36">
        <f t="shared" si="65"/>
        <v>0</v>
      </c>
      <c r="AE601" s="16">
        <v>0</v>
      </c>
      <c r="AF601" s="16">
        <v>0</v>
      </c>
      <c r="AG601" s="16">
        <f t="shared" si="66"/>
        <v>0</v>
      </c>
      <c r="AH601" s="16">
        <v>0</v>
      </c>
      <c r="AI601" s="16">
        <v>0</v>
      </c>
      <c r="AJ601" s="16">
        <f t="shared" si="67"/>
        <v>0</v>
      </c>
      <c r="AK601" s="16">
        <v>0</v>
      </c>
      <c r="AL601" s="16">
        <v>0</v>
      </c>
      <c r="AM601" s="16">
        <f t="shared" si="68"/>
        <v>0</v>
      </c>
      <c r="AN601" s="16">
        <v>0</v>
      </c>
      <c r="AO601" s="16">
        <v>0</v>
      </c>
      <c r="AP601" s="16">
        <f t="shared" si="69"/>
        <v>0</v>
      </c>
      <c r="AQ601" s="16">
        <v>0</v>
      </c>
      <c r="AR601" s="16">
        <f t="shared" si="70"/>
        <v>0</v>
      </c>
      <c r="AS601" s="16">
        <v>0</v>
      </c>
      <c r="AT601" s="16" t="s">
        <v>273</v>
      </c>
      <c r="AU601" s="16" t="s">
        <v>274</v>
      </c>
      <c r="AV601" s="16">
        <v>0</v>
      </c>
      <c r="AW601" s="36">
        <v>0</v>
      </c>
      <c r="AX601" s="36">
        <v>0</v>
      </c>
      <c r="AY601" s="36">
        <v>0</v>
      </c>
      <c r="AZ601" s="36">
        <v>0</v>
      </c>
      <c r="BA601" s="36">
        <v>0</v>
      </c>
      <c r="BB601" s="36"/>
    </row>
    <row r="602" spans="1:54" hidden="1" x14ac:dyDescent="0.25">
      <c r="A602" s="2" t="str">
        <f t="shared" si="64"/>
        <v>R</v>
      </c>
      <c r="B602" s="34" t="s">
        <v>253</v>
      </c>
      <c r="C602" s="2" t="s">
        <v>2324</v>
      </c>
      <c r="D602" s="35" t="s">
        <v>2325</v>
      </c>
      <c r="E602" s="2" t="s">
        <v>2449</v>
      </c>
      <c r="F602" s="2" t="s">
        <v>2450</v>
      </c>
      <c r="G602" s="2" t="s">
        <v>2470</v>
      </c>
      <c r="H602" s="2" t="s">
        <v>2450</v>
      </c>
      <c r="I602" s="2" t="s">
        <v>2551</v>
      </c>
      <c r="J602" s="2" t="s">
        <v>2552</v>
      </c>
      <c r="K602" s="2" t="s">
        <v>262</v>
      </c>
      <c r="L602" s="2">
        <v>4580</v>
      </c>
      <c r="M602" s="2" t="s">
        <v>2396</v>
      </c>
      <c r="N602" s="2" t="s">
        <v>422</v>
      </c>
      <c r="O602" s="2" t="s">
        <v>450</v>
      </c>
      <c r="P602" s="2" t="s">
        <v>460</v>
      </c>
      <c r="Q602" s="2" t="s">
        <v>51</v>
      </c>
      <c r="R602" s="2" t="s">
        <v>2455</v>
      </c>
      <c r="S602" s="2" t="s">
        <v>79</v>
      </c>
      <c r="T602" s="2" t="s">
        <v>2487</v>
      </c>
      <c r="U602" s="2" t="s">
        <v>2488</v>
      </c>
      <c r="V602" s="2" t="s">
        <v>269</v>
      </c>
      <c r="W602" s="2" t="s">
        <v>270</v>
      </c>
      <c r="X602" s="2" t="s">
        <v>2034</v>
      </c>
      <c r="Y602" s="2" t="s">
        <v>2035</v>
      </c>
      <c r="Z602" s="16">
        <v>0</v>
      </c>
      <c r="AA602" s="16">
        <v>1386618</v>
      </c>
      <c r="AB602" s="16">
        <v>0</v>
      </c>
      <c r="AC602" s="16">
        <v>0</v>
      </c>
      <c r="AD602" s="36">
        <f t="shared" si="65"/>
        <v>1386618</v>
      </c>
      <c r="AE602" s="16">
        <v>0</v>
      </c>
      <c r="AF602" s="16">
        <v>0</v>
      </c>
      <c r="AG602" s="16">
        <f t="shared" si="66"/>
        <v>0</v>
      </c>
      <c r="AH602" s="16">
        <v>0</v>
      </c>
      <c r="AI602" s="16">
        <v>0</v>
      </c>
      <c r="AJ602" s="16">
        <f t="shared" si="67"/>
        <v>0</v>
      </c>
      <c r="AK602" s="16">
        <v>0</v>
      </c>
      <c r="AL602" s="16">
        <v>0</v>
      </c>
      <c r="AM602" s="16">
        <f t="shared" si="68"/>
        <v>0</v>
      </c>
      <c r="AN602" s="16">
        <v>0</v>
      </c>
      <c r="AO602" s="16">
        <v>0</v>
      </c>
      <c r="AP602" s="16">
        <f t="shared" si="69"/>
        <v>0</v>
      </c>
      <c r="AQ602" s="16">
        <v>0</v>
      </c>
      <c r="AR602" s="16">
        <f t="shared" si="70"/>
        <v>1386618</v>
      </c>
      <c r="AS602" s="16">
        <v>0</v>
      </c>
      <c r="AT602" s="16" t="s">
        <v>273</v>
      </c>
      <c r="AU602" s="16" t="s">
        <v>274</v>
      </c>
      <c r="AV602" s="16">
        <v>0</v>
      </c>
      <c r="AW602" s="36">
        <v>0</v>
      </c>
      <c r="AX602" s="36">
        <v>0</v>
      </c>
      <c r="AY602" s="36">
        <v>0</v>
      </c>
      <c r="AZ602" s="36">
        <v>0</v>
      </c>
      <c r="BA602" s="36">
        <v>0</v>
      </c>
      <c r="BB602" s="36"/>
    </row>
    <row r="603" spans="1:54" hidden="1" x14ac:dyDescent="0.25">
      <c r="A603" s="2" t="str">
        <f t="shared" si="64"/>
        <v>R</v>
      </c>
      <c r="B603" s="34" t="s">
        <v>253</v>
      </c>
      <c r="C603" s="2" t="s">
        <v>2324</v>
      </c>
      <c r="D603" s="35" t="s">
        <v>2325</v>
      </c>
      <c r="E603" s="2" t="s">
        <v>2449</v>
      </c>
      <c r="F603" s="2" t="s">
        <v>2450</v>
      </c>
      <c r="G603" s="2" t="s">
        <v>2470</v>
      </c>
      <c r="H603" s="2" t="s">
        <v>2450</v>
      </c>
      <c r="I603" s="2" t="s">
        <v>2553</v>
      </c>
      <c r="J603" s="2" t="s">
        <v>2554</v>
      </c>
      <c r="K603" s="2" t="s">
        <v>262</v>
      </c>
      <c r="L603" s="2">
        <v>4580</v>
      </c>
      <c r="M603" s="2" t="s">
        <v>2396</v>
      </c>
      <c r="N603" s="2" t="s">
        <v>422</v>
      </c>
      <c r="O603" s="2" t="s">
        <v>450</v>
      </c>
      <c r="P603" s="2" t="s">
        <v>460</v>
      </c>
      <c r="Q603" s="2" t="s">
        <v>51</v>
      </c>
      <c r="R603" s="2" t="s">
        <v>2455</v>
      </c>
      <c r="S603" s="2" t="s">
        <v>79</v>
      </c>
      <c r="T603" s="2" t="s">
        <v>2487</v>
      </c>
      <c r="U603" s="2" t="s">
        <v>2488</v>
      </c>
      <c r="V603" s="2" t="s">
        <v>269</v>
      </c>
      <c r="W603" s="2" t="s">
        <v>270</v>
      </c>
      <c r="X603" s="2" t="s">
        <v>2034</v>
      </c>
      <c r="Y603" s="2" t="s">
        <v>2035</v>
      </c>
      <c r="Z603" s="16">
        <v>0</v>
      </c>
      <c r="AA603" s="16">
        <v>0</v>
      </c>
      <c r="AB603" s="16">
        <v>0</v>
      </c>
      <c r="AC603" s="16">
        <v>0</v>
      </c>
      <c r="AD603" s="36">
        <f t="shared" si="65"/>
        <v>0</v>
      </c>
      <c r="AE603" s="16">
        <v>0</v>
      </c>
      <c r="AF603" s="16">
        <v>0</v>
      </c>
      <c r="AG603" s="16">
        <f t="shared" si="66"/>
        <v>0</v>
      </c>
      <c r="AH603" s="16">
        <v>0</v>
      </c>
      <c r="AI603" s="16">
        <v>0</v>
      </c>
      <c r="AJ603" s="16">
        <f t="shared" si="67"/>
        <v>0</v>
      </c>
      <c r="AK603" s="16">
        <v>0</v>
      </c>
      <c r="AL603" s="16">
        <v>0</v>
      </c>
      <c r="AM603" s="16">
        <f t="shared" si="68"/>
        <v>0</v>
      </c>
      <c r="AN603" s="16">
        <v>0</v>
      </c>
      <c r="AO603" s="16">
        <v>0</v>
      </c>
      <c r="AP603" s="16">
        <f t="shared" si="69"/>
        <v>0</v>
      </c>
      <c r="AQ603" s="16">
        <v>0</v>
      </c>
      <c r="AR603" s="16">
        <f t="shared" si="70"/>
        <v>0</v>
      </c>
      <c r="AS603" s="16">
        <v>0</v>
      </c>
      <c r="AT603" s="16" t="s">
        <v>273</v>
      </c>
      <c r="AU603" s="16" t="s">
        <v>274</v>
      </c>
      <c r="AV603" s="16">
        <v>0</v>
      </c>
      <c r="AW603" s="36">
        <v>0</v>
      </c>
      <c r="AX603" s="36">
        <v>0</v>
      </c>
      <c r="AY603" s="36">
        <v>0</v>
      </c>
      <c r="AZ603" s="36">
        <v>0</v>
      </c>
      <c r="BA603" s="36">
        <v>0</v>
      </c>
      <c r="BB603" s="36"/>
    </row>
    <row r="604" spans="1:54" hidden="1" x14ac:dyDescent="0.25">
      <c r="A604" s="2" t="str">
        <f t="shared" si="64"/>
        <v>R</v>
      </c>
      <c r="B604" s="34" t="s">
        <v>253</v>
      </c>
      <c r="C604" s="2" t="s">
        <v>2324</v>
      </c>
      <c r="D604" s="35" t="s">
        <v>2325</v>
      </c>
      <c r="E604" s="2" t="s">
        <v>2449</v>
      </c>
      <c r="F604" s="2" t="s">
        <v>2450</v>
      </c>
      <c r="G604" s="2" t="s">
        <v>2470</v>
      </c>
      <c r="H604" s="2" t="s">
        <v>2450</v>
      </c>
      <c r="I604" s="2" t="s">
        <v>2555</v>
      </c>
      <c r="J604" s="2" t="s">
        <v>2556</v>
      </c>
      <c r="K604" s="2" t="s">
        <v>262</v>
      </c>
      <c r="L604" s="2">
        <v>4580</v>
      </c>
      <c r="M604" s="2" t="s">
        <v>2396</v>
      </c>
      <c r="N604" s="2" t="s">
        <v>422</v>
      </c>
      <c r="O604" s="2" t="s">
        <v>450</v>
      </c>
      <c r="P604" s="2" t="s">
        <v>460</v>
      </c>
      <c r="Q604" s="2" t="s">
        <v>51</v>
      </c>
      <c r="R604" s="2" t="s">
        <v>2032</v>
      </c>
      <c r="S604" s="2" t="s">
        <v>81</v>
      </c>
      <c r="T604" s="2" t="s">
        <v>2033</v>
      </c>
      <c r="U604" s="2" t="s">
        <v>82</v>
      </c>
      <c r="V604" s="2" t="s">
        <v>269</v>
      </c>
      <c r="W604" s="2" t="s">
        <v>270</v>
      </c>
      <c r="X604" s="2" t="s">
        <v>2034</v>
      </c>
      <c r="Y604" s="2" t="s">
        <v>2035</v>
      </c>
      <c r="Z604" s="16">
        <v>0</v>
      </c>
      <c r="AA604" s="16">
        <v>31377</v>
      </c>
      <c r="AB604" s="16">
        <v>0</v>
      </c>
      <c r="AC604" s="16">
        <v>0</v>
      </c>
      <c r="AD604" s="36">
        <f t="shared" si="65"/>
        <v>31377</v>
      </c>
      <c r="AE604" s="16">
        <v>0</v>
      </c>
      <c r="AF604" s="16">
        <v>0</v>
      </c>
      <c r="AG604" s="16">
        <f t="shared" si="66"/>
        <v>0</v>
      </c>
      <c r="AH604" s="16">
        <v>0</v>
      </c>
      <c r="AI604" s="16">
        <v>0</v>
      </c>
      <c r="AJ604" s="16">
        <f t="shared" si="67"/>
        <v>0</v>
      </c>
      <c r="AK604" s="16">
        <v>0</v>
      </c>
      <c r="AL604" s="16">
        <v>0</v>
      </c>
      <c r="AM604" s="16">
        <f t="shared" si="68"/>
        <v>0</v>
      </c>
      <c r="AN604" s="16">
        <v>0</v>
      </c>
      <c r="AO604" s="16">
        <v>0</v>
      </c>
      <c r="AP604" s="16">
        <f t="shared" si="69"/>
        <v>0</v>
      </c>
      <c r="AQ604" s="16">
        <v>0</v>
      </c>
      <c r="AR604" s="16">
        <f t="shared" si="70"/>
        <v>31377</v>
      </c>
      <c r="AS604" s="16">
        <v>0</v>
      </c>
      <c r="AT604" s="16" t="s">
        <v>273</v>
      </c>
      <c r="AU604" s="16" t="s">
        <v>274</v>
      </c>
      <c r="AV604" s="16">
        <v>0</v>
      </c>
      <c r="AW604" s="36">
        <v>0</v>
      </c>
      <c r="AX604" s="36">
        <v>0</v>
      </c>
      <c r="AY604" s="36">
        <v>0</v>
      </c>
      <c r="AZ604" s="36">
        <v>0</v>
      </c>
      <c r="BA604" s="36">
        <v>0</v>
      </c>
      <c r="BB604" s="36"/>
    </row>
    <row r="605" spans="1:54" hidden="1" x14ac:dyDescent="0.25">
      <c r="A605" s="2" t="str">
        <f t="shared" si="64"/>
        <v>R</v>
      </c>
      <c r="B605" s="34" t="s">
        <v>253</v>
      </c>
      <c r="C605" s="2" t="s">
        <v>2324</v>
      </c>
      <c r="D605" s="35" t="s">
        <v>2325</v>
      </c>
      <c r="E605" s="2" t="s">
        <v>2449</v>
      </c>
      <c r="F605" s="2" t="s">
        <v>2450</v>
      </c>
      <c r="G605" s="2" t="s">
        <v>2470</v>
      </c>
      <c r="H605" s="2" t="s">
        <v>2450</v>
      </c>
      <c r="I605" s="2" t="s">
        <v>2557</v>
      </c>
      <c r="J605" s="2" t="s">
        <v>2558</v>
      </c>
      <c r="K605" s="2" t="s">
        <v>262</v>
      </c>
      <c r="L605" s="2">
        <v>4580</v>
      </c>
      <c r="M605" s="2" t="s">
        <v>2396</v>
      </c>
      <c r="N605" s="2" t="s">
        <v>422</v>
      </c>
      <c r="O605" s="2" t="s">
        <v>450</v>
      </c>
      <c r="P605" s="2" t="s">
        <v>266</v>
      </c>
      <c r="Q605" s="2" t="s">
        <v>118</v>
      </c>
      <c r="R605" s="2" t="s">
        <v>267</v>
      </c>
      <c r="S605" s="2" t="s">
        <v>182</v>
      </c>
      <c r="T605" s="2" t="s">
        <v>2008</v>
      </c>
      <c r="U605" s="2" t="s">
        <v>193</v>
      </c>
      <c r="V605" s="2" t="s">
        <v>269</v>
      </c>
      <c r="W605" s="2" t="s">
        <v>270</v>
      </c>
      <c r="X605" s="2" t="s">
        <v>2009</v>
      </c>
      <c r="Y605" s="2" t="s">
        <v>2010</v>
      </c>
      <c r="Z605" s="16">
        <v>0</v>
      </c>
      <c r="AA605" s="16">
        <v>64831</v>
      </c>
      <c r="AB605" s="16">
        <v>0</v>
      </c>
      <c r="AC605" s="16">
        <v>0</v>
      </c>
      <c r="AD605" s="36">
        <f t="shared" si="65"/>
        <v>64831</v>
      </c>
      <c r="AE605" s="16">
        <v>0</v>
      </c>
      <c r="AF605" s="16">
        <v>0</v>
      </c>
      <c r="AG605" s="16">
        <f t="shared" si="66"/>
        <v>0</v>
      </c>
      <c r="AH605" s="16">
        <v>0</v>
      </c>
      <c r="AI605" s="16">
        <v>0</v>
      </c>
      <c r="AJ605" s="16">
        <f t="shared" si="67"/>
        <v>0</v>
      </c>
      <c r="AK605" s="16">
        <v>0</v>
      </c>
      <c r="AL605" s="16">
        <v>0</v>
      </c>
      <c r="AM605" s="16">
        <f t="shared" si="68"/>
        <v>0</v>
      </c>
      <c r="AN605" s="16">
        <v>0</v>
      </c>
      <c r="AO605" s="16">
        <v>0</v>
      </c>
      <c r="AP605" s="16">
        <f t="shared" si="69"/>
        <v>0</v>
      </c>
      <c r="AQ605" s="16">
        <v>0</v>
      </c>
      <c r="AR605" s="16">
        <f t="shared" si="70"/>
        <v>64831</v>
      </c>
      <c r="AS605" s="16">
        <v>0</v>
      </c>
      <c r="AT605" s="16" t="s">
        <v>273</v>
      </c>
      <c r="AU605" s="16" t="s">
        <v>274</v>
      </c>
      <c r="AV605" s="16">
        <v>0</v>
      </c>
      <c r="AW605" s="36">
        <v>0</v>
      </c>
      <c r="AX605" s="36">
        <v>0</v>
      </c>
      <c r="AY605" s="36">
        <v>0</v>
      </c>
      <c r="AZ605" s="36">
        <v>0</v>
      </c>
      <c r="BA605" s="36">
        <v>0</v>
      </c>
      <c r="BB605" s="36"/>
    </row>
    <row r="606" spans="1:54" hidden="1" x14ac:dyDescent="0.25">
      <c r="A606" s="2" t="str">
        <f t="shared" si="64"/>
        <v>R</v>
      </c>
      <c r="B606" s="34" t="s">
        <v>253</v>
      </c>
      <c r="C606" s="2" t="s">
        <v>2324</v>
      </c>
      <c r="D606" s="35" t="s">
        <v>2325</v>
      </c>
      <c r="E606" s="2" t="s">
        <v>2449</v>
      </c>
      <c r="F606" s="2" t="s">
        <v>2450</v>
      </c>
      <c r="G606" s="2" t="s">
        <v>2470</v>
      </c>
      <c r="H606" s="2" t="s">
        <v>2450</v>
      </c>
      <c r="I606" s="2" t="s">
        <v>2559</v>
      </c>
      <c r="J606" s="2" t="s">
        <v>2560</v>
      </c>
      <c r="K606" s="2" t="s">
        <v>262</v>
      </c>
      <c r="L606" s="2">
        <v>4580</v>
      </c>
      <c r="M606" s="2" t="s">
        <v>2396</v>
      </c>
      <c r="N606" s="2" t="s">
        <v>422</v>
      </c>
      <c r="O606" s="2" t="s">
        <v>450</v>
      </c>
      <c r="P606" s="2" t="s">
        <v>266</v>
      </c>
      <c r="Q606" s="2" t="s">
        <v>118</v>
      </c>
      <c r="R606" s="2" t="s">
        <v>267</v>
      </c>
      <c r="S606" s="2" t="s">
        <v>182</v>
      </c>
      <c r="T606" s="2" t="s">
        <v>268</v>
      </c>
      <c r="U606" s="2" t="s">
        <v>187</v>
      </c>
      <c r="V606" s="2" t="s">
        <v>269</v>
      </c>
      <c r="W606" s="2" t="s">
        <v>270</v>
      </c>
      <c r="X606" s="2" t="s">
        <v>2458</v>
      </c>
      <c r="Y606" s="2" t="s">
        <v>2459</v>
      </c>
      <c r="Z606" s="16">
        <v>0</v>
      </c>
      <c r="AA606" s="16">
        <v>0</v>
      </c>
      <c r="AB606" s="16">
        <v>0</v>
      </c>
      <c r="AC606" s="16">
        <v>0</v>
      </c>
      <c r="AD606" s="36">
        <f t="shared" si="65"/>
        <v>0</v>
      </c>
      <c r="AE606" s="16">
        <v>0</v>
      </c>
      <c r="AF606" s="16">
        <v>0</v>
      </c>
      <c r="AG606" s="16">
        <f t="shared" si="66"/>
        <v>0</v>
      </c>
      <c r="AH606" s="16">
        <v>0</v>
      </c>
      <c r="AI606" s="16">
        <v>0</v>
      </c>
      <c r="AJ606" s="16">
        <f t="shared" si="67"/>
        <v>0</v>
      </c>
      <c r="AK606" s="16">
        <v>0</v>
      </c>
      <c r="AL606" s="16">
        <v>0</v>
      </c>
      <c r="AM606" s="16">
        <f t="shared" si="68"/>
        <v>0</v>
      </c>
      <c r="AN606" s="16">
        <v>0</v>
      </c>
      <c r="AO606" s="16">
        <v>0</v>
      </c>
      <c r="AP606" s="16">
        <f t="shared" si="69"/>
        <v>0</v>
      </c>
      <c r="AQ606" s="16">
        <v>0</v>
      </c>
      <c r="AR606" s="16">
        <f t="shared" si="70"/>
        <v>0</v>
      </c>
      <c r="AS606" s="16">
        <v>0</v>
      </c>
      <c r="AT606" s="16" t="s">
        <v>273</v>
      </c>
      <c r="AU606" s="16" t="s">
        <v>274</v>
      </c>
      <c r="AV606" s="16">
        <v>0</v>
      </c>
      <c r="AW606" s="36">
        <v>0</v>
      </c>
      <c r="AX606" s="36">
        <v>0</v>
      </c>
      <c r="AY606" s="36">
        <v>0</v>
      </c>
      <c r="AZ606" s="36">
        <v>0</v>
      </c>
      <c r="BA606" s="36">
        <v>0</v>
      </c>
      <c r="BB606" s="36"/>
    </row>
    <row r="607" spans="1:54" hidden="1" x14ac:dyDescent="0.25">
      <c r="A607" s="2" t="str">
        <f t="shared" si="64"/>
        <v>R</v>
      </c>
      <c r="B607" s="34" t="s">
        <v>253</v>
      </c>
      <c r="C607" s="2" t="s">
        <v>2324</v>
      </c>
      <c r="D607" s="35" t="s">
        <v>2325</v>
      </c>
      <c r="E607" s="2" t="s">
        <v>2449</v>
      </c>
      <c r="F607" s="2" t="s">
        <v>2450</v>
      </c>
      <c r="G607" s="2" t="s">
        <v>2470</v>
      </c>
      <c r="H607" s="2" t="s">
        <v>2450</v>
      </c>
      <c r="I607" s="2" t="s">
        <v>2561</v>
      </c>
      <c r="J607" s="2" t="s">
        <v>2562</v>
      </c>
      <c r="K607" s="2" t="s">
        <v>262</v>
      </c>
      <c r="L607" s="2">
        <v>4580</v>
      </c>
      <c r="M607" s="2" t="s">
        <v>2396</v>
      </c>
      <c r="N607" s="2" t="s">
        <v>422</v>
      </c>
      <c r="O607" s="2" t="s">
        <v>450</v>
      </c>
      <c r="P607" s="2" t="s">
        <v>266</v>
      </c>
      <c r="Q607" s="2" t="s">
        <v>118</v>
      </c>
      <c r="R607" s="2" t="s">
        <v>267</v>
      </c>
      <c r="S607" s="2" t="s">
        <v>182</v>
      </c>
      <c r="T607" s="2" t="s">
        <v>2008</v>
      </c>
      <c r="U607" s="2" t="s">
        <v>193</v>
      </c>
      <c r="V607" s="2" t="s">
        <v>269</v>
      </c>
      <c r="W607" s="2" t="s">
        <v>270</v>
      </c>
      <c r="X607" s="2" t="s">
        <v>2034</v>
      </c>
      <c r="Y607" s="2" t="s">
        <v>2035</v>
      </c>
      <c r="Z607" s="16">
        <v>0</v>
      </c>
      <c r="AA607" s="16">
        <v>0</v>
      </c>
      <c r="AB607" s="16">
        <v>0</v>
      </c>
      <c r="AC607" s="16">
        <v>0</v>
      </c>
      <c r="AD607" s="36">
        <f t="shared" si="65"/>
        <v>0</v>
      </c>
      <c r="AE607" s="16">
        <v>0</v>
      </c>
      <c r="AF607" s="16">
        <v>0</v>
      </c>
      <c r="AG607" s="16">
        <f t="shared" si="66"/>
        <v>0</v>
      </c>
      <c r="AH607" s="16">
        <v>0</v>
      </c>
      <c r="AI607" s="16">
        <v>0</v>
      </c>
      <c r="AJ607" s="16">
        <f t="shared" si="67"/>
        <v>0</v>
      </c>
      <c r="AK607" s="16">
        <v>0</v>
      </c>
      <c r="AL607" s="16">
        <v>0</v>
      </c>
      <c r="AM607" s="16">
        <f t="shared" si="68"/>
        <v>0</v>
      </c>
      <c r="AN607" s="16">
        <v>0</v>
      </c>
      <c r="AO607" s="16">
        <v>0</v>
      </c>
      <c r="AP607" s="16">
        <f t="shared" si="69"/>
        <v>0</v>
      </c>
      <c r="AQ607" s="16">
        <v>0</v>
      </c>
      <c r="AR607" s="16">
        <f t="shared" si="70"/>
        <v>0</v>
      </c>
      <c r="AS607" s="16">
        <v>0</v>
      </c>
      <c r="AT607" s="16" t="s">
        <v>273</v>
      </c>
      <c r="AU607" s="16" t="s">
        <v>274</v>
      </c>
      <c r="AV607" s="16">
        <v>0</v>
      </c>
      <c r="AW607" s="36">
        <v>0</v>
      </c>
      <c r="AX607" s="36">
        <v>0</v>
      </c>
      <c r="AY607" s="36">
        <v>0</v>
      </c>
      <c r="AZ607" s="36">
        <v>0</v>
      </c>
      <c r="BA607" s="36">
        <v>0</v>
      </c>
      <c r="BB607" s="36"/>
    </row>
    <row r="608" spans="1:54" hidden="1" x14ac:dyDescent="0.25">
      <c r="A608" s="2" t="str">
        <f t="shared" si="64"/>
        <v>R</v>
      </c>
      <c r="B608" s="34" t="s">
        <v>253</v>
      </c>
      <c r="C608" s="2" t="s">
        <v>2324</v>
      </c>
      <c r="D608" s="35" t="s">
        <v>2325</v>
      </c>
      <c r="E608" s="2" t="s">
        <v>2449</v>
      </c>
      <c r="F608" s="2" t="s">
        <v>2450</v>
      </c>
      <c r="G608" s="2" t="s">
        <v>2470</v>
      </c>
      <c r="H608" s="2" t="s">
        <v>2450</v>
      </c>
      <c r="I608" s="2" t="s">
        <v>2563</v>
      </c>
      <c r="J608" s="2" t="s">
        <v>2564</v>
      </c>
      <c r="K608" s="2" t="s">
        <v>262</v>
      </c>
      <c r="L608" s="2">
        <v>4580</v>
      </c>
      <c r="M608" s="2" t="s">
        <v>2396</v>
      </c>
      <c r="N608" s="2" t="s">
        <v>422</v>
      </c>
      <c r="O608" s="2" t="s">
        <v>450</v>
      </c>
      <c r="P608" s="2" t="s">
        <v>460</v>
      </c>
      <c r="Q608" s="2" t="s">
        <v>51</v>
      </c>
      <c r="R608" s="2" t="s">
        <v>2455</v>
      </c>
      <c r="S608" s="2" t="s">
        <v>79</v>
      </c>
      <c r="T608" s="2" t="s">
        <v>2487</v>
      </c>
      <c r="U608" s="2" t="s">
        <v>2488</v>
      </c>
      <c r="V608" s="2" t="s">
        <v>269</v>
      </c>
      <c r="W608" s="2" t="s">
        <v>270</v>
      </c>
      <c r="X608" s="2" t="s">
        <v>2034</v>
      </c>
      <c r="Y608" s="2" t="s">
        <v>2035</v>
      </c>
      <c r="Z608" s="16">
        <v>0</v>
      </c>
      <c r="AA608" s="16">
        <v>95396</v>
      </c>
      <c r="AB608" s="16">
        <v>0</v>
      </c>
      <c r="AC608" s="16">
        <v>0</v>
      </c>
      <c r="AD608" s="36">
        <f t="shared" si="65"/>
        <v>95396</v>
      </c>
      <c r="AE608" s="16">
        <v>0</v>
      </c>
      <c r="AF608" s="16">
        <v>0</v>
      </c>
      <c r="AG608" s="16">
        <f t="shared" si="66"/>
        <v>0</v>
      </c>
      <c r="AH608" s="16">
        <v>0</v>
      </c>
      <c r="AI608" s="16">
        <v>0</v>
      </c>
      <c r="AJ608" s="16">
        <f t="shared" si="67"/>
        <v>0</v>
      </c>
      <c r="AK608" s="16">
        <v>0</v>
      </c>
      <c r="AL608" s="16">
        <v>0</v>
      </c>
      <c r="AM608" s="16">
        <f t="shared" si="68"/>
        <v>0</v>
      </c>
      <c r="AN608" s="16">
        <v>0</v>
      </c>
      <c r="AO608" s="16">
        <v>0</v>
      </c>
      <c r="AP608" s="16">
        <f t="shared" si="69"/>
        <v>0</v>
      </c>
      <c r="AQ608" s="16">
        <v>0</v>
      </c>
      <c r="AR608" s="16">
        <f t="shared" si="70"/>
        <v>95396</v>
      </c>
      <c r="AS608" s="16">
        <v>0</v>
      </c>
      <c r="AT608" s="16" t="s">
        <v>273</v>
      </c>
      <c r="AU608" s="16" t="s">
        <v>274</v>
      </c>
      <c r="AV608" s="16">
        <v>0</v>
      </c>
      <c r="AW608" s="36">
        <v>0</v>
      </c>
      <c r="AX608" s="36">
        <v>0</v>
      </c>
      <c r="AY608" s="36">
        <v>0</v>
      </c>
      <c r="AZ608" s="36">
        <v>0</v>
      </c>
      <c r="BA608" s="36">
        <v>0</v>
      </c>
      <c r="BB608" s="36"/>
    </row>
    <row r="609" spans="1:54" hidden="1" x14ac:dyDescent="0.25">
      <c r="A609" s="2" t="str">
        <f t="shared" si="64"/>
        <v>R</v>
      </c>
      <c r="B609" s="34" t="s">
        <v>253</v>
      </c>
      <c r="C609" s="2" t="s">
        <v>2324</v>
      </c>
      <c r="D609" s="35" t="s">
        <v>2325</v>
      </c>
      <c r="E609" s="2" t="s">
        <v>2449</v>
      </c>
      <c r="F609" s="2" t="s">
        <v>2450</v>
      </c>
      <c r="G609" s="2" t="s">
        <v>2470</v>
      </c>
      <c r="H609" s="2" t="s">
        <v>2450</v>
      </c>
      <c r="I609" s="2" t="s">
        <v>2565</v>
      </c>
      <c r="J609" s="2" t="s">
        <v>2566</v>
      </c>
      <c r="K609" s="2" t="s">
        <v>262</v>
      </c>
      <c r="L609" s="2">
        <v>4580</v>
      </c>
      <c r="M609" s="2" t="s">
        <v>2396</v>
      </c>
      <c r="N609" s="2" t="s">
        <v>422</v>
      </c>
      <c r="O609" s="2" t="s">
        <v>450</v>
      </c>
      <c r="P609" s="2" t="s">
        <v>460</v>
      </c>
      <c r="Q609" s="2" t="s">
        <v>51</v>
      </c>
      <c r="R609" s="2" t="s">
        <v>2455</v>
      </c>
      <c r="S609" s="2" t="s">
        <v>79</v>
      </c>
      <c r="T609" s="2" t="s">
        <v>2487</v>
      </c>
      <c r="U609" s="2" t="s">
        <v>2488</v>
      </c>
      <c r="V609" s="2" t="s">
        <v>269</v>
      </c>
      <c r="W609" s="2" t="s">
        <v>270</v>
      </c>
      <c r="X609" s="2" t="s">
        <v>2034</v>
      </c>
      <c r="Y609" s="2" t="s">
        <v>2035</v>
      </c>
      <c r="Z609" s="16">
        <v>0</v>
      </c>
      <c r="AA609" s="16">
        <v>289331</v>
      </c>
      <c r="AB609" s="16">
        <v>0</v>
      </c>
      <c r="AC609" s="16">
        <v>0</v>
      </c>
      <c r="AD609" s="36">
        <f t="shared" si="65"/>
        <v>289331</v>
      </c>
      <c r="AE609" s="16">
        <v>0</v>
      </c>
      <c r="AF609" s="16">
        <v>0</v>
      </c>
      <c r="AG609" s="16">
        <f t="shared" si="66"/>
        <v>0</v>
      </c>
      <c r="AH609" s="16">
        <v>0</v>
      </c>
      <c r="AI609" s="16">
        <v>0</v>
      </c>
      <c r="AJ609" s="16">
        <f t="shared" si="67"/>
        <v>0</v>
      </c>
      <c r="AK609" s="16">
        <v>0</v>
      </c>
      <c r="AL609" s="16">
        <v>0</v>
      </c>
      <c r="AM609" s="16">
        <f t="shared" si="68"/>
        <v>0</v>
      </c>
      <c r="AN609" s="16">
        <v>0</v>
      </c>
      <c r="AO609" s="16">
        <v>0</v>
      </c>
      <c r="AP609" s="16">
        <f t="shared" si="69"/>
        <v>0</v>
      </c>
      <c r="AQ609" s="16">
        <v>0</v>
      </c>
      <c r="AR609" s="16">
        <f t="shared" si="70"/>
        <v>289331</v>
      </c>
      <c r="AS609" s="16">
        <v>0</v>
      </c>
      <c r="AT609" s="16" t="s">
        <v>273</v>
      </c>
      <c r="AU609" s="16" t="s">
        <v>274</v>
      </c>
      <c r="AV609" s="16">
        <v>0</v>
      </c>
      <c r="AW609" s="36">
        <v>0</v>
      </c>
      <c r="AX609" s="36">
        <v>0</v>
      </c>
      <c r="AY609" s="36">
        <v>0</v>
      </c>
      <c r="AZ609" s="36">
        <v>0</v>
      </c>
      <c r="BA609" s="36">
        <v>0</v>
      </c>
      <c r="BB609" s="36"/>
    </row>
    <row r="610" spans="1:54" hidden="1" x14ac:dyDescent="0.25">
      <c r="A610" s="2" t="str">
        <f t="shared" si="64"/>
        <v>R</v>
      </c>
      <c r="B610" s="34" t="s">
        <v>253</v>
      </c>
      <c r="C610" s="2" t="s">
        <v>2324</v>
      </c>
      <c r="D610" s="35" t="s">
        <v>2325</v>
      </c>
      <c r="E610" s="2" t="s">
        <v>2449</v>
      </c>
      <c r="F610" s="2" t="s">
        <v>2450</v>
      </c>
      <c r="G610" s="2" t="s">
        <v>2470</v>
      </c>
      <c r="H610" s="2" t="s">
        <v>2450</v>
      </c>
      <c r="I610" s="2" t="s">
        <v>2567</v>
      </c>
      <c r="J610" s="2" t="s">
        <v>2568</v>
      </c>
      <c r="K610" s="2" t="s">
        <v>262</v>
      </c>
      <c r="L610" s="2">
        <v>4580</v>
      </c>
      <c r="M610" s="2" t="s">
        <v>2396</v>
      </c>
      <c r="N610" s="2" t="s">
        <v>422</v>
      </c>
      <c r="O610" s="2" t="s">
        <v>450</v>
      </c>
      <c r="P610" s="2" t="s">
        <v>266</v>
      </c>
      <c r="Q610" s="2" t="s">
        <v>118</v>
      </c>
      <c r="R610" s="2" t="s">
        <v>267</v>
      </c>
      <c r="S610" s="2" t="s">
        <v>182</v>
      </c>
      <c r="T610" s="2" t="s">
        <v>2008</v>
      </c>
      <c r="U610" s="2" t="s">
        <v>193</v>
      </c>
      <c r="V610" s="2" t="s">
        <v>269</v>
      </c>
      <c r="W610" s="2" t="s">
        <v>270</v>
      </c>
      <c r="X610" s="2" t="s">
        <v>2009</v>
      </c>
      <c r="Y610" s="2" t="s">
        <v>2010</v>
      </c>
      <c r="Z610" s="16">
        <v>0</v>
      </c>
      <c r="AA610" s="16">
        <v>10000</v>
      </c>
      <c r="AB610" s="16">
        <v>0</v>
      </c>
      <c r="AC610" s="16">
        <v>0</v>
      </c>
      <c r="AD610" s="36">
        <f t="shared" si="65"/>
        <v>10000</v>
      </c>
      <c r="AE610" s="16">
        <v>0</v>
      </c>
      <c r="AF610" s="16">
        <v>0</v>
      </c>
      <c r="AG610" s="16">
        <f t="shared" si="66"/>
        <v>0</v>
      </c>
      <c r="AH610" s="16">
        <v>0</v>
      </c>
      <c r="AI610" s="16">
        <v>0</v>
      </c>
      <c r="AJ610" s="16">
        <f t="shared" si="67"/>
        <v>0</v>
      </c>
      <c r="AK610" s="16">
        <v>0</v>
      </c>
      <c r="AL610" s="16">
        <v>0</v>
      </c>
      <c r="AM610" s="16">
        <f t="shared" si="68"/>
        <v>0</v>
      </c>
      <c r="AN610" s="16">
        <v>0</v>
      </c>
      <c r="AO610" s="16">
        <v>0</v>
      </c>
      <c r="AP610" s="16">
        <f t="shared" si="69"/>
        <v>0</v>
      </c>
      <c r="AQ610" s="16">
        <v>0</v>
      </c>
      <c r="AR610" s="16">
        <f t="shared" si="70"/>
        <v>10000</v>
      </c>
      <c r="AS610" s="16">
        <v>0</v>
      </c>
      <c r="AT610" s="16" t="s">
        <v>273</v>
      </c>
      <c r="AU610" s="16" t="s">
        <v>274</v>
      </c>
      <c r="AV610" s="16">
        <v>0</v>
      </c>
      <c r="AW610" s="36">
        <v>0</v>
      </c>
      <c r="AX610" s="36">
        <v>0</v>
      </c>
      <c r="AY610" s="36">
        <v>0</v>
      </c>
      <c r="AZ610" s="36">
        <v>0</v>
      </c>
      <c r="BA610" s="36">
        <v>0</v>
      </c>
      <c r="BB610" s="36"/>
    </row>
    <row r="611" spans="1:54" hidden="1" x14ac:dyDescent="0.25">
      <c r="A611" s="2" t="str">
        <f t="shared" si="64"/>
        <v>R</v>
      </c>
      <c r="B611" s="34" t="s">
        <v>253</v>
      </c>
      <c r="C611" s="2" t="s">
        <v>2324</v>
      </c>
      <c r="D611" s="35" t="s">
        <v>2325</v>
      </c>
      <c r="E611" s="2" t="s">
        <v>2449</v>
      </c>
      <c r="F611" s="2" t="s">
        <v>2450</v>
      </c>
      <c r="G611" s="2" t="s">
        <v>2470</v>
      </c>
      <c r="H611" s="2" t="s">
        <v>2450</v>
      </c>
      <c r="I611" s="2" t="s">
        <v>2569</v>
      </c>
      <c r="J611" s="2" t="s">
        <v>2570</v>
      </c>
      <c r="K611" s="2" t="s">
        <v>262</v>
      </c>
      <c r="L611" s="2">
        <v>4580</v>
      </c>
      <c r="M611" s="2" t="s">
        <v>2396</v>
      </c>
      <c r="N611" s="2" t="s">
        <v>422</v>
      </c>
      <c r="O611" s="2" t="s">
        <v>450</v>
      </c>
      <c r="P611" s="2" t="s">
        <v>266</v>
      </c>
      <c r="Q611" s="2" t="s">
        <v>118</v>
      </c>
      <c r="R611" s="2" t="s">
        <v>267</v>
      </c>
      <c r="S611" s="2" t="s">
        <v>182</v>
      </c>
      <c r="T611" s="2" t="s">
        <v>268</v>
      </c>
      <c r="U611" s="2" t="s">
        <v>187</v>
      </c>
      <c r="V611" s="2" t="s">
        <v>269</v>
      </c>
      <c r="W611" s="2" t="s">
        <v>270</v>
      </c>
      <c r="X611" s="2" t="s">
        <v>2009</v>
      </c>
      <c r="Y611" s="2" t="s">
        <v>2010</v>
      </c>
      <c r="Z611" s="16">
        <v>0</v>
      </c>
      <c r="AA611" s="16">
        <v>191132</v>
      </c>
      <c r="AB611" s="16">
        <v>0</v>
      </c>
      <c r="AC611" s="16">
        <v>0</v>
      </c>
      <c r="AD611" s="36">
        <f t="shared" si="65"/>
        <v>191132</v>
      </c>
      <c r="AE611" s="16">
        <v>0</v>
      </c>
      <c r="AF611" s="16">
        <v>0</v>
      </c>
      <c r="AG611" s="16">
        <f t="shared" si="66"/>
        <v>0</v>
      </c>
      <c r="AH611" s="16">
        <v>0</v>
      </c>
      <c r="AI611" s="16">
        <v>0</v>
      </c>
      <c r="AJ611" s="16">
        <f t="shared" si="67"/>
        <v>0</v>
      </c>
      <c r="AK611" s="16">
        <v>0</v>
      </c>
      <c r="AL611" s="16">
        <v>0</v>
      </c>
      <c r="AM611" s="16">
        <f t="shared" si="68"/>
        <v>0</v>
      </c>
      <c r="AN611" s="16">
        <v>0</v>
      </c>
      <c r="AO611" s="16">
        <v>0</v>
      </c>
      <c r="AP611" s="16">
        <f t="shared" si="69"/>
        <v>0</v>
      </c>
      <c r="AQ611" s="16">
        <v>0</v>
      </c>
      <c r="AR611" s="16">
        <f t="shared" si="70"/>
        <v>191132</v>
      </c>
      <c r="AS611" s="16">
        <v>0</v>
      </c>
      <c r="AT611" s="16" t="s">
        <v>273</v>
      </c>
      <c r="AU611" s="16" t="s">
        <v>274</v>
      </c>
      <c r="AV611" s="16">
        <v>0</v>
      </c>
      <c r="AW611" s="36">
        <v>0</v>
      </c>
      <c r="AX611" s="36">
        <v>0</v>
      </c>
      <c r="AY611" s="36">
        <v>0</v>
      </c>
      <c r="AZ611" s="36">
        <v>0</v>
      </c>
      <c r="BA611" s="36">
        <v>0</v>
      </c>
      <c r="BB611" s="36"/>
    </row>
    <row r="612" spans="1:54" hidden="1" x14ac:dyDescent="0.25">
      <c r="A612" s="2" t="str">
        <f t="shared" si="64"/>
        <v>R</v>
      </c>
      <c r="B612" s="34" t="s">
        <v>253</v>
      </c>
      <c r="C612" s="2" t="s">
        <v>2324</v>
      </c>
      <c r="D612" s="35" t="s">
        <v>2325</v>
      </c>
      <c r="E612" s="2" t="s">
        <v>2449</v>
      </c>
      <c r="F612" s="2" t="s">
        <v>2450</v>
      </c>
      <c r="G612" s="2" t="s">
        <v>2470</v>
      </c>
      <c r="H612" s="2" t="s">
        <v>2450</v>
      </c>
      <c r="I612" s="2" t="s">
        <v>2571</v>
      </c>
      <c r="J612" s="2" t="s">
        <v>2572</v>
      </c>
      <c r="K612" s="2" t="s">
        <v>262</v>
      </c>
      <c r="L612" s="2">
        <v>4580</v>
      </c>
      <c r="M612" s="2" t="s">
        <v>2396</v>
      </c>
      <c r="N612" s="2" t="s">
        <v>422</v>
      </c>
      <c r="O612" s="2" t="s">
        <v>265</v>
      </c>
      <c r="P612" s="2" t="s">
        <v>266</v>
      </c>
      <c r="Q612" s="2" t="s">
        <v>118</v>
      </c>
      <c r="R612" s="2" t="s">
        <v>267</v>
      </c>
      <c r="S612" s="2" t="s">
        <v>182</v>
      </c>
      <c r="T612" s="2" t="s">
        <v>2008</v>
      </c>
      <c r="U612" s="2" t="s">
        <v>193</v>
      </c>
      <c r="V612" s="2" t="s">
        <v>269</v>
      </c>
      <c r="W612" s="2" t="s">
        <v>270</v>
      </c>
      <c r="X612" s="2" t="s">
        <v>2034</v>
      </c>
      <c r="Y612" s="2" t="s">
        <v>2035</v>
      </c>
      <c r="Z612" s="16">
        <v>0</v>
      </c>
      <c r="AA612" s="16">
        <v>19113</v>
      </c>
      <c r="AB612" s="16">
        <v>0</v>
      </c>
      <c r="AC612" s="16">
        <v>0</v>
      </c>
      <c r="AD612" s="36">
        <f t="shared" si="65"/>
        <v>19113</v>
      </c>
      <c r="AE612" s="16">
        <v>0</v>
      </c>
      <c r="AF612" s="16">
        <v>0</v>
      </c>
      <c r="AG612" s="16">
        <f t="shared" si="66"/>
        <v>0</v>
      </c>
      <c r="AH612" s="16">
        <v>0</v>
      </c>
      <c r="AI612" s="16">
        <v>0</v>
      </c>
      <c r="AJ612" s="16">
        <f t="shared" si="67"/>
        <v>0</v>
      </c>
      <c r="AK612" s="16">
        <v>0</v>
      </c>
      <c r="AL612" s="16">
        <v>0</v>
      </c>
      <c r="AM612" s="16">
        <f t="shared" si="68"/>
        <v>0</v>
      </c>
      <c r="AN612" s="16">
        <v>0</v>
      </c>
      <c r="AO612" s="16">
        <v>0</v>
      </c>
      <c r="AP612" s="16">
        <f t="shared" si="69"/>
        <v>0</v>
      </c>
      <c r="AQ612" s="16">
        <v>0</v>
      </c>
      <c r="AR612" s="16">
        <f t="shared" si="70"/>
        <v>19113</v>
      </c>
      <c r="AS612" s="16">
        <v>0</v>
      </c>
      <c r="AT612" s="16" t="s">
        <v>273</v>
      </c>
      <c r="AU612" s="16" t="s">
        <v>274</v>
      </c>
      <c r="AV612" s="16">
        <v>0</v>
      </c>
      <c r="AW612" s="36">
        <v>0</v>
      </c>
      <c r="AX612" s="36">
        <v>0</v>
      </c>
      <c r="AY612" s="36">
        <v>0</v>
      </c>
      <c r="AZ612" s="36">
        <v>0</v>
      </c>
      <c r="BA612" s="36">
        <v>0</v>
      </c>
      <c r="BB612" s="36"/>
    </row>
    <row r="613" spans="1:54" hidden="1" x14ac:dyDescent="0.25">
      <c r="A613" s="2" t="str">
        <f t="shared" si="64"/>
        <v>R</v>
      </c>
      <c r="B613" s="34" t="s">
        <v>253</v>
      </c>
      <c r="C613" s="2" t="s">
        <v>2324</v>
      </c>
      <c r="D613" s="35" t="s">
        <v>2325</v>
      </c>
      <c r="E613" s="2" t="s">
        <v>2449</v>
      </c>
      <c r="F613" s="2" t="s">
        <v>2450</v>
      </c>
      <c r="G613" s="2" t="s">
        <v>2573</v>
      </c>
      <c r="H613" s="2" t="s">
        <v>2574</v>
      </c>
      <c r="I613" s="2" t="s">
        <v>2575</v>
      </c>
      <c r="J613" s="2" t="s">
        <v>2576</v>
      </c>
      <c r="K613" s="2" t="s">
        <v>262</v>
      </c>
      <c r="L613" s="2">
        <v>4580</v>
      </c>
      <c r="M613" s="2" t="s">
        <v>2396</v>
      </c>
      <c r="N613" s="2" t="s">
        <v>264</v>
      </c>
      <c r="O613" s="2" t="s">
        <v>450</v>
      </c>
      <c r="P613" s="2" t="s">
        <v>266</v>
      </c>
      <c r="Q613" s="2" t="s">
        <v>118</v>
      </c>
      <c r="R613" s="2" t="s">
        <v>267</v>
      </c>
      <c r="S613" s="2" t="s">
        <v>182</v>
      </c>
      <c r="T613" s="2" t="s">
        <v>268</v>
      </c>
      <c r="U613" s="2" t="s">
        <v>187</v>
      </c>
      <c r="V613" s="2" t="s">
        <v>269</v>
      </c>
      <c r="W613" s="2" t="s">
        <v>270</v>
      </c>
      <c r="X613" s="2" t="s">
        <v>2034</v>
      </c>
      <c r="Y613" s="2" t="s">
        <v>2035</v>
      </c>
      <c r="Z613" s="16">
        <v>519988.65369122906</v>
      </c>
      <c r="AA613" s="16">
        <v>519989</v>
      </c>
      <c r="AB613" s="16">
        <v>503346.01</v>
      </c>
      <c r="AC613" s="16">
        <v>524523.49775770004</v>
      </c>
      <c r="AD613" s="36">
        <f t="shared" si="65"/>
        <v>-4534.4977577000391</v>
      </c>
      <c r="AE613" s="16">
        <v>530848.5937152229</v>
      </c>
      <c r="AF613" s="16">
        <v>530848.5937152229</v>
      </c>
      <c r="AG613" s="16">
        <f t="shared" si="66"/>
        <v>0</v>
      </c>
      <c r="AH613" s="16">
        <v>546825.59022509865</v>
      </c>
      <c r="AI613" s="16">
        <v>546825.59022509865</v>
      </c>
      <c r="AJ613" s="16">
        <f t="shared" si="67"/>
        <v>0</v>
      </c>
      <c r="AK613" s="16">
        <v>563317.9737191638</v>
      </c>
      <c r="AL613" s="16">
        <v>563317.9737191638</v>
      </c>
      <c r="AM613" s="16">
        <f t="shared" si="68"/>
        <v>0</v>
      </c>
      <c r="AN613" s="16">
        <v>580325.74419741845</v>
      </c>
      <c r="AO613" s="16">
        <v>580325.74419741845</v>
      </c>
      <c r="AP613" s="16">
        <f t="shared" si="69"/>
        <v>0</v>
      </c>
      <c r="AQ613" s="16">
        <v>597735.51652334107</v>
      </c>
      <c r="AR613" s="16">
        <f t="shared" si="70"/>
        <v>-4534.4977577000391</v>
      </c>
      <c r="AS613" s="16" t="s">
        <v>2036</v>
      </c>
      <c r="AT613" s="16" t="s">
        <v>273</v>
      </c>
      <c r="AU613" s="16" t="s">
        <v>274</v>
      </c>
      <c r="AV613" s="16">
        <v>0</v>
      </c>
      <c r="AW613" s="36">
        <v>0</v>
      </c>
      <c r="AX613" s="36">
        <v>0</v>
      </c>
      <c r="AY613" s="36">
        <v>0</v>
      </c>
      <c r="AZ613" s="36">
        <v>0</v>
      </c>
      <c r="BA613" s="36">
        <v>0</v>
      </c>
      <c r="BB613" s="36"/>
    </row>
    <row r="614" spans="1:54" hidden="1" x14ac:dyDescent="0.25">
      <c r="A614" s="2" t="str">
        <f t="shared" si="64"/>
        <v>R</v>
      </c>
      <c r="B614" s="34" t="s">
        <v>253</v>
      </c>
      <c r="C614" s="2" t="s">
        <v>2324</v>
      </c>
      <c r="D614" s="35" t="s">
        <v>2325</v>
      </c>
      <c r="E614" s="2" t="s">
        <v>2449</v>
      </c>
      <c r="F614" s="2" t="s">
        <v>2450</v>
      </c>
      <c r="G614" s="2" t="s">
        <v>2573</v>
      </c>
      <c r="H614" s="2" t="s">
        <v>2574</v>
      </c>
      <c r="I614" s="2" t="s">
        <v>2577</v>
      </c>
      <c r="J614" s="2" t="s">
        <v>2578</v>
      </c>
      <c r="K614" s="2" t="s">
        <v>262</v>
      </c>
      <c r="L614" s="2">
        <v>4580</v>
      </c>
      <c r="M614" s="2" t="s">
        <v>2396</v>
      </c>
      <c r="N614" s="2" t="s">
        <v>422</v>
      </c>
      <c r="O614" s="2" t="s">
        <v>450</v>
      </c>
      <c r="P614" s="2" t="s">
        <v>266</v>
      </c>
      <c r="Q614" s="2" t="s">
        <v>118</v>
      </c>
      <c r="R614" s="2" t="s">
        <v>267</v>
      </c>
      <c r="S614" s="2" t="s">
        <v>182</v>
      </c>
      <c r="T614" s="2" t="s">
        <v>268</v>
      </c>
      <c r="U614" s="2" t="s">
        <v>187</v>
      </c>
      <c r="V614" s="2" t="s">
        <v>269</v>
      </c>
      <c r="W614" s="2" t="s">
        <v>270</v>
      </c>
      <c r="X614" s="2" t="s">
        <v>2034</v>
      </c>
      <c r="Y614" s="2" t="s">
        <v>2035</v>
      </c>
      <c r="Z614" s="16">
        <v>0</v>
      </c>
      <c r="AA614" s="16">
        <v>19679</v>
      </c>
      <c r="AB614" s="16">
        <v>0</v>
      </c>
      <c r="AC614" s="16">
        <v>0</v>
      </c>
      <c r="AD614" s="36">
        <f t="shared" si="65"/>
        <v>19679</v>
      </c>
      <c r="AE614" s="16">
        <v>0</v>
      </c>
      <c r="AF614" s="16">
        <v>0</v>
      </c>
      <c r="AG614" s="16">
        <f t="shared" si="66"/>
        <v>0</v>
      </c>
      <c r="AH614" s="16">
        <v>0</v>
      </c>
      <c r="AI614" s="16">
        <v>0</v>
      </c>
      <c r="AJ614" s="16">
        <f t="shared" si="67"/>
        <v>0</v>
      </c>
      <c r="AK614" s="16">
        <v>0</v>
      </c>
      <c r="AL614" s="16">
        <v>0</v>
      </c>
      <c r="AM614" s="16">
        <f t="shared" si="68"/>
        <v>0</v>
      </c>
      <c r="AN614" s="16">
        <v>0</v>
      </c>
      <c r="AO614" s="16">
        <v>0</v>
      </c>
      <c r="AP614" s="16">
        <f t="shared" si="69"/>
        <v>0</v>
      </c>
      <c r="AQ614" s="16">
        <v>0</v>
      </c>
      <c r="AR614" s="16">
        <f t="shared" si="70"/>
        <v>19679</v>
      </c>
      <c r="AS614" s="16">
        <v>0</v>
      </c>
      <c r="AT614" s="16" t="s">
        <v>273</v>
      </c>
      <c r="AU614" s="16" t="s">
        <v>274</v>
      </c>
      <c r="AV614" s="16">
        <v>0</v>
      </c>
      <c r="AW614" s="36">
        <v>0</v>
      </c>
      <c r="AX614" s="36">
        <v>0</v>
      </c>
      <c r="AY614" s="36">
        <v>0</v>
      </c>
      <c r="AZ614" s="36">
        <v>0</v>
      </c>
      <c r="BA614" s="36">
        <v>0</v>
      </c>
      <c r="BB614" s="36"/>
    </row>
    <row r="615" spans="1:54" hidden="1" x14ac:dyDescent="0.25">
      <c r="A615" s="2" t="str">
        <f t="shared" si="64"/>
        <v>R</v>
      </c>
      <c r="B615" s="34" t="s">
        <v>253</v>
      </c>
      <c r="C615" s="40" t="s">
        <v>2324</v>
      </c>
      <c r="D615" s="40" t="s">
        <v>2325</v>
      </c>
      <c r="E615" s="40" t="s">
        <v>2449</v>
      </c>
      <c r="F615" s="40" t="s">
        <v>2450</v>
      </c>
      <c r="G615" s="40" t="s">
        <v>2579</v>
      </c>
      <c r="H615" s="40" t="s">
        <v>2580</v>
      </c>
      <c r="I615" s="40" t="s">
        <v>2581</v>
      </c>
      <c r="J615" s="40" t="s">
        <v>2582</v>
      </c>
      <c r="K615" s="2" t="s">
        <v>262</v>
      </c>
      <c r="L615" s="40">
        <v>1260</v>
      </c>
      <c r="M615" s="2" t="s">
        <v>438</v>
      </c>
      <c r="N615" s="40" t="s">
        <v>264</v>
      </c>
      <c r="O615" s="40" t="s">
        <v>695</v>
      </c>
      <c r="P615" s="2" t="s">
        <v>266</v>
      </c>
      <c r="Q615" s="2" t="s">
        <v>118</v>
      </c>
      <c r="R615" s="2" t="s">
        <v>267</v>
      </c>
      <c r="S615" s="2" t="s">
        <v>182</v>
      </c>
      <c r="T615" s="2" t="s">
        <v>268</v>
      </c>
      <c r="U615" s="2" t="s">
        <v>187</v>
      </c>
      <c r="V615" s="2" t="s">
        <v>269</v>
      </c>
      <c r="W615" s="2" t="s">
        <v>270</v>
      </c>
      <c r="X615" s="2" t="s">
        <v>2034</v>
      </c>
      <c r="Y615" s="2" t="s">
        <v>2035</v>
      </c>
      <c r="Z615" s="16">
        <v>1000000</v>
      </c>
      <c r="AA615" s="41">
        <v>1000000</v>
      </c>
      <c r="AB615" s="16">
        <v>100539.42</v>
      </c>
      <c r="AC615" s="16">
        <v>-676338.80240000028</v>
      </c>
      <c r="AD615" s="36">
        <f t="shared" si="65"/>
        <v>1676338.8024000004</v>
      </c>
      <c r="AE615" s="16">
        <v>1020884.9557522127</v>
      </c>
      <c r="AF615" s="16">
        <v>0</v>
      </c>
      <c r="AG615" s="16">
        <f t="shared" si="66"/>
        <v>1020884.9557522127</v>
      </c>
      <c r="AH615" s="16">
        <v>1051610.6194690268</v>
      </c>
      <c r="AI615" s="16">
        <v>0</v>
      </c>
      <c r="AJ615" s="16">
        <f t="shared" si="67"/>
        <v>1051610.6194690268</v>
      </c>
      <c r="AK615" s="16">
        <v>1083327.4336283188</v>
      </c>
      <c r="AL615" s="16">
        <v>0</v>
      </c>
      <c r="AM615" s="16">
        <f t="shared" si="68"/>
        <v>1083327.4336283188</v>
      </c>
      <c r="AN615" s="16">
        <v>1116035.3982300886</v>
      </c>
      <c r="AO615" s="16">
        <v>0</v>
      </c>
      <c r="AP615" s="16">
        <f t="shared" si="69"/>
        <v>1116035.3982300886</v>
      </c>
      <c r="AQ615" s="16">
        <v>0</v>
      </c>
      <c r="AR615" s="16">
        <f t="shared" si="70"/>
        <v>5948197.2094796477</v>
      </c>
      <c r="AS615" s="16" t="s">
        <v>2583</v>
      </c>
      <c r="AT615" s="16" t="s">
        <v>273</v>
      </c>
      <c r="AU615" s="16" t="s">
        <v>274</v>
      </c>
      <c r="AV615" s="16">
        <v>0</v>
      </c>
      <c r="AW615" s="36">
        <v>0</v>
      </c>
      <c r="AX615" s="36">
        <v>0</v>
      </c>
      <c r="AY615" s="36">
        <v>0</v>
      </c>
      <c r="AZ615" s="36">
        <v>0</v>
      </c>
      <c r="BA615" s="36">
        <v>0</v>
      </c>
      <c r="BB615" s="36"/>
    </row>
    <row r="616" spans="1:54" hidden="1" x14ac:dyDescent="0.25">
      <c r="A616" s="2" t="str">
        <f t="shared" si="64"/>
        <v>R</v>
      </c>
      <c r="B616" s="34" t="s">
        <v>253</v>
      </c>
      <c r="C616" s="2" t="s">
        <v>2324</v>
      </c>
      <c r="D616" s="35" t="s">
        <v>2325</v>
      </c>
      <c r="E616" s="2" t="s">
        <v>2449</v>
      </c>
      <c r="F616" s="2" t="s">
        <v>2450</v>
      </c>
      <c r="G616" s="2" t="s">
        <v>2579</v>
      </c>
      <c r="H616" s="2" t="s">
        <v>2580</v>
      </c>
      <c r="I616" s="2" t="s">
        <v>2584</v>
      </c>
      <c r="J616" s="2" t="s">
        <v>2585</v>
      </c>
      <c r="K616" s="2" t="s">
        <v>262</v>
      </c>
      <c r="L616" s="2">
        <v>4022</v>
      </c>
      <c r="M616" s="2" t="s">
        <v>1991</v>
      </c>
      <c r="N616" s="2" t="s">
        <v>264</v>
      </c>
      <c r="O616" s="2" t="s">
        <v>265</v>
      </c>
      <c r="P616" s="2" t="s">
        <v>266</v>
      </c>
      <c r="Q616" s="2" t="s">
        <v>118</v>
      </c>
      <c r="R616" s="2" t="s">
        <v>267</v>
      </c>
      <c r="S616" s="2" t="s">
        <v>182</v>
      </c>
      <c r="T616" s="2" t="s">
        <v>268</v>
      </c>
      <c r="U616" s="2" t="s">
        <v>187</v>
      </c>
      <c r="V616" s="2" t="s">
        <v>269</v>
      </c>
      <c r="W616" s="2" t="s">
        <v>270</v>
      </c>
      <c r="X616" s="2" t="s">
        <v>2034</v>
      </c>
      <c r="Y616" s="2" t="s">
        <v>2035</v>
      </c>
      <c r="Z616" s="16">
        <v>0</v>
      </c>
      <c r="AA616" s="16">
        <v>0</v>
      </c>
      <c r="AB616" s="16">
        <v>696911.21</v>
      </c>
      <c r="AC616" s="16">
        <v>1740314.889</v>
      </c>
      <c r="AD616" s="36">
        <f t="shared" si="65"/>
        <v>-1740314.889</v>
      </c>
      <c r="AE616" s="16">
        <v>0</v>
      </c>
      <c r="AF616" s="16">
        <v>0</v>
      </c>
      <c r="AG616" s="16">
        <f t="shared" si="66"/>
        <v>0</v>
      </c>
      <c r="AH616" s="16">
        <v>0</v>
      </c>
      <c r="AI616" s="16">
        <v>0</v>
      </c>
      <c r="AJ616" s="16">
        <f t="shared" si="67"/>
        <v>0</v>
      </c>
      <c r="AK616" s="16">
        <v>0</v>
      </c>
      <c r="AL616" s="16">
        <v>0</v>
      </c>
      <c r="AM616" s="16">
        <f t="shared" si="68"/>
        <v>0</v>
      </c>
      <c r="AN616" s="16">
        <v>0</v>
      </c>
      <c r="AO616" s="16">
        <v>0</v>
      </c>
      <c r="AP616" s="16">
        <f t="shared" si="69"/>
        <v>0</v>
      </c>
      <c r="AQ616" s="16">
        <v>0</v>
      </c>
      <c r="AR616" s="16">
        <f t="shared" si="70"/>
        <v>-1740314.889</v>
      </c>
      <c r="AS616" s="16">
        <v>0</v>
      </c>
      <c r="AT616" s="16" t="s">
        <v>273</v>
      </c>
      <c r="AU616" s="16" t="s">
        <v>274</v>
      </c>
      <c r="AV616" s="16">
        <v>0</v>
      </c>
      <c r="AW616" s="36">
        <v>0</v>
      </c>
      <c r="AX616" s="36">
        <v>0</v>
      </c>
      <c r="AY616" s="36">
        <v>0</v>
      </c>
      <c r="AZ616" s="36">
        <v>0</v>
      </c>
      <c r="BA616" s="36">
        <v>0</v>
      </c>
      <c r="BB616" s="36"/>
    </row>
    <row r="617" spans="1:54" hidden="1" x14ac:dyDescent="0.25">
      <c r="A617" s="2" t="str">
        <f t="shared" si="64"/>
        <v>R</v>
      </c>
      <c r="B617" s="34" t="s">
        <v>253</v>
      </c>
      <c r="C617" s="2" t="s">
        <v>2324</v>
      </c>
      <c r="D617" s="35" t="s">
        <v>2325</v>
      </c>
      <c r="E617" s="2" t="s">
        <v>2449</v>
      </c>
      <c r="F617" s="2" t="s">
        <v>2450</v>
      </c>
      <c r="G617" s="2" t="s">
        <v>2586</v>
      </c>
      <c r="H617" s="2" t="s">
        <v>2587</v>
      </c>
      <c r="I617" s="2" t="s">
        <v>2588</v>
      </c>
      <c r="J617" s="2" t="s">
        <v>2589</v>
      </c>
      <c r="K617" s="2" t="s">
        <v>262</v>
      </c>
      <c r="L617" s="2">
        <v>4580</v>
      </c>
      <c r="M617" s="2" t="s">
        <v>2396</v>
      </c>
      <c r="N617" s="2" t="s">
        <v>264</v>
      </c>
      <c r="O617" s="2" t="s">
        <v>450</v>
      </c>
      <c r="P617" s="2" t="s">
        <v>266</v>
      </c>
      <c r="Q617" s="2" t="s">
        <v>118</v>
      </c>
      <c r="R617" s="2" t="s">
        <v>267</v>
      </c>
      <c r="S617" s="2" t="s">
        <v>182</v>
      </c>
      <c r="T617" s="2" t="s">
        <v>268</v>
      </c>
      <c r="U617" s="2" t="s">
        <v>187</v>
      </c>
      <c r="V617" s="2" t="s">
        <v>269</v>
      </c>
      <c r="W617" s="2" t="s">
        <v>270</v>
      </c>
      <c r="X617" s="2" t="s">
        <v>2458</v>
      </c>
      <c r="Y617" s="2" t="s">
        <v>2459</v>
      </c>
      <c r="Z617" s="16">
        <v>13000000</v>
      </c>
      <c r="AA617" s="16">
        <v>0</v>
      </c>
      <c r="AB617" s="16">
        <v>0</v>
      </c>
      <c r="AC617" s="16">
        <v>0</v>
      </c>
      <c r="AD617" s="36">
        <f t="shared" si="65"/>
        <v>0</v>
      </c>
      <c r="AE617" s="16">
        <v>0</v>
      </c>
      <c r="AF617" s="16">
        <v>4500000</v>
      </c>
      <c r="AG617" s="16">
        <f t="shared" si="66"/>
        <v>-4500000</v>
      </c>
      <c r="AH617" s="16">
        <v>0</v>
      </c>
      <c r="AI617" s="16">
        <v>4500000</v>
      </c>
      <c r="AJ617" s="16">
        <f t="shared" si="67"/>
        <v>-4500000</v>
      </c>
      <c r="AK617" s="16">
        <v>0</v>
      </c>
      <c r="AL617" s="16">
        <v>0</v>
      </c>
      <c r="AM617" s="16">
        <f t="shared" si="68"/>
        <v>0</v>
      </c>
      <c r="AN617" s="16">
        <v>0</v>
      </c>
      <c r="AO617" s="16">
        <v>0</v>
      </c>
      <c r="AP617" s="16">
        <f t="shared" si="69"/>
        <v>0</v>
      </c>
      <c r="AQ617" s="16">
        <v>0</v>
      </c>
      <c r="AR617" s="16">
        <f t="shared" si="70"/>
        <v>-9000000</v>
      </c>
      <c r="AS617" s="16" t="s">
        <v>2036</v>
      </c>
      <c r="AT617" s="16" t="s">
        <v>2590</v>
      </c>
      <c r="AU617" s="16" t="s">
        <v>274</v>
      </c>
      <c r="AV617" s="16">
        <v>0</v>
      </c>
      <c r="AW617" s="36">
        <v>0</v>
      </c>
      <c r="AX617" s="36">
        <v>0</v>
      </c>
      <c r="AY617" s="36">
        <v>0</v>
      </c>
      <c r="AZ617" s="36">
        <v>0</v>
      </c>
      <c r="BA617" s="36">
        <v>0</v>
      </c>
      <c r="BB617" s="36"/>
    </row>
    <row r="618" spans="1:54" hidden="1" x14ac:dyDescent="0.25">
      <c r="A618" s="2" t="str">
        <f t="shared" si="64"/>
        <v>R</v>
      </c>
      <c r="B618" s="34" t="s">
        <v>253</v>
      </c>
      <c r="C618" s="2" t="s">
        <v>2324</v>
      </c>
      <c r="D618" s="35" t="s">
        <v>2325</v>
      </c>
      <c r="E618" s="2" t="s">
        <v>2449</v>
      </c>
      <c r="F618" s="2" t="s">
        <v>2450</v>
      </c>
      <c r="G618" s="2" t="s">
        <v>2586</v>
      </c>
      <c r="H618" s="2" t="s">
        <v>2587</v>
      </c>
      <c r="I618" s="2" t="s">
        <v>2591</v>
      </c>
      <c r="J618" s="2" t="s">
        <v>2592</v>
      </c>
      <c r="K618" s="2" t="s">
        <v>262</v>
      </c>
      <c r="L618" s="2">
        <v>4580</v>
      </c>
      <c r="M618" s="2" t="s">
        <v>2396</v>
      </c>
      <c r="N618" s="2" t="s">
        <v>264</v>
      </c>
      <c r="O618" s="2" t="s">
        <v>450</v>
      </c>
      <c r="P618" s="2" t="s">
        <v>266</v>
      </c>
      <c r="Q618" s="2" t="s">
        <v>118</v>
      </c>
      <c r="R618" s="2" t="s">
        <v>267</v>
      </c>
      <c r="S618" s="2" t="s">
        <v>182</v>
      </c>
      <c r="T618" s="2" t="s">
        <v>268</v>
      </c>
      <c r="U618" s="2" t="s">
        <v>187</v>
      </c>
      <c r="V618" s="2" t="s">
        <v>269</v>
      </c>
      <c r="W618" s="2" t="s">
        <v>270</v>
      </c>
      <c r="X618" s="2" t="s">
        <v>2458</v>
      </c>
      <c r="Y618" s="2" t="s">
        <v>2459</v>
      </c>
      <c r="Z618" s="16">
        <v>0</v>
      </c>
      <c r="AA618" s="16">
        <v>0</v>
      </c>
      <c r="AB618" s="16">
        <v>54990.39</v>
      </c>
      <c r="AC618" s="16">
        <v>92918.76</v>
      </c>
      <c r="AD618" s="36">
        <f t="shared" si="65"/>
        <v>-92918.76</v>
      </c>
      <c r="AE618" s="16">
        <v>0</v>
      </c>
      <c r="AF618" s="16">
        <v>0</v>
      </c>
      <c r="AG618" s="16">
        <f t="shared" si="66"/>
        <v>0</v>
      </c>
      <c r="AH618" s="16">
        <v>0</v>
      </c>
      <c r="AI618" s="16">
        <v>0</v>
      </c>
      <c r="AJ618" s="16">
        <f t="shared" si="67"/>
        <v>0</v>
      </c>
      <c r="AK618" s="16">
        <v>0</v>
      </c>
      <c r="AL618" s="16">
        <v>0</v>
      </c>
      <c r="AM618" s="16">
        <f t="shared" si="68"/>
        <v>0</v>
      </c>
      <c r="AN618" s="16">
        <v>0</v>
      </c>
      <c r="AO618" s="16">
        <v>0</v>
      </c>
      <c r="AP618" s="16">
        <f t="shared" si="69"/>
        <v>0</v>
      </c>
      <c r="AQ618" s="16">
        <v>0</v>
      </c>
      <c r="AR618" s="16">
        <f t="shared" si="70"/>
        <v>-92918.76</v>
      </c>
      <c r="AS618" s="16" t="s">
        <v>2036</v>
      </c>
      <c r="AT618" s="16" t="s">
        <v>273</v>
      </c>
      <c r="AU618" s="16" t="s">
        <v>274</v>
      </c>
      <c r="AV618" s="16">
        <v>0</v>
      </c>
      <c r="AW618" s="36">
        <v>0</v>
      </c>
      <c r="AX618" s="36">
        <v>0</v>
      </c>
      <c r="AY618" s="36">
        <v>0</v>
      </c>
      <c r="AZ618" s="36">
        <v>0</v>
      </c>
      <c r="BA618" s="36">
        <v>0</v>
      </c>
      <c r="BB618" s="36"/>
    </row>
    <row r="619" spans="1:54" hidden="1" x14ac:dyDescent="0.25">
      <c r="A619" s="2" t="str">
        <f t="shared" si="64"/>
        <v>R</v>
      </c>
      <c r="B619" s="34" t="s">
        <v>253</v>
      </c>
      <c r="C619" s="2" t="s">
        <v>2324</v>
      </c>
      <c r="D619" s="35" t="s">
        <v>2325</v>
      </c>
      <c r="E619" s="2" t="s">
        <v>2449</v>
      </c>
      <c r="F619" s="2" t="s">
        <v>2450</v>
      </c>
      <c r="G619" s="2" t="s">
        <v>2586</v>
      </c>
      <c r="H619" s="2" t="s">
        <v>2587</v>
      </c>
      <c r="I619" s="2" t="s">
        <v>2593</v>
      </c>
      <c r="J619" s="2" t="s">
        <v>2594</v>
      </c>
      <c r="K619" s="2" t="s">
        <v>262</v>
      </c>
      <c r="L619" s="2">
        <v>4580</v>
      </c>
      <c r="M619" s="2" t="s">
        <v>2396</v>
      </c>
      <c r="N619" s="2" t="s">
        <v>264</v>
      </c>
      <c r="O619" s="2" t="s">
        <v>450</v>
      </c>
      <c r="P619" s="2" t="s">
        <v>266</v>
      </c>
      <c r="Q619" s="2" t="s">
        <v>118</v>
      </c>
      <c r="R619" s="2" t="s">
        <v>267</v>
      </c>
      <c r="S619" s="2" t="s">
        <v>182</v>
      </c>
      <c r="T619" s="2" t="s">
        <v>268</v>
      </c>
      <c r="U619" s="2" t="s">
        <v>187</v>
      </c>
      <c r="V619" s="2" t="s">
        <v>269</v>
      </c>
      <c r="W619" s="2" t="s">
        <v>270</v>
      </c>
      <c r="X619" s="2" t="s">
        <v>2458</v>
      </c>
      <c r="Y619" s="2" t="s">
        <v>2459</v>
      </c>
      <c r="Z619" s="16">
        <v>0</v>
      </c>
      <c r="AA619" s="16">
        <v>0</v>
      </c>
      <c r="AB619" s="16">
        <v>0</v>
      </c>
      <c r="AC619" s="16">
        <v>0</v>
      </c>
      <c r="AD619" s="36">
        <f t="shared" si="65"/>
        <v>0</v>
      </c>
      <c r="AE619" s="16">
        <v>0</v>
      </c>
      <c r="AF619" s="16">
        <v>0</v>
      </c>
      <c r="AG619" s="16">
        <f t="shared" si="66"/>
        <v>0</v>
      </c>
      <c r="AH619" s="16">
        <v>0</v>
      </c>
      <c r="AI619" s="16">
        <v>0</v>
      </c>
      <c r="AJ619" s="16">
        <f t="shared" si="67"/>
        <v>0</v>
      </c>
      <c r="AK619" s="16">
        <v>0</v>
      </c>
      <c r="AL619" s="16">
        <v>0</v>
      </c>
      <c r="AM619" s="16">
        <f t="shared" si="68"/>
        <v>0</v>
      </c>
      <c r="AN619" s="16">
        <v>0</v>
      </c>
      <c r="AO619" s="16">
        <v>0</v>
      </c>
      <c r="AP619" s="16">
        <f t="shared" si="69"/>
        <v>0</v>
      </c>
      <c r="AQ619" s="16">
        <v>0</v>
      </c>
      <c r="AR619" s="16">
        <f t="shared" si="70"/>
        <v>0</v>
      </c>
      <c r="AS619" s="16" t="s">
        <v>2036</v>
      </c>
      <c r="AT619" s="16" t="s">
        <v>273</v>
      </c>
      <c r="AU619" s="16" t="s">
        <v>274</v>
      </c>
      <c r="AV619" s="16">
        <v>0</v>
      </c>
      <c r="AW619" s="36">
        <v>0</v>
      </c>
      <c r="AX619" s="36">
        <v>0</v>
      </c>
      <c r="AY619" s="36">
        <v>0</v>
      </c>
      <c r="AZ619" s="36">
        <v>0</v>
      </c>
      <c r="BA619" s="36">
        <v>0</v>
      </c>
      <c r="BB619" s="36"/>
    </row>
    <row r="620" spans="1:54" hidden="1" x14ac:dyDescent="0.25">
      <c r="A620" s="2" t="str">
        <f t="shared" si="64"/>
        <v>R</v>
      </c>
      <c r="B620" s="34" t="s">
        <v>253</v>
      </c>
      <c r="C620" s="2" t="s">
        <v>2324</v>
      </c>
      <c r="D620" s="35" t="s">
        <v>2325</v>
      </c>
      <c r="E620" s="2" t="s">
        <v>2449</v>
      </c>
      <c r="F620" s="2" t="s">
        <v>2450</v>
      </c>
      <c r="G620" s="2" t="s">
        <v>2586</v>
      </c>
      <c r="H620" s="2" t="s">
        <v>2587</v>
      </c>
      <c r="I620" s="2" t="s">
        <v>2595</v>
      </c>
      <c r="J620" s="2" t="s">
        <v>2596</v>
      </c>
      <c r="K620" s="2" t="s">
        <v>262</v>
      </c>
      <c r="L620" s="2">
        <v>4580</v>
      </c>
      <c r="M620" s="2" t="s">
        <v>2396</v>
      </c>
      <c r="N620" s="2" t="s">
        <v>264</v>
      </c>
      <c r="O620" s="2" t="s">
        <v>450</v>
      </c>
      <c r="P620" s="2" t="s">
        <v>266</v>
      </c>
      <c r="Q620" s="2" t="s">
        <v>118</v>
      </c>
      <c r="R620" s="2" t="s">
        <v>267</v>
      </c>
      <c r="S620" s="2" t="s">
        <v>182</v>
      </c>
      <c r="T620" s="2" t="s">
        <v>268</v>
      </c>
      <c r="U620" s="2" t="s">
        <v>187</v>
      </c>
      <c r="V620" s="2" t="s">
        <v>269</v>
      </c>
      <c r="W620" s="2" t="s">
        <v>270</v>
      </c>
      <c r="X620" s="2" t="s">
        <v>2458</v>
      </c>
      <c r="Y620" s="2" t="s">
        <v>2459</v>
      </c>
      <c r="Z620" s="16">
        <v>1800000</v>
      </c>
      <c r="AA620" s="16">
        <v>1800000</v>
      </c>
      <c r="AB620" s="16">
        <v>1796693.43</v>
      </c>
      <c r="AC620" s="16">
        <v>0</v>
      </c>
      <c r="AD620" s="36">
        <f t="shared" si="65"/>
        <v>1800000</v>
      </c>
      <c r="AE620" s="16">
        <v>1837592.9203539826</v>
      </c>
      <c r="AF620" s="16">
        <v>412000</v>
      </c>
      <c r="AG620" s="16">
        <f t="shared" si="66"/>
        <v>1425592.9203539826</v>
      </c>
      <c r="AH620" s="16">
        <v>1892899.1150442481</v>
      </c>
      <c r="AI620" s="16">
        <v>555225</v>
      </c>
      <c r="AJ620" s="16">
        <f t="shared" si="67"/>
        <v>1337674.1150442481</v>
      </c>
      <c r="AK620" s="16">
        <v>1949989.3805309737</v>
      </c>
      <c r="AL620" s="16">
        <v>571881</v>
      </c>
      <c r="AM620" s="16">
        <f t="shared" si="68"/>
        <v>1378108.3805309737</v>
      </c>
      <c r="AN620" s="16">
        <v>2008863.7168141594</v>
      </c>
      <c r="AO620" s="16">
        <v>589037</v>
      </c>
      <c r="AP620" s="16">
        <f t="shared" si="69"/>
        <v>1419826.7168141594</v>
      </c>
      <c r="AQ620" s="16">
        <v>606708</v>
      </c>
      <c r="AR620" s="16">
        <f t="shared" si="70"/>
        <v>7361202.1327433642</v>
      </c>
      <c r="AS620" s="16" t="s">
        <v>2597</v>
      </c>
      <c r="AT620" s="16" t="s">
        <v>273</v>
      </c>
      <c r="AU620" s="16" t="s">
        <v>274</v>
      </c>
      <c r="AV620" s="16">
        <v>0</v>
      </c>
      <c r="AW620" s="36">
        <v>0</v>
      </c>
      <c r="AX620" s="36">
        <v>0</v>
      </c>
      <c r="AY620" s="36">
        <v>0</v>
      </c>
      <c r="AZ620" s="36">
        <v>0</v>
      </c>
      <c r="BA620" s="36">
        <v>0</v>
      </c>
      <c r="BB620" s="36"/>
    </row>
    <row r="621" spans="1:54" hidden="1" x14ac:dyDescent="0.25">
      <c r="A621" s="2" t="str">
        <f t="shared" si="64"/>
        <v>R</v>
      </c>
      <c r="B621" s="34" t="s">
        <v>253</v>
      </c>
      <c r="C621" s="2" t="s">
        <v>2324</v>
      </c>
      <c r="D621" s="35" t="s">
        <v>2325</v>
      </c>
      <c r="E621" s="2" t="s">
        <v>2449</v>
      </c>
      <c r="F621" s="2" t="s">
        <v>2450</v>
      </c>
      <c r="G621" s="2" t="s">
        <v>2586</v>
      </c>
      <c r="H621" s="2" t="s">
        <v>2587</v>
      </c>
      <c r="I621" s="2" t="s">
        <v>2598</v>
      </c>
      <c r="J621" s="2" t="s">
        <v>2599</v>
      </c>
      <c r="K621" s="2" t="s">
        <v>262</v>
      </c>
      <c r="L621" s="2">
        <v>4580</v>
      </c>
      <c r="M621" s="2" t="s">
        <v>2396</v>
      </c>
      <c r="N621" s="2" t="s">
        <v>264</v>
      </c>
      <c r="O621" s="2" t="s">
        <v>450</v>
      </c>
      <c r="P621" s="2" t="s">
        <v>266</v>
      </c>
      <c r="Q621" s="2" t="s">
        <v>118</v>
      </c>
      <c r="R621" s="2" t="s">
        <v>267</v>
      </c>
      <c r="S621" s="2" t="s">
        <v>182</v>
      </c>
      <c r="T621" s="2" t="s">
        <v>268</v>
      </c>
      <c r="U621" s="2" t="s">
        <v>187</v>
      </c>
      <c r="V621" s="2" t="s">
        <v>269</v>
      </c>
      <c r="W621" s="2" t="s">
        <v>270</v>
      </c>
      <c r="X621" s="2" t="s">
        <v>2458</v>
      </c>
      <c r="Y621" s="2" t="s">
        <v>2459</v>
      </c>
      <c r="Z621" s="16">
        <v>4000000</v>
      </c>
      <c r="AA621" s="16">
        <v>17000000</v>
      </c>
      <c r="AB621" s="16">
        <v>14838489.039999999</v>
      </c>
      <c r="AC621" s="16">
        <v>6479176.6399999987</v>
      </c>
      <c r="AD621" s="36">
        <f t="shared" si="65"/>
        <v>10520823.360000001</v>
      </c>
      <c r="AE621" s="16">
        <v>4083539.8230088507</v>
      </c>
      <c r="AF621" s="16">
        <v>4083539.8230088507</v>
      </c>
      <c r="AG621" s="16">
        <f t="shared" si="66"/>
        <v>0</v>
      </c>
      <c r="AH621" s="16">
        <v>4206442.4778761072</v>
      </c>
      <c r="AI621" s="16">
        <v>4206442.4778761072</v>
      </c>
      <c r="AJ621" s="16">
        <f t="shared" si="67"/>
        <v>0</v>
      </c>
      <c r="AK621" s="16">
        <v>4333309.7345132753</v>
      </c>
      <c r="AL621" s="16">
        <v>11660640</v>
      </c>
      <c r="AM621" s="16">
        <f t="shared" si="68"/>
        <v>-7327330.2654867247</v>
      </c>
      <c r="AN621" s="16">
        <v>4464141.5929203546</v>
      </c>
      <c r="AO621" s="16">
        <v>7029441</v>
      </c>
      <c r="AP621" s="16">
        <f t="shared" si="69"/>
        <v>-2565299.4070796454</v>
      </c>
      <c r="AQ621" s="16">
        <v>7240324.2300000004</v>
      </c>
      <c r="AR621" s="16">
        <f t="shared" si="70"/>
        <v>628193.68743363209</v>
      </c>
      <c r="AS621" s="16" t="s">
        <v>2036</v>
      </c>
      <c r="AT621" s="16" t="s">
        <v>2600</v>
      </c>
      <c r="AU621" s="16" t="s">
        <v>274</v>
      </c>
      <c r="AV621" s="16">
        <v>0</v>
      </c>
      <c r="AW621" s="36">
        <v>0</v>
      </c>
      <c r="AX621" s="36">
        <v>0</v>
      </c>
      <c r="AY621" s="36">
        <v>0</v>
      </c>
      <c r="AZ621" s="36">
        <v>0</v>
      </c>
      <c r="BA621" s="36">
        <v>0</v>
      </c>
      <c r="BB621" s="36"/>
    </row>
    <row r="622" spans="1:54" hidden="1" x14ac:dyDescent="0.25">
      <c r="A622" s="2" t="str">
        <f t="shared" si="64"/>
        <v>R</v>
      </c>
      <c r="B622" s="34" t="s">
        <v>253</v>
      </c>
      <c r="C622" s="2" t="s">
        <v>2324</v>
      </c>
      <c r="D622" s="35" t="s">
        <v>2325</v>
      </c>
      <c r="E622" s="2" t="s">
        <v>2449</v>
      </c>
      <c r="F622" s="2" t="s">
        <v>2450</v>
      </c>
      <c r="G622" s="2" t="s">
        <v>2586</v>
      </c>
      <c r="H622" s="2" t="s">
        <v>2587</v>
      </c>
      <c r="I622" s="2" t="s">
        <v>2601</v>
      </c>
      <c r="J622" s="2" t="s">
        <v>2602</v>
      </c>
      <c r="K622" s="2" t="s">
        <v>262</v>
      </c>
      <c r="L622" s="2">
        <v>4580</v>
      </c>
      <c r="M622" s="2" t="s">
        <v>2396</v>
      </c>
      <c r="N622" s="2" t="s">
        <v>264</v>
      </c>
      <c r="O622" s="2" t="s">
        <v>300</v>
      </c>
      <c r="P622" s="2" t="s">
        <v>266</v>
      </c>
      <c r="Q622" s="2" t="s">
        <v>118</v>
      </c>
      <c r="R622" s="2" t="s">
        <v>267</v>
      </c>
      <c r="S622" s="2" t="s">
        <v>182</v>
      </c>
      <c r="T622" s="2" t="s">
        <v>268</v>
      </c>
      <c r="U622" s="2" t="s">
        <v>187</v>
      </c>
      <c r="V622" s="2" t="s">
        <v>269</v>
      </c>
      <c r="W622" s="2" t="s">
        <v>270</v>
      </c>
      <c r="X622" s="2" t="s">
        <v>2458</v>
      </c>
      <c r="Y622" s="2" t="s">
        <v>2459</v>
      </c>
      <c r="Z622" s="16">
        <v>0</v>
      </c>
      <c r="AA622" s="16">
        <v>0</v>
      </c>
      <c r="AB622" s="16">
        <v>178.11</v>
      </c>
      <c r="AC622" s="16">
        <v>3479.4900000000002</v>
      </c>
      <c r="AD622" s="36">
        <f t="shared" si="65"/>
        <v>-3479.4900000000002</v>
      </c>
      <c r="AE622" s="16">
        <v>0</v>
      </c>
      <c r="AF622" s="16">
        <v>0</v>
      </c>
      <c r="AG622" s="16">
        <f t="shared" si="66"/>
        <v>0</v>
      </c>
      <c r="AH622" s="16">
        <v>0</v>
      </c>
      <c r="AI622" s="16">
        <v>0</v>
      </c>
      <c r="AJ622" s="16">
        <f t="shared" si="67"/>
        <v>0</v>
      </c>
      <c r="AK622" s="16">
        <v>0</v>
      </c>
      <c r="AL622" s="16">
        <v>0</v>
      </c>
      <c r="AM622" s="16">
        <f t="shared" si="68"/>
        <v>0</v>
      </c>
      <c r="AN622" s="16">
        <v>0</v>
      </c>
      <c r="AO622" s="16">
        <v>0</v>
      </c>
      <c r="AP622" s="16">
        <f t="shared" si="69"/>
        <v>0</v>
      </c>
      <c r="AQ622" s="16">
        <v>0</v>
      </c>
      <c r="AR622" s="16">
        <f t="shared" si="70"/>
        <v>-3479.4900000000002</v>
      </c>
      <c r="AS622" s="16" t="s">
        <v>2036</v>
      </c>
      <c r="AT622" s="16" t="s">
        <v>273</v>
      </c>
      <c r="AU622" s="16" t="s">
        <v>274</v>
      </c>
      <c r="AV622" s="16">
        <v>0</v>
      </c>
      <c r="AW622" s="36">
        <v>0</v>
      </c>
      <c r="AX622" s="36">
        <v>0</v>
      </c>
      <c r="AY622" s="36">
        <v>0</v>
      </c>
      <c r="AZ622" s="36">
        <v>0</v>
      </c>
      <c r="BA622" s="36">
        <v>0</v>
      </c>
      <c r="BB622" s="36"/>
    </row>
    <row r="623" spans="1:54" hidden="1" x14ac:dyDescent="0.25">
      <c r="A623" s="2" t="str">
        <f t="shared" si="64"/>
        <v>R</v>
      </c>
      <c r="B623" s="34" t="s">
        <v>253</v>
      </c>
      <c r="C623" s="2" t="s">
        <v>2324</v>
      </c>
      <c r="D623" s="35" t="s">
        <v>2325</v>
      </c>
      <c r="E623" s="2" t="s">
        <v>2449</v>
      </c>
      <c r="F623" s="2" t="s">
        <v>2450</v>
      </c>
      <c r="G623" s="2" t="s">
        <v>2586</v>
      </c>
      <c r="H623" s="2" t="s">
        <v>2587</v>
      </c>
      <c r="I623" s="2" t="s">
        <v>2603</v>
      </c>
      <c r="J623" s="2" t="s">
        <v>2604</v>
      </c>
      <c r="K623" s="2" t="s">
        <v>262</v>
      </c>
      <c r="L623" s="2">
        <v>4580</v>
      </c>
      <c r="M623" s="2" t="s">
        <v>2396</v>
      </c>
      <c r="N623" s="2" t="s">
        <v>264</v>
      </c>
      <c r="O623" s="2" t="s">
        <v>450</v>
      </c>
      <c r="P623" s="2" t="s">
        <v>266</v>
      </c>
      <c r="Q623" s="2" t="s">
        <v>118</v>
      </c>
      <c r="R623" s="2" t="s">
        <v>267</v>
      </c>
      <c r="S623" s="2" t="s">
        <v>182</v>
      </c>
      <c r="T623" s="2" t="s">
        <v>268</v>
      </c>
      <c r="U623" s="2" t="s">
        <v>187</v>
      </c>
      <c r="V623" s="2" t="s">
        <v>269</v>
      </c>
      <c r="W623" s="2" t="s">
        <v>270</v>
      </c>
      <c r="X623" s="2" t="s">
        <v>2458</v>
      </c>
      <c r="Y623" s="2" t="s">
        <v>2459</v>
      </c>
      <c r="Z623" s="16">
        <v>2000000</v>
      </c>
      <c r="AA623" s="16">
        <v>2000000</v>
      </c>
      <c r="AB623" s="16">
        <v>3859114.09</v>
      </c>
      <c r="AC623" s="16">
        <v>1060937.8870999999</v>
      </c>
      <c r="AD623" s="36">
        <f t="shared" si="65"/>
        <v>939062.11290000007</v>
      </c>
      <c r="AE623" s="16">
        <v>2041769.9115044253</v>
      </c>
      <c r="AF623" s="16">
        <v>2728747</v>
      </c>
      <c r="AG623" s="16">
        <f t="shared" si="66"/>
        <v>-686977.08849557466</v>
      </c>
      <c r="AH623" s="16">
        <v>2103221.2389380536</v>
      </c>
      <c r="AI623" s="16">
        <v>2195023</v>
      </c>
      <c r="AJ623" s="16">
        <f t="shared" si="67"/>
        <v>-91801.761061946396</v>
      </c>
      <c r="AK623" s="16">
        <v>2166654.8672566377</v>
      </c>
      <c r="AL623" s="16">
        <v>2260874</v>
      </c>
      <c r="AM623" s="16">
        <f t="shared" si="68"/>
        <v>-94219.132743362337</v>
      </c>
      <c r="AN623" s="16">
        <v>2232070.7964601773</v>
      </c>
      <c r="AO623" s="16">
        <v>2328700</v>
      </c>
      <c r="AP623" s="16">
        <f t="shared" si="69"/>
        <v>-96629.203539822716</v>
      </c>
      <c r="AQ623" s="16">
        <v>2299033</v>
      </c>
      <c r="AR623" s="16">
        <f t="shared" si="70"/>
        <v>-30565.072940706043</v>
      </c>
      <c r="AS623" s="16" t="s">
        <v>2036</v>
      </c>
      <c r="AT623" s="16" t="s">
        <v>2605</v>
      </c>
      <c r="AU623" s="16" t="s">
        <v>274</v>
      </c>
      <c r="AV623" s="16">
        <v>0</v>
      </c>
      <c r="AW623" s="36">
        <v>0</v>
      </c>
      <c r="AX623" s="36">
        <v>0</v>
      </c>
      <c r="AY623" s="36">
        <v>0</v>
      </c>
      <c r="AZ623" s="36">
        <v>0</v>
      </c>
      <c r="BA623" s="36">
        <v>0</v>
      </c>
      <c r="BB623" s="36"/>
    </row>
    <row r="624" spans="1:54" hidden="1" x14ac:dyDescent="0.25">
      <c r="A624" s="2" t="str">
        <f t="shared" si="64"/>
        <v>R</v>
      </c>
      <c r="B624" s="34" t="s">
        <v>253</v>
      </c>
      <c r="C624" s="2" t="s">
        <v>2324</v>
      </c>
      <c r="D624" s="35" t="s">
        <v>2325</v>
      </c>
      <c r="E624" s="2" t="s">
        <v>2449</v>
      </c>
      <c r="F624" s="2" t="s">
        <v>2450</v>
      </c>
      <c r="G624" s="2" t="s">
        <v>2586</v>
      </c>
      <c r="H624" s="2" t="s">
        <v>2587</v>
      </c>
      <c r="I624" s="2" t="s">
        <v>2606</v>
      </c>
      <c r="J624" s="2" t="s">
        <v>2607</v>
      </c>
      <c r="K624" s="2" t="s">
        <v>262</v>
      </c>
      <c r="L624" s="2">
        <v>4580</v>
      </c>
      <c r="M624" s="2" t="s">
        <v>2396</v>
      </c>
      <c r="N624" s="2" t="s">
        <v>264</v>
      </c>
      <c r="O624" s="2" t="s">
        <v>450</v>
      </c>
      <c r="P624" s="2" t="s">
        <v>266</v>
      </c>
      <c r="Q624" s="2" t="s">
        <v>118</v>
      </c>
      <c r="R624" s="2" t="s">
        <v>267</v>
      </c>
      <c r="S624" s="2" t="s">
        <v>182</v>
      </c>
      <c r="T624" s="2" t="s">
        <v>268</v>
      </c>
      <c r="U624" s="2" t="s">
        <v>187</v>
      </c>
      <c r="V624" s="2" t="s">
        <v>269</v>
      </c>
      <c r="W624" s="2" t="s">
        <v>270</v>
      </c>
      <c r="X624" s="2" t="s">
        <v>2458</v>
      </c>
      <c r="Y624" s="2" t="s">
        <v>2459</v>
      </c>
      <c r="Z624" s="16">
        <v>0</v>
      </c>
      <c r="AA624" s="16">
        <v>0</v>
      </c>
      <c r="AB624" s="16">
        <v>3695.07</v>
      </c>
      <c r="AC624" s="16">
        <v>4116.6900000000005</v>
      </c>
      <c r="AD624" s="36">
        <f t="shared" si="65"/>
        <v>-4116.6900000000005</v>
      </c>
      <c r="AE624" s="16">
        <v>0</v>
      </c>
      <c r="AF624" s="16">
        <v>0</v>
      </c>
      <c r="AG624" s="16">
        <f t="shared" si="66"/>
        <v>0</v>
      </c>
      <c r="AH624" s="16">
        <v>0</v>
      </c>
      <c r="AI624" s="16">
        <v>0</v>
      </c>
      <c r="AJ624" s="16">
        <f t="shared" si="67"/>
        <v>0</v>
      </c>
      <c r="AK624" s="16">
        <v>0</v>
      </c>
      <c r="AL624" s="16">
        <v>0</v>
      </c>
      <c r="AM624" s="16">
        <f t="shared" si="68"/>
        <v>0</v>
      </c>
      <c r="AN624" s="16">
        <v>0</v>
      </c>
      <c r="AO624" s="16">
        <v>0</v>
      </c>
      <c r="AP624" s="16">
        <f t="shared" si="69"/>
        <v>0</v>
      </c>
      <c r="AQ624" s="16">
        <v>0</v>
      </c>
      <c r="AR624" s="16">
        <f t="shared" si="70"/>
        <v>-4116.6900000000005</v>
      </c>
      <c r="AS624" s="16" t="s">
        <v>2036</v>
      </c>
      <c r="AT624" s="16" t="s">
        <v>273</v>
      </c>
      <c r="AU624" s="16" t="s">
        <v>274</v>
      </c>
      <c r="AV624" s="16">
        <v>0</v>
      </c>
      <c r="AW624" s="36">
        <v>0</v>
      </c>
      <c r="AX624" s="36">
        <v>0</v>
      </c>
      <c r="AY624" s="36">
        <v>0</v>
      </c>
      <c r="AZ624" s="36">
        <v>0</v>
      </c>
      <c r="BA624" s="36">
        <v>0</v>
      </c>
      <c r="BB624" s="36"/>
    </row>
    <row r="625" spans="1:54" hidden="1" x14ac:dyDescent="0.25">
      <c r="A625" s="2" t="str">
        <f t="shared" si="64"/>
        <v>R</v>
      </c>
      <c r="B625" s="34" t="s">
        <v>253</v>
      </c>
      <c r="C625" s="2" t="s">
        <v>2324</v>
      </c>
      <c r="D625" s="35" t="s">
        <v>2325</v>
      </c>
      <c r="E625" s="2" t="s">
        <v>2449</v>
      </c>
      <c r="F625" s="2" t="s">
        <v>2450</v>
      </c>
      <c r="G625" s="2" t="s">
        <v>2586</v>
      </c>
      <c r="H625" s="2" t="s">
        <v>2587</v>
      </c>
      <c r="I625" s="2" t="s">
        <v>2608</v>
      </c>
      <c r="J625" s="2" t="s">
        <v>2609</v>
      </c>
      <c r="K625" s="2" t="s">
        <v>262</v>
      </c>
      <c r="L625" s="2">
        <v>4580</v>
      </c>
      <c r="M625" s="2" t="s">
        <v>2396</v>
      </c>
      <c r="N625" s="2" t="s">
        <v>422</v>
      </c>
      <c r="O625" s="2" t="s">
        <v>450</v>
      </c>
      <c r="P625" s="2" t="s">
        <v>266</v>
      </c>
      <c r="Q625" s="2" t="s">
        <v>118</v>
      </c>
      <c r="R625" s="2" t="s">
        <v>267</v>
      </c>
      <c r="S625" s="2" t="s">
        <v>182</v>
      </c>
      <c r="T625" s="2" t="s">
        <v>268</v>
      </c>
      <c r="U625" s="2" t="s">
        <v>187</v>
      </c>
      <c r="V625" s="2" t="s">
        <v>269</v>
      </c>
      <c r="W625" s="2" t="s">
        <v>270</v>
      </c>
      <c r="X625" s="2" t="s">
        <v>2458</v>
      </c>
      <c r="Y625" s="2" t="s">
        <v>2459</v>
      </c>
      <c r="Z625" s="16">
        <v>0</v>
      </c>
      <c r="AA625" s="16">
        <v>382243</v>
      </c>
      <c r="AB625" s="16">
        <v>0</v>
      </c>
      <c r="AC625" s="16">
        <v>0</v>
      </c>
      <c r="AD625" s="36">
        <f t="shared" si="65"/>
        <v>382243</v>
      </c>
      <c r="AE625" s="16">
        <v>0</v>
      </c>
      <c r="AF625" s="16">
        <v>0</v>
      </c>
      <c r="AG625" s="16">
        <f t="shared" si="66"/>
        <v>0</v>
      </c>
      <c r="AH625" s="16">
        <v>0</v>
      </c>
      <c r="AI625" s="16">
        <v>0</v>
      </c>
      <c r="AJ625" s="16">
        <f t="shared" si="67"/>
        <v>0</v>
      </c>
      <c r="AK625" s="16">
        <v>0</v>
      </c>
      <c r="AL625" s="16">
        <v>0</v>
      </c>
      <c r="AM625" s="16">
        <f t="shared" si="68"/>
        <v>0</v>
      </c>
      <c r="AN625" s="16">
        <v>0</v>
      </c>
      <c r="AO625" s="16">
        <v>0</v>
      </c>
      <c r="AP625" s="16">
        <f t="shared" si="69"/>
        <v>0</v>
      </c>
      <c r="AQ625" s="16">
        <v>0</v>
      </c>
      <c r="AR625" s="16">
        <f t="shared" si="70"/>
        <v>382243</v>
      </c>
      <c r="AS625" s="16">
        <v>0</v>
      </c>
      <c r="AT625" s="16" t="s">
        <v>273</v>
      </c>
      <c r="AU625" s="16" t="s">
        <v>274</v>
      </c>
      <c r="AV625" s="16">
        <v>0</v>
      </c>
      <c r="AW625" s="36">
        <v>0</v>
      </c>
      <c r="AX625" s="36">
        <v>0</v>
      </c>
      <c r="AY625" s="36">
        <v>0</v>
      </c>
      <c r="AZ625" s="36">
        <v>0</v>
      </c>
      <c r="BA625" s="36">
        <v>0</v>
      </c>
      <c r="BB625" s="36"/>
    </row>
    <row r="626" spans="1:54" hidden="1" x14ac:dyDescent="0.25">
      <c r="A626" s="2" t="str">
        <f t="shared" si="64"/>
        <v>R</v>
      </c>
      <c r="B626" s="34" t="s">
        <v>253</v>
      </c>
      <c r="C626" s="2" t="s">
        <v>2324</v>
      </c>
      <c r="D626" s="35" t="s">
        <v>2325</v>
      </c>
      <c r="E626" s="2" t="s">
        <v>2449</v>
      </c>
      <c r="F626" s="2" t="s">
        <v>2450</v>
      </c>
      <c r="G626" s="2" t="s">
        <v>2586</v>
      </c>
      <c r="H626" s="2" t="s">
        <v>2587</v>
      </c>
      <c r="I626" s="2" t="s">
        <v>2610</v>
      </c>
      <c r="J626" s="2" t="s">
        <v>2611</v>
      </c>
      <c r="K626" s="2" t="s">
        <v>262</v>
      </c>
      <c r="L626" s="2">
        <v>4580</v>
      </c>
      <c r="M626" s="2" t="s">
        <v>2396</v>
      </c>
      <c r="N626" s="2" t="s">
        <v>422</v>
      </c>
      <c r="O626" s="2" t="s">
        <v>450</v>
      </c>
      <c r="P626" s="2" t="s">
        <v>266</v>
      </c>
      <c r="Q626" s="2" t="s">
        <v>118</v>
      </c>
      <c r="R626" s="2" t="s">
        <v>267</v>
      </c>
      <c r="S626" s="2" t="s">
        <v>182</v>
      </c>
      <c r="T626" s="2" t="s">
        <v>268</v>
      </c>
      <c r="U626" s="2" t="s">
        <v>187</v>
      </c>
      <c r="V626" s="2" t="s">
        <v>269</v>
      </c>
      <c r="W626" s="2" t="s">
        <v>270</v>
      </c>
      <c r="X626" s="2" t="s">
        <v>2458</v>
      </c>
      <c r="Y626" s="2" t="s">
        <v>2459</v>
      </c>
      <c r="Z626" s="16">
        <v>0</v>
      </c>
      <c r="AA626" s="16">
        <v>199546</v>
      </c>
      <c r="AB626" s="16">
        <v>0</v>
      </c>
      <c r="AC626" s="16">
        <v>0</v>
      </c>
      <c r="AD626" s="36">
        <f t="shared" si="65"/>
        <v>199546</v>
      </c>
      <c r="AE626" s="16">
        <v>0</v>
      </c>
      <c r="AF626" s="16">
        <v>0</v>
      </c>
      <c r="AG626" s="16">
        <f t="shared" si="66"/>
        <v>0</v>
      </c>
      <c r="AH626" s="16">
        <v>0</v>
      </c>
      <c r="AI626" s="16">
        <v>0</v>
      </c>
      <c r="AJ626" s="16">
        <f t="shared" si="67"/>
        <v>0</v>
      </c>
      <c r="AK626" s="16">
        <v>0</v>
      </c>
      <c r="AL626" s="16">
        <v>0</v>
      </c>
      <c r="AM626" s="16">
        <f t="shared" si="68"/>
        <v>0</v>
      </c>
      <c r="AN626" s="16">
        <v>0</v>
      </c>
      <c r="AO626" s="16">
        <v>0</v>
      </c>
      <c r="AP626" s="16">
        <f t="shared" si="69"/>
        <v>0</v>
      </c>
      <c r="AQ626" s="16">
        <v>0</v>
      </c>
      <c r="AR626" s="16">
        <f t="shared" si="70"/>
        <v>199546</v>
      </c>
      <c r="AS626" s="16">
        <v>0</v>
      </c>
      <c r="AT626" s="16" t="s">
        <v>273</v>
      </c>
      <c r="AU626" s="16" t="s">
        <v>274</v>
      </c>
      <c r="AV626" s="16">
        <v>0</v>
      </c>
      <c r="AW626" s="36">
        <v>0</v>
      </c>
      <c r="AX626" s="36">
        <v>0</v>
      </c>
      <c r="AY626" s="36">
        <v>0</v>
      </c>
      <c r="AZ626" s="36">
        <v>0</v>
      </c>
      <c r="BA626" s="36">
        <v>0</v>
      </c>
      <c r="BB626" s="36"/>
    </row>
    <row r="627" spans="1:54" hidden="1" x14ac:dyDescent="0.25">
      <c r="A627" s="2" t="str">
        <f t="shared" si="64"/>
        <v>R</v>
      </c>
      <c r="B627" s="34" t="s">
        <v>253</v>
      </c>
      <c r="C627" s="2" t="s">
        <v>2324</v>
      </c>
      <c r="D627" s="35" t="s">
        <v>2325</v>
      </c>
      <c r="E627" s="2" t="s">
        <v>2449</v>
      </c>
      <c r="F627" s="2" t="s">
        <v>2450</v>
      </c>
      <c r="G627" s="2" t="s">
        <v>2586</v>
      </c>
      <c r="H627" s="2" t="s">
        <v>2587</v>
      </c>
      <c r="I627" s="2" t="s">
        <v>2612</v>
      </c>
      <c r="J627" s="2" t="s">
        <v>2613</v>
      </c>
      <c r="K627" s="2" t="s">
        <v>262</v>
      </c>
      <c r="L627" s="2">
        <v>4580</v>
      </c>
      <c r="M627" s="2" t="s">
        <v>2396</v>
      </c>
      <c r="N627" s="2" t="s">
        <v>422</v>
      </c>
      <c r="O627" s="2" t="s">
        <v>450</v>
      </c>
      <c r="P627" s="2" t="s">
        <v>266</v>
      </c>
      <c r="Q627" s="2" t="s">
        <v>118</v>
      </c>
      <c r="R627" s="2" t="s">
        <v>267</v>
      </c>
      <c r="S627" s="2" t="s">
        <v>182</v>
      </c>
      <c r="T627" s="2" t="s">
        <v>268</v>
      </c>
      <c r="U627" s="2" t="s">
        <v>187</v>
      </c>
      <c r="V627" s="2" t="s">
        <v>269</v>
      </c>
      <c r="W627" s="2" t="s">
        <v>270</v>
      </c>
      <c r="X627" s="2" t="s">
        <v>2458</v>
      </c>
      <c r="Y627" s="2" t="s">
        <v>2459</v>
      </c>
      <c r="Z627" s="16">
        <v>0</v>
      </c>
      <c r="AA627" s="16">
        <v>221004</v>
      </c>
      <c r="AB627" s="16">
        <v>0</v>
      </c>
      <c r="AC627" s="16">
        <v>0</v>
      </c>
      <c r="AD627" s="36">
        <f t="shared" si="65"/>
        <v>221004</v>
      </c>
      <c r="AE627" s="16">
        <v>0</v>
      </c>
      <c r="AF627" s="16">
        <v>0</v>
      </c>
      <c r="AG627" s="16">
        <f t="shared" si="66"/>
        <v>0</v>
      </c>
      <c r="AH627" s="16">
        <v>0</v>
      </c>
      <c r="AI627" s="16">
        <v>0</v>
      </c>
      <c r="AJ627" s="16">
        <f t="shared" si="67"/>
        <v>0</v>
      </c>
      <c r="AK627" s="16">
        <v>0</v>
      </c>
      <c r="AL627" s="16">
        <v>0</v>
      </c>
      <c r="AM627" s="16">
        <f t="shared" si="68"/>
        <v>0</v>
      </c>
      <c r="AN627" s="16">
        <v>0</v>
      </c>
      <c r="AO627" s="16">
        <v>0</v>
      </c>
      <c r="AP627" s="16">
        <f t="shared" si="69"/>
        <v>0</v>
      </c>
      <c r="AQ627" s="16">
        <v>0</v>
      </c>
      <c r="AR627" s="16">
        <f t="shared" si="70"/>
        <v>221004</v>
      </c>
      <c r="AS627" s="16">
        <v>0</v>
      </c>
      <c r="AT627" s="16" t="s">
        <v>273</v>
      </c>
      <c r="AU627" s="16" t="s">
        <v>274</v>
      </c>
      <c r="AV627" s="16">
        <v>0</v>
      </c>
      <c r="AW627" s="36">
        <v>0</v>
      </c>
      <c r="AX627" s="36">
        <v>0</v>
      </c>
      <c r="AY627" s="36">
        <v>0</v>
      </c>
      <c r="AZ627" s="36">
        <v>0</v>
      </c>
      <c r="BA627" s="36">
        <v>0</v>
      </c>
      <c r="BB627" s="36"/>
    </row>
    <row r="628" spans="1:54" hidden="1" x14ac:dyDescent="0.25">
      <c r="A628" s="2" t="str">
        <f t="shared" si="64"/>
        <v>R</v>
      </c>
      <c r="B628" s="34" t="s">
        <v>253</v>
      </c>
      <c r="C628" s="2" t="s">
        <v>2324</v>
      </c>
      <c r="D628" s="35" t="s">
        <v>2325</v>
      </c>
      <c r="E628" s="2" t="s">
        <v>2449</v>
      </c>
      <c r="F628" s="2" t="s">
        <v>2450</v>
      </c>
      <c r="G628" s="2" t="s">
        <v>2586</v>
      </c>
      <c r="H628" s="2" t="s">
        <v>2587</v>
      </c>
      <c r="I628" s="2" t="s">
        <v>2614</v>
      </c>
      <c r="J628" s="2" t="s">
        <v>2615</v>
      </c>
      <c r="K628" s="2" t="s">
        <v>262</v>
      </c>
      <c r="L628" s="2">
        <v>4580</v>
      </c>
      <c r="M628" s="2" t="s">
        <v>2396</v>
      </c>
      <c r="N628" s="2" t="s">
        <v>422</v>
      </c>
      <c r="O628" s="2" t="s">
        <v>450</v>
      </c>
      <c r="P628" s="2" t="s">
        <v>266</v>
      </c>
      <c r="Q628" s="2" t="s">
        <v>118</v>
      </c>
      <c r="R628" s="2" t="s">
        <v>267</v>
      </c>
      <c r="S628" s="2" t="s">
        <v>182</v>
      </c>
      <c r="T628" s="2" t="s">
        <v>268</v>
      </c>
      <c r="U628" s="2" t="s">
        <v>187</v>
      </c>
      <c r="V628" s="2" t="s">
        <v>269</v>
      </c>
      <c r="W628" s="2" t="s">
        <v>270</v>
      </c>
      <c r="X628" s="2" t="s">
        <v>2458</v>
      </c>
      <c r="Y628" s="2" t="s">
        <v>2459</v>
      </c>
      <c r="Z628" s="16">
        <v>0</v>
      </c>
      <c r="AA628" s="16">
        <v>186522</v>
      </c>
      <c r="AB628" s="16">
        <v>0</v>
      </c>
      <c r="AC628" s="16">
        <v>0</v>
      </c>
      <c r="AD628" s="36">
        <f t="shared" si="65"/>
        <v>186522</v>
      </c>
      <c r="AE628" s="16">
        <v>0</v>
      </c>
      <c r="AF628" s="16">
        <v>0</v>
      </c>
      <c r="AG628" s="16">
        <f t="shared" si="66"/>
        <v>0</v>
      </c>
      <c r="AH628" s="16">
        <v>0</v>
      </c>
      <c r="AI628" s="16">
        <v>0</v>
      </c>
      <c r="AJ628" s="16">
        <f t="shared" si="67"/>
        <v>0</v>
      </c>
      <c r="AK628" s="16">
        <v>0</v>
      </c>
      <c r="AL628" s="16">
        <v>0</v>
      </c>
      <c r="AM628" s="16">
        <f t="shared" si="68"/>
        <v>0</v>
      </c>
      <c r="AN628" s="16">
        <v>0</v>
      </c>
      <c r="AO628" s="16">
        <v>0</v>
      </c>
      <c r="AP628" s="16">
        <f t="shared" si="69"/>
        <v>0</v>
      </c>
      <c r="AQ628" s="16">
        <v>0</v>
      </c>
      <c r="AR628" s="16">
        <f t="shared" si="70"/>
        <v>186522</v>
      </c>
      <c r="AS628" s="16">
        <v>0</v>
      </c>
      <c r="AT628" s="16" t="s">
        <v>273</v>
      </c>
      <c r="AU628" s="16" t="s">
        <v>274</v>
      </c>
      <c r="AV628" s="16">
        <v>0</v>
      </c>
      <c r="AW628" s="36">
        <v>0</v>
      </c>
      <c r="AX628" s="36">
        <v>0</v>
      </c>
      <c r="AY628" s="36">
        <v>0</v>
      </c>
      <c r="AZ628" s="36">
        <v>0</v>
      </c>
      <c r="BA628" s="36">
        <v>0</v>
      </c>
      <c r="BB628" s="36"/>
    </row>
    <row r="629" spans="1:54" hidden="1" x14ac:dyDescent="0.25">
      <c r="A629" s="2" t="str">
        <f t="shared" si="64"/>
        <v>R</v>
      </c>
      <c r="B629" s="34" t="s">
        <v>253</v>
      </c>
      <c r="C629" s="2" t="s">
        <v>2324</v>
      </c>
      <c r="D629" s="35" t="s">
        <v>2325</v>
      </c>
      <c r="E629" s="2" t="s">
        <v>2449</v>
      </c>
      <c r="F629" s="2" t="s">
        <v>2450</v>
      </c>
      <c r="G629" s="2" t="s">
        <v>2586</v>
      </c>
      <c r="H629" s="2" t="s">
        <v>2587</v>
      </c>
      <c r="I629" s="2" t="s">
        <v>2616</v>
      </c>
      <c r="J629" s="2" t="s">
        <v>2617</v>
      </c>
      <c r="K629" s="2" t="s">
        <v>262</v>
      </c>
      <c r="L629" s="2">
        <v>4580</v>
      </c>
      <c r="M629" s="2" t="s">
        <v>2396</v>
      </c>
      <c r="N629" s="2" t="s">
        <v>422</v>
      </c>
      <c r="O629" s="2" t="s">
        <v>450</v>
      </c>
      <c r="P629" s="2" t="s">
        <v>266</v>
      </c>
      <c r="Q629" s="2" t="s">
        <v>118</v>
      </c>
      <c r="R629" s="2" t="s">
        <v>267</v>
      </c>
      <c r="S629" s="2" t="s">
        <v>182</v>
      </c>
      <c r="T629" s="2" t="s">
        <v>268</v>
      </c>
      <c r="U629" s="2" t="s">
        <v>187</v>
      </c>
      <c r="V629" s="2" t="s">
        <v>269</v>
      </c>
      <c r="W629" s="2" t="s">
        <v>270</v>
      </c>
      <c r="X629" s="2" t="s">
        <v>2458</v>
      </c>
      <c r="Y629" s="2" t="s">
        <v>2459</v>
      </c>
      <c r="Z629" s="16">
        <v>0</v>
      </c>
      <c r="AA629" s="16">
        <v>0</v>
      </c>
      <c r="AB629" s="16">
        <v>0</v>
      </c>
      <c r="AC629" s="16">
        <v>0</v>
      </c>
      <c r="AD629" s="36">
        <f t="shared" si="65"/>
        <v>0</v>
      </c>
      <c r="AE629" s="16">
        <v>0</v>
      </c>
      <c r="AF629" s="16">
        <v>0</v>
      </c>
      <c r="AG629" s="16">
        <f t="shared" si="66"/>
        <v>0</v>
      </c>
      <c r="AH629" s="16">
        <v>0</v>
      </c>
      <c r="AI629" s="16">
        <v>0</v>
      </c>
      <c r="AJ629" s="16">
        <f t="shared" si="67"/>
        <v>0</v>
      </c>
      <c r="AK629" s="16">
        <v>0</v>
      </c>
      <c r="AL629" s="16">
        <v>0</v>
      </c>
      <c r="AM629" s="16">
        <f t="shared" si="68"/>
        <v>0</v>
      </c>
      <c r="AN629" s="16">
        <v>0</v>
      </c>
      <c r="AO629" s="16">
        <v>0</v>
      </c>
      <c r="AP629" s="16">
        <f t="shared" si="69"/>
        <v>0</v>
      </c>
      <c r="AQ629" s="16">
        <v>0</v>
      </c>
      <c r="AR629" s="16">
        <f t="shared" si="70"/>
        <v>0</v>
      </c>
      <c r="AS629" s="16">
        <v>0</v>
      </c>
      <c r="AT629" s="16" t="s">
        <v>273</v>
      </c>
      <c r="AU629" s="16" t="s">
        <v>274</v>
      </c>
      <c r="AV629" s="16">
        <v>0</v>
      </c>
      <c r="AW629" s="36">
        <v>0</v>
      </c>
      <c r="AX629" s="36">
        <v>0</v>
      </c>
      <c r="AY629" s="36">
        <v>0</v>
      </c>
      <c r="AZ629" s="36">
        <v>0</v>
      </c>
      <c r="BA629" s="36">
        <v>0</v>
      </c>
      <c r="BB629" s="36"/>
    </row>
    <row r="630" spans="1:54" hidden="1" x14ac:dyDescent="0.25">
      <c r="A630" s="2" t="str">
        <f t="shared" si="64"/>
        <v>R</v>
      </c>
      <c r="B630" s="34" t="s">
        <v>253</v>
      </c>
      <c r="C630" s="2" t="s">
        <v>2324</v>
      </c>
      <c r="D630" s="35" t="s">
        <v>2325</v>
      </c>
      <c r="E630" s="2" t="s">
        <v>2449</v>
      </c>
      <c r="F630" s="2" t="s">
        <v>2450</v>
      </c>
      <c r="G630" s="2" t="s">
        <v>2586</v>
      </c>
      <c r="H630" s="2" t="s">
        <v>2587</v>
      </c>
      <c r="I630" s="2" t="s">
        <v>2618</v>
      </c>
      <c r="J630" s="2" t="s">
        <v>2619</v>
      </c>
      <c r="K630" s="2" t="s">
        <v>262</v>
      </c>
      <c r="L630" s="2">
        <v>4580</v>
      </c>
      <c r="M630" s="2" t="s">
        <v>2396</v>
      </c>
      <c r="N630" s="2" t="s">
        <v>422</v>
      </c>
      <c r="O630" s="2" t="s">
        <v>450</v>
      </c>
      <c r="P630" s="2" t="s">
        <v>266</v>
      </c>
      <c r="Q630" s="2" t="s">
        <v>118</v>
      </c>
      <c r="R630" s="2" t="s">
        <v>267</v>
      </c>
      <c r="S630" s="2" t="s">
        <v>182</v>
      </c>
      <c r="T630" s="2" t="s">
        <v>268</v>
      </c>
      <c r="U630" s="2" t="s">
        <v>187</v>
      </c>
      <c r="V630" s="2" t="s">
        <v>269</v>
      </c>
      <c r="W630" s="2" t="s">
        <v>270</v>
      </c>
      <c r="X630" s="2" t="s">
        <v>2458</v>
      </c>
      <c r="Y630" s="2" t="s">
        <v>2459</v>
      </c>
      <c r="Z630" s="16">
        <v>0</v>
      </c>
      <c r="AA630" s="16">
        <v>0</v>
      </c>
      <c r="AB630" s="16">
        <v>0</v>
      </c>
      <c r="AC630" s="16">
        <v>0</v>
      </c>
      <c r="AD630" s="36">
        <f t="shared" si="65"/>
        <v>0</v>
      </c>
      <c r="AE630" s="16">
        <v>0</v>
      </c>
      <c r="AF630" s="16">
        <v>0</v>
      </c>
      <c r="AG630" s="16">
        <f t="shared" si="66"/>
        <v>0</v>
      </c>
      <c r="AH630" s="16">
        <v>0</v>
      </c>
      <c r="AI630" s="16">
        <v>0</v>
      </c>
      <c r="AJ630" s="16">
        <f t="shared" si="67"/>
        <v>0</v>
      </c>
      <c r="AK630" s="16">
        <v>0</v>
      </c>
      <c r="AL630" s="16">
        <v>0</v>
      </c>
      <c r="AM630" s="16">
        <f t="shared" si="68"/>
        <v>0</v>
      </c>
      <c r="AN630" s="16">
        <v>0</v>
      </c>
      <c r="AO630" s="16">
        <v>0</v>
      </c>
      <c r="AP630" s="16">
        <f t="shared" si="69"/>
        <v>0</v>
      </c>
      <c r="AQ630" s="16">
        <v>0</v>
      </c>
      <c r="AR630" s="16">
        <f t="shared" si="70"/>
        <v>0</v>
      </c>
      <c r="AS630" s="16">
        <v>0</v>
      </c>
      <c r="AT630" s="16" t="s">
        <v>273</v>
      </c>
      <c r="AU630" s="16" t="s">
        <v>274</v>
      </c>
      <c r="AV630" s="16">
        <v>0</v>
      </c>
      <c r="AW630" s="36">
        <v>0</v>
      </c>
      <c r="AX630" s="36">
        <v>0</v>
      </c>
      <c r="AY630" s="36">
        <v>0</v>
      </c>
      <c r="AZ630" s="36">
        <v>0</v>
      </c>
      <c r="BA630" s="36">
        <v>0</v>
      </c>
      <c r="BB630" s="36"/>
    </row>
    <row r="631" spans="1:54" hidden="1" x14ac:dyDescent="0.25">
      <c r="A631" s="2" t="str">
        <f t="shared" si="64"/>
        <v>R</v>
      </c>
      <c r="B631" s="34" t="s">
        <v>253</v>
      </c>
      <c r="C631" s="2" t="s">
        <v>2324</v>
      </c>
      <c r="D631" s="35" t="s">
        <v>2325</v>
      </c>
      <c r="E631" s="2" t="s">
        <v>2449</v>
      </c>
      <c r="F631" s="2" t="s">
        <v>2450</v>
      </c>
      <c r="G631" s="2" t="s">
        <v>2586</v>
      </c>
      <c r="H631" s="2" t="s">
        <v>2587</v>
      </c>
      <c r="I631" s="2" t="s">
        <v>2620</v>
      </c>
      <c r="J631" s="2" t="s">
        <v>2621</v>
      </c>
      <c r="K631" s="2" t="s">
        <v>262</v>
      </c>
      <c r="L631" s="2">
        <v>4580</v>
      </c>
      <c r="M631" s="2" t="s">
        <v>2396</v>
      </c>
      <c r="N631" s="2" t="s">
        <v>422</v>
      </c>
      <c r="O631" s="2" t="s">
        <v>450</v>
      </c>
      <c r="P631" s="2" t="s">
        <v>266</v>
      </c>
      <c r="Q631" s="2" t="s">
        <v>118</v>
      </c>
      <c r="R631" s="2" t="s">
        <v>267</v>
      </c>
      <c r="S631" s="2" t="s">
        <v>182</v>
      </c>
      <c r="T631" s="2" t="s">
        <v>268</v>
      </c>
      <c r="U631" s="2" t="s">
        <v>187</v>
      </c>
      <c r="V631" s="2" t="s">
        <v>269</v>
      </c>
      <c r="W631" s="2" t="s">
        <v>270</v>
      </c>
      <c r="X631" s="2" t="s">
        <v>2458</v>
      </c>
      <c r="Y631" s="2" t="s">
        <v>2459</v>
      </c>
      <c r="Z631" s="16">
        <v>0</v>
      </c>
      <c r="AA631" s="16">
        <v>0</v>
      </c>
      <c r="AB631" s="16">
        <v>0</v>
      </c>
      <c r="AC631" s="16">
        <v>0</v>
      </c>
      <c r="AD631" s="36">
        <f t="shared" si="65"/>
        <v>0</v>
      </c>
      <c r="AE631" s="16">
        <v>0</v>
      </c>
      <c r="AF631" s="16">
        <v>0</v>
      </c>
      <c r="AG631" s="16">
        <f t="shared" si="66"/>
        <v>0</v>
      </c>
      <c r="AH631" s="16">
        <v>0</v>
      </c>
      <c r="AI631" s="16">
        <v>0</v>
      </c>
      <c r="AJ631" s="16">
        <f t="shared" si="67"/>
        <v>0</v>
      </c>
      <c r="AK631" s="16">
        <v>0</v>
      </c>
      <c r="AL631" s="16">
        <v>0</v>
      </c>
      <c r="AM631" s="16">
        <f t="shared" si="68"/>
        <v>0</v>
      </c>
      <c r="AN631" s="16">
        <v>0</v>
      </c>
      <c r="AO631" s="16">
        <v>0</v>
      </c>
      <c r="AP631" s="16">
        <f t="shared" si="69"/>
        <v>0</v>
      </c>
      <c r="AQ631" s="16">
        <v>0</v>
      </c>
      <c r="AR631" s="16">
        <f t="shared" si="70"/>
        <v>0</v>
      </c>
      <c r="AS631" s="16">
        <v>0</v>
      </c>
      <c r="AT631" s="16" t="s">
        <v>273</v>
      </c>
      <c r="AU631" s="16" t="s">
        <v>274</v>
      </c>
      <c r="AV631" s="16">
        <v>0</v>
      </c>
      <c r="AW631" s="36">
        <v>0</v>
      </c>
      <c r="AX631" s="36">
        <v>0</v>
      </c>
      <c r="AY631" s="36">
        <v>0</v>
      </c>
      <c r="AZ631" s="36">
        <v>0</v>
      </c>
      <c r="BA631" s="36">
        <v>0</v>
      </c>
      <c r="BB631" s="36"/>
    </row>
    <row r="632" spans="1:54" hidden="1" x14ac:dyDescent="0.25">
      <c r="A632" s="2" t="str">
        <f t="shared" si="64"/>
        <v>R</v>
      </c>
      <c r="B632" s="34" t="s">
        <v>253</v>
      </c>
      <c r="C632" s="2" t="s">
        <v>2324</v>
      </c>
      <c r="D632" s="35" t="s">
        <v>2325</v>
      </c>
      <c r="E632" s="2" t="s">
        <v>2622</v>
      </c>
      <c r="F632" s="2" t="s">
        <v>2623</v>
      </c>
      <c r="G632" s="2" t="s">
        <v>2624</v>
      </c>
      <c r="H632" s="2" t="s">
        <v>2623</v>
      </c>
      <c r="I632" s="2" t="s">
        <v>2625</v>
      </c>
      <c r="J632" s="2" t="s">
        <v>2626</v>
      </c>
      <c r="K632" s="2" t="s">
        <v>262</v>
      </c>
      <c r="L632" s="2">
        <v>4022</v>
      </c>
      <c r="M632" s="2" t="s">
        <v>1991</v>
      </c>
      <c r="N632" s="2" t="s">
        <v>264</v>
      </c>
      <c r="O632" s="2" t="s">
        <v>450</v>
      </c>
      <c r="P632" s="2" t="s">
        <v>266</v>
      </c>
      <c r="Q632" s="2" t="s">
        <v>118</v>
      </c>
      <c r="R632" s="2" t="s">
        <v>267</v>
      </c>
      <c r="S632" s="2" t="s">
        <v>182</v>
      </c>
      <c r="T632" s="2" t="s">
        <v>268</v>
      </c>
      <c r="U632" s="2" t="s">
        <v>187</v>
      </c>
      <c r="V632" s="2" t="s">
        <v>269</v>
      </c>
      <c r="W632" s="2" t="s">
        <v>270</v>
      </c>
      <c r="X632" s="2" t="s">
        <v>2458</v>
      </c>
      <c r="Y632" s="2" t="s">
        <v>2459</v>
      </c>
      <c r="Z632" s="16">
        <v>0</v>
      </c>
      <c r="AA632" s="16">
        <v>0</v>
      </c>
      <c r="AB632" s="16">
        <v>0</v>
      </c>
      <c r="AC632" s="16">
        <v>0</v>
      </c>
      <c r="AD632" s="36">
        <f t="shared" si="65"/>
        <v>0</v>
      </c>
      <c r="AE632" s="16">
        <v>0</v>
      </c>
      <c r="AF632" s="16">
        <v>0</v>
      </c>
      <c r="AG632" s="16">
        <f t="shared" si="66"/>
        <v>0</v>
      </c>
      <c r="AH632" s="16">
        <v>0</v>
      </c>
      <c r="AI632" s="16">
        <v>200000</v>
      </c>
      <c r="AJ632" s="16">
        <f t="shared" si="67"/>
        <v>-200000</v>
      </c>
      <c r="AK632" s="16">
        <v>0</v>
      </c>
      <c r="AL632" s="16">
        <v>0</v>
      </c>
      <c r="AM632" s="16">
        <f t="shared" si="68"/>
        <v>0</v>
      </c>
      <c r="AN632" s="16">
        <v>0</v>
      </c>
      <c r="AO632" s="16">
        <v>0</v>
      </c>
      <c r="AP632" s="16">
        <f t="shared" si="69"/>
        <v>0</v>
      </c>
      <c r="AQ632" s="16">
        <v>0</v>
      </c>
      <c r="AR632" s="16">
        <f t="shared" si="70"/>
        <v>-200000</v>
      </c>
      <c r="AS632" s="16" t="s">
        <v>2036</v>
      </c>
      <c r="AT632" s="16" t="s">
        <v>2627</v>
      </c>
      <c r="AU632" s="16" t="s">
        <v>274</v>
      </c>
      <c r="AV632" s="16">
        <v>0</v>
      </c>
      <c r="AW632" s="36">
        <v>0</v>
      </c>
      <c r="AX632" s="36">
        <v>0</v>
      </c>
      <c r="AY632" s="36">
        <v>0</v>
      </c>
      <c r="AZ632" s="36">
        <v>0</v>
      </c>
      <c r="BA632" s="36">
        <v>0</v>
      </c>
      <c r="BB632" s="36"/>
    </row>
    <row r="633" spans="1:54" hidden="1" x14ac:dyDescent="0.25">
      <c r="A633" s="2" t="str">
        <f t="shared" si="64"/>
        <v>R</v>
      </c>
      <c r="B633" s="34" t="s">
        <v>253</v>
      </c>
      <c r="C633" s="2" t="s">
        <v>2324</v>
      </c>
      <c r="D633" s="35" t="s">
        <v>2325</v>
      </c>
      <c r="E633" s="2" t="s">
        <v>2628</v>
      </c>
      <c r="F633" s="2" t="s">
        <v>2629</v>
      </c>
      <c r="G633" s="2" t="s">
        <v>2630</v>
      </c>
      <c r="H633" s="2" t="s">
        <v>2629</v>
      </c>
      <c r="I633" s="2" t="s">
        <v>2631</v>
      </c>
      <c r="J633" s="2" t="s">
        <v>2632</v>
      </c>
      <c r="K633" s="2" t="s">
        <v>262</v>
      </c>
      <c r="L633" s="2">
        <v>4022</v>
      </c>
      <c r="M633" s="2" t="s">
        <v>1991</v>
      </c>
      <c r="N633" s="2" t="s">
        <v>264</v>
      </c>
      <c r="O633" s="2" t="s">
        <v>671</v>
      </c>
      <c r="P633" s="2" t="s">
        <v>266</v>
      </c>
      <c r="Q633" s="2" t="s">
        <v>118</v>
      </c>
      <c r="R633" s="2" t="s">
        <v>267</v>
      </c>
      <c r="S633" s="2" t="s">
        <v>182</v>
      </c>
      <c r="T633" s="2" t="s">
        <v>268</v>
      </c>
      <c r="U633" s="2" t="s">
        <v>187</v>
      </c>
      <c r="V633" s="2" t="s">
        <v>269</v>
      </c>
      <c r="W633" s="2" t="s">
        <v>270</v>
      </c>
      <c r="X633" s="2" t="s">
        <v>2458</v>
      </c>
      <c r="Y633" s="2" t="s">
        <v>2459</v>
      </c>
      <c r="Z633" s="16">
        <v>0</v>
      </c>
      <c r="AA633" s="16">
        <v>0</v>
      </c>
      <c r="AB633" s="16">
        <v>0</v>
      </c>
      <c r="AC633" s="16">
        <v>0</v>
      </c>
      <c r="AD633" s="36">
        <f t="shared" si="65"/>
        <v>0</v>
      </c>
      <c r="AE633" s="16">
        <v>0</v>
      </c>
      <c r="AF633" s="16">
        <v>0</v>
      </c>
      <c r="AG633" s="16">
        <f t="shared" si="66"/>
        <v>0</v>
      </c>
      <c r="AH633" s="16">
        <v>0</v>
      </c>
      <c r="AI633" s="16">
        <v>0</v>
      </c>
      <c r="AJ633" s="16">
        <f t="shared" si="67"/>
        <v>0</v>
      </c>
      <c r="AK633" s="16">
        <v>0</v>
      </c>
      <c r="AL633" s="16">
        <v>0</v>
      </c>
      <c r="AM633" s="16">
        <f t="shared" si="68"/>
        <v>0</v>
      </c>
      <c r="AN633" s="16">
        <v>0</v>
      </c>
      <c r="AO633" s="16">
        <v>0</v>
      </c>
      <c r="AP633" s="16">
        <f t="shared" si="69"/>
        <v>0</v>
      </c>
      <c r="AQ633" s="16">
        <v>0</v>
      </c>
      <c r="AR633" s="16">
        <f t="shared" si="70"/>
        <v>0</v>
      </c>
      <c r="AS633" s="16" t="s">
        <v>2036</v>
      </c>
      <c r="AT633" s="16" t="s">
        <v>273</v>
      </c>
      <c r="AU633" s="16" t="s">
        <v>274</v>
      </c>
      <c r="AV633" s="16">
        <v>0</v>
      </c>
      <c r="AW633" s="36">
        <v>0</v>
      </c>
      <c r="AX633" s="36">
        <v>0</v>
      </c>
      <c r="AY633" s="36">
        <v>0</v>
      </c>
      <c r="AZ633" s="36">
        <v>0</v>
      </c>
      <c r="BA633" s="36">
        <v>0</v>
      </c>
      <c r="BB633" s="36"/>
    </row>
    <row r="634" spans="1:54" hidden="1" x14ac:dyDescent="0.25">
      <c r="A634" s="2" t="str">
        <f t="shared" si="64"/>
        <v>R</v>
      </c>
      <c r="B634" s="34" t="s">
        <v>253</v>
      </c>
      <c r="C634" s="2" t="s">
        <v>2324</v>
      </c>
      <c r="D634" s="35" t="s">
        <v>2325</v>
      </c>
      <c r="E634" s="2" t="s">
        <v>2633</v>
      </c>
      <c r="F634" s="2" t="s">
        <v>2634</v>
      </c>
      <c r="G634" s="2" t="s">
        <v>2635</v>
      </c>
      <c r="H634" s="2" t="s">
        <v>2634</v>
      </c>
      <c r="I634" s="2" t="s">
        <v>2636</v>
      </c>
      <c r="J634" s="2" t="s">
        <v>2637</v>
      </c>
      <c r="K634" s="2" t="s">
        <v>262</v>
      </c>
      <c r="L634" s="2">
        <v>4022</v>
      </c>
      <c r="M634" s="2" t="s">
        <v>1991</v>
      </c>
      <c r="N634" s="2" t="s">
        <v>264</v>
      </c>
      <c r="O634" s="2" t="s">
        <v>300</v>
      </c>
      <c r="P634" s="2" t="s">
        <v>266</v>
      </c>
      <c r="Q634" s="2" t="s">
        <v>118</v>
      </c>
      <c r="R634" s="2" t="s">
        <v>267</v>
      </c>
      <c r="S634" s="2" t="s">
        <v>182</v>
      </c>
      <c r="T634" s="2" t="s">
        <v>268</v>
      </c>
      <c r="U634" s="2" t="s">
        <v>187</v>
      </c>
      <c r="V634" s="2" t="s">
        <v>269</v>
      </c>
      <c r="W634" s="2" t="s">
        <v>270</v>
      </c>
      <c r="X634" s="2" t="s">
        <v>2458</v>
      </c>
      <c r="Y634" s="2" t="s">
        <v>2459</v>
      </c>
      <c r="Z634" s="16">
        <v>0</v>
      </c>
      <c r="AA634" s="16">
        <v>0</v>
      </c>
      <c r="AB634" s="16">
        <v>0</v>
      </c>
      <c r="AC634" s="16">
        <v>0</v>
      </c>
      <c r="AD634" s="36">
        <f t="shared" si="65"/>
        <v>0</v>
      </c>
      <c r="AE634" s="16">
        <v>0</v>
      </c>
      <c r="AF634" s="16">
        <v>0</v>
      </c>
      <c r="AG634" s="16">
        <f t="shared" si="66"/>
        <v>0</v>
      </c>
      <c r="AH634" s="16">
        <v>0</v>
      </c>
      <c r="AI634" s="16">
        <v>0</v>
      </c>
      <c r="AJ634" s="16">
        <f t="shared" si="67"/>
        <v>0</v>
      </c>
      <c r="AK634" s="16">
        <v>0</v>
      </c>
      <c r="AL634" s="16">
        <v>0</v>
      </c>
      <c r="AM634" s="16">
        <f t="shared" si="68"/>
        <v>0</v>
      </c>
      <c r="AN634" s="16">
        <v>0</v>
      </c>
      <c r="AO634" s="16">
        <v>0</v>
      </c>
      <c r="AP634" s="16">
        <f t="shared" si="69"/>
        <v>0</v>
      </c>
      <c r="AQ634" s="16">
        <v>0</v>
      </c>
      <c r="AR634" s="16">
        <f t="shared" si="70"/>
        <v>0</v>
      </c>
      <c r="AS634" s="16" t="s">
        <v>2036</v>
      </c>
      <c r="AT634" s="16" t="s">
        <v>273</v>
      </c>
      <c r="AU634" s="16" t="s">
        <v>274</v>
      </c>
      <c r="AV634" s="16">
        <v>0</v>
      </c>
      <c r="AW634" s="36">
        <v>0</v>
      </c>
      <c r="AX634" s="36">
        <v>0</v>
      </c>
      <c r="AY634" s="36">
        <v>0</v>
      </c>
      <c r="AZ634" s="36">
        <v>0</v>
      </c>
      <c r="BA634" s="36">
        <v>0</v>
      </c>
      <c r="BB634" s="36"/>
    </row>
    <row r="635" spans="1:54" hidden="1" x14ac:dyDescent="0.25">
      <c r="A635" s="2" t="str">
        <f t="shared" si="64"/>
        <v>R</v>
      </c>
      <c r="B635" s="34" t="s">
        <v>253</v>
      </c>
      <c r="C635" s="2" t="s">
        <v>2324</v>
      </c>
      <c r="D635" s="35" t="s">
        <v>2325</v>
      </c>
      <c r="E635" s="2" t="s">
        <v>2638</v>
      </c>
      <c r="F635" s="2" t="s">
        <v>2639</v>
      </c>
      <c r="G635" s="2" t="s">
        <v>2640</v>
      </c>
      <c r="H635" s="2" t="s">
        <v>2641</v>
      </c>
      <c r="I635" s="2" t="s">
        <v>2642</v>
      </c>
      <c r="J635" s="2" t="s">
        <v>2643</v>
      </c>
      <c r="K635" s="2" t="s">
        <v>262</v>
      </c>
      <c r="L635" s="2">
        <v>4022</v>
      </c>
      <c r="M635" s="2" t="s">
        <v>1991</v>
      </c>
      <c r="N635" s="2" t="s">
        <v>264</v>
      </c>
      <c r="O635" s="2" t="s">
        <v>300</v>
      </c>
      <c r="P635" s="2" t="s">
        <v>460</v>
      </c>
      <c r="Q635" s="2" t="s">
        <v>51</v>
      </c>
      <c r="R635" s="2" t="s">
        <v>524</v>
      </c>
      <c r="S635" s="2" t="s">
        <v>104</v>
      </c>
      <c r="T635" s="2" t="s">
        <v>2644</v>
      </c>
      <c r="U635" s="2" t="s">
        <v>107</v>
      </c>
      <c r="V635" s="2" t="s">
        <v>269</v>
      </c>
      <c r="W635" s="2" t="s">
        <v>270</v>
      </c>
      <c r="X635" s="2" t="s">
        <v>271</v>
      </c>
      <c r="Y635" s="2" t="s">
        <v>272</v>
      </c>
      <c r="Z635" s="16">
        <v>0</v>
      </c>
      <c r="AA635" s="16">
        <v>22127000</v>
      </c>
      <c r="AB635" s="16">
        <v>16211429.34</v>
      </c>
      <c r="AC635" s="16">
        <v>15038708.2686911</v>
      </c>
      <c r="AD635" s="36">
        <f t="shared" si="65"/>
        <v>7088291.7313088998</v>
      </c>
      <c r="AE635" s="16">
        <v>0</v>
      </c>
      <c r="AF635" s="16">
        <v>19465751.502105102</v>
      </c>
      <c r="AG635" s="16">
        <f t="shared" si="66"/>
        <v>-19465751.502105102</v>
      </c>
      <c r="AH635" s="16">
        <v>0</v>
      </c>
      <c r="AI635" s="16">
        <v>0</v>
      </c>
      <c r="AJ635" s="16">
        <f t="shared" si="67"/>
        <v>0</v>
      </c>
      <c r="AK635" s="16">
        <v>0</v>
      </c>
      <c r="AL635" s="16">
        <v>0</v>
      </c>
      <c r="AM635" s="16">
        <f t="shared" si="68"/>
        <v>0</v>
      </c>
      <c r="AN635" s="16">
        <v>0</v>
      </c>
      <c r="AO635" s="16">
        <v>0</v>
      </c>
      <c r="AP635" s="16">
        <f t="shared" si="69"/>
        <v>0</v>
      </c>
      <c r="AQ635" s="16">
        <v>0</v>
      </c>
      <c r="AR635" s="16">
        <f t="shared" si="70"/>
        <v>-12377459.770796202</v>
      </c>
      <c r="AS635" s="16" t="s">
        <v>2645</v>
      </c>
      <c r="AT635" s="16" t="s">
        <v>273</v>
      </c>
      <c r="AU635" s="16" t="s">
        <v>306</v>
      </c>
      <c r="AV635" s="16">
        <v>0</v>
      </c>
      <c r="AW635" s="36">
        <v>0</v>
      </c>
      <c r="AX635" s="36">
        <v>0</v>
      </c>
      <c r="AY635" s="36">
        <v>0</v>
      </c>
      <c r="AZ635" s="36">
        <v>0</v>
      </c>
      <c r="BA635" s="36">
        <v>0</v>
      </c>
      <c r="BB635" s="36"/>
    </row>
    <row r="636" spans="1:54" hidden="1" x14ac:dyDescent="0.25">
      <c r="A636" s="2" t="str">
        <f t="shared" si="64"/>
        <v>R</v>
      </c>
      <c r="B636" s="34" t="s">
        <v>253</v>
      </c>
      <c r="C636" s="2" t="s">
        <v>2324</v>
      </c>
      <c r="D636" s="35" t="s">
        <v>2325</v>
      </c>
      <c r="E636" s="2" t="s">
        <v>2638</v>
      </c>
      <c r="F636" s="2" t="s">
        <v>2639</v>
      </c>
      <c r="G636" s="2" t="s">
        <v>2640</v>
      </c>
      <c r="H636" s="2" t="s">
        <v>2641</v>
      </c>
      <c r="I636" s="2" t="s">
        <v>2646</v>
      </c>
      <c r="J636" s="2" t="s">
        <v>2647</v>
      </c>
      <c r="K636" s="2" t="s">
        <v>262</v>
      </c>
      <c r="L636" s="2">
        <v>4022</v>
      </c>
      <c r="M636" s="2" t="s">
        <v>1991</v>
      </c>
      <c r="N636" s="2" t="s">
        <v>264</v>
      </c>
      <c r="O636" s="2" t="s">
        <v>300</v>
      </c>
      <c r="P636" s="2" t="s">
        <v>460</v>
      </c>
      <c r="Q636" s="2" t="s">
        <v>51</v>
      </c>
      <c r="R636" s="2" t="s">
        <v>524</v>
      </c>
      <c r="S636" s="2" t="s">
        <v>104</v>
      </c>
      <c r="T636" s="2" t="s">
        <v>2644</v>
      </c>
      <c r="U636" s="2" t="s">
        <v>107</v>
      </c>
      <c r="V636" s="2" t="s">
        <v>269</v>
      </c>
      <c r="W636" s="2" t="s">
        <v>270</v>
      </c>
      <c r="X636" s="2" t="s">
        <v>271</v>
      </c>
      <c r="Y636" s="2" t="s">
        <v>272</v>
      </c>
      <c r="Z636" s="16">
        <v>0</v>
      </c>
      <c r="AA636" s="16">
        <v>0</v>
      </c>
      <c r="AB636" s="16">
        <v>0</v>
      </c>
      <c r="AC636" s="16">
        <v>0</v>
      </c>
      <c r="AD636" s="36">
        <f t="shared" si="65"/>
        <v>0</v>
      </c>
      <c r="AE636" s="16">
        <v>0</v>
      </c>
      <c r="AF636" s="16">
        <v>0</v>
      </c>
      <c r="AG636" s="16">
        <f t="shared" si="66"/>
        <v>0</v>
      </c>
      <c r="AH636" s="16">
        <v>0</v>
      </c>
      <c r="AI636" s="16">
        <v>0</v>
      </c>
      <c r="AJ636" s="16">
        <f t="shared" si="67"/>
        <v>0</v>
      </c>
      <c r="AK636" s="16">
        <v>0</v>
      </c>
      <c r="AL636" s="16">
        <v>0</v>
      </c>
      <c r="AM636" s="16">
        <f t="shared" si="68"/>
        <v>0</v>
      </c>
      <c r="AN636" s="16">
        <v>0</v>
      </c>
      <c r="AO636" s="16">
        <v>0</v>
      </c>
      <c r="AP636" s="16">
        <f t="shared" si="69"/>
        <v>0</v>
      </c>
      <c r="AQ636" s="16">
        <v>0</v>
      </c>
      <c r="AR636" s="16">
        <f t="shared" si="70"/>
        <v>0</v>
      </c>
      <c r="AS636" s="16" t="s">
        <v>2645</v>
      </c>
      <c r="AT636" s="16" t="s">
        <v>273</v>
      </c>
      <c r="AU636" s="16" t="s">
        <v>306</v>
      </c>
      <c r="AV636" s="16">
        <v>0</v>
      </c>
      <c r="AW636" s="36">
        <v>0</v>
      </c>
      <c r="AX636" s="36">
        <v>0</v>
      </c>
      <c r="AY636" s="36">
        <v>0</v>
      </c>
      <c r="AZ636" s="36">
        <v>0</v>
      </c>
      <c r="BA636" s="36">
        <v>0</v>
      </c>
      <c r="BB636" s="36"/>
    </row>
    <row r="637" spans="1:54" hidden="1" x14ac:dyDescent="0.25">
      <c r="A637" s="2" t="str">
        <f t="shared" si="64"/>
        <v>R</v>
      </c>
      <c r="B637" s="34" t="s">
        <v>253</v>
      </c>
      <c r="C637" s="2" t="s">
        <v>2324</v>
      </c>
      <c r="D637" s="35" t="s">
        <v>2325</v>
      </c>
      <c r="E637" s="2" t="s">
        <v>2638</v>
      </c>
      <c r="F637" s="2" t="s">
        <v>2639</v>
      </c>
      <c r="G637" s="2" t="s">
        <v>2640</v>
      </c>
      <c r="H637" s="2" t="s">
        <v>2641</v>
      </c>
      <c r="I637" s="2" t="s">
        <v>2648</v>
      </c>
      <c r="J637" s="2" t="s">
        <v>2649</v>
      </c>
      <c r="K637" s="2" t="s">
        <v>262</v>
      </c>
      <c r="L637" s="2">
        <v>4022</v>
      </c>
      <c r="M637" s="2" t="s">
        <v>1991</v>
      </c>
      <c r="N637" s="2" t="s">
        <v>264</v>
      </c>
      <c r="O637" s="2" t="s">
        <v>300</v>
      </c>
      <c r="P637" s="2" t="s">
        <v>460</v>
      </c>
      <c r="Q637" s="2" t="s">
        <v>51</v>
      </c>
      <c r="R637" s="2" t="s">
        <v>524</v>
      </c>
      <c r="S637" s="2" t="s">
        <v>104</v>
      </c>
      <c r="T637" s="2" t="s">
        <v>2644</v>
      </c>
      <c r="U637" s="2" t="s">
        <v>107</v>
      </c>
      <c r="V637" s="2" t="s">
        <v>269</v>
      </c>
      <c r="W637" s="2" t="s">
        <v>270</v>
      </c>
      <c r="X637" s="2" t="s">
        <v>271</v>
      </c>
      <c r="Y637" s="2" t="s">
        <v>272</v>
      </c>
      <c r="Z637" s="16">
        <v>20545000</v>
      </c>
      <c r="AA637" s="16">
        <v>3370000</v>
      </c>
      <c r="AB637" s="16">
        <v>3963369.09</v>
      </c>
      <c r="AC637" s="16">
        <v>1998028.309811</v>
      </c>
      <c r="AD637" s="36">
        <f t="shared" si="65"/>
        <v>1371971.690189</v>
      </c>
      <c r="AE637" s="16">
        <v>15461000</v>
      </c>
      <c r="AF637" s="16">
        <v>3370000</v>
      </c>
      <c r="AG637" s="16">
        <f t="shared" si="66"/>
        <v>12091000</v>
      </c>
      <c r="AH637" s="16">
        <v>0</v>
      </c>
      <c r="AI637" s="16">
        <v>0</v>
      </c>
      <c r="AJ637" s="16">
        <f t="shared" si="67"/>
        <v>0</v>
      </c>
      <c r="AK637" s="16">
        <v>0</v>
      </c>
      <c r="AL637" s="16">
        <v>0</v>
      </c>
      <c r="AM637" s="16">
        <f t="shared" si="68"/>
        <v>0</v>
      </c>
      <c r="AN637" s="16">
        <v>0</v>
      </c>
      <c r="AO637" s="16">
        <v>0</v>
      </c>
      <c r="AP637" s="16">
        <f t="shared" si="69"/>
        <v>0</v>
      </c>
      <c r="AQ637" s="16">
        <v>0</v>
      </c>
      <c r="AR637" s="16">
        <f t="shared" si="70"/>
        <v>13462971.690189</v>
      </c>
      <c r="AS637" s="16" t="s">
        <v>2645</v>
      </c>
      <c r="AT637" s="16" t="s">
        <v>2650</v>
      </c>
      <c r="AU637" s="16" t="s">
        <v>306</v>
      </c>
      <c r="AV637" s="16">
        <v>0</v>
      </c>
      <c r="AW637" s="36">
        <v>0</v>
      </c>
      <c r="AX637" s="36">
        <v>0</v>
      </c>
      <c r="AY637" s="36">
        <v>0</v>
      </c>
      <c r="AZ637" s="36">
        <v>0</v>
      </c>
      <c r="BA637" s="36">
        <v>0</v>
      </c>
      <c r="BB637" s="36"/>
    </row>
    <row r="638" spans="1:54" hidden="1" x14ac:dyDescent="0.25">
      <c r="A638" s="2" t="str">
        <f t="shared" si="64"/>
        <v>R</v>
      </c>
      <c r="B638" s="34" t="s">
        <v>253</v>
      </c>
      <c r="C638" s="2" t="s">
        <v>2324</v>
      </c>
      <c r="D638" s="35" t="s">
        <v>2325</v>
      </c>
      <c r="E638" s="2" t="s">
        <v>2638</v>
      </c>
      <c r="F638" s="2" t="s">
        <v>2639</v>
      </c>
      <c r="G638" s="2" t="s">
        <v>2640</v>
      </c>
      <c r="H638" s="2" t="s">
        <v>2641</v>
      </c>
      <c r="I638" s="2" t="s">
        <v>2651</v>
      </c>
      <c r="J638" s="2" t="s">
        <v>2652</v>
      </c>
      <c r="K638" s="2" t="s">
        <v>262</v>
      </c>
      <c r="L638" s="2">
        <v>4022</v>
      </c>
      <c r="M638" s="2" t="s">
        <v>1991</v>
      </c>
      <c r="N638" s="2" t="s">
        <v>264</v>
      </c>
      <c r="O638" s="2" t="s">
        <v>300</v>
      </c>
      <c r="P638" s="2" t="s">
        <v>460</v>
      </c>
      <c r="Q638" s="2" t="s">
        <v>51</v>
      </c>
      <c r="R638" s="2" t="s">
        <v>524</v>
      </c>
      <c r="S638" s="2" t="s">
        <v>104</v>
      </c>
      <c r="T638" s="2" t="s">
        <v>2653</v>
      </c>
      <c r="U638" s="2" t="s">
        <v>105</v>
      </c>
      <c r="V638" s="2" t="s">
        <v>2020</v>
      </c>
      <c r="W638" s="2" t="s">
        <v>2021</v>
      </c>
      <c r="X638" s="2" t="s">
        <v>2654</v>
      </c>
      <c r="Y638" s="2" t="s">
        <v>2655</v>
      </c>
      <c r="Z638" s="16">
        <v>18938000</v>
      </c>
      <c r="AA638" s="16">
        <v>6471000</v>
      </c>
      <c r="AB638" s="16">
        <v>7051702.5499999998</v>
      </c>
      <c r="AC638" s="16">
        <v>5552384.5679764003</v>
      </c>
      <c r="AD638" s="36">
        <f t="shared" si="65"/>
        <v>918615.43202359974</v>
      </c>
      <c r="AE638" s="16">
        <v>52012400</v>
      </c>
      <c r="AF638" s="16">
        <v>21679690</v>
      </c>
      <c r="AG638" s="16">
        <f t="shared" si="66"/>
        <v>30332710</v>
      </c>
      <c r="AH638" s="16">
        <v>67012400</v>
      </c>
      <c r="AI638" s="16">
        <v>42112990</v>
      </c>
      <c r="AJ638" s="16">
        <f t="shared" si="67"/>
        <v>24899410</v>
      </c>
      <c r="AK638" s="16">
        <v>67012400</v>
      </c>
      <c r="AL638" s="16">
        <v>42112990</v>
      </c>
      <c r="AM638" s="16">
        <f t="shared" si="68"/>
        <v>24899410</v>
      </c>
      <c r="AN638" s="16">
        <v>67012400</v>
      </c>
      <c r="AO638" s="16">
        <v>42112990</v>
      </c>
      <c r="AP638" s="16">
        <f t="shared" si="69"/>
        <v>24899410</v>
      </c>
      <c r="AQ638" s="16">
        <v>44561622.890000001</v>
      </c>
      <c r="AR638" s="16">
        <f t="shared" si="70"/>
        <v>105949555.4320236</v>
      </c>
      <c r="AS638" s="16" t="s">
        <v>2645</v>
      </c>
      <c r="AT638" s="16" t="s">
        <v>2656</v>
      </c>
      <c r="AU638" s="16" t="s">
        <v>306</v>
      </c>
      <c r="AV638" s="16">
        <v>0</v>
      </c>
      <c r="AW638" s="36">
        <v>0</v>
      </c>
      <c r="AX638" s="36">
        <v>0</v>
      </c>
      <c r="AY638" s="36">
        <v>0</v>
      </c>
      <c r="AZ638" s="36">
        <v>0</v>
      </c>
      <c r="BA638" s="36">
        <v>0</v>
      </c>
      <c r="BB638" s="36"/>
    </row>
    <row r="639" spans="1:54" hidden="1" x14ac:dyDescent="0.25">
      <c r="A639" s="2" t="str">
        <f t="shared" si="64"/>
        <v>R</v>
      </c>
      <c r="B639" s="34" t="s">
        <v>253</v>
      </c>
      <c r="C639" s="2" t="s">
        <v>2324</v>
      </c>
      <c r="D639" s="35" t="s">
        <v>2325</v>
      </c>
      <c r="E639" s="2" t="s">
        <v>2638</v>
      </c>
      <c r="F639" s="2" t="s">
        <v>2639</v>
      </c>
      <c r="G639" s="2" t="s">
        <v>2640</v>
      </c>
      <c r="H639" s="2" t="s">
        <v>2641</v>
      </c>
      <c r="I639" s="2" t="s">
        <v>2657</v>
      </c>
      <c r="J639" s="2" t="s">
        <v>2658</v>
      </c>
      <c r="K639" s="2" t="s">
        <v>262</v>
      </c>
      <c r="L639" s="2">
        <v>4022</v>
      </c>
      <c r="M639" s="2" t="s">
        <v>1991</v>
      </c>
      <c r="N639" s="2" t="s">
        <v>264</v>
      </c>
      <c r="O639" s="2" t="s">
        <v>300</v>
      </c>
      <c r="P639" s="2" t="s">
        <v>460</v>
      </c>
      <c r="Q639" s="2" t="s">
        <v>51</v>
      </c>
      <c r="R639" s="2" t="s">
        <v>524</v>
      </c>
      <c r="S639" s="2" t="s">
        <v>104</v>
      </c>
      <c r="T639" s="2" t="s">
        <v>2653</v>
      </c>
      <c r="U639" s="2" t="s">
        <v>105</v>
      </c>
      <c r="V639" s="2" t="s">
        <v>2020</v>
      </c>
      <c r="W639" s="2" t="s">
        <v>2021</v>
      </c>
      <c r="X639" s="2" t="s">
        <v>2654</v>
      </c>
      <c r="Y639" s="2" t="s">
        <v>2655</v>
      </c>
      <c r="Z639" s="16">
        <v>0</v>
      </c>
      <c r="AA639" s="16">
        <v>3145000</v>
      </c>
      <c r="AB639" s="16">
        <v>3201513.1</v>
      </c>
      <c r="AC639" s="16">
        <v>1316507.7949800002</v>
      </c>
      <c r="AD639" s="36">
        <f t="shared" si="65"/>
        <v>1828492.2050199998</v>
      </c>
      <c r="AE639" s="16">
        <v>0</v>
      </c>
      <c r="AF639" s="16">
        <v>14707200</v>
      </c>
      <c r="AG639" s="16">
        <f t="shared" si="66"/>
        <v>-14707200</v>
      </c>
      <c r="AH639" s="16">
        <v>0</v>
      </c>
      <c r="AI639" s="16">
        <v>28329400</v>
      </c>
      <c r="AJ639" s="16">
        <f t="shared" si="67"/>
        <v>-28329400</v>
      </c>
      <c r="AK639" s="16">
        <v>0</v>
      </c>
      <c r="AL639" s="16">
        <v>28329400</v>
      </c>
      <c r="AM639" s="16">
        <f t="shared" si="68"/>
        <v>-28329400</v>
      </c>
      <c r="AN639" s="16">
        <v>0</v>
      </c>
      <c r="AO639" s="16">
        <v>28329400</v>
      </c>
      <c r="AP639" s="16">
        <f t="shared" si="69"/>
        <v>-28329400</v>
      </c>
      <c r="AQ639" s="16">
        <v>29961822.063999999</v>
      </c>
      <c r="AR639" s="16">
        <f t="shared" si="70"/>
        <v>-97866907.794980004</v>
      </c>
      <c r="AS639" s="16" t="s">
        <v>2645</v>
      </c>
      <c r="AT639" s="16" t="s">
        <v>2659</v>
      </c>
      <c r="AU639" s="16" t="s">
        <v>306</v>
      </c>
      <c r="AV639" s="16">
        <v>0</v>
      </c>
      <c r="AW639" s="36">
        <v>0</v>
      </c>
      <c r="AX639" s="36">
        <v>0</v>
      </c>
      <c r="AY639" s="36">
        <v>0</v>
      </c>
      <c r="AZ639" s="36">
        <v>0</v>
      </c>
      <c r="BA639" s="36">
        <v>0</v>
      </c>
      <c r="BB639" s="36"/>
    </row>
    <row r="640" spans="1:54" hidden="1" x14ac:dyDescent="0.25">
      <c r="A640" s="2" t="str">
        <f t="shared" si="64"/>
        <v>R</v>
      </c>
      <c r="B640" s="34" t="s">
        <v>253</v>
      </c>
      <c r="C640" s="2" t="s">
        <v>2324</v>
      </c>
      <c r="D640" s="35" t="s">
        <v>2325</v>
      </c>
      <c r="E640" s="2" t="s">
        <v>2638</v>
      </c>
      <c r="F640" s="2" t="s">
        <v>2639</v>
      </c>
      <c r="G640" s="2" t="s">
        <v>2640</v>
      </c>
      <c r="H640" s="2" t="s">
        <v>2641</v>
      </c>
      <c r="I640" s="2" t="s">
        <v>2660</v>
      </c>
      <c r="J640" s="2" t="s">
        <v>2661</v>
      </c>
      <c r="K640" s="2" t="s">
        <v>262</v>
      </c>
      <c r="L640" s="2">
        <v>4022</v>
      </c>
      <c r="M640" s="2" t="s">
        <v>1991</v>
      </c>
      <c r="N640" s="2" t="s">
        <v>264</v>
      </c>
      <c r="O640" s="2" t="s">
        <v>265</v>
      </c>
      <c r="P640" s="2" t="s">
        <v>460</v>
      </c>
      <c r="Q640" s="2" t="s">
        <v>51</v>
      </c>
      <c r="R640" s="2" t="s">
        <v>524</v>
      </c>
      <c r="S640" s="2" t="s">
        <v>104</v>
      </c>
      <c r="T640" s="2" t="s">
        <v>2662</v>
      </c>
      <c r="U640" s="2" t="s">
        <v>106</v>
      </c>
      <c r="V640" s="2" t="s">
        <v>269</v>
      </c>
      <c r="W640" s="2" t="s">
        <v>270</v>
      </c>
      <c r="X640" s="2" t="s">
        <v>271</v>
      </c>
      <c r="Y640" s="2" t="s">
        <v>272</v>
      </c>
      <c r="Z640" s="16">
        <v>15000000</v>
      </c>
      <c r="AA640" s="16">
        <v>19370000</v>
      </c>
      <c r="AB640" s="16">
        <v>17590281.870000001</v>
      </c>
      <c r="AC640" s="16">
        <v>18299736.050822798</v>
      </c>
      <c r="AD640" s="36">
        <f t="shared" si="65"/>
        <v>1070263.9491772018</v>
      </c>
      <c r="AE640" s="16">
        <v>0</v>
      </c>
      <c r="AF640" s="39">
        <f>7081472+308713</f>
        <v>7390185</v>
      </c>
      <c r="AG640" s="16">
        <f t="shared" si="66"/>
        <v>-7390185</v>
      </c>
      <c r="AH640" s="16">
        <v>0</v>
      </c>
      <c r="AI640" s="16">
        <v>0</v>
      </c>
      <c r="AJ640" s="16">
        <f t="shared" si="67"/>
        <v>0</v>
      </c>
      <c r="AK640" s="16">
        <v>0</v>
      </c>
      <c r="AL640" s="16">
        <v>0</v>
      </c>
      <c r="AM640" s="16">
        <f t="shared" si="68"/>
        <v>0</v>
      </c>
      <c r="AN640" s="16">
        <v>0</v>
      </c>
      <c r="AO640" s="16">
        <v>0</v>
      </c>
      <c r="AP640" s="16">
        <f t="shared" si="69"/>
        <v>0</v>
      </c>
      <c r="AQ640" s="16">
        <v>0</v>
      </c>
      <c r="AR640" s="16">
        <f t="shared" si="70"/>
        <v>-6319921.0508227982</v>
      </c>
      <c r="AS640" s="16" t="s">
        <v>2645</v>
      </c>
      <c r="AT640" s="16" t="s">
        <v>2663</v>
      </c>
      <c r="AU640" s="16" t="s">
        <v>306</v>
      </c>
      <c r="AV640" s="16">
        <v>0</v>
      </c>
      <c r="AW640" s="36">
        <v>308713</v>
      </c>
      <c r="AX640" s="36">
        <v>0</v>
      </c>
      <c r="AY640" s="36">
        <v>0</v>
      </c>
      <c r="AZ640" s="36">
        <v>0</v>
      </c>
      <c r="BA640" s="36">
        <v>0</v>
      </c>
      <c r="BB640" s="36"/>
    </row>
    <row r="641" spans="1:54" hidden="1" x14ac:dyDescent="0.25">
      <c r="A641" s="2" t="str">
        <f t="shared" si="64"/>
        <v>R</v>
      </c>
      <c r="B641" s="34" t="s">
        <v>253</v>
      </c>
      <c r="C641" s="2" t="s">
        <v>2324</v>
      </c>
      <c r="D641" s="35" t="s">
        <v>2325</v>
      </c>
      <c r="E641" s="2" t="s">
        <v>2638</v>
      </c>
      <c r="F641" s="2" t="s">
        <v>2639</v>
      </c>
      <c r="G641" s="2" t="s">
        <v>2640</v>
      </c>
      <c r="H641" s="2" t="s">
        <v>2641</v>
      </c>
      <c r="I641" s="2" t="s">
        <v>2664</v>
      </c>
      <c r="J641" s="2" t="s">
        <v>2665</v>
      </c>
      <c r="K641" s="2" t="s">
        <v>262</v>
      </c>
      <c r="L641" s="2">
        <v>4022</v>
      </c>
      <c r="M641" s="2" t="s">
        <v>1991</v>
      </c>
      <c r="N641" s="2" t="s">
        <v>422</v>
      </c>
      <c r="O641" s="2" t="s">
        <v>265</v>
      </c>
      <c r="P641" s="2" t="s">
        <v>460</v>
      </c>
      <c r="Q641" s="2" t="s">
        <v>51</v>
      </c>
      <c r="R641" s="2" t="s">
        <v>524</v>
      </c>
      <c r="S641" s="2" t="s">
        <v>104</v>
      </c>
      <c r="T641" s="2" t="s">
        <v>2662</v>
      </c>
      <c r="U641" s="2" t="s">
        <v>106</v>
      </c>
      <c r="V641" s="2" t="s">
        <v>269</v>
      </c>
      <c r="W641" s="2" t="s">
        <v>270</v>
      </c>
      <c r="X641" s="2" t="s">
        <v>271</v>
      </c>
      <c r="Y641" s="2" t="s">
        <v>272</v>
      </c>
      <c r="Z641" s="16">
        <v>0</v>
      </c>
      <c r="AA641" s="16">
        <v>0</v>
      </c>
      <c r="AB641" s="16">
        <v>0</v>
      </c>
      <c r="AC641" s="16">
        <v>0</v>
      </c>
      <c r="AD641" s="36">
        <f t="shared" si="65"/>
        <v>0</v>
      </c>
      <c r="AE641" s="16">
        <v>0</v>
      </c>
      <c r="AF641" s="16">
        <v>0</v>
      </c>
      <c r="AG641" s="16">
        <f t="shared" si="66"/>
        <v>0</v>
      </c>
      <c r="AH641" s="16">
        <v>0</v>
      </c>
      <c r="AI641" s="16">
        <v>0</v>
      </c>
      <c r="AJ641" s="16">
        <f t="shared" si="67"/>
        <v>0</v>
      </c>
      <c r="AK641" s="16">
        <v>0</v>
      </c>
      <c r="AL641" s="16">
        <v>0</v>
      </c>
      <c r="AM641" s="16">
        <f t="shared" si="68"/>
        <v>0</v>
      </c>
      <c r="AN641" s="16">
        <v>0</v>
      </c>
      <c r="AO641" s="16">
        <v>0</v>
      </c>
      <c r="AP641" s="16">
        <f t="shared" si="69"/>
        <v>0</v>
      </c>
      <c r="AQ641" s="16">
        <v>0</v>
      </c>
      <c r="AR641" s="16">
        <f t="shared" si="70"/>
        <v>0</v>
      </c>
      <c r="AS641" s="16">
        <v>0</v>
      </c>
      <c r="AT641" s="16" t="s">
        <v>273</v>
      </c>
      <c r="AU641" s="16" t="s">
        <v>306</v>
      </c>
      <c r="AV641" s="16">
        <v>0</v>
      </c>
      <c r="AW641" s="36">
        <v>0</v>
      </c>
      <c r="AX641" s="36">
        <v>0</v>
      </c>
      <c r="AY641" s="36">
        <v>0</v>
      </c>
      <c r="AZ641" s="36">
        <v>0</v>
      </c>
      <c r="BA641" s="36">
        <v>0</v>
      </c>
      <c r="BB641" s="36"/>
    </row>
    <row r="642" spans="1:54" hidden="1" x14ac:dyDescent="0.25">
      <c r="A642" s="2" t="str">
        <f t="shared" si="64"/>
        <v>R</v>
      </c>
      <c r="B642" s="34" t="s">
        <v>253</v>
      </c>
      <c r="C642" s="2" t="s">
        <v>2324</v>
      </c>
      <c r="D642" s="35" t="s">
        <v>2325</v>
      </c>
      <c r="E642" s="2" t="s">
        <v>2638</v>
      </c>
      <c r="F642" s="2" t="s">
        <v>2639</v>
      </c>
      <c r="G642" s="2" t="s">
        <v>2666</v>
      </c>
      <c r="H642" s="2" t="s">
        <v>2667</v>
      </c>
      <c r="I642" s="2" t="s">
        <v>2668</v>
      </c>
      <c r="J642" s="2" t="s">
        <v>2669</v>
      </c>
      <c r="K642" s="2" t="s">
        <v>262</v>
      </c>
      <c r="L642" s="2">
        <v>1224</v>
      </c>
      <c r="M642" s="2" t="s">
        <v>2670</v>
      </c>
      <c r="N642" s="2" t="s">
        <v>264</v>
      </c>
      <c r="O642" s="2" t="s">
        <v>300</v>
      </c>
      <c r="P642" s="2" t="s">
        <v>460</v>
      </c>
      <c r="Q642" s="2" t="s">
        <v>51</v>
      </c>
      <c r="R642" s="2" t="s">
        <v>2032</v>
      </c>
      <c r="S642" s="2" t="s">
        <v>81</v>
      </c>
      <c r="T642" s="2" t="s">
        <v>2096</v>
      </c>
      <c r="U642" s="2" t="s">
        <v>83</v>
      </c>
      <c r="V642" s="2" t="s">
        <v>269</v>
      </c>
      <c r="W642" s="2" t="s">
        <v>270</v>
      </c>
      <c r="X642" s="2" t="s">
        <v>2671</v>
      </c>
      <c r="Y642" s="2" t="s">
        <v>83</v>
      </c>
      <c r="Z642" s="16">
        <v>450000</v>
      </c>
      <c r="AA642" s="16">
        <v>450000</v>
      </c>
      <c r="AB642" s="16">
        <v>444441.52</v>
      </c>
      <c r="AC642" s="16">
        <v>99750</v>
      </c>
      <c r="AD642" s="36">
        <f t="shared" si="65"/>
        <v>350250</v>
      </c>
      <c r="AE642" s="16">
        <v>459398.23008849565</v>
      </c>
      <c r="AF642" s="16">
        <v>459398.23008849565</v>
      </c>
      <c r="AG642" s="16">
        <f t="shared" si="66"/>
        <v>0</v>
      </c>
      <c r="AH642" s="16">
        <v>473224.77876106201</v>
      </c>
      <c r="AI642" s="16">
        <v>473224.77876106201</v>
      </c>
      <c r="AJ642" s="16">
        <f t="shared" si="67"/>
        <v>0</v>
      </c>
      <c r="AK642" s="16">
        <v>487497.34513274342</v>
      </c>
      <c r="AL642" s="16">
        <v>847793.05123287719</v>
      </c>
      <c r="AM642" s="16">
        <f t="shared" si="68"/>
        <v>-360295.70610013377</v>
      </c>
      <c r="AN642" s="16">
        <v>502215.92920353985</v>
      </c>
      <c r="AO642" s="16">
        <v>873226.84276986343</v>
      </c>
      <c r="AP642" s="16">
        <f t="shared" si="69"/>
        <v>-371010.91356632358</v>
      </c>
      <c r="AQ642" s="16">
        <v>899423.64805295935</v>
      </c>
      <c r="AR642" s="16">
        <f t="shared" si="70"/>
        <v>-381056.61966645741</v>
      </c>
      <c r="AS642" s="16" t="s">
        <v>2036</v>
      </c>
      <c r="AT642" s="16" t="s">
        <v>2672</v>
      </c>
      <c r="AU642" s="16" t="s">
        <v>274</v>
      </c>
      <c r="AV642" s="16">
        <v>0</v>
      </c>
      <c r="AW642" s="36">
        <v>0</v>
      </c>
      <c r="AX642" s="36">
        <v>0</v>
      </c>
      <c r="AY642" s="36">
        <v>0</v>
      </c>
      <c r="AZ642" s="36">
        <v>0</v>
      </c>
      <c r="BA642" s="36">
        <v>0</v>
      </c>
      <c r="BB642" s="36"/>
    </row>
    <row r="643" spans="1:54" hidden="1" x14ac:dyDescent="0.25">
      <c r="A643" s="2" t="str">
        <f t="shared" si="64"/>
        <v>R</v>
      </c>
      <c r="B643" s="34" t="s">
        <v>253</v>
      </c>
      <c r="C643" s="2" t="s">
        <v>2324</v>
      </c>
      <c r="D643" s="35" t="s">
        <v>2325</v>
      </c>
      <c r="E643" s="2" t="s">
        <v>2638</v>
      </c>
      <c r="F643" s="2" t="s">
        <v>2639</v>
      </c>
      <c r="G643" s="2" t="s">
        <v>2666</v>
      </c>
      <c r="H643" s="2" t="s">
        <v>2667</v>
      </c>
      <c r="I643" s="2" t="s">
        <v>2673</v>
      </c>
      <c r="J643" s="2" t="s">
        <v>2674</v>
      </c>
      <c r="K643" s="2" t="s">
        <v>262</v>
      </c>
      <c r="L643" s="2">
        <v>1224</v>
      </c>
      <c r="M643" s="2" t="s">
        <v>2670</v>
      </c>
      <c r="N643" s="2" t="s">
        <v>422</v>
      </c>
      <c r="O643" s="2" t="s">
        <v>265</v>
      </c>
      <c r="P643" s="2" t="s">
        <v>460</v>
      </c>
      <c r="Q643" s="2" t="s">
        <v>51</v>
      </c>
      <c r="R643" s="2" t="s">
        <v>2032</v>
      </c>
      <c r="S643" s="2" t="s">
        <v>81</v>
      </c>
      <c r="T643" s="2" t="s">
        <v>2096</v>
      </c>
      <c r="U643" s="2" t="s">
        <v>83</v>
      </c>
      <c r="V643" s="2" t="s">
        <v>269</v>
      </c>
      <c r="W643" s="2" t="s">
        <v>270</v>
      </c>
      <c r="X643" s="2" t="s">
        <v>2671</v>
      </c>
      <c r="Y643" s="2" t="s">
        <v>83</v>
      </c>
      <c r="Z643" s="16">
        <v>0</v>
      </c>
      <c r="AA643" s="16">
        <v>40520</v>
      </c>
      <c r="AB643" s="16">
        <v>0</v>
      </c>
      <c r="AC643" s="16">
        <v>0</v>
      </c>
      <c r="AD643" s="36">
        <f t="shared" si="65"/>
        <v>40520</v>
      </c>
      <c r="AE643" s="16">
        <v>0</v>
      </c>
      <c r="AF643" s="16">
        <v>0</v>
      </c>
      <c r="AG643" s="16">
        <f t="shared" si="66"/>
        <v>0</v>
      </c>
      <c r="AH643" s="16">
        <v>0</v>
      </c>
      <c r="AI643" s="16">
        <v>0</v>
      </c>
      <c r="AJ643" s="16">
        <f t="shared" si="67"/>
        <v>0</v>
      </c>
      <c r="AK643" s="16">
        <v>0</v>
      </c>
      <c r="AL643" s="16">
        <v>0</v>
      </c>
      <c r="AM643" s="16">
        <f t="shared" si="68"/>
        <v>0</v>
      </c>
      <c r="AN643" s="16">
        <v>0</v>
      </c>
      <c r="AO643" s="16">
        <v>0</v>
      </c>
      <c r="AP643" s="16">
        <f t="shared" si="69"/>
        <v>0</v>
      </c>
      <c r="AQ643" s="16">
        <v>0</v>
      </c>
      <c r="AR643" s="16">
        <f t="shared" si="70"/>
        <v>40520</v>
      </c>
      <c r="AS643" s="16">
        <v>0</v>
      </c>
      <c r="AT643" s="16" t="s">
        <v>273</v>
      </c>
      <c r="AU643" s="16" t="s">
        <v>274</v>
      </c>
      <c r="AV643" s="16">
        <v>0</v>
      </c>
      <c r="AW643" s="36">
        <v>0</v>
      </c>
      <c r="AX643" s="36">
        <v>0</v>
      </c>
      <c r="AY643" s="36">
        <v>0</v>
      </c>
      <c r="AZ643" s="36">
        <v>0</v>
      </c>
      <c r="BA643" s="36">
        <v>0</v>
      </c>
      <c r="BB643" s="36"/>
    </row>
    <row r="644" spans="1:54" hidden="1" x14ac:dyDescent="0.25">
      <c r="A644" s="2" t="str">
        <f t="shared" si="64"/>
        <v>R</v>
      </c>
      <c r="B644" s="34" t="s">
        <v>253</v>
      </c>
      <c r="C644" s="2" t="s">
        <v>2324</v>
      </c>
      <c r="D644" s="35" t="s">
        <v>2325</v>
      </c>
      <c r="E644" s="2" t="s">
        <v>2638</v>
      </c>
      <c r="F644" s="2" t="s">
        <v>2639</v>
      </c>
      <c r="G644" s="2" t="s">
        <v>2675</v>
      </c>
      <c r="H644" s="2" t="s">
        <v>2676</v>
      </c>
      <c r="I644" s="2" t="s">
        <v>2677</v>
      </c>
      <c r="J644" s="2" t="s">
        <v>2678</v>
      </c>
      <c r="K644" s="2" t="s">
        <v>262</v>
      </c>
      <c r="L644" s="2">
        <v>4580</v>
      </c>
      <c r="M644" s="2" t="s">
        <v>2396</v>
      </c>
      <c r="N644" s="2" t="s">
        <v>264</v>
      </c>
      <c r="O644" s="2" t="s">
        <v>300</v>
      </c>
      <c r="P644" s="2" t="s">
        <v>460</v>
      </c>
      <c r="Q644" s="2" t="s">
        <v>51</v>
      </c>
      <c r="R644" s="2" t="s">
        <v>2032</v>
      </c>
      <c r="S644" s="2" t="s">
        <v>81</v>
      </c>
      <c r="T644" s="2" t="s">
        <v>2096</v>
      </c>
      <c r="U644" s="2" t="s">
        <v>83</v>
      </c>
      <c r="V644" s="2" t="s">
        <v>269</v>
      </c>
      <c r="W644" s="2" t="s">
        <v>270</v>
      </c>
      <c r="X644" s="2" t="s">
        <v>2671</v>
      </c>
      <c r="Y644" s="2" t="s">
        <v>83</v>
      </c>
      <c r="Z644" s="16">
        <v>4000000</v>
      </c>
      <c r="AA644" s="16">
        <v>4000000</v>
      </c>
      <c r="AB644" s="16">
        <v>4188056.31</v>
      </c>
      <c r="AC644" s="16">
        <v>2627570.9692759998</v>
      </c>
      <c r="AD644" s="36">
        <f t="shared" si="65"/>
        <v>1372429.0307240002</v>
      </c>
      <c r="AE644" s="16">
        <v>4083539.8230088507</v>
      </c>
      <c r="AF644" s="16">
        <v>2583539.8230088507</v>
      </c>
      <c r="AG644" s="16">
        <f t="shared" si="66"/>
        <v>1500000</v>
      </c>
      <c r="AH644" s="16">
        <v>4206442.4778761072</v>
      </c>
      <c r="AI644" s="16">
        <v>4206442.4778761072</v>
      </c>
      <c r="AJ644" s="16">
        <f t="shared" si="67"/>
        <v>0</v>
      </c>
      <c r="AK644" s="16">
        <v>4333309.7345132753</v>
      </c>
      <c r="AL644" s="16">
        <v>3473014.0284131416</v>
      </c>
      <c r="AM644" s="16">
        <f t="shared" si="68"/>
        <v>860295.70610013371</v>
      </c>
      <c r="AN644" s="16">
        <v>4464141.5929203546</v>
      </c>
      <c r="AO644" s="16">
        <v>4093130.6793540264</v>
      </c>
      <c r="AP644" s="16">
        <f t="shared" si="69"/>
        <v>371010.91356632812</v>
      </c>
      <c r="AQ644" s="16">
        <v>4598065.8407079652</v>
      </c>
      <c r="AR644" s="16">
        <f t="shared" si="70"/>
        <v>4103735.650390462</v>
      </c>
      <c r="AS644" s="16" t="s">
        <v>2036</v>
      </c>
      <c r="AT644" s="16" t="s">
        <v>2679</v>
      </c>
      <c r="AU644" s="16" t="s">
        <v>274</v>
      </c>
      <c r="AV644" s="16">
        <v>0</v>
      </c>
      <c r="AW644" s="36">
        <v>0</v>
      </c>
      <c r="AX644" s="36">
        <v>0</v>
      </c>
      <c r="AY644" s="36">
        <v>0</v>
      </c>
      <c r="AZ644" s="36">
        <v>0</v>
      </c>
      <c r="BA644" s="36">
        <v>0</v>
      </c>
      <c r="BB644" s="36"/>
    </row>
    <row r="645" spans="1:54" hidden="1" x14ac:dyDescent="0.25">
      <c r="A645" s="2" t="str">
        <f t="shared" si="64"/>
        <v>R</v>
      </c>
      <c r="B645" s="34" t="s">
        <v>253</v>
      </c>
      <c r="C645" s="2" t="s">
        <v>2324</v>
      </c>
      <c r="D645" s="35" t="s">
        <v>2325</v>
      </c>
      <c r="E645" s="2" t="s">
        <v>2638</v>
      </c>
      <c r="F645" s="2" t="s">
        <v>2639</v>
      </c>
      <c r="G645" s="2" t="s">
        <v>2675</v>
      </c>
      <c r="H645" s="2" t="s">
        <v>2676</v>
      </c>
      <c r="I645" s="2" t="s">
        <v>2680</v>
      </c>
      <c r="J645" s="2" t="s">
        <v>2681</v>
      </c>
      <c r="K645" s="2" t="s">
        <v>262</v>
      </c>
      <c r="L645" s="2">
        <v>4580</v>
      </c>
      <c r="M645" s="2" t="s">
        <v>2396</v>
      </c>
      <c r="N645" s="2" t="s">
        <v>264</v>
      </c>
      <c r="O645" s="2" t="s">
        <v>300</v>
      </c>
      <c r="P645" s="2" t="s">
        <v>460</v>
      </c>
      <c r="Q645" s="2" t="s">
        <v>51</v>
      </c>
      <c r="R645" s="2" t="s">
        <v>2032</v>
      </c>
      <c r="S645" s="2" t="s">
        <v>81</v>
      </c>
      <c r="T645" s="2" t="s">
        <v>2096</v>
      </c>
      <c r="U645" s="2" t="s">
        <v>83</v>
      </c>
      <c r="V645" s="2" t="s">
        <v>269</v>
      </c>
      <c r="W645" s="2" t="s">
        <v>270</v>
      </c>
      <c r="X645" s="2" t="s">
        <v>2671</v>
      </c>
      <c r="Y645" s="2" t="s">
        <v>83</v>
      </c>
      <c r="Z645" s="16">
        <v>0</v>
      </c>
      <c r="AA645" s="16">
        <v>0</v>
      </c>
      <c r="AB645" s="16">
        <v>307775.01</v>
      </c>
      <c r="AC645" s="16">
        <v>2013521.628084</v>
      </c>
      <c r="AD645" s="36">
        <f t="shared" si="65"/>
        <v>-2013521.628084</v>
      </c>
      <c r="AE645" s="16">
        <v>0</v>
      </c>
      <c r="AF645" s="16">
        <v>0</v>
      </c>
      <c r="AG645" s="16">
        <f t="shared" si="66"/>
        <v>0</v>
      </c>
      <c r="AH645" s="16">
        <v>0</v>
      </c>
      <c r="AI645" s="16">
        <v>0</v>
      </c>
      <c r="AJ645" s="16">
        <f t="shared" si="67"/>
        <v>0</v>
      </c>
      <c r="AK645" s="16">
        <v>0</v>
      </c>
      <c r="AL645" s="16">
        <v>0</v>
      </c>
      <c r="AM645" s="16">
        <f t="shared" si="68"/>
        <v>0</v>
      </c>
      <c r="AN645" s="16">
        <v>0</v>
      </c>
      <c r="AO645" s="16">
        <v>0</v>
      </c>
      <c r="AP645" s="16">
        <f t="shared" si="69"/>
        <v>0</v>
      </c>
      <c r="AQ645" s="16">
        <v>0</v>
      </c>
      <c r="AR645" s="16">
        <f t="shared" si="70"/>
        <v>-2013521.628084</v>
      </c>
      <c r="AS645" s="16" t="s">
        <v>2036</v>
      </c>
      <c r="AT645" s="16" t="s">
        <v>273</v>
      </c>
      <c r="AU645" s="16" t="s">
        <v>274</v>
      </c>
      <c r="AV645" s="16">
        <v>0</v>
      </c>
      <c r="AW645" s="36">
        <v>0</v>
      </c>
      <c r="AX645" s="36">
        <v>0</v>
      </c>
      <c r="AY645" s="36">
        <v>0</v>
      </c>
      <c r="AZ645" s="36">
        <v>0</v>
      </c>
      <c r="BA645" s="36">
        <v>0</v>
      </c>
      <c r="BB645" s="36"/>
    </row>
    <row r="646" spans="1:54" hidden="1" x14ac:dyDescent="0.25">
      <c r="A646" s="2" t="str">
        <f t="shared" si="64"/>
        <v>R</v>
      </c>
      <c r="B646" s="34" t="s">
        <v>253</v>
      </c>
      <c r="C646" s="2" t="s">
        <v>2324</v>
      </c>
      <c r="D646" s="35" t="s">
        <v>2325</v>
      </c>
      <c r="E646" s="2" t="s">
        <v>2638</v>
      </c>
      <c r="F646" s="2" t="s">
        <v>2639</v>
      </c>
      <c r="G646" s="2" t="s">
        <v>2675</v>
      </c>
      <c r="H646" s="2" t="s">
        <v>2676</v>
      </c>
      <c r="I646" s="2" t="s">
        <v>2682</v>
      </c>
      <c r="J646" s="2" t="s">
        <v>2683</v>
      </c>
      <c r="K646" s="2" t="s">
        <v>262</v>
      </c>
      <c r="L646" s="2">
        <v>1224</v>
      </c>
      <c r="M646" s="2" t="s">
        <v>2670</v>
      </c>
      <c r="N646" s="2" t="s">
        <v>264</v>
      </c>
      <c r="O646" s="2" t="s">
        <v>300</v>
      </c>
      <c r="P646" s="2" t="s">
        <v>460</v>
      </c>
      <c r="Q646" s="2" t="s">
        <v>51</v>
      </c>
      <c r="R646" s="2" t="s">
        <v>2032</v>
      </c>
      <c r="S646" s="2" t="s">
        <v>81</v>
      </c>
      <c r="T646" s="2" t="s">
        <v>2096</v>
      </c>
      <c r="U646" s="2" t="s">
        <v>83</v>
      </c>
      <c r="V646" s="2" t="s">
        <v>269</v>
      </c>
      <c r="W646" s="2" t="s">
        <v>270</v>
      </c>
      <c r="X646" s="2" t="s">
        <v>2671</v>
      </c>
      <c r="Y646" s="2" t="s">
        <v>83</v>
      </c>
      <c r="Z646" s="16">
        <v>100000</v>
      </c>
      <c r="AA646" s="16">
        <v>100000</v>
      </c>
      <c r="AB646" s="16">
        <v>100455.81</v>
      </c>
      <c r="AC646" s="16">
        <v>0</v>
      </c>
      <c r="AD646" s="36">
        <f t="shared" si="65"/>
        <v>100000</v>
      </c>
      <c r="AE646" s="16">
        <v>0</v>
      </c>
      <c r="AF646" s="16">
        <v>0</v>
      </c>
      <c r="AG646" s="16">
        <f t="shared" si="66"/>
        <v>0</v>
      </c>
      <c r="AH646" s="16">
        <v>0</v>
      </c>
      <c r="AI646" s="16">
        <v>0</v>
      </c>
      <c r="AJ646" s="16">
        <f t="shared" si="67"/>
        <v>0</v>
      </c>
      <c r="AK646" s="16">
        <v>0</v>
      </c>
      <c r="AL646" s="16">
        <v>0</v>
      </c>
      <c r="AM646" s="16">
        <f t="shared" si="68"/>
        <v>0</v>
      </c>
      <c r="AN646" s="16">
        <v>0</v>
      </c>
      <c r="AO646" s="16">
        <v>0</v>
      </c>
      <c r="AP646" s="16">
        <f t="shared" si="69"/>
        <v>0</v>
      </c>
      <c r="AQ646" s="16">
        <v>0</v>
      </c>
      <c r="AR646" s="16">
        <f t="shared" si="70"/>
        <v>100000</v>
      </c>
      <c r="AS646" s="16" t="s">
        <v>2684</v>
      </c>
      <c r="AT646" s="16" t="s">
        <v>2685</v>
      </c>
      <c r="AU646" s="16" t="s">
        <v>274</v>
      </c>
      <c r="AV646" s="16">
        <v>0</v>
      </c>
      <c r="AW646" s="36">
        <v>0</v>
      </c>
      <c r="AX646" s="36">
        <v>0</v>
      </c>
      <c r="AY646" s="36">
        <v>0</v>
      </c>
      <c r="AZ646" s="36">
        <v>0</v>
      </c>
      <c r="BA646" s="36">
        <v>0</v>
      </c>
      <c r="BB646" s="36"/>
    </row>
    <row r="647" spans="1:54" hidden="1" x14ac:dyDescent="0.25">
      <c r="A647" s="2" t="str">
        <f t="shared" si="64"/>
        <v>R</v>
      </c>
      <c r="B647" s="34" t="s">
        <v>253</v>
      </c>
      <c r="C647" s="2" t="s">
        <v>2324</v>
      </c>
      <c r="D647" s="35" t="s">
        <v>2325</v>
      </c>
      <c r="E647" s="2" t="s">
        <v>2638</v>
      </c>
      <c r="F647" s="2" t="s">
        <v>2639</v>
      </c>
      <c r="G647" s="2" t="s">
        <v>2675</v>
      </c>
      <c r="H647" s="2" t="s">
        <v>2676</v>
      </c>
      <c r="I647" s="2" t="s">
        <v>2686</v>
      </c>
      <c r="J647" s="2" t="s">
        <v>2687</v>
      </c>
      <c r="K647" s="2" t="s">
        <v>262</v>
      </c>
      <c r="L647" s="2">
        <v>4580</v>
      </c>
      <c r="M647" s="2" t="s">
        <v>2396</v>
      </c>
      <c r="N647" s="2" t="s">
        <v>264</v>
      </c>
      <c r="O647" s="2" t="s">
        <v>671</v>
      </c>
      <c r="P647" s="2" t="s">
        <v>460</v>
      </c>
      <c r="Q647" s="2" t="s">
        <v>51</v>
      </c>
      <c r="R647" s="2" t="s">
        <v>2032</v>
      </c>
      <c r="S647" s="2" t="s">
        <v>81</v>
      </c>
      <c r="T647" s="2" t="s">
        <v>2096</v>
      </c>
      <c r="U647" s="2" t="s">
        <v>83</v>
      </c>
      <c r="V647" s="2" t="s">
        <v>269</v>
      </c>
      <c r="W647" s="2" t="s">
        <v>270</v>
      </c>
      <c r="X647" s="2" t="s">
        <v>2671</v>
      </c>
      <c r="Y647" s="2" t="s">
        <v>83</v>
      </c>
      <c r="Z647" s="16">
        <v>1030000</v>
      </c>
      <c r="AA647" s="16">
        <v>1030000</v>
      </c>
      <c r="AB647" s="16">
        <v>1030071.2</v>
      </c>
      <c r="AC647" s="16">
        <v>7746.0300000000007</v>
      </c>
      <c r="AD647" s="36">
        <f t="shared" si="65"/>
        <v>1022253.97</v>
      </c>
      <c r="AE647" s="16">
        <v>2067723.8938053083</v>
      </c>
      <c r="AF647" s="16">
        <v>2067723.8938053083</v>
      </c>
      <c r="AG647" s="16">
        <f t="shared" si="66"/>
        <v>0</v>
      </c>
      <c r="AH647" s="16">
        <v>1828985</v>
      </c>
      <c r="AI647" s="16">
        <v>1828985</v>
      </c>
      <c r="AJ647" s="16">
        <f t="shared" si="67"/>
        <v>0</v>
      </c>
      <c r="AK647" s="16">
        <v>1582546</v>
      </c>
      <c r="AL647" s="16">
        <v>1582546</v>
      </c>
      <c r="AM647" s="16">
        <f t="shared" si="68"/>
        <v>0</v>
      </c>
      <c r="AN647" s="16">
        <v>1328405</v>
      </c>
      <c r="AO647" s="16">
        <v>1328405</v>
      </c>
      <c r="AP647" s="16">
        <f t="shared" si="69"/>
        <v>0</v>
      </c>
      <c r="AQ647" s="16">
        <v>1078405</v>
      </c>
      <c r="AR647" s="16">
        <f t="shared" si="70"/>
        <v>1022253.97</v>
      </c>
      <c r="AS647" s="16" t="s">
        <v>2036</v>
      </c>
      <c r="AT647" s="16" t="s">
        <v>2688</v>
      </c>
      <c r="AU647" s="16" t="s">
        <v>274</v>
      </c>
      <c r="AV647" s="16">
        <v>0</v>
      </c>
      <c r="AW647" s="36">
        <v>0</v>
      </c>
      <c r="AX647" s="36">
        <v>0</v>
      </c>
      <c r="AY647" s="36">
        <v>0</v>
      </c>
      <c r="AZ647" s="36">
        <v>0</v>
      </c>
      <c r="BA647" s="36">
        <v>0</v>
      </c>
      <c r="BB647" s="36"/>
    </row>
    <row r="648" spans="1:54" hidden="1" x14ac:dyDescent="0.25">
      <c r="A648" s="2" t="str">
        <f t="shared" si="64"/>
        <v>R</v>
      </c>
      <c r="B648" s="34" t="s">
        <v>253</v>
      </c>
      <c r="C648" s="2" t="s">
        <v>2324</v>
      </c>
      <c r="D648" s="35" t="s">
        <v>2325</v>
      </c>
      <c r="E648" s="2" t="s">
        <v>2638</v>
      </c>
      <c r="F648" s="2" t="s">
        <v>2639</v>
      </c>
      <c r="G648" s="2" t="s">
        <v>2675</v>
      </c>
      <c r="H648" s="2" t="s">
        <v>2676</v>
      </c>
      <c r="I648" s="2" t="s">
        <v>2689</v>
      </c>
      <c r="J648" s="2" t="s">
        <v>2690</v>
      </c>
      <c r="K648" s="2" t="s">
        <v>262</v>
      </c>
      <c r="L648" s="2">
        <v>4580</v>
      </c>
      <c r="M648" s="2" t="s">
        <v>2396</v>
      </c>
      <c r="N648" s="2" t="s">
        <v>422</v>
      </c>
      <c r="O648" s="2" t="s">
        <v>300</v>
      </c>
      <c r="P648" s="2" t="s">
        <v>460</v>
      </c>
      <c r="Q648" s="2" t="s">
        <v>51</v>
      </c>
      <c r="R648" s="2" t="s">
        <v>2032</v>
      </c>
      <c r="S648" s="2" t="s">
        <v>81</v>
      </c>
      <c r="T648" s="2" t="s">
        <v>2096</v>
      </c>
      <c r="U648" s="2" t="s">
        <v>83</v>
      </c>
      <c r="V648" s="2" t="s">
        <v>269</v>
      </c>
      <c r="W648" s="2" t="s">
        <v>270</v>
      </c>
      <c r="X648" s="2" t="s">
        <v>2671</v>
      </c>
      <c r="Y648" s="2" t="s">
        <v>83</v>
      </c>
      <c r="Z648" s="16">
        <v>0</v>
      </c>
      <c r="AA648" s="16">
        <v>100918</v>
      </c>
      <c r="AB648" s="16">
        <v>0</v>
      </c>
      <c r="AC648" s="16">
        <v>0</v>
      </c>
      <c r="AD648" s="36">
        <f t="shared" si="65"/>
        <v>100918</v>
      </c>
      <c r="AE648" s="16">
        <v>0</v>
      </c>
      <c r="AF648" s="16">
        <v>0</v>
      </c>
      <c r="AG648" s="16">
        <f t="shared" si="66"/>
        <v>0</v>
      </c>
      <c r="AH648" s="16">
        <v>0</v>
      </c>
      <c r="AI648" s="16">
        <v>0</v>
      </c>
      <c r="AJ648" s="16">
        <f t="shared" si="67"/>
        <v>0</v>
      </c>
      <c r="AK648" s="16">
        <v>0</v>
      </c>
      <c r="AL648" s="16">
        <v>0</v>
      </c>
      <c r="AM648" s="16">
        <f t="shared" si="68"/>
        <v>0</v>
      </c>
      <c r="AN648" s="16">
        <v>0</v>
      </c>
      <c r="AO648" s="16">
        <v>0</v>
      </c>
      <c r="AP648" s="16">
        <f t="shared" si="69"/>
        <v>0</v>
      </c>
      <c r="AQ648" s="16">
        <v>0</v>
      </c>
      <c r="AR648" s="16">
        <f t="shared" si="70"/>
        <v>100918</v>
      </c>
      <c r="AS648" s="16">
        <v>0</v>
      </c>
      <c r="AT648" s="16" t="s">
        <v>273</v>
      </c>
      <c r="AU648" s="16" t="s">
        <v>274</v>
      </c>
      <c r="AV648" s="16">
        <v>0</v>
      </c>
      <c r="AW648" s="36">
        <v>0</v>
      </c>
      <c r="AX648" s="36">
        <v>0</v>
      </c>
      <c r="AY648" s="36">
        <v>0</v>
      </c>
      <c r="AZ648" s="36">
        <v>0</v>
      </c>
      <c r="BA648" s="36">
        <v>0</v>
      </c>
      <c r="BB648" s="36"/>
    </row>
    <row r="649" spans="1:54" hidden="1" x14ac:dyDescent="0.25">
      <c r="A649" s="2" t="str">
        <f t="shared" si="64"/>
        <v>R</v>
      </c>
      <c r="B649" s="34" t="s">
        <v>253</v>
      </c>
      <c r="C649" s="2" t="s">
        <v>2324</v>
      </c>
      <c r="D649" s="35" t="s">
        <v>2325</v>
      </c>
      <c r="E649" s="2" t="s">
        <v>2638</v>
      </c>
      <c r="F649" s="2" t="s">
        <v>2639</v>
      </c>
      <c r="G649" s="2" t="s">
        <v>2675</v>
      </c>
      <c r="H649" s="2" t="s">
        <v>2676</v>
      </c>
      <c r="I649" s="2" t="s">
        <v>2691</v>
      </c>
      <c r="J649" s="2" t="s">
        <v>2692</v>
      </c>
      <c r="K649" s="2" t="s">
        <v>262</v>
      </c>
      <c r="L649" s="2">
        <v>4580</v>
      </c>
      <c r="M649" s="2" t="s">
        <v>2396</v>
      </c>
      <c r="N649" s="2" t="s">
        <v>422</v>
      </c>
      <c r="O649" s="2" t="s">
        <v>671</v>
      </c>
      <c r="P649" s="2" t="s">
        <v>460</v>
      </c>
      <c r="Q649" s="2" t="s">
        <v>51</v>
      </c>
      <c r="R649" s="2" t="s">
        <v>2032</v>
      </c>
      <c r="S649" s="2" t="s">
        <v>81</v>
      </c>
      <c r="T649" s="2" t="s">
        <v>2096</v>
      </c>
      <c r="U649" s="2" t="s">
        <v>83</v>
      </c>
      <c r="V649" s="2" t="s">
        <v>269</v>
      </c>
      <c r="W649" s="2" t="s">
        <v>270</v>
      </c>
      <c r="X649" s="2" t="s">
        <v>2671</v>
      </c>
      <c r="Y649" s="2" t="s">
        <v>83</v>
      </c>
      <c r="Z649" s="16">
        <v>0</v>
      </c>
      <c r="AA649" s="16">
        <v>9875</v>
      </c>
      <c r="AB649" s="16">
        <v>0</v>
      </c>
      <c r="AC649" s="16">
        <v>0</v>
      </c>
      <c r="AD649" s="36">
        <f t="shared" si="65"/>
        <v>9875</v>
      </c>
      <c r="AE649" s="16">
        <v>0</v>
      </c>
      <c r="AF649" s="16">
        <v>0</v>
      </c>
      <c r="AG649" s="16">
        <f t="shared" si="66"/>
        <v>0</v>
      </c>
      <c r="AH649" s="16">
        <v>0</v>
      </c>
      <c r="AI649" s="16">
        <v>0</v>
      </c>
      <c r="AJ649" s="16">
        <f t="shared" si="67"/>
        <v>0</v>
      </c>
      <c r="AK649" s="16">
        <v>0</v>
      </c>
      <c r="AL649" s="16">
        <v>0</v>
      </c>
      <c r="AM649" s="16">
        <f t="shared" si="68"/>
        <v>0</v>
      </c>
      <c r="AN649" s="16">
        <v>0</v>
      </c>
      <c r="AO649" s="16">
        <v>0</v>
      </c>
      <c r="AP649" s="16">
        <f t="shared" si="69"/>
        <v>0</v>
      </c>
      <c r="AQ649" s="16">
        <v>0</v>
      </c>
      <c r="AR649" s="16">
        <f t="shared" si="70"/>
        <v>9875</v>
      </c>
      <c r="AS649" s="16">
        <v>0</v>
      </c>
      <c r="AT649" s="16" t="s">
        <v>273</v>
      </c>
      <c r="AU649" s="16" t="s">
        <v>274</v>
      </c>
      <c r="AV649" s="16">
        <v>0</v>
      </c>
      <c r="AW649" s="36">
        <v>0</v>
      </c>
      <c r="AX649" s="36">
        <v>0</v>
      </c>
      <c r="AY649" s="36">
        <v>0</v>
      </c>
      <c r="AZ649" s="36">
        <v>0</v>
      </c>
      <c r="BA649" s="36">
        <v>0</v>
      </c>
      <c r="BB649" s="36"/>
    </row>
    <row r="650" spans="1:54" hidden="1" x14ac:dyDescent="0.25">
      <c r="A650" s="2" t="str">
        <f t="shared" si="64"/>
        <v>R</v>
      </c>
      <c r="B650" s="34" t="s">
        <v>253</v>
      </c>
      <c r="C650" s="2" t="s">
        <v>2324</v>
      </c>
      <c r="D650" s="35" t="s">
        <v>2325</v>
      </c>
      <c r="E650" s="2" t="s">
        <v>2638</v>
      </c>
      <c r="F650" s="2" t="s">
        <v>2639</v>
      </c>
      <c r="G650" s="2" t="s">
        <v>2693</v>
      </c>
      <c r="H650" s="2" t="s">
        <v>2694</v>
      </c>
      <c r="I650" s="2" t="s">
        <v>2695</v>
      </c>
      <c r="J650" s="2" t="s">
        <v>2696</v>
      </c>
      <c r="K650" s="2" t="s">
        <v>262</v>
      </c>
      <c r="L650" s="2">
        <v>4022</v>
      </c>
      <c r="M650" s="2" t="s">
        <v>1991</v>
      </c>
      <c r="N650" s="2" t="s">
        <v>264</v>
      </c>
      <c r="O650" s="2" t="s">
        <v>671</v>
      </c>
      <c r="P650" s="2" t="s">
        <v>460</v>
      </c>
      <c r="Q650" s="2" t="s">
        <v>51</v>
      </c>
      <c r="R650" s="2" t="s">
        <v>2032</v>
      </c>
      <c r="S650" s="2" t="s">
        <v>81</v>
      </c>
      <c r="T650" s="2" t="s">
        <v>2096</v>
      </c>
      <c r="U650" s="2" t="s">
        <v>83</v>
      </c>
      <c r="V650" s="2" t="s">
        <v>269</v>
      </c>
      <c r="W650" s="2" t="s">
        <v>270</v>
      </c>
      <c r="X650" s="2" t="s">
        <v>2671</v>
      </c>
      <c r="Y650" s="2" t="s">
        <v>83</v>
      </c>
      <c r="Z650" s="16">
        <v>1000000</v>
      </c>
      <c r="AA650" s="16">
        <v>1000000</v>
      </c>
      <c r="AB650" s="16">
        <v>1005585.29</v>
      </c>
      <c r="AC650" s="16">
        <v>1147869.2431491001</v>
      </c>
      <c r="AD650" s="36">
        <f t="shared" si="65"/>
        <v>-147869.2431491001</v>
      </c>
      <c r="AE650" s="16">
        <v>0</v>
      </c>
      <c r="AF650" s="16">
        <v>1000000</v>
      </c>
      <c r="AG650" s="16">
        <f t="shared" si="66"/>
        <v>-1000000</v>
      </c>
      <c r="AH650" s="16">
        <v>0</v>
      </c>
      <c r="AI650" s="16">
        <v>0</v>
      </c>
      <c r="AJ650" s="16">
        <f t="shared" si="67"/>
        <v>0</v>
      </c>
      <c r="AK650" s="16">
        <v>0</v>
      </c>
      <c r="AL650" s="16">
        <v>0</v>
      </c>
      <c r="AM650" s="16">
        <f t="shared" si="68"/>
        <v>0</v>
      </c>
      <c r="AN650" s="16">
        <v>0</v>
      </c>
      <c r="AO650" s="16">
        <v>0</v>
      </c>
      <c r="AP650" s="16">
        <f t="shared" si="69"/>
        <v>0</v>
      </c>
      <c r="AQ650" s="16">
        <v>0</v>
      </c>
      <c r="AR650" s="16">
        <f t="shared" si="70"/>
        <v>-1147869.2431491001</v>
      </c>
      <c r="AS650" s="16" t="s">
        <v>2036</v>
      </c>
      <c r="AT650" s="16" t="s">
        <v>2697</v>
      </c>
      <c r="AU650" s="16" t="s">
        <v>274</v>
      </c>
      <c r="AV650" s="16">
        <v>0</v>
      </c>
      <c r="AW650" s="36">
        <v>0</v>
      </c>
      <c r="AX650" s="36">
        <v>0</v>
      </c>
      <c r="AY650" s="36">
        <v>0</v>
      </c>
      <c r="AZ650" s="36">
        <v>0</v>
      </c>
      <c r="BA650" s="36">
        <v>0</v>
      </c>
      <c r="BB650" s="36"/>
    </row>
    <row r="651" spans="1:54" hidden="1" x14ac:dyDescent="0.25">
      <c r="A651" s="2" t="str">
        <f t="shared" si="64"/>
        <v>R</v>
      </c>
      <c r="B651" s="34" t="s">
        <v>253</v>
      </c>
      <c r="C651" s="2" t="s">
        <v>2324</v>
      </c>
      <c r="D651" s="35" t="s">
        <v>2325</v>
      </c>
      <c r="E651" s="2" t="s">
        <v>2638</v>
      </c>
      <c r="F651" s="2" t="s">
        <v>2639</v>
      </c>
      <c r="G651" s="2" t="s">
        <v>2693</v>
      </c>
      <c r="H651" s="2" t="s">
        <v>2694</v>
      </c>
      <c r="I651" s="2" t="s">
        <v>2698</v>
      </c>
      <c r="J651" s="2" t="s">
        <v>2699</v>
      </c>
      <c r="K651" s="2" t="s">
        <v>262</v>
      </c>
      <c r="L651" s="2">
        <v>4022</v>
      </c>
      <c r="M651" s="2" t="s">
        <v>1991</v>
      </c>
      <c r="N651" s="2" t="s">
        <v>422</v>
      </c>
      <c r="O651" s="2" t="s">
        <v>671</v>
      </c>
      <c r="P651" s="2" t="s">
        <v>460</v>
      </c>
      <c r="Q651" s="2" t="s">
        <v>51</v>
      </c>
      <c r="R651" s="2" t="s">
        <v>2032</v>
      </c>
      <c r="S651" s="2" t="s">
        <v>81</v>
      </c>
      <c r="T651" s="2" t="s">
        <v>2096</v>
      </c>
      <c r="U651" s="2" t="s">
        <v>83</v>
      </c>
      <c r="V651" s="2" t="s">
        <v>269</v>
      </c>
      <c r="W651" s="2" t="s">
        <v>270</v>
      </c>
      <c r="X651" s="2" t="s">
        <v>2671</v>
      </c>
      <c r="Y651" s="2" t="s">
        <v>83</v>
      </c>
      <c r="Z651" s="16">
        <v>0</v>
      </c>
      <c r="AA651" s="16">
        <v>15291</v>
      </c>
      <c r="AB651" s="16">
        <v>0</v>
      </c>
      <c r="AC651" s="16">
        <v>0</v>
      </c>
      <c r="AD651" s="36">
        <f t="shared" si="65"/>
        <v>15291</v>
      </c>
      <c r="AE651" s="16">
        <v>0</v>
      </c>
      <c r="AF651" s="16">
        <v>0</v>
      </c>
      <c r="AG651" s="16">
        <f t="shared" si="66"/>
        <v>0</v>
      </c>
      <c r="AH651" s="16">
        <v>0</v>
      </c>
      <c r="AI651" s="16">
        <v>0</v>
      </c>
      <c r="AJ651" s="16">
        <f t="shared" si="67"/>
        <v>0</v>
      </c>
      <c r="AK651" s="16">
        <v>0</v>
      </c>
      <c r="AL651" s="16">
        <v>0</v>
      </c>
      <c r="AM651" s="16">
        <f t="shared" si="68"/>
        <v>0</v>
      </c>
      <c r="AN651" s="16">
        <v>0</v>
      </c>
      <c r="AO651" s="16">
        <v>0</v>
      </c>
      <c r="AP651" s="16">
        <f t="shared" si="69"/>
        <v>0</v>
      </c>
      <c r="AQ651" s="16">
        <v>0</v>
      </c>
      <c r="AR651" s="16">
        <f t="shared" si="70"/>
        <v>15291</v>
      </c>
      <c r="AS651" s="16">
        <v>0</v>
      </c>
      <c r="AT651" s="16" t="s">
        <v>273</v>
      </c>
      <c r="AU651" s="16" t="s">
        <v>274</v>
      </c>
      <c r="AV651" s="16">
        <v>0</v>
      </c>
      <c r="AW651" s="36">
        <v>0</v>
      </c>
      <c r="AX651" s="36">
        <v>0</v>
      </c>
      <c r="AY651" s="36">
        <v>0</v>
      </c>
      <c r="AZ651" s="36">
        <v>0</v>
      </c>
      <c r="BA651" s="36">
        <v>0</v>
      </c>
      <c r="BB651" s="36"/>
    </row>
    <row r="652" spans="1:54" hidden="1" x14ac:dyDescent="0.25">
      <c r="A652" s="2" t="str">
        <f t="shared" ref="A652:A715" si="71">LEFT(C652,1)</f>
        <v>R</v>
      </c>
      <c r="B652" s="34" t="s">
        <v>253</v>
      </c>
      <c r="C652" s="2" t="s">
        <v>2324</v>
      </c>
      <c r="D652" s="35" t="s">
        <v>2325</v>
      </c>
      <c r="E652" s="2" t="s">
        <v>2700</v>
      </c>
      <c r="F652" s="2" t="s">
        <v>2701</v>
      </c>
      <c r="G652" s="2" t="s">
        <v>2702</v>
      </c>
      <c r="H652" s="2" t="s">
        <v>2701</v>
      </c>
      <c r="I652" s="2" t="s">
        <v>2703</v>
      </c>
      <c r="J652" s="2" t="s">
        <v>2704</v>
      </c>
      <c r="K652" s="2" t="s">
        <v>262</v>
      </c>
      <c r="L652" s="2">
        <v>4250</v>
      </c>
      <c r="M652" s="2" t="s">
        <v>421</v>
      </c>
      <c r="N652" s="2" t="s">
        <v>264</v>
      </c>
      <c r="O652" s="2" t="s">
        <v>450</v>
      </c>
      <c r="P652" s="2" t="s">
        <v>266</v>
      </c>
      <c r="Q652" s="2" t="s">
        <v>118</v>
      </c>
      <c r="R652" s="2" t="s">
        <v>267</v>
      </c>
      <c r="S652" s="2" t="s">
        <v>182</v>
      </c>
      <c r="T652" s="2" t="s">
        <v>1992</v>
      </c>
      <c r="U652" s="2" t="s">
        <v>183</v>
      </c>
      <c r="V652" s="2" t="s">
        <v>494</v>
      </c>
      <c r="W652" s="2" t="s">
        <v>495</v>
      </c>
      <c r="X652" s="2" t="s">
        <v>2373</v>
      </c>
      <c r="Y652" s="2" t="s">
        <v>189</v>
      </c>
      <c r="Z652" s="16">
        <v>0</v>
      </c>
      <c r="AA652" s="16">
        <v>1415813</v>
      </c>
      <c r="AB652" s="16">
        <v>1749580.27</v>
      </c>
      <c r="AC652" s="16">
        <v>1724361.9455765001</v>
      </c>
      <c r="AD652" s="36">
        <f t="shared" ref="AD652:AD715" si="72">AA652-AC652</f>
        <v>-308548.94557650015</v>
      </c>
      <c r="AE652" s="16">
        <v>0</v>
      </c>
      <c r="AF652" s="16">
        <v>0</v>
      </c>
      <c r="AG652" s="16">
        <f t="shared" ref="AG652:AG715" si="73">AE652-AF652</f>
        <v>0</v>
      </c>
      <c r="AH652" s="16">
        <v>0</v>
      </c>
      <c r="AI652" s="16">
        <v>0</v>
      </c>
      <c r="AJ652" s="16">
        <f t="shared" ref="AJ652:AJ715" si="74">AH652-AI652</f>
        <v>0</v>
      </c>
      <c r="AK652" s="16">
        <v>0</v>
      </c>
      <c r="AL652" s="16">
        <v>0</v>
      </c>
      <c r="AM652" s="16">
        <f t="shared" ref="AM652:AM715" si="75">AK652-AL652</f>
        <v>0</v>
      </c>
      <c r="AN652" s="16">
        <v>0</v>
      </c>
      <c r="AO652" s="16">
        <v>0</v>
      </c>
      <c r="AP652" s="16">
        <f t="shared" ref="AP652:AP715" si="76">AN652-AO652</f>
        <v>0</v>
      </c>
      <c r="AQ652" s="16">
        <v>0</v>
      </c>
      <c r="AR652" s="16">
        <f t="shared" ref="AR652:AR715" si="77">AP652+AM652+AJ652+AG652+AD652</f>
        <v>-308548.94557650015</v>
      </c>
      <c r="AS652" s="16" t="s">
        <v>2164</v>
      </c>
      <c r="AT652" s="16" t="s">
        <v>273</v>
      </c>
      <c r="AU652" s="16" t="s">
        <v>274</v>
      </c>
      <c r="AV652" s="16">
        <v>0</v>
      </c>
      <c r="AW652" s="36">
        <v>0</v>
      </c>
      <c r="AX652" s="36">
        <v>0</v>
      </c>
      <c r="AY652" s="36">
        <v>0</v>
      </c>
      <c r="AZ652" s="36">
        <v>0</v>
      </c>
      <c r="BA652" s="36">
        <v>0</v>
      </c>
      <c r="BB652" s="36"/>
    </row>
    <row r="653" spans="1:54" hidden="1" x14ac:dyDescent="0.25">
      <c r="A653" s="2" t="str">
        <f t="shared" si="71"/>
        <v>R</v>
      </c>
      <c r="B653" s="34" t="s">
        <v>253</v>
      </c>
      <c r="C653" s="2" t="s">
        <v>2324</v>
      </c>
      <c r="D653" s="35" t="s">
        <v>2325</v>
      </c>
      <c r="E653" s="2" t="s">
        <v>2705</v>
      </c>
      <c r="F653" s="2" t="s">
        <v>2706</v>
      </c>
      <c r="G653" s="2" t="s">
        <v>2707</v>
      </c>
      <c r="H653" s="2" t="s">
        <v>2708</v>
      </c>
      <c r="I653" s="2" t="s">
        <v>2709</v>
      </c>
      <c r="J653" s="2" t="s">
        <v>2710</v>
      </c>
      <c r="K653" s="2" t="s">
        <v>262</v>
      </c>
      <c r="L653" s="2">
        <v>4022</v>
      </c>
      <c r="M653" s="2" t="s">
        <v>1991</v>
      </c>
      <c r="N653" s="2" t="s">
        <v>264</v>
      </c>
      <c r="O653" s="2" t="s">
        <v>450</v>
      </c>
      <c r="P653" s="2" t="s">
        <v>266</v>
      </c>
      <c r="Q653" s="2" t="s">
        <v>118</v>
      </c>
      <c r="R653" s="2" t="s">
        <v>267</v>
      </c>
      <c r="S653" s="2" t="s">
        <v>182</v>
      </c>
      <c r="T653" s="2" t="s">
        <v>268</v>
      </c>
      <c r="U653" s="2" t="s">
        <v>187</v>
      </c>
      <c r="V653" s="2" t="s">
        <v>269</v>
      </c>
      <c r="W653" s="2" t="s">
        <v>270</v>
      </c>
      <c r="X653" s="2" t="s">
        <v>2458</v>
      </c>
      <c r="Y653" s="2" t="s">
        <v>2459</v>
      </c>
      <c r="Z653" s="16">
        <v>0</v>
      </c>
      <c r="AA653" s="16">
        <v>0</v>
      </c>
      <c r="AB653" s="16">
        <v>77760.14</v>
      </c>
      <c r="AC653" s="16">
        <v>263757.95079999999</v>
      </c>
      <c r="AD653" s="36">
        <f t="shared" si="72"/>
        <v>-263757.95079999999</v>
      </c>
      <c r="AE653" s="16">
        <v>0</v>
      </c>
      <c r="AF653" s="16">
        <v>170325</v>
      </c>
      <c r="AG653" s="16">
        <f t="shared" si="73"/>
        <v>-170325</v>
      </c>
      <c r="AH653" s="16">
        <v>0</v>
      </c>
      <c r="AI653" s="16">
        <v>175468</v>
      </c>
      <c r="AJ653" s="16">
        <f t="shared" si="74"/>
        <v>-175468</v>
      </c>
      <c r="AK653" s="16">
        <v>0</v>
      </c>
      <c r="AL653" s="16">
        <v>175468</v>
      </c>
      <c r="AM653" s="16">
        <f t="shared" si="75"/>
        <v>-175468</v>
      </c>
      <c r="AN653" s="16">
        <v>0</v>
      </c>
      <c r="AO653" s="16">
        <v>180732</v>
      </c>
      <c r="AP653" s="16">
        <f t="shared" si="76"/>
        <v>-180732</v>
      </c>
      <c r="AQ653" s="16">
        <v>186154</v>
      </c>
      <c r="AR653" s="16">
        <f t="shared" si="77"/>
        <v>-965750.95079999999</v>
      </c>
      <c r="AS653" s="16" t="s">
        <v>2036</v>
      </c>
      <c r="AT653" s="16" t="s">
        <v>2711</v>
      </c>
      <c r="AU653" s="16" t="s">
        <v>274</v>
      </c>
      <c r="AV653" s="16">
        <v>0</v>
      </c>
      <c r="AW653" s="36">
        <v>0</v>
      </c>
      <c r="AX653" s="36">
        <v>0</v>
      </c>
      <c r="AY653" s="36">
        <v>0</v>
      </c>
      <c r="AZ653" s="36">
        <v>0</v>
      </c>
      <c r="BA653" s="36">
        <v>0</v>
      </c>
      <c r="BB653" s="36"/>
    </row>
    <row r="654" spans="1:54" hidden="1" x14ac:dyDescent="0.25">
      <c r="A654" s="2" t="str">
        <f t="shared" si="71"/>
        <v>R</v>
      </c>
      <c r="B654" s="34" t="s">
        <v>253</v>
      </c>
      <c r="C654" s="2" t="s">
        <v>2324</v>
      </c>
      <c r="D654" s="35" t="s">
        <v>2325</v>
      </c>
      <c r="E654" s="2" t="s">
        <v>2705</v>
      </c>
      <c r="F654" s="2" t="s">
        <v>2706</v>
      </c>
      <c r="G654" s="2" t="s">
        <v>2707</v>
      </c>
      <c r="H654" s="2" t="s">
        <v>2708</v>
      </c>
      <c r="I654" s="2" t="s">
        <v>2712</v>
      </c>
      <c r="J654" s="2" t="s">
        <v>2713</v>
      </c>
      <c r="K654" s="2" t="s">
        <v>262</v>
      </c>
      <c r="L654" s="2">
        <v>4022</v>
      </c>
      <c r="M654" s="2" t="s">
        <v>1991</v>
      </c>
      <c r="N654" s="2" t="s">
        <v>264</v>
      </c>
      <c r="O654" s="2" t="s">
        <v>450</v>
      </c>
      <c r="P654" s="2" t="s">
        <v>266</v>
      </c>
      <c r="Q654" s="2" t="s">
        <v>118</v>
      </c>
      <c r="R654" s="2" t="s">
        <v>267</v>
      </c>
      <c r="S654" s="2" t="s">
        <v>182</v>
      </c>
      <c r="T654" s="2" t="s">
        <v>268</v>
      </c>
      <c r="U654" s="2" t="s">
        <v>187</v>
      </c>
      <c r="V654" s="2" t="s">
        <v>269</v>
      </c>
      <c r="W654" s="2" t="s">
        <v>270</v>
      </c>
      <c r="X654" s="2" t="s">
        <v>2458</v>
      </c>
      <c r="Y654" s="2" t="s">
        <v>2459</v>
      </c>
      <c r="Z654" s="16">
        <v>0</v>
      </c>
      <c r="AA654" s="16">
        <v>0</v>
      </c>
      <c r="AB654" s="16">
        <v>210042.46</v>
      </c>
      <c r="AC654" s="16">
        <v>0</v>
      </c>
      <c r="AD654" s="36">
        <f t="shared" si="72"/>
        <v>0</v>
      </c>
      <c r="AE654" s="16">
        <v>0</v>
      </c>
      <c r="AF654" s="16">
        <v>0</v>
      </c>
      <c r="AG654" s="16">
        <f t="shared" si="73"/>
        <v>0</v>
      </c>
      <c r="AH654" s="16">
        <v>0</v>
      </c>
      <c r="AI654" s="16">
        <v>0</v>
      </c>
      <c r="AJ654" s="16">
        <f t="shared" si="74"/>
        <v>0</v>
      </c>
      <c r="AK654" s="16">
        <v>0</v>
      </c>
      <c r="AL654" s="16">
        <v>0</v>
      </c>
      <c r="AM654" s="16">
        <f t="shared" si="75"/>
        <v>0</v>
      </c>
      <c r="AN654" s="16">
        <v>0</v>
      </c>
      <c r="AO654" s="16">
        <v>0</v>
      </c>
      <c r="AP654" s="16">
        <f t="shared" si="76"/>
        <v>0</v>
      </c>
      <c r="AQ654" s="16">
        <v>0</v>
      </c>
      <c r="AR654" s="16">
        <f t="shared" si="77"/>
        <v>0</v>
      </c>
      <c r="AS654" s="16" t="s">
        <v>2036</v>
      </c>
      <c r="AT654" s="16" t="s">
        <v>273</v>
      </c>
      <c r="AU654" s="16" t="s">
        <v>274</v>
      </c>
      <c r="AV654" s="16">
        <v>0</v>
      </c>
      <c r="AW654" s="36">
        <v>0</v>
      </c>
      <c r="AX654" s="36">
        <v>0</v>
      </c>
      <c r="AY654" s="36">
        <v>0</v>
      </c>
      <c r="AZ654" s="36">
        <v>0</v>
      </c>
      <c r="BA654" s="36">
        <v>0</v>
      </c>
      <c r="BB654" s="36"/>
    </row>
    <row r="655" spans="1:54" hidden="1" x14ac:dyDescent="0.25">
      <c r="A655" s="2" t="str">
        <f t="shared" si="71"/>
        <v>R</v>
      </c>
      <c r="B655" s="34" t="s">
        <v>253</v>
      </c>
      <c r="C655" s="2" t="s">
        <v>2324</v>
      </c>
      <c r="D655" s="35" t="s">
        <v>2325</v>
      </c>
      <c r="E655" s="2" t="s">
        <v>2705</v>
      </c>
      <c r="F655" s="2" t="s">
        <v>2706</v>
      </c>
      <c r="G655" s="2" t="s">
        <v>2714</v>
      </c>
      <c r="H655" s="2" t="s">
        <v>2715</v>
      </c>
      <c r="I655" s="2" t="s">
        <v>2716</v>
      </c>
      <c r="J655" s="2" t="s">
        <v>2717</v>
      </c>
      <c r="K655" s="2" t="s">
        <v>262</v>
      </c>
      <c r="L655" s="2">
        <v>4022</v>
      </c>
      <c r="M655" s="2" t="s">
        <v>1991</v>
      </c>
      <c r="N655" s="2" t="s">
        <v>264</v>
      </c>
      <c r="O655" s="2" t="s">
        <v>450</v>
      </c>
      <c r="P655" s="2" t="s">
        <v>266</v>
      </c>
      <c r="Q655" s="2" t="s">
        <v>118</v>
      </c>
      <c r="R655" s="2" t="s">
        <v>267</v>
      </c>
      <c r="S655" s="2" t="s">
        <v>182</v>
      </c>
      <c r="T655" s="2" t="s">
        <v>268</v>
      </c>
      <c r="U655" s="2" t="s">
        <v>187</v>
      </c>
      <c r="V655" s="2" t="s">
        <v>269</v>
      </c>
      <c r="W655" s="2" t="s">
        <v>270</v>
      </c>
      <c r="X655" s="2" t="s">
        <v>2458</v>
      </c>
      <c r="Y655" s="2" t="s">
        <v>2459</v>
      </c>
      <c r="Z655" s="16">
        <v>0</v>
      </c>
      <c r="AA655" s="16">
        <v>0</v>
      </c>
      <c r="AB655" s="16">
        <v>2380840.9</v>
      </c>
      <c r="AC655" s="16">
        <v>982217.50939999986</v>
      </c>
      <c r="AD655" s="36">
        <f t="shared" si="72"/>
        <v>-982217.50939999986</v>
      </c>
      <c r="AE655" s="16">
        <v>0</v>
      </c>
      <c r="AF655" s="16">
        <v>0</v>
      </c>
      <c r="AG655" s="16">
        <f t="shared" si="73"/>
        <v>0</v>
      </c>
      <c r="AH655" s="16">
        <v>0</v>
      </c>
      <c r="AI655" s="16">
        <v>0</v>
      </c>
      <c r="AJ655" s="16">
        <f t="shared" si="74"/>
        <v>0</v>
      </c>
      <c r="AK655" s="16">
        <v>0</v>
      </c>
      <c r="AL655" s="16">
        <v>0</v>
      </c>
      <c r="AM655" s="16">
        <f t="shared" si="75"/>
        <v>0</v>
      </c>
      <c r="AN655" s="16">
        <v>0</v>
      </c>
      <c r="AO655" s="16">
        <v>0</v>
      </c>
      <c r="AP655" s="16">
        <f t="shared" si="76"/>
        <v>0</v>
      </c>
      <c r="AQ655" s="16">
        <v>0</v>
      </c>
      <c r="AR655" s="16">
        <f t="shared" si="77"/>
        <v>-982217.50939999986</v>
      </c>
      <c r="AS655" s="16" t="s">
        <v>2036</v>
      </c>
      <c r="AT655" s="16" t="s">
        <v>273</v>
      </c>
      <c r="AU655" s="16" t="s">
        <v>274</v>
      </c>
      <c r="AV655" s="16">
        <v>0</v>
      </c>
      <c r="AW655" s="36">
        <v>0</v>
      </c>
      <c r="AX655" s="36">
        <v>0</v>
      </c>
      <c r="AY655" s="36">
        <v>0</v>
      </c>
      <c r="AZ655" s="36">
        <v>0</v>
      </c>
      <c r="BA655" s="36">
        <v>0</v>
      </c>
      <c r="BB655" s="36"/>
    </row>
    <row r="656" spans="1:54" hidden="1" x14ac:dyDescent="0.25">
      <c r="A656" s="2" t="str">
        <f t="shared" si="71"/>
        <v>R</v>
      </c>
      <c r="B656" s="34" t="s">
        <v>253</v>
      </c>
      <c r="C656" s="2" t="s">
        <v>2324</v>
      </c>
      <c r="D656" s="35" t="s">
        <v>2325</v>
      </c>
      <c r="E656" s="2" t="s">
        <v>2705</v>
      </c>
      <c r="F656" s="2" t="s">
        <v>2706</v>
      </c>
      <c r="G656" s="2" t="s">
        <v>2714</v>
      </c>
      <c r="H656" s="2" t="s">
        <v>2715</v>
      </c>
      <c r="I656" s="2" t="s">
        <v>2718</v>
      </c>
      <c r="J656" s="2" t="s">
        <v>2719</v>
      </c>
      <c r="K656" s="2" t="s">
        <v>262</v>
      </c>
      <c r="L656" s="2">
        <v>4022</v>
      </c>
      <c r="M656" s="2" t="s">
        <v>1991</v>
      </c>
      <c r="N656" s="2" t="s">
        <v>422</v>
      </c>
      <c r="O656" s="2" t="s">
        <v>450</v>
      </c>
      <c r="P656" s="2" t="s">
        <v>266</v>
      </c>
      <c r="Q656" s="2" t="s">
        <v>118</v>
      </c>
      <c r="R656" s="2" t="s">
        <v>267</v>
      </c>
      <c r="S656" s="2" t="s">
        <v>182</v>
      </c>
      <c r="T656" s="2" t="s">
        <v>268</v>
      </c>
      <c r="U656" s="2" t="s">
        <v>187</v>
      </c>
      <c r="V656" s="2" t="s">
        <v>269</v>
      </c>
      <c r="W656" s="2" t="s">
        <v>270</v>
      </c>
      <c r="X656" s="2" t="s">
        <v>2458</v>
      </c>
      <c r="Y656" s="2" t="s">
        <v>2459</v>
      </c>
      <c r="Z656" s="16">
        <v>0</v>
      </c>
      <c r="AA656" s="16">
        <v>0</v>
      </c>
      <c r="AB656" s="16">
        <v>0</v>
      </c>
      <c r="AC656" s="16">
        <v>0</v>
      </c>
      <c r="AD656" s="36">
        <f t="shared" si="72"/>
        <v>0</v>
      </c>
      <c r="AE656" s="16">
        <v>0</v>
      </c>
      <c r="AF656" s="16">
        <v>0</v>
      </c>
      <c r="AG656" s="16">
        <f t="shared" si="73"/>
        <v>0</v>
      </c>
      <c r="AH656" s="16">
        <v>0</v>
      </c>
      <c r="AI656" s="16">
        <v>0</v>
      </c>
      <c r="AJ656" s="16">
        <f t="shared" si="74"/>
        <v>0</v>
      </c>
      <c r="AK656" s="16">
        <v>0</v>
      </c>
      <c r="AL656" s="16">
        <v>0</v>
      </c>
      <c r="AM656" s="16">
        <f t="shared" si="75"/>
        <v>0</v>
      </c>
      <c r="AN656" s="16">
        <v>0</v>
      </c>
      <c r="AO656" s="16">
        <v>0</v>
      </c>
      <c r="AP656" s="16">
        <f t="shared" si="76"/>
        <v>0</v>
      </c>
      <c r="AQ656" s="16">
        <v>0</v>
      </c>
      <c r="AR656" s="16">
        <f t="shared" si="77"/>
        <v>0</v>
      </c>
      <c r="AS656" s="16">
        <v>0</v>
      </c>
      <c r="AT656" s="16" t="s">
        <v>273</v>
      </c>
      <c r="AU656" s="16" t="s">
        <v>274</v>
      </c>
      <c r="AV656" s="16">
        <v>0</v>
      </c>
      <c r="AW656" s="36">
        <v>0</v>
      </c>
      <c r="AX656" s="36">
        <v>0</v>
      </c>
      <c r="AY656" s="36">
        <v>0</v>
      </c>
      <c r="AZ656" s="36">
        <v>0</v>
      </c>
      <c r="BA656" s="36">
        <v>0</v>
      </c>
      <c r="BB656" s="36"/>
    </row>
    <row r="657" spans="1:54" hidden="1" x14ac:dyDescent="0.25">
      <c r="A657" s="2" t="str">
        <f t="shared" si="71"/>
        <v>R</v>
      </c>
      <c r="B657" s="34" t="s">
        <v>253</v>
      </c>
      <c r="C657" s="2" t="s">
        <v>2324</v>
      </c>
      <c r="D657" s="35" t="s">
        <v>2325</v>
      </c>
      <c r="E657" s="2" t="s">
        <v>2705</v>
      </c>
      <c r="F657" s="2" t="s">
        <v>2706</v>
      </c>
      <c r="G657" s="2" t="s">
        <v>2720</v>
      </c>
      <c r="H657" s="2" t="s">
        <v>2721</v>
      </c>
      <c r="I657" s="2" t="s">
        <v>2722</v>
      </c>
      <c r="J657" s="2" t="s">
        <v>2723</v>
      </c>
      <c r="K657" s="2" t="s">
        <v>262</v>
      </c>
      <c r="L657" s="2">
        <v>4022</v>
      </c>
      <c r="M657" s="2" t="s">
        <v>1991</v>
      </c>
      <c r="N657" s="2" t="s">
        <v>264</v>
      </c>
      <c r="O657" s="2" t="s">
        <v>450</v>
      </c>
      <c r="P657" s="2" t="s">
        <v>266</v>
      </c>
      <c r="Q657" s="2" t="s">
        <v>118</v>
      </c>
      <c r="R657" s="2" t="s">
        <v>267</v>
      </c>
      <c r="S657" s="2" t="s">
        <v>182</v>
      </c>
      <c r="T657" s="2" t="s">
        <v>268</v>
      </c>
      <c r="U657" s="2" t="s">
        <v>187</v>
      </c>
      <c r="V657" s="2" t="s">
        <v>269</v>
      </c>
      <c r="W657" s="2" t="s">
        <v>270</v>
      </c>
      <c r="X657" s="2" t="s">
        <v>2458</v>
      </c>
      <c r="Y657" s="2" t="s">
        <v>2459</v>
      </c>
      <c r="Z657" s="16">
        <v>0</v>
      </c>
      <c r="AA657" s="16">
        <v>0</v>
      </c>
      <c r="AB657" s="16">
        <v>1113230</v>
      </c>
      <c r="AC657" s="16">
        <v>1414947.7559410001</v>
      </c>
      <c r="AD657" s="36">
        <f t="shared" si="72"/>
        <v>-1414947.7559410001</v>
      </c>
      <c r="AE657" s="16">
        <v>0</v>
      </c>
      <c r="AF657" s="16">
        <v>1152750</v>
      </c>
      <c r="AG657" s="16">
        <f t="shared" si="73"/>
        <v>-1152750</v>
      </c>
      <c r="AH657" s="16">
        <v>0</v>
      </c>
      <c r="AI657" s="16">
        <v>1414724</v>
      </c>
      <c r="AJ657" s="16">
        <f t="shared" si="74"/>
        <v>-1414724</v>
      </c>
      <c r="AK657" s="16">
        <v>0</v>
      </c>
      <c r="AL657" s="16">
        <v>1377764</v>
      </c>
      <c r="AM657" s="16">
        <f t="shared" si="75"/>
        <v>-1377764</v>
      </c>
      <c r="AN657" s="16">
        <v>0</v>
      </c>
      <c r="AO657" s="16">
        <v>1419096.92</v>
      </c>
      <c r="AP657" s="16">
        <f t="shared" si="76"/>
        <v>-1419096.92</v>
      </c>
      <c r="AQ657" s="16">
        <v>1461669.8276</v>
      </c>
      <c r="AR657" s="16">
        <f t="shared" si="77"/>
        <v>-6779282.6759409998</v>
      </c>
      <c r="AS657" s="16" t="s">
        <v>2036</v>
      </c>
      <c r="AT657" s="16" t="s">
        <v>2724</v>
      </c>
      <c r="AU657" s="16" t="s">
        <v>274</v>
      </c>
      <c r="AV657" s="16">
        <v>0</v>
      </c>
      <c r="AW657" s="36">
        <v>0</v>
      </c>
      <c r="AX657" s="36">
        <v>0</v>
      </c>
      <c r="AY657" s="36">
        <v>0</v>
      </c>
      <c r="AZ657" s="36">
        <v>0</v>
      </c>
      <c r="BA657" s="36">
        <v>0</v>
      </c>
      <c r="BB657" s="36"/>
    </row>
    <row r="658" spans="1:54" hidden="1" x14ac:dyDescent="0.25">
      <c r="A658" s="2" t="str">
        <f t="shared" si="71"/>
        <v>R</v>
      </c>
      <c r="B658" s="34" t="s">
        <v>253</v>
      </c>
      <c r="C658" s="2" t="s">
        <v>2324</v>
      </c>
      <c r="D658" s="35" t="s">
        <v>2325</v>
      </c>
      <c r="E658" s="2" t="s">
        <v>2705</v>
      </c>
      <c r="F658" s="2" t="s">
        <v>2706</v>
      </c>
      <c r="G658" s="2" t="s">
        <v>2720</v>
      </c>
      <c r="H658" s="2" t="s">
        <v>2721</v>
      </c>
      <c r="I658" s="2" t="s">
        <v>2725</v>
      </c>
      <c r="J658" s="2" t="s">
        <v>2726</v>
      </c>
      <c r="K658" s="2" t="s">
        <v>262</v>
      </c>
      <c r="L658" s="2">
        <v>4022</v>
      </c>
      <c r="M658" s="2" t="s">
        <v>1991</v>
      </c>
      <c r="N658" s="2" t="s">
        <v>264</v>
      </c>
      <c r="O658" s="2" t="s">
        <v>265</v>
      </c>
      <c r="P658" s="2" t="s">
        <v>266</v>
      </c>
      <c r="Q658" s="2" t="s">
        <v>118</v>
      </c>
      <c r="R658" s="2" t="s">
        <v>267</v>
      </c>
      <c r="S658" s="2" t="s">
        <v>182</v>
      </c>
      <c r="T658" s="2" t="s">
        <v>2150</v>
      </c>
      <c r="U658" s="2" t="s">
        <v>190</v>
      </c>
      <c r="V658" s="2" t="s">
        <v>269</v>
      </c>
      <c r="W658" s="2" t="s">
        <v>270</v>
      </c>
      <c r="X658" s="2" t="s">
        <v>2458</v>
      </c>
      <c r="Y658" s="2" t="s">
        <v>2459</v>
      </c>
      <c r="Z658" s="16">
        <v>0</v>
      </c>
      <c r="AA658" s="16">
        <v>0</v>
      </c>
      <c r="AB658" s="16">
        <v>0</v>
      </c>
      <c r="AC658" s="16">
        <v>0</v>
      </c>
      <c r="AD658" s="36">
        <f t="shared" si="72"/>
        <v>0</v>
      </c>
      <c r="AE658" s="16">
        <v>0</v>
      </c>
      <c r="AF658" s="16">
        <v>0</v>
      </c>
      <c r="AG658" s="16">
        <f t="shared" si="73"/>
        <v>0</v>
      </c>
      <c r="AH658" s="16">
        <v>0</v>
      </c>
      <c r="AI658" s="16">
        <v>0</v>
      </c>
      <c r="AJ658" s="16">
        <f t="shared" si="74"/>
        <v>0</v>
      </c>
      <c r="AK658" s="16">
        <v>0</v>
      </c>
      <c r="AL658" s="16">
        <v>0</v>
      </c>
      <c r="AM658" s="16">
        <f t="shared" si="75"/>
        <v>0</v>
      </c>
      <c r="AN658" s="16">
        <v>0</v>
      </c>
      <c r="AO658" s="16">
        <v>0</v>
      </c>
      <c r="AP658" s="16">
        <f t="shared" si="76"/>
        <v>0</v>
      </c>
      <c r="AQ658" s="16">
        <v>0</v>
      </c>
      <c r="AR658" s="16">
        <f t="shared" si="77"/>
        <v>0</v>
      </c>
      <c r="AS658" s="16" t="s">
        <v>2727</v>
      </c>
      <c r="AT658" s="16" t="s">
        <v>2728</v>
      </c>
      <c r="AU658" s="16" t="s">
        <v>274</v>
      </c>
      <c r="AV658" s="16">
        <v>0</v>
      </c>
      <c r="AW658" s="36">
        <v>0</v>
      </c>
      <c r="AX658" s="36">
        <v>0</v>
      </c>
      <c r="AY658" s="36">
        <v>0</v>
      </c>
      <c r="AZ658" s="36">
        <v>0</v>
      </c>
      <c r="BA658" s="36">
        <v>0</v>
      </c>
      <c r="BB658" s="36"/>
    </row>
    <row r="659" spans="1:54" hidden="1" x14ac:dyDescent="0.25">
      <c r="A659" s="2" t="str">
        <f t="shared" si="71"/>
        <v>R</v>
      </c>
      <c r="B659" s="34" t="s">
        <v>253</v>
      </c>
      <c r="C659" s="2" t="s">
        <v>2324</v>
      </c>
      <c r="D659" s="35" t="s">
        <v>2325</v>
      </c>
      <c r="E659" s="2" t="s">
        <v>2705</v>
      </c>
      <c r="F659" s="2" t="s">
        <v>2706</v>
      </c>
      <c r="G659" s="2" t="s">
        <v>2729</v>
      </c>
      <c r="H659" s="2" t="s">
        <v>2730</v>
      </c>
      <c r="I659" s="2" t="s">
        <v>2731</v>
      </c>
      <c r="J659" s="2" t="s">
        <v>2732</v>
      </c>
      <c r="K659" s="2" t="s">
        <v>262</v>
      </c>
      <c r="L659" s="2">
        <v>4022</v>
      </c>
      <c r="M659" s="2" t="s">
        <v>1991</v>
      </c>
      <c r="N659" s="2" t="s">
        <v>264</v>
      </c>
      <c r="O659" s="2" t="s">
        <v>450</v>
      </c>
      <c r="P659" s="2" t="s">
        <v>266</v>
      </c>
      <c r="Q659" s="2" t="s">
        <v>118</v>
      </c>
      <c r="R659" s="2" t="s">
        <v>267</v>
      </c>
      <c r="S659" s="2" t="s">
        <v>182</v>
      </c>
      <c r="T659" s="2" t="s">
        <v>268</v>
      </c>
      <c r="U659" s="2" t="s">
        <v>187</v>
      </c>
      <c r="V659" s="2" t="s">
        <v>269</v>
      </c>
      <c r="W659" s="2" t="s">
        <v>270</v>
      </c>
      <c r="X659" s="2" t="s">
        <v>2061</v>
      </c>
      <c r="Y659" s="2" t="s">
        <v>2062</v>
      </c>
      <c r="Z659" s="16">
        <v>0</v>
      </c>
      <c r="AA659" s="16">
        <v>0</v>
      </c>
      <c r="AB659" s="16">
        <v>500790.03</v>
      </c>
      <c r="AC659" s="16">
        <v>418059.77944899991</v>
      </c>
      <c r="AD659" s="36">
        <f t="shared" si="72"/>
        <v>-418059.77944899991</v>
      </c>
      <c r="AE659" s="16">
        <v>0</v>
      </c>
      <c r="AF659" s="16">
        <v>318733</v>
      </c>
      <c r="AG659" s="16">
        <f t="shared" si="73"/>
        <v>-318733</v>
      </c>
      <c r="AH659" s="16">
        <v>0</v>
      </c>
      <c r="AI659" s="16">
        <v>328356</v>
      </c>
      <c r="AJ659" s="16">
        <f t="shared" si="74"/>
        <v>-328356</v>
      </c>
      <c r="AK659" s="16">
        <v>0</v>
      </c>
      <c r="AL659" s="16">
        <v>338207</v>
      </c>
      <c r="AM659" s="16">
        <f t="shared" si="75"/>
        <v>-338207</v>
      </c>
      <c r="AN659" s="16">
        <v>0</v>
      </c>
      <c r="AO659" s="16">
        <v>348353</v>
      </c>
      <c r="AP659" s="16">
        <f t="shared" si="76"/>
        <v>-348353</v>
      </c>
      <c r="AQ659" s="16">
        <v>358803</v>
      </c>
      <c r="AR659" s="16">
        <f t="shared" si="77"/>
        <v>-1751708.779449</v>
      </c>
      <c r="AS659" s="16" t="s">
        <v>2036</v>
      </c>
      <c r="AT659" s="16" t="s">
        <v>2724</v>
      </c>
      <c r="AU659" s="16" t="s">
        <v>274</v>
      </c>
      <c r="AV659" s="16">
        <v>0</v>
      </c>
      <c r="AW659" s="36">
        <v>0</v>
      </c>
      <c r="AX659" s="36">
        <v>0</v>
      </c>
      <c r="AY659" s="36">
        <v>0</v>
      </c>
      <c r="AZ659" s="36">
        <v>0</v>
      </c>
      <c r="BA659" s="36">
        <v>0</v>
      </c>
      <c r="BB659" s="36"/>
    </row>
    <row r="660" spans="1:54" hidden="1" x14ac:dyDescent="0.25">
      <c r="A660" s="2" t="str">
        <f t="shared" si="71"/>
        <v>R</v>
      </c>
      <c r="B660" s="34" t="s">
        <v>253</v>
      </c>
      <c r="C660" s="2" t="s">
        <v>2324</v>
      </c>
      <c r="D660" s="35" t="s">
        <v>2325</v>
      </c>
      <c r="E660" s="2" t="s">
        <v>2705</v>
      </c>
      <c r="F660" s="2" t="s">
        <v>2706</v>
      </c>
      <c r="G660" s="2" t="s">
        <v>2733</v>
      </c>
      <c r="H660" s="2" t="s">
        <v>2706</v>
      </c>
      <c r="I660" s="2" t="s">
        <v>2734</v>
      </c>
      <c r="J660" s="2" t="s">
        <v>2735</v>
      </c>
      <c r="K660" s="2" t="s">
        <v>262</v>
      </c>
      <c r="L660" s="2">
        <v>4022</v>
      </c>
      <c r="M660" s="2" t="s">
        <v>1991</v>
      </c>
      <c r="N660" s="2" t="s">
        <v>264</v>
      </c>
      <c r="O660" s="2" t="s">
        <v>671</v>
      </c>
      <c r="P660" s="2" t="s">
        <v>266</v>
      </c>
      <c r="Q660" s="2" t="s">
        <v>118</v>
      </c>
      <c r="R660" s="2" t="s">
        <v>267</v>
      </c>
      <c r="S660" s="2" t="s">
        <v>182</v>
      </c>
      <c r="T660" s="2" t="s">
        <v>2150</v>
      </c>
      <c r="U660" s="2" t="s">
        <v>190</v>
      </c>
      <c r="V660" s="2" t="s">
        <v>269</v>
      </c>
      <c r="W660" s="2" t="s">
        <v>270</v>
      </c>
      <c r="X660" s="2" t="s">
        <v>2458</v>
      </c>
      <c r="Y660" s="2" t="s">
        <v>2459</v>
      </c>
      <c r="Z660" s="16">
        <v>0</v>
      </c>
      <c r="AA660" s="16">
        <v>0</v>
      </c>
      <c r="AB660" s="16">
        <v>0</v>
      </c>
      <c r="AC660" s="16">
        <v>0</v>
      </c>
      <c r="AD660" s="36">
        <f t="shared" si="72"/>
        <v>0</v>
      </c>
      <c r="AE660" s="16">
        <v>0</v>
      </c>
      <c r="AF660" s="16">
        <v>0</v>
      </c>
      <c r="AG660" s="16">
        <f t="shared" si="73"/>
        <v>0</v>
      </c>
      <c r="AH660" s="16">
        <v>0</v>
      </c>
      <c r="AI660" s="16">
        <v>0</v>
      </c>
      <c r="AJ660" s="16">
        <f t="shared" si="74"/>
        <v>0</v>
      </c>
      <c r="AK660" s="16">
        <v>0</v>
      </c>
      <c r="AL660" s="16">
        <v>0</v>
      </c>
      <c r="AM660" s="16">
        <f t="shared" si="75"/>
        <v>0</v>
      </c>
      <c r="AN660" s="16">
        <v>0</v>
      </c>
      <c r="AO660" s="16">
        <v>0</v>
      </c>
      <c r="AP660" s="16">
        <f t="shared" si="76"/>
        <v>0</v>
      </c>
      <c r="AQ660" s="16">
        <v>0</v>
      </c>
      <c r="AR660" s="16">
        <f t="shared" si="77"/>
        <v>0</v>
      </c>
      <c r="AS660" s="16" t="s">
        <v>2727</v>
      </c>
      <c r="AT660" s="16" t="s">
        <v>2728</v>
      </c>
      <c r="AU660" s="16" t="s">
        <v>274</v>
      </c>
      <c r="AV660" s="16">
        <v>0</v>
      </c>
      <c r="AW660" s="36">
        <v>0</v>
      </c>
      <c r="AX660" s="36">
        <v>0</v>
      </c>
      <c r="AY660" s="36">
        <v>0</v>
      </c>
      <c r="AZ660" s="36">
        <v>0</v>
      </c>
      <c r="BA660" s="36">
        <v>0</v>
      </c>
      <c r="BB660" s="36"/>
    </row>
    <row r="661" spans="1:54" hidden="1" x14ac:dyDescent="0.25">
      <c r="A661" s="2" t="str">
        <f t="shared" si="71"/>
        <v>R</v>
      </c>
      <c r="B661" s="34" t="s">
        <v>253</v>
      </c>
      <c r="C661" s="2" t="s">
        <v>2324</v>
      </c>
      <c r="D661" s="35" t="s">
        <v>2325</v>
      </c>
      <c r="E661" s="2" t="s">
        <v>2705</v>
      </c>
      <c r="F661" s="2" t="s">
        <v>2706</v>
      </c>
      <c r="G661" s="2" t="s">
        <v>2733</v>
      </c>
      <c r="H661" s="2" t="s">
        <v>2706</v>
      </c>
      <c r="I661" s="2" t="s">
        <v>2736</v>
      </c>
      <c r="J661" s="2" t="s">
        <v>2737</v>
      </c>
      <c r="K661" s="2" t="s">
        <v>262</v>
      </c>
      <c r="L661" s="2">
        <v>4050</v>
      </c>
      <c r="M661" s="2" t="s">
        <v>2473</v>
      </c>
      <c r="N661" s="2" t="s">
        <v>264</v>
      </c>
      <c r="O661" s="2" t="s">
        <v>450</v>
      </c>
      <c r="P661" s="2" t="s">
        <v>266</v>
      </c>
      <c r="Q661" s="2" t="s">
        <v>118</v>
      </c>
      <c r="R661" s="2" t="s">
        <v>267</v>
      </c>
      <c r="S661" s="2" t="s">
        <v>182</v>
      </c>
      <c r="T661" s="2" t="s">
        <v>2150</v>
      </c>
      <c r="U661" s="2" t="s">
        <v>190</v>
      </c>
      <c r="V661" s="2" t="s">
        <v>269</v>
      </c>
      <c r="W661" s="2" t="s">
        <v>270</v>
      </c>
      <c r="X661" s="2" t="s">
        <v>2458</v>
      </c>
      <c r="Y661" s="2" t="s">
        <v>2459</v>
      </c>
      <c r="Z661" s="16">
        <v>7704759.1175000006</v>
      </c>
      <c r="AA661" s="16">
        <v>4891272</v>
      </c>
      <c r="AB661" s="16">
        <v>5265636.08</v>
      </c>
      <c r="AC661" s="16">
        <v>4103971.3175823009</v>
      </c>
      <c r="AD661" s="36">
        <f t="shared" si="72"/>
        <v>787300.68241769914</v>
      </c>
      <c r="AE661" s="16">
        <v>7865672.6707504457</v>
      </c>
      <c r="AF661" s="16">
        <v>7865672.6707504457</v>
      </c>
      <c r="AG661" s="16">
        <f t="shared" si="73"/>
        <v>0</v>
      </c>
      <c r="AH661" s="16">
        <v>8102406.5084138084</v>
      </c>
      <c r="AI661" s="16">
        <v>8102406.5084138084</v>
      </c>
      <c r="AJ661" s="16">
        <f t="shared" si="74"/>
        <v>0</v>
      </c>
      <c r="AK661" s="16">
        <v>8346776.9214856662</v>
      </c>
      <c r="AL661" s="16">
        <v>8346776.9214856662</v>
      </c>
      <c r="AM661" s="16">
        <f t="shared" si="75"/>
        <v>0</v>
      </c>
      <c r="AN661" s="16">
        <v>8598783.9099660199</v>
      </c>
      <c r="AO661" s="16">
        <v>8598783.9099660199</v>
      </c>
      <c r="AP661" s="16">
        <f t="shared" si="76"/>
        <v>0</v>
      </c>
      <c r="AQ661" s="16">
        <v>8856747.4272650015</v>
      </c>
      <c r="AR661" s="16">
        <f t="shared" si="77"/>
        <v>787300.68241769914</v>
      </c>
      <c r="AS661" s="16" t="s">
        <v>2727</v>
      </c>
      <c r="AT661" s="16" t="s">
        <v>273</v>
      </c>
      <c r="AU661" s="16" t="s">
        <v>274</v>
      </c>
      <c r="AV661" s="16">
        <v>0</v>
      </c>
      <c r="AW661" s="36">
        <v>0</v>
      </c>
      <c r="AX661" s="36">
        <v>0</v>
      </c>
      <c r="AY661" s="36">
        <v>0</v>
      </c>
      <c r="AZ661" s="36">
        <v>0</v>
      </c>
      <c r="BA661" s="36">
        <v>0</v>
      </c>
      <c r="BB661" s="36"/>
    </row>
    <row r="662" spans="1:54" hidden="1" x14ac:dyDescent="0.25">
      <c r="A662" s="2" t="str">
        <f t="shared" si="71"/>
        <v>R</v>
      </c>
      <c r="B662" s="34" t="s">
        <v>253</v>
      </c>
      <c r="C662" s="2" t="s">
        <v>2324</v>
      </c>
      <c r="D662" s="35" t="s">
        <v>2325</v>
      </c>
      <c r="E662" s="2" t="s">
        <v>2705</v>
      </c>
      <c r="F662" s="2" t="s">
        <v>2706</v>
      </c>
      <c r="G662" s="2" t="s">
        <v>2733</v>
      </c>
      <c r="H662" s="2" t="s">
        <v>2706</v>
      </c>
      <c r="I662" s="2" t="s">
        <v>2738</v>
      </c>
      <c r="J662" s="2" t="s">
        <v>2739</v>
      </c>
      <c r="K662" s="2" t="s">
        <v>262</v>
      </c>
      <c r="L662" s="2">
        <v>4050</v>
      </c>
      <c r="M662" s="2" t="s">
        <v>2473</v>
      </c>
      <c r="N662" s="2" t="s">
        <v>264</v>
      </c>
      <c r="O662" s="2" t="s">
        <v>450</v>
      </c>
      <c r="P662" s="2" t="s">
        <v>266</v>
      </c>
      <c r="Q662" s="2" t="s">
        <v>118</v>
      </c>
      <c r="R662" s="2" t="s">
        <v>267</v>
      </c>
      <c r="S662" s="2" t="s">
        <v>182</v>
      </c>
      <c r="T662" s="2" t="s">
        <v>2150</v>
      </c>
      <c r="U662" s="2" t="s">
        <v>190</v>
      </c>
      <c r="V662" s="2" t="s">
        <v>269</v>
      </c>
      <c r="W662" s="2" t="s">
        <v>270</v>
      </c>
      <c r="X662" s="2" t="s">
        <v>2458</v>
      </c>
      <c r="Y662" s="2" t="s">
        <v>2459</v>
      </c>
      <c r="Z662" s="16">
        <v>0</v>
      </c>
      <c r="AA662" s="16">
        <v>2813488</v>
      </c>
      <c r="AB662" s="16">
        <v>2925834.04</v>
      </c>
      <c r="AC662" s="16">
        <v>2004867.3188034999</v>
      </c>
      <c r="AD662" s="36">
        <f t="shared" si="72"/>
        <v>808620.68119650008</v>
      </c>
      <c r="AE662" s="16">
        <v>0</v>
      </c>
      <c r="AF662" s="16">
        <v>2897892.64</v>
      </c>
      <c r="AG662" s="16">
        <f t="shared" si="73"/>
        <v>-2897892.64</v>
      </c>
      <c r="AH662" s="16">
        <v>0</v>
      </c>
      <c r="AI662" s="16">
        <v>2984829.4192000004</v>
      </c>
      <c r="AJ662" s="16">
        <f t="shared" si="74"/>
        <v>-2984829.4192000004</v>
      </c>
      <c r="AK662" s="16">
        <v>0</v>
      </c>
      <c r="AL662" s="16">
        <v>3074374.3017760003</v>
      </c>
      <c r="AM662" s="16">
        <f t="shared" si="75"/>
        <v>-3074374.3017760003</v>
      </c>
      <c r="AN662" s="16">
        <v>0</v>
      </c>
      <c r="AO662" s="16">
        <v>3166605.5308292806</v>
      </c>
      <c r="AP662" s="16">
        <f t="shared" si="76"/>
        <v>-3166605.5308292806</v>
      </c>
      <c r="AQ662" s="16">
        <v>3261603.6967541589</v>
      </c>
      <c r="AR662" s="16">
        <f t="shared" si="77"/>
        <v>-11315081.210608782</v>
      </c>
      <c r="AS662" s="16" t="s">
        <v>2727</v>
      </c>
      <c r="AT662" s="16" t="s">
        <v>2740</v>
      </c>
      <c r="AU662" s="16" t="s">
        <v>274</v>
      </c>
      <c r="AV662" s="16">
        <v>0</v>
      </c>
      <c r="AW662" s="36">
        <v>0</v>
      </c>
      <c r="AX662" s="36">
        <v>0</v>
      </c>
      <c r="AY662" s="36">
        <v>0</v>
      </c>
      <c r="AZ662" s="36">
        <v>0</v>
      </c>
      <c r="BA662" s="36">
        <v>0</v>
      </c>
      <c r="BB662" s="36"/>
    </row>
    <row r="663" spans="1:54" hidden="1" x14ac:dyDescent="0.25">
      <c r="A663" s="2" t="str">
        <f t="shared" si="71"/>
        <v>R</v>
      </c>
      <c r="B663" s="34" t="s">
        <v>253</v>
      </c>
      <c r="C663" s="2" t="s">
        <v>2324</v>
      </c>
      <c r="D663" s="35" t="s">
        <v>2325</v>
      </c>
      <c r="E663" s="2" t="s">
        <v>2705</v>
      </c>
      <c r="F663" s="2" t="s">
        <v>2706</v>
      </c>
      <c r="G663" s="2" t="s">
        <v>2733</v>
      </c>
      <c r="H663" s="2" t="s">
        <v>2706</v>
      </c>
      <c r="I663" s="2" t="s">
        <v>2741</v>
      </c>
      <c r="J663" s="2" t="s">
        <v>2742</v>
      </c>
      <c r="K663" s="2" t="s">
        <v>262</v>
      </c>
      <c r="L663" s="2">
        <v>4022</v>
      </c>
      <c r="M663" s="2" t="s">
        <v>1991</v>
      </c>
      <c r="N663" s="2" t="s">
        <v>264</v>
      </c>
      <c r="O663" s="2" t="s">
        <v>450</v>
      </c>
      <c r="P663" s="2" t="s">
        <v>266</v>
      </c>
      <c r="Q663" s="2" t="s">
        <v>118</v>
      </c>
      <c r="R663" s="2" t="s">
        <v>267</v>
      </c>
      <c r="S663" s="2" t="s">
        <v>182</v>
      </c>
      <c r="T663" s="2" t="s">
        <v>268</v>
      </c>
      <c r="U663" s="2" t="s">
        <v>187</v>
      </c>
      <c r="V663" s="2" t="s">
        <v>269</v>
      </c>
      <c r="W663" s="2" t="s">
        <v>270</v>
      </c>
      <c r="X663" s="2" t="s">
        <v>2458</v>
      </c>
      <c r="Y663" s="2" t="s">
        <v>2459</v>
      </c>
      <c r="Z663" s="16">
        <v>0</v>
      </c>
      <c r="AA663" s="16">
        <v>0</v>
      </c>
      <c r="AB663" s="16">
        <v>40784.370000000003</v>
      </c>
      <c r="AC663" s="16">
        <v>-1253.3299999999956</v>
      </c>
      <c r="AD663" s="36">
        <f t="shared" si="72"/>
        <v>1253.3299999999956</v>
      </c>
      <c r="AE663" s="16">
        <v>0</v>
      </c>
      <c r="AF663" s="16">
        <v>0</v>
      </c>
      <c r="AG663" s="16">
        <f t="shared" si="73"/>
        <v>0</v>
      </c>
      <c r="AH663" s="16">
        <v>0</v>
      </c>
      <c r="AI663" s="16">
        <v>0</v>
      </c>
      <c r="AJ663" s="16">
        <f t="shared" si="74"/>
        <v>0</v>
      </c>
      <c r="AK663" s="16">
        <v>0</v>
      </c>
      <c r="AL663" s="16">
        <v>0</v>
      </c>
      <c r="AM663" s="16">
        <f t="shared" si="75"/>
        <v>0</v>
      </c>
      <c r="AN663" s="16">
        <v>0</v>
      </c>
      <c r="AO663" s="16">
        <v>0</v>
      </c>
      <c r="AP663" s="16">
        <f t="shared" si="76"/>
        <v>0</v>
      </c>
      <c r="AQ663" s="16">
        <v>0</v>
      </c>
      <c r="AR663" s="16">
        <f t="shared" si="77"/>
        <v>1253.3299999999956</v>
      </c>
      <c r="AS663" s="16" t="s">
        <v>2036</v>
      </c>
      <c r="AT663" s="16" t="s">
        <v>273</v>
      </c>
      <c r="AU663" s="16" t="s">
        <v>274</v>
      </c>
      <c r="AV663" s="16">
        <v>0</v>
      </c>
      <c r="AW663" s="36">
        <v>0</v>
      </c>
      <c r="AX663" s="36">
        <v>0</v>
      </c>
      <c r="AY663" s="36">
        <v>0</v>
      </c>
      <c r="AZ663" s="36">
        <v>0</v>
      </c>
      <c r="BA663" s="36">
        <v>0</v>
      </c>
      <c r="BB663" s="36"/>
    </row>
    <row r="664" spans="1:54" hidden="1" x14ac:dyDescent="0.25">
      <c r="A664" s="2" t="str">
        <f t="shared" si="71"/>
        <v>R</v>
      </c>
      <c r="B664" s="34" t="s">
        <v>253</v>
      </c>
      <c r="C664" s="2" t="s">
        <v>2324</v>
      </c>
      <c r="D664" s="35" t="s">
        <v>2325</v>
      </c>
      <c r="E664" s="2" t="s">
        <v>2705</v>
      </c>
      <c r="F664" s="2" t="s">
        <v>2706</v>
      </c>
      <c r="G664" s="2" t="s">
        <v>2733</v>
      </c>
      <c r="H664" s="2" t="s">
        <v>2706</v>
      </c>
      <c r="I664" s="2" t="s">
        <v>2743</v>
      </c>
      <c r="J664" s="2" t="s">
        <v>2744</v>
      </c>
      <c r="K664" s="2" t="s">
        <v>262</v>
      </c>
      <c r="L664" s="2">
        <v>4022</v>
      </c>
      <c r="M664" s="2" t="s">
        <v>1991</v>
      </c>
      <c r="N664" s="2" t="s">
        <v>264</v>
      </c>
      <c r="O664" s="2" t="s">
        <v>450</v>
      </c>
      <c r="P664" s="2" t="s">
        <v>266</v>
      </c>
      <c r="Q664" s="2" t="s">
        <v>118</v>
      </c>
      <c r="R664" s="2" t="s">
        <v>267</v>
      </c>
      <c r="S664" s="2" t="s">
        <v>182</v>
      </c>
      <c r="T664" s="2" t="s">
        <v>268</v>
      </c>
      <c r="U664" s="2" t="s">
        <v>187</v>
      </c>
      <c r="V664" s="2" t="s">
        <v>269</v>
      </c>
      <c r="W664" s="2" t="s">
        <v>270</v>
      </c>
      <c r="X664" s="2" t="s">
        <v>2458</v>
      </c>
      <c r="Y664" s="2" t="s">
        <v>2459</v>
      </c>
      <c r="Z664" s="16">
        <v>0</v>
      </c>
      <c r="AA664" s="16">
        <v>0</v>
      </c>
      <c r="AB664" s="16">
        <v>404286.05</v>
      </c>
      <c r="AC664" s="16">
        <v>517661.68392000004</v>
      </c>
      <c r="AD664" s="36">
        <f t="shared" si="72"/>
        <v>-517661.68392000004</v>
      </c>
      <c r="AE664" s="16">
        <v>0</v>
      </c>
      <c r="AF664" s="16">
        <v>229488</v>
      </c>
      <c r="AG664" s="16">
        <f t="shared" si="73"/>
        <v>-229488</v>
      </c>
      <c r="AH664" s="16">
        <v>0</v>
      </c>
      <c r="AI664" s="16">
        <v>236416</v>
      </c>
      <c r="AJ664" s="16">
        <f t="shared" si="74"/>
        <v>-236416</v>
      </c>
      <c r="AK664" s="16">
        <v>0</v>
      </c>
      <c r="AL664" s="16">
        <v>243508</v>
      </c>
      <c r="AM664" s="16">
        <f t="shared" si="75"/>
        <v>-243508</v>
      </c>
      <c r="AN664" s="16">
        <v>0</v>
      </c>
      <c r="AO664" s="16">
        <v>250814</v>
      </c>
      <c r="AP664" s="16">
        <f t="shared" si="76"/>
        <v>-250814</v>
      </c>
      <c r="AQ664" s="16">
        <v>258338</v>
      </c>
      <c r="AR664" s="16">
        <f t="shared" si="77"/>
        <v>-1477887.68392</v>
      </c>
      <c r="AS664" s="16" t="s">
        <v>2036</v>
      </c>
      <c r="AT664" s="16" t="s">
        <v>2724</v>
      </c>
      <c r="AU664" s="16" t="s">
        <v>274</v>
      </c>
      <c r="AV664" s="16">
        <v>0</v>
      </c>
      <c r="AW664" s="36">
        <v>0</v>
      </c>
      <c r="AX664" s="36">
        <v>0</v>
      </c>
      <c r="AY664" s="36">
        <v>0</v>
      </c>
      <c r="AZ664" s="36">
        <v>0</v>
      </c>
      <c r="BA664" s="36">
        <v>0</v>
      </c>
      <c r="BB664" s="36"/>
    </row>
    <row r="665" spans="1:54" hidden="1" x14ac:dyDescent="0.25">
      <c r="A665" s="2" t="str">
        <f t="shared" si="71"/>
        <v>R</v>
      </c>
      <c r="B665" s="34" t="s">
        <v>253</v>
      </c>
      <c r="C665" s="2" t="s">
        <v>2324</v>
      </c>
      <c r="D665" s="35" t="s">
        <v>2325</v>
      </c>
      <c r="E665" s="2" t="s">
        <v>2705</v>
      </c>
      <c r="F665" s="2" t="s">
        <v>2706</v>
      </c>
      <c r="G665" s="2" t="s">
        <v>2733</v>
      </c>
      <c r="H665" s="2" t="s">
        <v>2706</v>
      </c>
      <c r="I665" s="2" t="s">
        <v>2745</v>
      </c>
      <c r="J665" s="2" t="s">
        <v>2746</v>
      </c>
      <c r="K665" s="2" t="s">
        <v>262</v>
      </c>
      <c r="L665" s="2">
        <v>4022</v>
      </c>
      <c r="M665" s="2" t="s">
        <v>1991</v>
      </c>
      <c r="N665" s="2" t="s">
        <v>264</v>
      </c>
      <c r="O665" s="2" t="s">
        <v>450</v>
      </c>
      <c r="P665" s="2" t="s">
        <v>266</v>
      </c>
      <c r="Q665" s="2" t="s">
        <v>118</v>
      </c>
      <c r="R665" s="2" t="s">
        <v>267</v>
      </c>
      <c r="S665" s="2" t="s">
        <v>182</v>
      </c>
      <c r="T665" s="2" t="s">
        <v>268</v>
      </c>
      <c r="U665" s="2" t="s">
        <v>187</v>
      </c>
      <c r="V665" s="2" t="s">
        <v>269</v>
      </c>
      <c r="W665" s="2" t="s">
        <v>270</v>
      </c>
      <c r="X665" s="2" t="s">
        <v>2034</v>
      </c>
      <c r="Y665" s="2" t="s">
        <v>2035</v>
      </c>
      <c r="Z665" s="16">
        <v>6865023.7679840568</v>
      </c>
      <c r="AA665" s="16">
        <v>6865024</v>
      </c>
      <c r="AB665" s="16">
        <v>749334.19</v>
      </c>
      <c r="AC665" s="16">
        <v>512429.81098150008</v>
      </c>
      <c r="AD665" s="36">
        <f t="shared" si="72"/>
        <v>6352594.1890185</v>
      </c>
      <c r="AE665" s="16">
        <v>6241222.2108673165</v>
      </c>
      <c r="AF665" s="16">
        <v>538327</v>
      </c>
      <c r="AG665" s="16">
        <f t="shared" si="73"/>
        <v>5702895.2108673165</v>
      </c>
      <c r="AH665" s="16">
        <v>6656344.8018148812</v>
      </c>
      <c r="AI665" s="16">
        <v>554580</v>
      </c>
      <c r="AJ665" s="16">
        <f t="shared" si="74"/>
        <v>6101764.8018148812</v>
      </c>
      <c r="AK665" s="16">
        <v>6777473.2583144838</v>
      </c>
      <c r="AL665" s="16">
        <v>571217</v>
      </c>
      <c r="AM665" s="16">
        <f t="shared" si="75"/>
        <v>6206256.2583144838</v>
      </c>
      <c r="AN665" s="16">
        <v>5562737.5630796943</v>
      </c>
      <c r="AO665" s="16">
        <v>588354</v>
      </c>
      <c r="AP665" s="16">
        <f t="shared" si="76"/>
        <v>4974383.5630796943</v>
      </c>
      <c r="AQ665" s="16">
        <v>606005</v>
      </c>
      <c r="AR665" s="16">
        <f t="shared" si="77"/>
        <v>29337894.023094874</v>
      </c>
      <c r="AS665" s="16" t="s">
        <v>2036</v>
      </c>
      <c r="AT665" s="16" t="s">
        <v>2724</v>
      </c>
      <c r="AU665" s="16" t="s">
        <v>274</v>
      </c>
      <c r="AV665" s="16">
        <v>0</v>
      </c>
      <c r="AW665" s="36">
        <v>0</v>
      </c>
      <c r="AX665" s="36">
        <v>0</v>
      </c>
      <c r="AY665" s="36">
        <v>0</v>
      </c>
      <c r="AZ665" s="36">
        <v>0</v>
      </c>
      <c r="BA665" s="36">
        <v>0</v>
      </c>
      <c r="BB665" s="36"/>
    </row>
    <row r="666" spans="1:54" hidden="1" x14ac:dyDescent="0.25">
      <c r="A666" s="2" t="str">
        <f t="shared" si="71"/>
        <v>R</v>
      </c>
      <c r="B666" s="34" t="s">
        <v>253</v>
      </c>
      <c r="C666" s="2" t="s">
        <v>2324</v>
      </c>
      <c r="D666" s="35" t="s">
        <v>2325</v>
      </c>
      <c r="E666" s="2" t="s">
        <v>2705</v>
      </c>
      <c r="F666" s="2" t="s">
        <v>2706</v>
      </c>
      <c r="G666" s="2" t="s">
        <v>2733</v>
      </c>
      <c r="H666" s="2" t="s">
        <v>2706</v>
      </c>
      <c r="I666" s="2" t="s">
        <v>2747</v>
      </c>
      <c r="J666" s="2" t="s">
        <v>2748</v>
      </c>
      <c r="K666" s="2" t="s">
        <v>262</v>
      </c>
      <c r="L666" s="2">
        <v>4022</v>
      </c>
      <c r="M666" s="2" t="s">
        <v>1991</v>
      </c>
      <c r="N666" s="2" t="s">
        <v>264</v>
      </c>
      <c r="O666" s="2" t="s">
        <v>450</v>
      </c>
      <c r="P666" s="2" t="s">
        <v>266</v>
      </c>
      <c r="Q666" s="2" t="s">
        <v>118</v>
      </c>
      <c r="R666" s="2" t="s">
        <v>267</v>
      </c>
      <c r="S666" s="2" t="s">
        <v>182</v>
      </c>
      <c r="T666" s="2" t="s">
        <v>268</v>
      </c>
      <c r="U666" s="2" t="s">
        <v>187</v>
      </c>
      <c r="V666" s="2" t="s">
        <v>269</v>
      </c>
      <c r="W666" s="2" t="s">
        <v>270</v>
      </c>
      <c r="X666" s="2" t="s">
        <v>2061</v>
      </c>
      <c r="Y666" s="2" t="s">
        <v>2062</v>
      </c>
      <c r="Z666" s="16">
        <v>0</v>
      </c>
      <c r="AA666" s="16">
        <v>0</v>
      </c>
      <c r="AB666" s="16">
        <v>1515269.11</v>
      </c>
      <c r="AC666" s="16">
        <v>1576514.0393585002</v>
      </c>
      <c r="AD666" s="36">
        <f t="shared" si="72"/>
        <v>-1576514.0393585002</v>
      </c>
      <c r="AE666" s="16">
        <v>0</v>
      </c>
      <c r="AF666" s="16">
        <v>964273</v>
      </c>
      <c r="AG666" s="16">
        <f t="shared" si="73"/>
        <v>-964273</v>
      </c>
      <c r="AH666" s="16">
        <v>0</v>
      </c>
      <c r="AI666" s="16">
        <v>993386</v>
      </c>
      <c r="AJ666" s="16">
        <f t="shared" si="74"/>
        <v>-993386</v>
      </c>
      <c r="AK666" s="16">
        <v>0</v>
      </c>
      <c r="AL666" s="16">
        <v>1023188</v>
      </c>
      <c r="AM666" s="16">
        <f t="shared" si="75"/>
        <v>-1023188</v>
      </c>
      <c r="AN666" s="16">
        <v>0</v>
      </c>
      <c r="AO666" s="16">
        <v>1053883</v>
      </c>
      <c r="AP666" s="16">
        <f t="shared" si="76"/>
        <v>-1053883</v>
      </c>
      <c r="AQ666" s="16">
        <v>1085500</v>
      </c>
      <c r="AR666" s="16">
        <f t="shared" si="77"/>
        <v>-5611244.0393585004</v>
      </c>
      <c r="AS666" s="16" t="s">
        <v>2036</v>
      </c>
      <c r="AT666" s="16" t="s">
        <v>2724</v>
      </c>
      <c r="AU666" s="16" t="s">
        <v>274</v>
      </c>
      <c r="AV666" s="16">
        <v>0</v>
      </c>
      <c r="AW666" s="36">
        <v>0</v>
      </c>
      <c r="AX666" s="36">
        <v>0</v>
      </c>
      <c r="AY666" s="36">
        <v>0</v>
      </c>
      <c r="AZ666" s="36">
        <v>0</v>
      </c>
      <c r="BA666" s="36">
        <v>0</v>
      </c>
      <c r="BB666" s="36"/>
    </row>
    <row r="667" spans="1:54" hidden="1" x14ac:dyDescent="0.25">
      <c r="A667" s="2" t="str">
        <f t="shared" si="71"/>
        <v>R</v>
      </c>
      <c r="B667" s="34" t="s">
        <v>253</v>
      </c>
      <c r="C667" s="2" t="s">
        <v>2324</v>
      </c>
      <c r="D667" s="35" t="s">
        <v>2325</v>
      </c>
      <c r="E667" s="2" t="s">
        <v>2705</v>
      </c>
      <c r="F667" s="2" t="s">
        <v>2706</v>
      </c>
      <c r="G667" s="2" t="s">
        <v>2733</v>
      </c>
      <c r="H667" s="2" t="s">
        <v>2706</v>
      </c>
      <c r="I667" s="2" t="s">
        <v>2749</v>
      </c>
      <c r="J667" s="2" t="s">
        <v>2750</v>
      </c>
      <c r="K667" s="2" t="s">
        <v>262</v>
      </c>
      <c r="L667" s="2">
        <v>4022</v>
      </c>
      <c r="M667" s="2" t="s">
        <v>1991</v>
      </c>
      <c r="N667" s="2" t="s">
        <v>264</v>
      </c>
      <c r="O667" s="2" t="s">
        <v>450</v>
      </c>
      <c r="P667" s="2" t="s">
        <v>266</v>
      </c>
      <c r="Q667" s="2" t="s">
        <v>118</v>
      </c>
      <c r="R667" s="2" t="s">
        <v>267</v>
      </c>
      <c r="S667" s="2" t="s">
        <v>182</v>
      </c>
      <c r="T667" s="2" t="s">
        <v>268</v>
      </c>
      <c r="U667" s="2" t="s">
        <v>187</v>
      </c>
      <c r="V667" s="2" t="s">
        <v>269</v>
      </c>
      <c r="W667" s="2" t="s">
        <v>270</v>
      </c>
      <c r="X667" s="2" t="s">
        <v>2458</v>
      </c>
      <c r="Y667" s="2" t="s">
        <v>2459</v>
      </c>
      <c r="Z667" s="16">
        <v>0</v>
      </c>
      <c r="AA667" s="16">
        <v>0</v>
      </c>
      <c r="AB667" s="16">
        <v>-1740.06</v>
      </c>
      <c r="AC667" s="16">
        <v>-1740.06</v>
      </c>
      <c r="AD667" s="36">
        <f t="shared" si="72"/>
        <v>1740.06</v>
      </c>
      <c r="AE667" s="16">
        <v>0</v>
      </c>
      <c r="AF667" s="16">
        <v>0</v>
      </c>
      <c r="AG667" s="16">
        <f t="shared" si="73"/>
        <v>0</v>
      </c>
      <c r="AH667" s="16">
        <v>0</v>
      </c>
      <c r="AI667" s="16">
        <v>0</v>
      </c>
      <c r="AJ667" s="16">
        <f t="shared" si="74"/>
        <v>0</v>
      </c>
      <c r="AK667" s="16">
        <v>0</v>
      </c>
      <c r="AL667" s="16">
        <v>0</v>
      </c>
      <c r="AM667" s="16">
        <f t="shared" si="75"/>
        <v>0</v>
      </c>
      <c r="AN667" s="16">
        <v>0</v>
      </c>
      <c r="AO667" s="16">
        <v>0</v>
      </c>
      <c r="AP667" s="16">
        <f t="shared" si="76"/>
        <v>0</v>
      </c>
      <c r="AQ667" s="16">
        <v>0</v>
      </c>
      <c r="AR667" s="16">
        <f t="shared" si="77"/>
        <v>1740.06</v>
      </c>
      <c r="AS667" s="16" t="s">
        <v>2036</v>
      </c>
      <c r="AT667" s="16" t="s">
        <v>273</v>
      </c>
      <c r="AU667" s="16" t="s">
        <v>274</v>
      </c>
      <c r="AV667" s="16">
        <v>0</v>
      </c>
      <c r="AW667" s="36">
        <v>0</v>
      </c>
      <c r="AX667" s="36">
        <v>0</v>
      </c>
      <c r="AY667" s="36">
        <v>0</v>
      </c>
      <c r="AZ667" s="36">
        <v>0</v>
      </c>
      <c r="BA667" s="36">
        <v>0</v>
      </c>
      <c r="BB667" s="36"/>
    </row>
    <row r="668" spans="1:54" hidden="1" x14ac:dyDescent="0.25">
      <c r="A668" s="2" t="str">
        <f t="shared" si="71"/>
        <v>R</v>
      </c>
      <c r="B668" s="34" t="s">
        <v>253</v>
      </c>
      <c r="C668" s="2" t="s">
        <v>2324</v>
      </c>
      <c r="D668" s="35" t="s">
        <v>2325</v>
      </c>
      <c r="E668" s="2" t="s">
        <v>2705</v>
      </c>
      <c r="F668" s="2" t="s">
        <v>2706</v>
      </c>
      <c r="G668" s="2" t="s">
        <v>2733</v>
      </c>
      <c r="H668" s="2" t="s">
        <v>2706</v>
      </c>
      <c r="I668" s="2" t="s">
        <v>2751</v>
      </c>
      <c r="J668" s="2" t="s">
        <v>2752</v>
      </c>
      <c r="K668" s="2" t="s">
        <v>262</v>
      </c>
      <c r="L668" s="2">
        <v>4022</v>
      </c>
      <c r="M668" s="2" t="s">
        <v>1991</v>
      </c>
      <c r="N668" s="2" t="s">
        <v>264</v>
      </c>
      <c r="O668" s="2" t="s">
        <v>450</v>
      </c>
      <c r="P668" s="2" t="s">
        <v>266</v>
      </c>
      <c r="Q668" s="2" t="s">
        <v>118</v>
      </c>
      <c r="R668" s="2" t="s">
        <v>267</v>
      </c>
      <c r="S668" s="2" t="s">
        <v>182</v>
      </c>
      <c r="T668" s="2" t="s">
        <v>268</v>
      </c>
      <c r="U668" s="2" t="s">
        <v>187</v>
      </c>
      <c r="V668" s="2" t="s">
        <v>269</v>
      </c>
      <c r="W668" s="2" t="s">
        <v>270</v>
      </c>
      <c r="X668" s="2" t="s">
        <v>2458</v>
      </c>
      <c r="Y668" s="2" t="s">
        <v>2459</v>
      </c>
      <c r="Z668" s="16">
        <v>0</v>
      </c>
      <c r="AA668" s="16">
        <v>0</v>
      </c>
      <c r="AB668" s="16">
        <v>0</v>
      </c>
      <c r="AC668" s="16">
        <v>0</v>
      </c>
      <c r="AD668" s="36">
        <f t="shared" si="72"/>
        <v>0</v>
      </c>
      <c r="AE668" s="16">
        <v>0</v>
      </c>
      <c r="AF668" s="16">
        <v>199739</v>
      </c>
      <c r="AG668" s="16">
        <f t="shared" si="73"/>
        <v>-199739</v>
      </c>
      <c r="AH668" s="16">
        <v>0</v>
      </c>
      <c r="AI668" s="16">
        <v>477359</v>
      </c>
      <c r="AJ668" s="16">
        <f t="shared" si="74"/>
        <v>-477359</v>
      </c>
      <c r="AK668" s="16">
        <v>0</v>
      </c>
      <c r="AL668" s="16">
        <v>491680</v>
      </c>
      <c r="AM668" s="16">
        <f t="shared" si="75"/>
        <v>-491680</v>
      </c>
      <c r="AN668" s="16">
        <v>0</v>
      </c>
      <c r="AO668" s="16">
        <v>506430</v>
      </c>
      <c r="AP668" s="16">
        <f t="shared" si="76"/>
        <v>-506430</v>
      </c>
      <c r="AQ668" s="16">
        <v>521623</v>
      </c>
      <c r="AR668" s="16">
        <f t="shared" si="77"/>
        <v>-1675208</v>
      </c>
      <c r="AS668" s="16" t="s">
        <v>2036</v>
      </c>
      <c r="AT668" s="16" t="s">
        <v>2724</v>
      </c>
      <c r="AU668" s="16" t="s">
        <v>274</v>
      </c>
      <c r="AV668" s="16">
        <v>0</v>
      </c>
      <c r="AW668" s="36">
        <v>0</v>
      </c>
      <c r="AX668" s="36">
        <v>0</v>
      </c>
      <c r="AY668" s="36">
        <v>0</v>
      </c>
      <c r="AZ668" s="36">
        <v>0</v>
      </c>
      <c r="BA668" s="36">
        <v>0</v>
      </c>
      <c r="BB668" s="36"/>
    </row>
    <row r="669" spans="1:54" hidden="1" x14ac:dyDescent="0.25">
      <c r="A669" s="2" t="str">
        <f t="shared" si="71"/>
        <v>R</v>
      </c>
      <c r="B669" s="34" t="s">
        <v>253</v>
      </c>
      <c r="C669" s="2" t="s">
        <v>2324</v>
      </c>
      <c r="D669" s="35" t="s">
        <v>2325</v>
      </c>
      <c r="E669" s="2" t="s">
        <v>2705</v>
      </c>
      <c r="F669" s="2" t="s">
        <v>2706</v>
      </c>
      <c r="G669" s="2" t="s">
        <v>2733</v>
      </c>
      <c r="H669" s="2" t="s">
        <v>2706</v>
      </c>
      <c r="I669" s="2" t="s">
        <v>2753</v>
      </c>
      <c r="J669" s="2" t="s">
        <v>2754</v>
      </c>
      <c r="K669" s="2" t="s">
        <v>262</v>
      </c>
      <c r="L669" s="2">
        <v>4250</v>
      </c>
      <c r="M669" s="2" t="s">
        <v>421</v>
      </c>
      <c r="N669" s="2" t="s">
        <v>264</v>
      </c>
      <c r="O669" s="2" t="s">
        <v>450</v>
      </c>
      <c r="P669" s="2" t="s">
        <v>266</v>
      </c>
      <c r="Q669" s="2" t="s">
        <v>118</v>
      </c>
      <c r="R669" s="2" t="s">
        <v>267</v>
      </c>
      <c r="S669" s="2" t="s">
        <v>182</v>
      </c>
      <c r="T669" s="2" t="s">
        <v>268</v>
      </c>
      <c r="U669" s="2" t="s">
        <v>187</v>
      </c>
      <c r="V669" s="2" t="s">
        <v>269</v>
      </c>
      <c r="W669" s="2" t="s">
        <v>270</v>
      </c>
      <c r="X669" s="2" t="s">
        <v>2061</v>
      </c>
      <c r="Y669" s="2" t="s">
        <v>2062</v>
      </c>
      <c r="Z669" s="16">
        <v>155987.83518050643</v>
      </c>
      <c r="AA669" s="16">
        <v>155988</v>
      </c>
      <c r="AB669" s="16">
        <v>102577.49</v>
      </c>
      <c r="AC669" s="16">
        <v>104148.95</v>
      </c>
      <c r="AD669" s="36">
        <f t="shared" si="72"/>
        <v>51839.05</v>
      </c>
      <c r="AE669" s="16">
        <v>159245.63421613473</v>
      </c>
      <c r="AF669" s="16">
        <v>159245.63421613473</v>
      </c>
      <c r="AG669" s="16">
        <f t="shared" si="73"/>
        <v>0</v>
      </c>
      <c r="AH669" s="16">
        <v>164038.46398380477</v>
      </c>
      <c r="AI669" s="16">
        <v>164038.46398380477</v>
      </c>
      <c r="AJ669" s="16">
        <f t="shared" si="74"/>
        <v>0</v>
      </c>
      <c r="AK669" s="16">
        <v>168985.90116333516</v>
      </c>
      <c r="AL669" s="16">
        <v>168985.90116333516</v>
      </c>
      <c r="AM669" s="16">
        <f t="shared" si="75"/>
        <v>0</v>
      </c>
      <c r="AN669" s="16">
        <v>174087.94575472589</v>
      </c>
      <c r="AO669" s="16">
        <v>174087.94575472589</v>
      </c>
      <c r="AP669" s="16">
        <f t="shared" si="76"/>
        <v>0</v>
      </c>
      <c r="AQ669" s="16">
        <v>179310.58412736768</v>
      </c>
      <c r="AR669" s="16">
        <f t="shared" si="77"/>
        <v>51839.05</v>
      </c>
      <c r="AS669" s="16" t="s">
        <v>2036</v>
      </c>
      <c r="AT669" s="16" t="s">
        <v>273</v>
      </c>
      <c r="AU669" s="16" t="s">
        <v>274</v>
      </c>
      <c r="AV669" s="16">
        <v>0</v>
      </c>
      <c r="AW669" s="36">
        <v>0</v>
      </c>
      <c r="AX669" s="36">
        <v>0</v>
      </c>
      <c r="AY669" s="36">
        <v>0</v>
      </c>
      <c r="AZ669" s="36">
        <v>0</v>
      </c>
      <c r="BA669" s="36">
        <v>0</v>
      </c>
      <c r="BB669" s="36"/>
    </row>
    <row r="670" spans="1:54" hidden="1" x14ac:dyDescent="0.25">
      <c r="A670" s="2" t="str">
        <f t="shared" si="71"/>
        <v>R</v>
      </c>
      <c r="B670" s="34" t="s">
        <v>253</v>
      </c>
      <c r="C670" s="2" t="s">
        <v>2324</v>
      </c>
      <c r="D670" s="35" t="s">
        <v>2325</v>
      </c>
      <c r="E670" s="2" t="s">
        <v>2705</v>
      </c>
      <c r="F670" s="2" t="s">
        <v>2706</v>
      </c>
      <c r="G670" s="2" t="s">
        <v>2733</v>
      </c>
      <c r="H670" s="2" t="s">
        <v>2706</v>
      </c>
      <c r="I670" s="2" t="s">
        <v>2755</v>
      </c>
      <c r="J670" s="2" t="s">
        <v>2756</v>
      </c>
      <c r="K670" s="2" t="s">
        <v>262</v>
      </c>
      <c r="L670" s="2">
        <v>4050</v>
      </c>
      <c r="M670" s="2" t="s">
        <v>2473</v>
      </c>
      <c r="N670" s="2" t="s">
        <v>422</v>
      </c>
      <c r="O670" s="2" t="s">
        <v>450</v>
      </c>
      <c r="P670" s="2" t="s">
        <v>266</v>
      </c>
      <c r="Q670" s="2" t="s">
        <v>118</v>
      </c>
      <c r="R670" s="2" t="s">
        <v>267</v>
      </c>
      <c r="S670" s="2" t="s">
        <v>182</v>
      </c>
      <c r="T670" s="2" t="s">
        <v>2150</v>
      </c>
      <c r="U670" s="2" t="s">
        <v>190</v>
      </c>
      <c r="V670" s="2" t="s">
        <v>269</v>
      </c>
      <c r="W670" s="2" t="s">
        <v>270</v>
      </c>
      <c r="X670" s="2" t="s">
        <v>2458</v>
      </c>
      <c r="Y670" s="2" t="s">
        <v>2459</v>
      </c>
      <c r="Z670" s="16">
        <v>0</v>
      </c>
      <c r="AA670" s="16">
        <v>109005</v>
      </c>
      <c r="AB670" s="16">
        <v>0</v>
      </c>
      <c r="AC670" s="16">
        <v>0</v>
      </c>
      <c r="AD670" s="36">
        <f t="shared" si="72"/>
        <v>109005</v>
      </c>
      <c r="AE670" s="16">
        <v>0</v>
      </c>
      <c r="AF670" s="16">
        <v>0</v>
      </c>
      <c r="AG670" s="16">
        <f t="shared" si="73"/>
        <v>0</v>
      </c>
      <c r="AH670" s="16">
        <v>0</v>
      </c>
      <c r="AI670" s="16">
        <v>0</v>
      </c>
      <c r="AJ670" s="16">
        <f t="shared" si="74"/>
        <v>0</v>
      </c>
      <c r="AK670" s="16">
        <v>0</v>
      </c>
      <c r="AL670" s="16">
        <v>0</v>
      </c>
      <c r="AM670" s="16">
        <f t="shared" si="75"/>
        <v>0</v>
      </c>
      <c r="AN670" s="16">
        <v>0</v>
      </c>
      <c r="AO670" s="16">
        <v>0</v>
      </c>
      <c r="AP670" s="16">
        <f t="shared" si="76"/>
        <v>0</v>
      </c>
      <c r="AQ670" s="16">
        <v>0</v>
      </c>
      <c r="AR670" s="16">
        <f t="shared" si="77"/>
        <v>109005</v>
      </c>
      <c r="AS670" s="16">
        <v>0</v>
      </c>
      <c r="AT670" s="16" t="s">
        <v>273</v>
      </c>
      <c r="AU670" s="16" t="s">
        <v>274</v>
      </c>
      <c r="AV670" s="16">
        <v>0</v>
      </c>
      <c r="AW670" s="36">
        <v>0</v>
      </c>
      <c r="AX670" s="36">
        <v>0</v>
      </c>
      <c r="AY670" s="36">
        <v>0</v>
      </c>
      <c r="AZ670" s="36">
        <v>0</v>
      </c>
      <c r="BA670" s="36">
        <v>0</v>
      </c>
      <c r="BB670" s="36"/>
    </row>
    <row r="671" spans="1:54" hidden="1" x14ac:dyDescent="0.25">
      <c r="A671" s="2" t="str">
        <f t="shared" si="71"/>
        <v>R</v>
      </c>
      <c r="B671" s="34" t="s">
        <v>253</v>
      </c>
      <c r="C671" s="2" t="s">
        <v>2324</v>
      </c>
      <c r="D671" s="35" t="s">
        <v>2325</v>
      </c>
      <c r="E671" s="2" t="s">
        <v>2705</v>
      </c>
      <c r="F671" s="2" t="s">
        <v>2706</v>
      </c>
      <c r="G671" s="2" t="s">
        <v>2733</v>
      </c>
      <c r="H671" s="2" t="s">
        <v>2706</v>
      </c>
      <c r="I671" s="2" t="s">
        <v>2757</v>
      </c>
      <c r="J671" s="2" t="s">
        <v>2758</v>
      </c>
      <c r="K671" s="2" t="s">
        <v>262</v>
      </c>
      <c r="L671" s="2">
        <v>4022</v>
      </c>
      <c r="M671" s="2" t="s">
        <v>1991</v>
      </c>
      <c r="N671" s="2" t="s">
        <v>422</v>
      </c>
      <c r="O671" s="2" t="s">
        <v>450</v>
      </c>
      <c r="P671" s="2" t="s">
        <v>266</v>
      </c>
      <c r="Q671" s="2" t="s">
        <v>118</v>
      </c>
      <c r="R671" s="2" t="s">
        <v>267</v>
      </c>
      <c r="S671" s="2" t="s">
        <v>182</v>
      </c>
      <c r="T671" s="2" t="s">
        <v>268</v>
      </c>
      <c r="U671" s="2" t="s">
        <v>187</v>
      </c>
      <c r="V671" s="2" t="s">
        <v>269</v>
      </c>
      <c r="W671" s="2" t="s">
        <v>270</v>
      </c>
      <c r="X671" s="2" t="s">
        <v>2034</v>
      </c>
      <c r="Y671" s="2" t="s">
        <v>2035</v>
      </c>
      <c r="Z671" s="16">
        <v>0</v>
      </c>
      <c r="AA671" s="16">
        <v>0</v>
      </c>
      <c r="AB671" s="16">
        <v>0</v>
      </c>
      <c r="AC671" s="16">
        <v>0</v>
      </c>
      <c r="AD671" s="36">
        <f t="shared" si="72"/>
        <v>0</v>
      </c>
      <c r="AE671" s="16">
        <v>0</v>
      </c>
      <c r="AF671" s="16">
        <v>0</v>
      </c>
      <c r="AG671" s="16">
        <f t="shared" si="73"/>
        <v>0</v>
      </c>
      <c r="AH671" s="16">
        <v>0</v>
      </c>
      <c r="AI671" s="16">
        <v>0</v>
      </c>
      <c r="AJ671" s="16">
        <f t="shared" si="74"/>
        <v>0</v>
      </c>
      <c r="AK671" s="16">
        <v>0</v>
      </c>
      <c r="AL671" s="16">
        <v>0</v>
      </c>
      <c r="AM671" s="16">
        <f t="shared" si="75"/>
        <v>0</v>
      </c>
      <c r="AN671" s="16">
        <v>0</v>
      </c>
      <c r="AO671" s="16">
        <v>0</v>
      </c>
      <c r="AP671" s="16">
        <f t="shared" si="76"/>
        <v>0</v>
      </c>
      <c r="AQ671" s="16">
        <v>0</v>
      </c>
      <c r="AR671" s="16">
        <f t="shared" si="77"/>
        <v>0</v>
      </c>
      <c r="AS671" s="16">
        <v>0</v>
      </c>
      <c r="AT671" s="16" t="s">
        <v>273</v>
      </c>
      <c r="AU671" s="16" t="s">
        <v>274</v>
      </c>
      <c r="AV671" s="16">
        <v>0</v>
      </c>
      <c r="AW671" s="36">
        <v>0</v>
      </c>
      <c r="AX671" s="36">
        <v>0</v>
      </c>
      <c r="AY671" s="36">
        <v>0</v>
      </c>
      <c r="AZ671" s="36">
        <v>0</v>
      </c>
      <c r="BA671" s="36">
        <v>0</v>
      </c>
      <c r="BB671" s="36"/>
    </row>
    <row r="672" spans="1:54" hidden="1" x14ac:dyDescent="0.25">
      <c r="A672" s="2" t="str">
        <f t="shared" si="71"/>
        <v>R</v>
      </c>
      <c r="B672" s="34" t="s">
        <v>253</v>
      </c>
      <c r="C672" s="2" t="s">
        <v>2324</v>
      </c>
      <c r="D672" s="35" t="s">
        <v>2325</v>
      </c>
      <c r="E672" s="2" t="s">
        <v>2705</v>
      </c>
      <c r="F672" s="2" t="s">
        <v>2706</v>
      </c>
      <c r="G672" s="2" t="s">
        <v>2733</v>
      </c>
      <c r="H672" s="2" t="s">
        <v>2706</v>
      </c>
      <c r="I672" s="2" t="s">
        <v>2759</v>
      </c>
      <c r="J672" s="2" t="s">
        <v>2760</v>
      </c>
      <c r="K672" s="2" t="s">
        <v>262</v>
      </c>
      <c r="L672" s="2">
        <v>4050</v>
      </c>
      <c r="M672" s="2" t="s">
        <v>2473</v>
      </c>
      <c r="N672" s="2" t="s">
        <v>422</v>
      </c>
      <c r="O672" s="2" t="s">
        <v>450</v>
      </c>
      <c r="P672" s="2" t="s">
        <v>266</v>
      </c>
      <c r="Q672" s="2" t="s">
        <v>118</v>
      </c>
      <c r="R672" s="2" t="s">
        <v>267</v>
      </c>
      <c r="S672" s="2" t="s">
        <v>182</v>
      </c>
      <c r="T672" s="2" t="s">
        <v>268</v>
      </c>
      <c r="U672" s="2" t="s">
        <v>187</v>
      </c>
      <c r="V672" s="2" t="s">
        <v>269</v>
      </c>
      <c r="W672" s="2" t="s">
        <v>270</v>
      </c>
      <c r="X672" s="2" t="s">
        <v>2458</v>
      </c>
      <c r="Y672" s="2" t="s">
        <v>2459</v>
      </c>
      <c r="Z672" s="16">
        <v>0</v>
      </c>
      <c r="AA672" s="16">
        <v>4587</v>
      </c>
      <c r="AB672" s="16">
        <v>0</v>
      </c>
      <c r="AC672" s="16">
        <v>0</v>
      </c>
      <c r="AD672" s="36">
        <f t="shared" si="72"/>
        <v>4587</v>
      </c>
      <c r="AE672" s="16">
        <v>0</v>
      </c>
      <c r="AF672" s="16">
        <v>0</v>
      </c>
      <c r="AG672" s="16">
        <f t="shared" si="73"/>
        <v>0</v>
      </c>
      <c r="AH672" s="16">
        <v>0</v>
      </c>
      <c r="AI672" s="16">
        <v>0</v>
      </c>
      <c r="AJ672" s="16">
        <f t="shared" si="74"/>
        <v>0</v>
      </c>
      <c r="AK672" s="16">
        <v>0</v>
      </c>
      <c r="AL672" s="16">
        <v>0</v>
      </c>
      <c r="AM672" s="16">
        <f t="shared" si="75"/>
        <v>0</v>
      </c>
      <c r="AN672" s="16">
        <v>0</v>
      </c>
      <c r="AO672" s="16">
        <v>0</v>
      </c>
      <c r="AP672" s="16">
        <f t="shared" si="76"/>
        <v>0</v>
      </c>
      <c r="AQ672" s="16">
        <v>0</v>
      </c>
      <c r="AR672" s="16">
        <f t="shared" si="77"/>
        <v>4587</v>
      </c>
      <c r="AS672" s="16">
        <v>0</v>
      </c>
      <c r="AT672" s="16" t="s">
        <v>273</v>
      </c>
      <c r="AU672" s="16" t="s">
        <v>274</v>
      </c>
      <c r="AV672" s="16">
        <v>0</v>
      </c>
      <c r="AW672" s="36">
        <v>0</v>
      </c>
      <c r="AX672" s="36">
        <v>0</v>
      </c>
      <c r="AY672" s="36">
        <v>0</v>
      </c>
      <c r="AZ672" s="36">
        <v>0</v>
      </c>
      <c r="BA672" s="36">
        <v>0</v>
      </c>
      <c r="BB672" s="36"/>
    </row>
    <row r="673" spans="1:54" hidden="1" x14ac:dyDescent="0.25">
      <c r="A673" s="2" t="str">
        <f t="shared" si="71"/>
        <v>R</v>
      </c>
      <c r="B673" s="34" t="s">
        <v>253</v>
      </c>
      <c r="C673" s="2" t="s">
        <v>2324</v>
      </c>
      <c r="D673" s="35" t="s">
        <v>2325</v>
      </c>
      <c r="E673" s="2" t="s">
        <v>2705</v>
      </c>
      <c r="F673" s="2" t="s">
        <v>2706</v>
      </c>
      <c r="G673" s="2" t="s">
        <v>2761</v>
      </c>
      <c r="H673" s="2" t="s">
        <v>2762</v>
      </c>
      <c r="I673" s="2" t="s">
        <v>2763</v>
      </c>
      <c r="J673" s="2" t="s">
        <v>2764</v>
      </c>
      <c r="K673" s="2" t="s">
        <v>262</v>
      </c>
      <c r="L673" s="2">
        <v>4022</v>
      </c>
      <c r="M673" s="2" t="s">
        <v>1991</v>
      </c>
      <c r="N673" s="2" t="s">
        <v>264</v>
      </c>
      <c r="O673" s="2" t="s">
        <v>450</v>
      </c>
      <c r="P673" s="2" t="s">
        <v>266</v>
      </c>
      <c r="Q673" s="2" t="s">
        <v>118</v>
      </c>
      <c r="R673" s="2" t="s">
        <v>267</v>
      </c>
      <c r="S673" s="2" t="s">
        <v>182</v>
      </c>
      <c r="T673" s="2" t="s">
        <v>268</v>
      </c>
      <c r="U673" s="2" t="s">
        <v>187</v>
      </c>
      <c r="V673" s="2" t="s">
        <v>269</v>
      </c>
      <c r="W673" s="2" t="s">
        <v>270</v>
      </c>
      <c r="X673" s="2" t="s">
        <v>2458</v>
      </c>
      <c r="Y673" s="2" t="s">
        <v>2459</v>
      </c>
      <c r="Z673" s="16">
        <v>0</v>
      </c>
      <c r="AA673" s="16">
        <v>0</v>
      </c>
      <c r="AB673" s="16">
        <v>5403086.5300000003</v>
      </c>
      <c r="AC673" s="16">
        <v>3397111.2239600006</v>
      </c>
      <c r="AD673" s="36">
        <f t="shared" si="72"/>
        <v>-3397111.2239600006</v>
      </c>
      <c r="AE673" s="16">
        <v>0</v>
      </c>
      <c r="AF673" s="16">
        <v>1611675.5</v>
      </c>
      <c r="AG673" s="16">
        <f t="shared" si="73"/>
        <v>-1611675.5</v>
      </c>
      <c r="AH673" s="16">
        <v>0</v>
      </c>
      <c r="AI673" s="16">
        <v>961149</v>
      </c>
      <c r="AJ673" s="16">
        <f t="shared" si="74"/>
        <v>-961149</v>
      </c>
      <c r="AK673" s="16">
        <v>0</v>
      </c>
      <c r="AL673" s="16">
        <v>1188402.5</v>
      </c>
      <c r="AM673" s="16">
        <f t="shared" si="75"/>
        <v>-1188402.5</v>
      </c>
      <c r="AN673" s="16">
        <v>0</v>
      </c>
      <c r="AO673" s="16">
        <v>515024.5</v>
      </c>
      <c r="AP673" s="16">
        <f t="shared" si="76"/>
        <v>-515024.5</v>
      </c>
      <c r="AQ673" s="16">
        <v>530475</v>
      </c>
      <c r="AR673" s="16">
        <f t="shared" si="77"/>
        <v>-7673362.723960001</v>
      </c>
      <c r="AS673" s="16" t="s">
        <v>2036</v>
      </c>
      <c r="AT673" s="16" t="s">
        <v>2765</v>
      </c>
      <c r="AU673" s="16" t="s">
        <v>274</v>
      </c>
      <c r="AV673" s="16">
        <v>0</v>
      </c>
      <c r="AW673" s="36">
        <v>0</v>
      </c>
      <c r="AX673" s="36">
        <v>0</v>
      </c>
      <c r="AY673" s="36">
        <v>0</v>
      </c>
      <c r="AZ673" s="36">
        <v>0</v>
      </c>
      <c r="BA673" s="36">
        <v>0</v>
      </c>
      <c r="BB673" s="36"/>
    </row>
    <row r="674" spans="1:54" hidden="1" x14ac:dyDescent="0.25">
      <c r="A674" s="2" t="str">
        <f t="shared" si="71"/>
        <v>R</v>
      </c>
      <c r="B674" s="34" t="s">
        <v>253</v>
      </c>
      <c r="C674" s="2" t="s">
        <v>2324</v>
      </c>
      <c r="D674" s="35" t="s">
        <v>2325</v>
      </c>
      <c r="E674" s="2" t="s">
        <v>2705</v>
      </c>
      <c r="F674" s="2" t="s">
        <v>2706</v>
      </c>
      <c r="G674" s="2" t="s">
        <v>2761</v>
      </c>
      <c r="H674" s="2" t="s">
        <v>2762</v>
      </c>
      <c r="I674" s="2" t="s">
        <v>2766</v>
      </c>
      <c r="J674" s="2" t="s">
        <v>2767</v>
      </c>
      <c r="K674" s="2" t="s">
        <v>262</v>
      </c>
      <c r="L674" s="2">
        <v>4022</v>
      </c>
      <c r="M674" s="2" t="s">
        <v>1991</v>
      </c>
      <c r="N674" s="2" t="s">
        <v>422</v>
      </c>
      <c r="O674" s="2" t="s">
        <v>450</v>
      </c>
      <c r="P674" s="2" t="s">
        <v>266</v>
      </c>
      <c r="Q674" s="2" t="s">
        <v>118</v>
      </c>
      <c r="R674" s="2" t="s">
        <v>267</v>
      </c>
      <c r="S674" s="2" t="s">
        <v>182</v>
      </c>
      <c r="T674" s="2" t="s">
        <v>268</v>
      </c>
      <c r="U674" s="2" t="s">
        <v>187</v>
      </c>
      <c r="V674" s="2" t="s">
        <v>269</v>
      </c>
      <c r="W674" s="2" t="s">
        <v>270</v>
      </c>
      <c r="X674" s="2" t="s">
        <v>2458</v>
      </c>
      <c r="Y674" s="2" t="s">
        <v>2459</v>
      </c>
      <c r="Z674" s="16">
        <v>0</v>
      </c>
      <c r="AA674" s="16">
        <v>0</v>
      </c>
      <c r="AB674" s="16">
        <v>0</v>
      </c>
      <c r="AC674" s="16">
        <v>0</v>
      </c>
      <c r="AD674" s="36">
        <f t="shared" si="72"/>
        <v>0</v>
      </c>
      <c r="AE674" s="16">
        <v>0</v>
      </c>
      <c r="AF674" s="16">
        <v>0</v>
      </c>
      <c r="AG674" s="16">
        <f t="shared" si="73"/>
        <v>0</v>
      </c>
      <c r="AH674" s="16">
        <v>0</v>
      </c>
      <c r="AI674" s="16">
        <v>0</v>
      </c>
      <c r="AJ674" s="16">
        <f t="shared" si="74"/>
        <v>0</v>
      </c>
      <c r="AK674" s="16">
        <v>0</v>
      </c>
      <c r="AL674" s="16">
        <v>0</v>
      </c>
      <c r="AM674" s="16">
        <f t="shared" si="75"/>
        <v>0</v>
      </c>
      <c r="AN674" s="16">
        <v>0</v>
      </c>
      <c r="AO674" s="16">
        <v>0</v>
      </c>
      <c r="AP674" s="16">
        <f t="shared" si="76"/>
        <v>0</v>
      </c>
      <c r="AQ674" s="16">
        <v>0</v>
      </c>
      <c r="AR674" s="16">
        <f t="shared" si="77"/>
        <v>0</v>
      </c>
      <c r="AS674" s="16">
        <v>0</v>
      </c>
      <c r="AT674" s="16" t="s">
        <v>273</v>
      </c>
      <c r="AU674" s="16" t="s">
        <v>274</v>
      </c>
      <c r="AV674" s="16">
        <v>0</v>
      </c>
      <c r="AW674" s="36">
        <v>0</v>
      </c>
      <c r="AX674" s="36">
        <v>0</v>
      </c>
      <c r="AY674" s="36">
        <v>0</v>
      </c>
      <c r="AZ674" s="36">
        <v>0</v>
      </c>
      <c r="BA674" s="36">
        <v>0</v>
      </c>
      <c r="BB674" s="36"/>
    </row>
    <row r="675" spans="1:54" hidden="1" x14ac:dyDescent="0.25">
      <c r="A675" s="2" t="str">
        <f t="shared" si="71"/>
        <v>R</v>
      </c>
      <c r="B675" s="34" t="s">
        <v>253</v>
      </c>
      <c r="C675" s="2" t="s">
        <v>2324</v>
      </c>
      <c r="D675" s="35" t="s">
        <v>2325</v>
      </c>
      <c r="E675" s="2" t="s">
        <v>2705</v>
      </c>
      <c r="F675" s="2" t="s">
        <v>2706</v>
      </c>
      <c r="G675" s="2" t="s">
        <v>2768</v>
      </c>
      <c r="H675" s="2" t="s">
        <v>2769</v>
      </c>
      <c r="I675" s="2" t="s">
        <v>2770</v>
      </c>
      <c r="J675" s="2" t="s">
        <v>2771</v>
      </c>
      <c r="K675" s="2" t="s">
        <v>262</v>
      </c>
      <c r="L675" s="2">
        <v>4022</v>
      </c>
      <c r="M675" s="2" t="s">
        <v>1991</v>
      </c>
      <c r="N675" s="2" t="s">
        <v>264</v>
      </c>
      <c r="O675" s="2" t="s">
        <v>265</v>
      </c>
      <c r="P675" s="2" t="s">
        <v>266</v>
      </c>
      <c r="Q675" s="2" t="s">
        <v>118</v>
      </c>
      <c r="R675" s="2" t="s">
        <v>267</v>
      </c>
      <c r="S675" s="2" t="s">
        <v>182</v>
      </c>
      <c r="T675" s="2" t="s">
        <v>268</v>
      </c>
      <c r="U675" s="2" t="s">
        <v>187</v>
      </c>
      <c r="V675" s="2" t="s">
        <v>269</v>
      </c>
      <c r="W675" s="2" t="s">
        <v>270</v>
      </c>
      <c r="X675" s="2" t="s">
        <v>2458</v>
      </c>
      <c r="Y675" s="2" t="s">
        <v>2459</v>
      </c>
      <c r="Z675" s="16">
        <v>0</v>
      </c>
      <c r="AA675" s="16">
        <v>0</v>
      </c>
      <c r="AB675" s="16">
        <v>98980.76</v>
      </c>
      <c r="AC675" s="16">
        <v>1274950.2341595001</v>
      </c>
      <c r="AD675" s="36">
        <f t="shared" si="72"/>
        <v>-1274950.2341595001</v>
      </c>
      <c r="AE675" s="16">
        <v>0</v>
      </c>
      <c r="AF675" s="16">
        <v>1055912</v>
      </c>
      <c r="AG675" s="16">
        <f t="shared" si="73"/>
        <v>-1055912</v>
      </c>
      <c r="AH675" s="16">
        <v>0</v>
      </c>
      <c r="AI675" s="16">
        <v>1514907</v>
      </c>
      <c r="AJ675" s="16">
        <f t="shared" si="74"/>
        <v>-1514907</v>
      </c>
      <c r="AK675" s="16">
        <v>0</v>
      </c>
      <c r="AL675" s="16">
        <v>1368039</v>
      </c>
      <c r="AM675" s="16">
        <f t="shared" si="75"/>
        <v>-1368039</v>
      </c>
      <c r="AN675" s="16">
        <v>0</v>
      </c>
      <c r="AO675" s="16">
        <v>700050</v>
      </c>
      <c r="AP675" s="16">
        <f t="shared" si="76"/>
        <v>-700050</v>
      </c>
      <c r="AQ675" s="16">
        <v>721052</v>
      </c>
      <c r="AR675" s="16">
        <f t="shared" si="77"/>
        <v>-5913858.2341595003</v>
      </c>
      <c r="AS675" s="16" t="s">
        <v>2036</v>
      </c>
      <c r="AT675" s="16" t="s">
        <v>2765</v>
      </c>
      <c r="AU675" s="16" t="s">
        <v>274</v>
      </c>
      <c r="AV675" s="16">
        <v>0</v>
      </c>
      <c r="AW675" s="36">
        <v>0</v>
      </c>
      <c r="AX675" s="36">
        <v>0</v>
      </c>
      <c r="AY675" s="36">
        <v>0</v>
      </c>
      <c r="AZ675" s="36">
        <v>0</v>
      </c>
      <c r="BA675" s="36">
        <v>0</v>
      </c>
      <c r="BB675" s="36"/>
    </row>
    <row r="676" spans="1:54" hidden="1" x14ac:dyDescent="0.25">
      <c r="A676" s="2" t="str">
        <f t="shared" si="71"/>
        <v>R</v>
      </c>
      <c r="B676" s="34" t="s">
        <v>253</v>
      </c>
      <c r="C676" s="2" t="s">
        <v>2324</v>
      </c>
      <c r="D676" s="35" t="s">
        <v>2325</v>
      </c>
      <c r="E676" s="2" t="s">
        <v>2772</v>
      </c>
      <c r="F676" s="2" t="s">
        <v>2773</v>
      </c>
      <c r="G676" s="2" t="s">
        <v>2774</v>
      </c>
      <c r="H676" s="2" t="s">
        <v>2773</v>
      </c>
      <c r="I676" s="2" t="s">
        <v>2775</v>
      </c>
      <c r="J676" s="2" t="s">
        <v>2776</v>
      </c>
      <c r="K676" s="2" t="s">
        <v>262</v>
      </c>
      <c r="L676" s="2">
        <v>4022</v>
      </c>
      <c r="M676" s="2" t="s">
        <v>1991</v>
      </c>
      <c r="N676" s="2" t="s">
        <v>264</v>
      </c>
      <c r="O676" s="2" t="s">
        <v>300</v>
      </c>
      <c r="P676" s="2" t="s">
        <v>460</v>
      </c>
      <c r="Q676" s="2" t="s">
        <v>51</v>
      </c>
      <c r="R676" s="2" t="s">
        <v>2018</v>
      </c>
      <c r="S676" s="2" t="s">
        <v>85</v>
      </c>
      <c r="T676" s="2" t="s">
        <v>2777</v>
      </c>
      <c r="U676" s="2" t="s">
        <v>2778</v>
      </c>
      <c r="V676" s="2" t="s">
        <v>269</v>
      </c>
      <c r="W676" s="2" t="s">
        <v>270</v>
      </c>
      <c r="X676" s="2" t="s">
        <v>2009</v>
      </c>
      <c r="Y676" s="2" t="s">
        <v>2010</v>
      </c>
      <c r="Z676" s="16">
        <v>0</v>
      </c>
      <c r="AA676" s="16">
        <v>0</v>
      </c>
      <c r="AB676" s="16">
        <v>0</v>
      </c>
      <c r="AC676" s="16">
        <v>0</v>
      </c>
      <c r="AD676" s="36">
        <f t="shared" si="72"/>
        <v>0</v>
      </c>
      <c r="AE676" s="16">
        <v>0</v>
      </c>
      <c r="AF676" s="16">
        <v>0</v>
      </c>
      <c r="AG676" s="16">
        <f t="shared" si="73"/>
        <v>0</v>
      </c>
      <c r="AH676" s="16">
        <v>0</v>
      </c>
      <c r="AI676" s="16">
        <v>0</v>
      </c>
      <c r="AJ676" s="16">
        <f t="shared" si="74"/>
        <v>0</v>
      </c>
      <c r="AK676" s="16">
        <v>0</v>
      </c>
      <c r="AL676" s="16">
        <v>0</v>
      </c>
      <c r="AM676" s="16">
        <f t="shared" si="75"/>
        <v>0</v>
      </c>
      <c r="AN676" s="16">
        <v>0</v>
      </c>
      <c r="AO676" s="16">
        <v>0</v>
      </c>
      <c r="AP676" s="16">
        <f t="shared" si="76"/>
        <v>0</v>
      </c>
      <c r="AQ676" s="16">
        <v>0</v>
      </c>
      <c r="AR676" s="16">
        <f t="shared" si="77"/>
        <v>0</v>
      </c>
      <c r="AS676" s="16" t="s">
        <v>2036</v>
      </c>
      <c r="AT676" s="16" t="s">
        <v>273</v>
      </c>
      <c r="AU676" s="16" t="s">
        <v>274</v>
      </c>
      <c r="AV676" s="16">
        <v>0</v>
      </c>
      <c r="AW676" s="36">
        <v>0</v>
      </c>
      <c r="AX676" s="36">
        <v>0</v>
      </c>
      <c r="AY676" s="36">
        <v>0</v>
      </c>
      <c r="AZ676" s="36">
        <v>0</v>
      </c>
      <c r="BA676" s="36">
        <v>0</v>
      </c>
      <c r="BB676" s="36"/>
    </row>
    <row r="677" spans="1:54" hidden="1" x14ac:dyDescent="0.25">
      <c r="A677" s="2" t="str">
        <f t="shared" si="71"/>
        <v>R</v>
      </c>
      <c r="B677" s="34" t="s">
        <v>253</v>
      </c>
      <c r="C677" s="2" t="s">
        <v>2324</v>
      </c>
      <c r="D677" s="35" t="s">
        <v>2325</v>
      </c>
      <c r="E677" s="2" t="s">
        <v>2772</v>
      </c>
      <c r="F677" s="2" t="s">
        <v>2773</v>
      </c>
      <c r="G677" s="2" t="s">
        <v>2774</v>
      </c>
      <c r="H677" s="2" t="s">
        <v>2773</v>
      </c>
      <c r="I677" s="2" t="s">
        <v>2779</v>
      </c>
      <c r="J677" s="2" t="s">
        <v>2780</v>
      </c>
      <c r="K677" s="2" t="s">
        <v>262</v>
      </c>
      <c r="L677" s="2">
        <v>4022</v>
      </c>
      <c r="M677" s="2" t="s">
        <v>1991</v>
      </c>
      <c r="N677" s="2" t="s">
        <v>264</v>
      </c>
      <c r="O677" s="2" t="s">
        <v>300</v>
      </c>
      <c r="P677" s="2" t="s">
        <v>460</v>
      </c>
      <c r="Q677" s="2" t="s">
        <v>51</v>
      </c>
      <c r="R677" s="2" t="s">
        <v>2018</v>
      </c>
      <c r="S677" s="2" t="s">
        <v>85</v>
      </c>
      <c r="T677" s="2" t="s">
        <v>2777</v>
      </c>
      <c r="U677" s="2" t="s">
        <v>2778</v>
      </c>
      <c r="V677" s="2" t="s">
        <v>269</v>
      </c>
      <c r="W677" s="2" t="s">
        <v>270</v>
      </c>
      <c r="X677" s="2" t="s">
        <v>2061</v>
      </c>
      <c r="Y677" s="2" t="s">
        <v>2062</v>
      </c>
      <c r="Z677" s="16">
        <v>0</v>
      </c>
      <c r="AA677" s="16">
        <v>0</v>
      </c>
      <c r="AB677" s="16">
        <v>0</v>
      </c>
      <c r="AC677" s="16">
        <v>0</v>
      </c>
      <c r="AD677" s="36">
        <f t="shared" si="72"/>
        <v>0</v>
      </c>
      <c r="AE677" s="16">
        <v>0</v>
      </c>
      <c r="AF677" s="16">
        <v>0</v>
      </c>
      <c r="AG677" s="16">
        <f t="shared" si="73"/>
        <v>0</v>
      </c>
      <c r="AH677" s="16">
        <v>0</v>
      </c>
      <c r="AI677" s="16">
        <v>0</v>
      </c>
      <c r="AJ677" s="16">
        <f t="shared" si="74"/>
        <v>0</v>
      </c>
      <c r="AK677" s="16">
        <v>0</v>
      </c>
      <c r="AL677" s="16">
        <v>0</v>
      </c>
      <c r="AM677" s="16">
        <f t="shared" si="75"/>
        <v>0</v>
      </c>
      <c r="AN677" s="16">
        <v>0</v>
      </c>
      <c r="AO677" s="16">
        <v>0</v>
      </c>
      <c r="AP677" s="16">
        <f t="shared" si="76"/>
        <v>0</v>
      </c>
      <c r="AQ677" s="16">
        <v>0</v>
      </c>
      <c r="AR677" s="16">
        <f t="shared" si="77"/>
        <v>0</v>
      </c>
      <c r="AS677" s="16" t="s">
        <v>2036</v>
      </c>
      <c r="AT677" s="16" t="s">
        <v>273</v>
      </c>
      <c r="AU677" s="16" t="s">
        <v>274</v>
      </c>
      <c r="AV677" s="16">
        <v>0</v>
      </c>
      <c r="AW677" s="36">
        <v>0</v>
      </c>
      <c r="AX677" s="36">
        <v>0</v>
      </c>
      <c r="AY677" s="36">
        <v>0</v>
      </c>
      <c r="AZ677" s="36">
        <v>0</v>
      </c>
      <c r="BA677" s="36">
        <v>0</v>
      </c>
      <c r="BB677" s="36"/>
    </row>
    <row r="678" spans="1:54" hidden="1" x14ac:dyDescent="0.25">
      <c r="A678" s="2" t="str">
        <f t="shared" si="71"/>
        <v>R</v>
      </c>
      <c r="B678" s="34" t="s">
        <v>253</v>
      </c>
      <c r="C678" s="2" t="s">
        <v>2324</v>
      </c>
      <c r="D678" s="35" t="s">
        <v>2325</v>
      </c>
      <c r="E678" s="2" t="s">
        <v>2772</v>
      </c>
      <c r="F678" s="2" t="s">
        <v>2773</v>
      </c>
      <c r="G678" s="2" t="s">
        <v>2774</v>
      </c>
      <c r="H678" s="2" t="s">
        <v>2773</v>
      </c>
      <c r="I678" s="2" t="s">
        <v>2781</v>
      </c>
      <c r="J678" s="2" t="s">
        <v>2782</v>
      </c>
      <c r="K678" s="2" t="s">
        <v>262</v>
      </c>
      <c r="L678" s="2">
        <v>4022</v>
      </c>
      <c r="M678" s="2" t="s">
        <v>1991</v>
      </c>
      <c r="N678" s="2" t="s">
        <v>264</v>
      </c>
      <c r="O678" s="2" t="s">
        <v>300</v>
      </c>
      <c r="P678" s="2" t="s">
        <v>460</v>
      </c>
      <c r="Q678" s="2" t="s">
        <v>51</v>
      </c>
      <c r="R678" s="2" t="s">
        <v>2018</v>
      </c>
      <c r="S678" s="2" t="s">
        <v>85</v>
      </c>
      <c r="T678" s="2" t="s">
        <v>2777</v>
      </c>
      <c r="U678" s="2" t="s">
        <v>2778</v>
      </c>
      <c r="V678" s="2" t="s">
        <v>269</v>
      </c>
      <c r="W678" s="2" t="s">
        <v>270</v>
      </c>
      <c r="X678" s="2" t="s">
        <v>2061</v>
      </c>
      <c r="Y678" s="2" t="s">
        <v>2062</v>
      </c>
      <c r="Z678" s="16">
        <v>0</v>
      </c>
      <c r="AA678" s="16">
        <v>0</v>
      </c>
      <c r="AB678" s="16">
        <v>0</v>
      </c>
      <c r="AC678" s="16">
        <v>0</v>
      </c>
      <c r="AD678" s="36">
        <f t="shared" si="72"/>
        <v>0</v>
      </c>
      <c r="AE678" s="16">
        <v>0</v>
      </c>
      <c r="AF678" s="16">
        <v>0</v>
      </c>
      <c r="AG678" s="16">
        <f t="shared" si="73"/>
        <v>0</v>
      </c>
      <c r="AH678" s="16">
        <v>0</v>
      </c>
      <c r="AI678" s="16">
        <v>0</v>
      </c>
      <c r="AJ678" s="16">
        <f t="shared" si="74"/>
        <v>0</v>
      </c>
      <c r="AK678" s="16">
        <v>0</v>
      </c>
      <c r="AL678" s="16">
        <v>0</v>
      </c>
      <c r="AM678" s="16">
        <f t="shared" si="75"/>
        <v>0</v>
      </c>
      <c r="AN678" s="16">
        <v>5575321.3133963374</v>
      </c>
      <c r="AO678" s="16">
        <v>0</v>
      </c>
      <c r="AP678" s="16">
        <f t="shared" si="76"/>
        <v>5575321.3133963374</v>
      </c>
      <c r="AQ678" s="16">
        <v>0</v>
      </c>
      <c r="AR678" s="16">
        <f t="shared" si="77"/>
        <v>5575321.3133963374</v>
      </c>
      <c r="AS678" s="16" t="s">
        <v>2036</v>
      </c>
      <c r="AT678" s="16" t="s">
        <v>2783</v>
      </c>
      <c r="AU678" s="16" t="s">
        <v>274</v>
      </c>
      <c r="AV678" s="16">
        <v>0</v>
      </c>
      <c r="AW678" s="36">
        <v>0</v>
      </c>
      <c r="AX678" s="36">
        <v>0</v>
      </c>
      <c r="AY678" s="36">
        <v>0</v>
      </c>
      <c r="AZ678" s="36">
        <v>0</v>
      </c>
      <c r="BA678" s="36">
        <v>0</v>
      </c>
      <c r="BB678" s="36"/>
    </row>
    <row r="679" spans="1:54" hidden="1" x14ac:dyDescent="0.25">
      <c r="A679" s="2" t="str">
        <f t="shared" si="71"/>
        <v>R</v>
      </c>
      <c r="B679" s="34" t="s">
        <v>253</v>
      </c>
      <c r="C679" s="2" t="s">
        <v>2324</v>
      </c>
      <c r="D679" s="35" t="s">
        <v>2325</v>
      </c>
      <c r="E679" s="2" t="s">
        <v>2784</v>
      </c>
      <c r="F679" s="2" t="s">
        <v>2785</v>
      </c>
      <c r="G679" s="2" t="s">
        <v>2786</v>
      </c>
      <c r="H679" s="2" t="s">
        <v>2785</v>
      </c>
      <c r="I679" s="2" t="s">
        <v>2787</v>
      </c>
      <c r="J679" s="2" t="s">
        <v>2788</v>
      </c>
      <c r="K679" s="2" t="s">
        <v>262</v>
      </c>
      <c r="L679" s="2">
        <v>4022</v>
      </c>
      <c r="M679" s="2" t="s">
        <v>1991</v>
      </c>
      <c r="N679" s="2" t="s">
        <v>264</v>
      </c>
      <c r="O679" s="2" t="s">
        <v>671</v>
      </c>
      <c r="P679" s="2" t="s">
        <v>460</v>
      </c>
      <c r="Q679" s="2" t="s">
        <v>51</v>
      </c>
      <c r="R679" s="2" t="s">
        <v>2018</v>
      </c>
      <c r="S679" s="2" t="s">
        <v>85</v>
      </c>
      <c r="T679" s="2" t="s">
        <v>2352</v>
      </c>
      <c r="U679" s="2" t="s">
        <v>19</v>
      </c>
      <c r="V679" s="2" t="s">
        <v>269</v>
      </c>
      <c r="W679" s="2" t="s">
        <v>270</v>
      </c>
      <c r="X679" s="2" t="s">
        <v>2061</v>
      </c>
      <c r="Y679" s="2" t="s">
        <v>2062</v>
      </c>
      <c r="Z679" s="16">
        <v>0</v>
      </c>
      <c r="AA679" s="16">
        <v>0</v>
      </c>
      <c r="AB679" s="16">
        <v>0</v>
      </c>
      <c r="AC679" s="16">
        <v>0</v>
      </c>
      <c r="AD679" s="36">
        <f t="shared" si="72"/>
        <v>0</v>
      </c>
      <c r="AE679" s="16">
        <v>0</v>
      </c>
      <c r="AF679" s="16">
        <v>0</v>
      </c>
      <c r="AG679" s="16">
        <f t="shared" si="73"/>
        <v>0</v>
      </c>
      <c r="AH679" s="16">
        <v>0</v>
      </c>
      <c r="AI679" s="16">
        <v>220000</v>
      </c>
      <c r="AJ679" s="16">
        <f t="shared" si="74"/>
        <v>-220000</v>
      </c>
      <c r="AK679" s="16">
        <v>0</v>
      </c>
      <c r="AL679" s="16">
        <v>6000000</v>
      </c>
      <c r="AM679" s="16">
        <f t="shared" si="75"/>
        <v>-6000000</v>
      </c>
      <c r="AN679" s="39">
        <v>220000</v>
      </c>
      <c r="AO679" s="16">
        <v>0</v>
      </c>
      <c r="AP679" s="16">
        <f t="shared" si="76"/>
        <v>220000</v>
      </c>
      <c r="AQ679" s="16">
        <v>0</v>
      </c>
      <c r="AR679" s="16">
        <f t="shared" si="77"/>
        <v>-6000000</v>
      </c>
      <c r="AS679" s="16" t="s">
        <v>2036</v>
      </c>
      <c r="AT679" s="16" t="s">
        <v>2789</v>
      </c>
      <c r="AU679" s="16" t="s">
        <v>274</v>
      </c>
      <c r="AV679" s="16">
        <v>0</v>
      </c>
      <c r="AW679" s="36">
        <v>0</v>
      </c>
      <c r="AX679" s="36">
        <v>0</v>
      </c>
      <c r="AY679" s="36">
        <v>0</v>
      </c>
      <c r="AZ679" s="36">
        <v>0</v>
      </c>
      <c r="BA679" s="36">
        <v>0</v>
      </c>
      <c r="BB679" s="36"/>
    </row>
    <row r="680" spans="1:54" hidden="1" x14ac:dyDescent="0.25">
      <c r="A680" s="2" t="str">
        <f t="shared" si="71"/>
        <v>R</v>
      </c>
      <c r="B680" s="34" t="s">
        <v>253</v>
      </c>
      <c r="C680" s="2" t="s">
        <v>2790</v>
      </c>
      <c r="D680" s="35" t="s">
        <v>2791</v>
      </c>
      <c r="E680" s="2" t="s">
        <v>2792</v>
      </c>
      <c r="F680" s="2" t="s">
        <v>2793</v>
      </c>
      <c r="G680" s="2" t="s">
        <v>2794</v>
      </c>
      <c r="H680" s="2" t="s">
        <v>2793</v>
      </c>
      <c r="I680" s="2" t="s">
        <v>2795</v>
      </c>
      <c r="J680" s="2" t="s">
        <v>2796</v>
      </c>
      <c r="K680" s="2" t="s">
        <v>262</v>
      </c>
      <c r="L680" s="2">
        <v>4022</v>
      </c>
      <c r="M680" s="2" t="s">
        <v>1991</v>
      </c>
      <c r="N680" s="2" t="s">
        <v>264</v>
      </c>
      <c r="O680" s="2" t="s">
        <v>671</v>
      </c>
      <c r="P680" s="2" t="s">
        <v>460</v>
      </c>
      <c r="Q680" s="2" t="s">
        <v>51</v>
      </c>
      <c r="R680" s="2" t="s">
        <v>2018</v>
      </c>
      <c r="S680" s="2" t="s">
        <v>85</v>
      </c>
      <c r="T680" s="2" t="s">
        <v>2797</v>
      </c>
      <c r="U680" s="2" t="s">
        <v>2798</v>
      </c>
      <c r="V680" s="2" t="s">
        <v>269</v>
      </c>
      <c r="W680" s="2" t="s">
        <v>270</v>
      </c>
      <c r="X680" s="2" t="s">
        <v>2061</v>
      </c>
      <c r="Y680" s="2" t="s">
        <v>2062</v>
      </c>
      <c r="Z680" s="16">
        <v>350000</v>
      </c>
      <c r="AA680" s="50">
        <v>350000</v>
      </c>
      <c r="AB680" s="16">
        <v>-1744.05</v>
      </c>
      <c r="AC680" s="16">
        <v>0</v>
      </c>
      <c r="AD680" s="36">
        <f t="shared" si="72"/>
        <v>350000</v>
      </c>
      <c r="AE680" s="16">
        <v>0</v>
      </c>
      <c r="AF680" s="16">
        <v>0</v>
      </c>
      <c r="AG680" s="16">
        <f t="shared" si="73"/>
        <v>0</v>
      </c>
      <c r="AH680" s="16">
        <v>0</v>
      </c>
      <c r="AI680" s="16">
        <v>0</v>
      </c>
      <c r="AJ680" s="16">
        <f t="shared" si="74"/>
        <v>0</v>
      </c>
      <c r="AK680" s="16">
        <v>0</v>
      </c>
      <c r="AL680" s="16">
        <v>0</v>
      </c>
      <c r="AM680" s="16">
        <f t="shared" si="75"/>
        <v>0</v>
      </c>
      <c r="AN680" s="16">
        <v>0</v>
      </c>
      <c r="AO680" s="16">
        <v>0</v>
      </c>
      <c r="AP680" s="16">
        <f t="shared" si="76"/>
        <v>0</v>
      </c>
      <c r="AQ680" s="16">
        <v>0</v>
      </c>
      <c r="AR680" s="16">
        <f t="shared" si="77"/>
        <v>350000</v>
      </c>
      <c r="AS680" s="16" t="s">
        <v>1997</v>
      </c>
      <c r="AT680" s="16" t="s">
        <v>273</v>
      </c>
      <c r="AU680" s="16" t="s">
        <v>274</v>
      </c>
      <c r="AV680" s="16">
        <v>0</v>
      </c>
      <c r="AW680" s="36">
        <v>0</v>
      </c>
      <c r="AX680" s="36">
        <v>0</v>
      </c>
      <c r="AY680" s="36">
        <v>0</v>
      </c>
      <c r="AZ680" s="36">
        <v>0</v>
      </c>
      <c r="BA680" s="36">
        <v>0</v>
      </c>
      <c r="BB680" s="36"/>
    </row>
    <row r="681" spans="1:54" hidden="1" x14ac:dyDescent="0.25">
      <c r="A681" s="2" t="str">
        <f t="shared" si="71"/>
        <v>R</v>
      </c>
      <c r="B681" s="34" t="s">
        <v>253</v>
      </c>
      <c r="C681" s="2" t="s">
        <v>2799</v>
      </c>
      <c r="D681" s="35" t="s">
        <v>2800</v>
      </c>
      <c r="E681" s="2" t="s">
        <v>2801</v>
      </c>
      <c r="F681" s="2" t="s">
        <v>2802</v>
      </c>
      <c r="G681" s="2" t="s">
        <v>2803</v>
      </c>
      <c r="H681" s="2" t="s">
        <v>2802</v>
      </c>
      <c r="I681" s="2" t="s">
        <v>2804</v>
      </c>
      <c r="J681" s="2" t="s">
        <v>2805</v>
      </c>
      <c r="K681" s="2" t="s">
        <v>262</v>
      </c>
      <c r="L681" s="2">
        <v>3037</v>
      </c>
      <c r="M681" s="2" t="s">
        <v>2806</v>
      </c>
      <c r="N681" s="2" t="s">
        <v>264</v>
      </c>
      <c r="O681" s="2" t="s">
        <v>450</v>
      </c>
      <c r="P681" s="2" t="s">
        <v>266</v>
      </c>
      <c r="Q681" s="2" t="s">
        <v>118</v>
      </c>
      <c r="R681" s="2" t="s">
        <v>267</v>
      </c>
      <c r="S681" s="2" t="s">
        <v>182</v>
      </c>
      <c r="T681" s="2" t="s">
        <v>2807</v>
      </c>
      <c r="U681" s="2" t="s">
        <v>185</v>
      </c>
      <c r="V681" s="2" t="s">
        <v>2020</v>
      </c>
      <c r="W681" s="2" t="s">
        <v>2021</v>
      </c>
      <c r="X681" s="2" t="s">
        <v>2654</v>
      </c>
      <c r="Y681" s="2" t="s">
        <v>2655</v>
      </c>
      <c r="Z681" s="16">
        <v>0</v>
      </c>
      <c r="AA681" s="16">
        <v>500375</v>
      </c>
      <c r="AB681" s="16">
        <v>640379.07999999996</v>
      </c>
      <c r="AC681" s="16">
        <v>426132.46250000002</v>
      </c>
      <c r="AD681" s="36">
        <f t="shared" si="72"/>
        <v>74242.537499999977</v>
      </c>
      <c r="AE681" s="16">
        <v>0</v>
      </c>
      <c r="AF681" s="16">
        <v>800000</v>
      </c>
      <c r="AG681" s="16">
        <f t="shared" si="73"/>
        <v>-800000</v>
      </c>
      <c r="AH681" s="16">
        <v>0</v>
      </c>
      <c r="AI681" s="16">
        <v>700000</v>
      </c>
      <c r="AJ681" s="16">
        <f t="shared" si="74"/>
        <v>-700000</v>
      </c>
      <c r="AK681" s="16">
        <v>0</v>
      </c>
      <c r="AL681" s="16">
        <v>700000</v>
      </c>
      <c r="AM681" s="16">
        <f t="shared" si="75"/>
        <v>-700000</v>
      </c>
      <c r="AN681" s="16">
        <v>0</v>
      </c>
      <c r="AO681" s="16">
        <v>700000</v>
      </c>
      <c r="AP681" s="16">
        <f t="shared" si="76"/>
        <v>-700000</v>
      </c>
      <c r="AQ681" s="16">
        <v>700000</v>
      </c>
      <c r="AR681" s="16">
        <f t="shared" si="77"/>
        <v>-2825757.4624999999</v>
      </c>
      <c r="AS681" s="16" t="s">
        <v>2808</v>
      </c>
      <c r="AT681" s="16" t="s">
        <v>2809</v>
      </c>
      <c r="AU681" s="16" t="s">
        <v>274</v>
      </c>
      <c r="AV681" s="16">
        <v>0</v>
      </c>
      <c r="AW681" s="36">
        <v>0</v>
      </c>
      <c r="AX681" s="36">
        <v>0</v>
      </c>
      <c r="AY681" s="36">
        <v>0</v>
      </c>
      <c r="AZ681" s="36">
        <v>0</v>
      </c>
      <c r="BA681" s="36">
        <v>0</v>
      </c>
      <c r="BB681" s="36"/>
    </row>
    <row r="682" spans="1:54" hidden="1" x14ac:dyDescent="0.25">
      <c r="A682" s="2" t="str">
        <f t="shared" si="71"/>
        <v>R</v>
      </c>
      <c r="B682" s="34" t="s">
        <v>253</v>
      </c>
      <c r="C682" s="2" t="s">
        <v>2799</v>
      </c>
      <c r="D682" s="35" t="s">
        <v>2800</v>
      </c>
      <c r="E682" s="2" t="s">
        <v>2801</v>
      </c>
      <c r="F682" s="2" t="s">
        <v>2802</v>
      </c>
      <c r="G682" s="2" t="s">
        <v>2803</v>
      </c>
      <c r="H682" s="2" t="s">
        <v>2802</v>
      </c>
      <c r="I682" s="2" t="s">
        <v>2810</v>
      </c>
      <c r="J682" s="2" t="s">
        <v>2811</v>
      </c>
      <c r="K682" s="2" t="s">
        <v>262</v>
      </c>
      <c r="L682" s="2">
        <v>4022</v>
      </c>
      <c r="M682" s="2" t="s">
        <v>1991</v>
      </c>
      <c r="N682" s="2" t="s">
        <v>264</v>
      </c>
      <c r="O682" s="2" t="s">
        <v>300</v>
      </c>
      <c r="P682" s="2" t="s">
        <v>266</v>
      </c>
      <c r="Q682" s="2" t="s">
        <v>118</v>
      </c>
      <c r="R682" s="2" t="s">
        <v>267</v>
      </c>
      <c r="S682" s="2" t="s">
        <v>182</v>
      </c>
      <c r="T682" s="2" t="s">
        <v>2807</v>
      </c>
      <c r="U682" s="2" t="s">
        <v>185</v>
      </c>
      <c r="V682" s="2" t="s">
        <v>2020</v>
      </c>
      <c r="W682" s="2" t="s">
        <v>2021</v>
      </c>
      <c r="X682" s="2" t="s">
        <v>2654</v>
      </c>
      <c r="Y682" s="2" t="s">
        <v>2655</v>
      </c>
      <c r="Z682" s="16">
        <v>0</v>
      </c>
      <c r="AA682" s="16">
        <v>0</v>
      </c>
      <c r="AB682" s="16">
        <v>47881.760000000002</v>
      </c>
      <c r="AC682" s="16">
        <v>273146.70883999998</v>
      </c>
      <c r="AD682" s="36">
        <f t="shared" si="72"/>
        <v>-273146.70883999998</v>
      </c>
      <c r="AE682" s="16">
        <v>0</v>
      </c>
      <c r="AF682" s="16">
        <v>0</v>
      </c>
      <c r="AG682" s="16">
        <f t="shared" si="73"/>
        <v>0</v>
      </c>
      <c r="AH682" s="16">
        <v>0</v>
      </c>
      <c r="AI682" s="16">
        <v>0</v>
      </c>
      <c r="AJ682" s="16">
        <f t="shared" si="74"/>
        <v>0</v>
      </c>
      <c r="AK682" s="16">
        <v>0</v>
      </c>
      <c r="AL682" s="16">
        <v>0</v>
      </c>
      <c r="AM682" s="16">
        <f t="shared" si="75"/>
        <v>0</v>
      </c>
      <c r="AN682" s="16">
        <v>0</v>
      </c>
      <c r="AO682" s="16">
        <v>0</v>
      </c>
      <c r="AP682" s="16">
        <f t="shared" si="76"/>
        <v>0</v>
      </c>
      <c r="AQ682" s="16">
        <v>0</v>
      </c>
      <c r="AR682" s="16">
        <f t="shared" si="77"/>
        <v>-273146.70883999998</v>
      </c>
      <c r="AS682" s="16" t="s">
        <v>2808</v>
      </c>
      <c r="AT682" s="16" t="s">
        <v>273</v>
      </c>
      <c r="AU682" s="16" t="s">
        <v>274</v>
      </c>
      <c r="AV682" s="16">
        <v>0</v>
      </c>
      <c r="AW682" s="36">
        <v>0</v>
      </c>
      <c r="AX682" s="36">
        <v>0</v>
      </c>
      <c r="AY682" s="36">
        <v>0</v>
      </c>
      <c r="AZ682" s="36">
        <v>0</v>
      </c>
      <c r="BA682" s="36">
        <v>0</v>
      </c>
      <c r="BB682" s="36"/>
    </row>
    <row r="683" spans="1:54" hidden="1" x14ac:dyDescent="0.25">
      <c r="A683" s="2" t="str">
        <f t="shared" si="71"/>
        <v>R</v>
      </c>
      <c r="B683" s="34" t="s">
        <v>253</v>
      </c>
      <c r="C683" s="2" t="s">
        <v>2799</v>
      </c>
      <c r="D683" s="35" t="s">
        <v>2800</v>
      </c>
      <c r="E683" s="2" t="s">
        <v>2801</v>
      </c>
      <c r="F683" s="2" t="s">
        <v>2802</v>
      </c>
      <c r="G683" s="2" t="s">
        <v>2803</v>
      </c>
      <c r="H683" s="2" t="s">
        <v>2802</v>
      </c>
      <c r="I683" s="2" t="s">
        <v>2812</v>
      </c>
      <c r="J683" s="2" t="s">
        <v>2813</v>
      </c>
      <c r="K683" s="2" t="s">
        <v>262</v>
      </c>
      <c r="L683" s="2">
        <v>4022</v>
      </c>
      <c r="M683" s="2" t="s">
        <v>1991</v>
      </c>
      <c r="N683" s="2" t="s">
        <v>264</v>
      </c>
      <c r="O683" s="2" t="s">
        <v>450</v>
      </c>
      <c r="P683" s="2" t="s">
        <v>460</v>
      </c>
      <c r="Q683" s="2" t="s">
        <v>51</v>
      </c>
      <c r="R683" s="2" t="s">
        <v>2814</v>
      </c>
      <c r="S683" s="2" t="s">
        <v>80</v>
      </c>
      <c r="T683" s="2" t="s">
        <v>2815</v>
      </c>
      <c r="U683" s="2" t="s">
        <v>2816</v>
      </c>
      <c r="V683" s="2" t="s">
        <v>2020</v>
      </c>
      <c r="W683" s="2" t="s">
        <v>2021</v>
      </c>
      <c r="X683" s="2" t="s">
        <v>2654</v>
      </c>
      <c r="Y683" s="2" t="s">
        <v>2655</v>
      </c>
      <c r="Z683" s="16">
        <v>1647000</v>
      </c>
      <c r="AA683" s="16">
        <v>1647000</v>
      </c>
      <c r="AB683" s="16">
        <v>1642234.39</v>
      </c>
      <c r="AC683" s="16">
        <v>1021459.814402</v>
      </c>
      <c r="AD683" s="36">
        <f t="shared" si="72"/>
        <v>625540.18559799995</v>
      </c>
      <c r="AE683" s="16">
        <v>2272357</v>
      </c>
      <c r="AF683" s="16">
        <v>2272357</v>
      </c>
      <c r="AG683" s="16">
        <f t="shared" si="73"/>
        <v>0</v>
      </c>
      <c r="AH683" s="16">
        <v>2272357</v>
      </c>
      <c r="AI683" s="16">
        <v>2272357</v>
      </c>
      <c r="AJ683" s="16">
        <f t="shared" si="74"/>
        <v>0</v>
      </c>
      <c r="AK683" s="16">
        <v>2272357</v>
      </c>
      <c r="AL683" s="16">
        <v>2272357</v>
      </c>
      <c r="AM683" s="16">
        <f t="shared" si="75"/>
        <v>0</v>
      </c>
      <c r="AN683" s="16">
        <v>2272357</v>
      </c>
      <c r="AO683" s="16">
        <v>2272357</v>
      </c>
      <c r="AP683" s="16">
        <f t="shared" si="76"/>
        <v>0</v>
      </c>
      <c r="AQ683" s="16">
        <v>2272357</v>
      </c>
      <c r="AR683" s="16">
        <f t="shared" si="77"/>
        <v>625540.18559799995</v>
      </c>
      <c r="AS683" s="16" t="s">
        <v>2808</v>
      </c>
      <c r="AT683" s="16" t="s">
        <v>273</v>
      </c>
      <c r="AU683" s="16" t="s">
        <v>274</v>
      </c>
      <c r="AV683" s="16">
        <v>0</v>
      </c>
      <c r="AW683" s="36">
        <v>0</v>
      </c>
      <c r="AX683" s="36">
        <v>0</v>
      </c>
      <c r="AY683" s="36">
        <v>0</v>
      </c>
      <c r="AZ683" s="36">
        <v>0</v>
      </c>
      <c r="BA683" s="36">
        <v>0</v>
      </c>
      <c r="BB683" s="36"/>
    </row>
    <row r="684" spans="1:54" hidden="1" x14ac:dyDescent="0.25">
      <c r="A684" s="2" t="str">
        <f t="shared" si="71"/>
        <v>R</v>
      </c>
      <c r="B684" s="34" t="s">
        <v>253</v>
      </c>
      <c r="C684" s="2" t="s">
        <v>2799</v>
      </c>
      <c r="D684" s="35" t="s">
        <v>2800</v>
      </c>
      <c r="E684" s="2" t="s">
        <v>2801</v>
      </c>
      <c r="F684" s="2" t="s">
        <v>2802</v>
      </c>
      <c r="G684" s="2" t="s">
        <v>2803</v>
      </c>
      <c r="H684" s="2" t="s">
        <v>2802</v>
      </c>
      <c r="I684" s="2" t="s">
        <v>2817</v>
      </c>
      <c r="J684" s="2" t="s">
        <v>2818</v>
      </c>
      <c r="K684" s="2" t="s">
        <v>262</v>
      </c>
      <c r="L684" s="2">
        <v>3037</v>
      </c>
      <c r="M684" s="2" t="s">
        <v>2806</v>
      </c>
      <c r="N684" s="2" t="s">
        <v>264</v>
      </c>
      <c r="O684" s="2" t="s">
        <v>450</v>
      </c>
      <c r="P684" s="2" t="s">
        <v>266</v>
      </c>
      <c r="Q684" s="2" t="s">
        <v>118</v>
      </c>
      <c r="R684" s="2" t="s">
        <v>267</v>
      </c>
      <c r="S684" s="2" t="s">
        <v>182</v>
      </c>
      <c r="T684" s="2" t="s">
        <v>2807</v>
      </c>
      <c r="U684" s="2" t="s">
        <v>185</v>
      </c>
      <c r="V684" s="2" t="s">
        <v>2020</v>
      </c>
      <c r="W684" s="2" t="s">
        <v>2021</v>
      </c>
      <c r="X684" s="2" t="s">
        <v>2654</v>
      </c>
      <c r="Y684" s="2" t="s">
        <v>2655</v>
      </c>
      <c r="Z684" s="16">
        <v>900375</v>
      </c>
      <c r="AA684" s="16">
        <v>200000</v>
      </c>
      <c r="AB684" s="16">
        <v>340670.38</v>
      </c>
      <c r="AC684" s="16">
        <v>173151.97</v>
      </c>
      <c r="AD684" s="36">
        <f t="shared" si="72"/>
        <v>26848.03</v>
      </c>
      <c r="AE684" s="16">
        <v>1639179.2920353985</v>
      </c>
      <c r="AF684" s="16">
        <v>353798</v>
      </c>
      <c r="AG684" s="16">
        <f t="shared" si="73"/>
        <v>1285381.2920353985</v>
      </c>
      <c r="AH684" s="16">
        <v>1666843.9115044249</v>
      </c>
      <c r="AI684" s="16">
        <v>350000</v>
      </c>
      <c r="AJ684" s="16">
        <f t="shared" si="74"/>
        <v>1316843.9115044249</v>
      </c>
      <c r="AK684" s="16">
        <v>1695400.9380530973</v>
      </c>
      <c r="AL684" s="16">
        <v>350000</v>
      </c>
      <c r="AM684" s="16">
        <f t="shared" si="75"/>
        <v>1345400.9380530973</v>
      </c>
      <c r="AN684" s="16">
        <v>1724850.3716814159</v>
      </c>
      <c r="AO684" s="16">
        <v>350000</v>
      </c>
      <c r="AP684" s="16">
        <f t="shared" si="76"/>
        <v>1374850.3716814159</v>
      </c>
      <c r="AQ684" s="16">
        <v>350000</v>
      </c>
      <c r="AR684" s="16">
        <f t="shared" si="77"/>
        <v>5349324.5432743365</v>
      </c>
      <c r="AS684" s="16" t="s">
        <v>2808</v>
      </c>
      <c r="AT684" s="16" t="s">
        <v>273</v>
      </c>
      <c r="AU684" s="16" t="s">
        <v>274</v>
      </c>
      <c r="AV684" s="16">
        <v>0</v>
      </c>
      <c r="AW684" s="36">
        <v>0</v>
      </c>
      <c r="AX684" s="36">
        <v>0</v>
      </c>
      <c r="AY684" s="36">
        <v>0</v>
      </c>
      <c r="AZ684" s="36">
        <v>0</v>
      </c>
      <c r="BA684" s="36">
        <v>0</v>
      </c>
      <c r="BB684" s="36"/>
    </row>
    <row r="685" spans="1:54" hidden="1" x14ac:dyDescent="0.25">
      <c r="A685" s="2" t="str">
        <f t="shared" si="71"/>
        <v>R</v>
      </c>
      <c r="B685" s="34" t="s">
        <v>253</v>
      </c>
      <c r="C685" s="2" t="s">
        <v>2799</v>
      </c>
      <c r="D685" s="35" t="s">
        <v>2800</v>
      </c>
      <c r="E685" s="2" t="s">
        <v>2801</v>
      </c>
      <c r="F685" s="2" t="s">
        <v>2802</v>
      </c>
      <c r="G685" s="2" t="s">
        <v>2803</v>
      </c>
      <c r="H685" s="2" t="s">
        <v>2802</v>
      </c>
      <c r="I685" s="2" t="s">
        <v>2819</v>
      </c>
      <c r="J685" s="2" t="s">
        <v>2820</v>
      </c>
      <c r="K685" s="2" t="s">
        <v>262</v>
      </c>
      <c r="L685" s="2">
        <v>3037</v>
      </c>
      <c r="M685" s="2" t="s">
        <v>2806</v>
      </c>
      <c r="N685" s="2" t="s">
        <v>264</v>
      </c>
      <c r="O685" s="2" t="s">
        <v>300</v>
      </c>
      <c r="P685" s="2" t="s">
        <v>266</v>
      </c>
      <c r="Q685" s="2" t="s">
        <v>118</v>
      </c>
      <c r="R685" s="2" t="s">
        <v>267</v>
      </c>
      <c r="S685" s="2" t="s">
        <v>182</v>
      </c>
      <c r="T685" s="2" t="s">
        <v>2807</v>
      </c>
      <c r="U685" s="2" t="s">
        <v>185</v>
      </c>
      <c r="V685" s="2" t="s">
        <v>2020</v>
      </c>
      <c r="W685" s="2" t="s">
        <v>2021</v>
      </c>
      <c r="X685" s="2" t="s">
        <v>2654</v>
      </c>
      <c r="Y685" s="2" t="s">
        <v>2655</v>
      </c>
      <c r="Z685" s="16">
        <v>0</v>
      </c>
      <c r="AA685" s="16">
        <v>0</v>
      </c>
      <c r="AB685" s="16">
        <v>0</v>
      </c>
      <c r="AC685" s="16">
        <v>0</v>
      </c>
      <c r="AD685" s="36">
        <f t="shared" si="72"/>
        <v>0</v>
      </c>
      <c r="AE685" s="16">
        <v>0</v>
      </c>
      <c r="AF685" s="16">
        <v>0</v>
      </c>
      <c r="AG685" s="16">
        <f t="shared" si="73"/>
        <v>0</v>
      </c>
      <c r="AH685" s="16">
        <v>0</v>
      </c>
      <c r="AI685" s="16">
        <v>0</v>
      </c>
      <c r="AJ685" s="16">
        <f t="shared" si="74"/>
        <v>0</v>
      </c>
      <c r="AK685" s="16">
        <v>0</v>
      </c>
      <c r="AL685" s="16">
        <v>0</v>
      </c>
      <c r="AM685" s="16">
        <f t="shared" si="75"/>
        <v>0</v>
      </c>
      <c r="AN685" s="16">
        <v>0</v>
      </c>
      <c r="AO685" s="16">
        <v>0</v>
      </c>
      <c r="AP685" s="16">
        <f t="shared" si="76"/>
        <v>0</v>
      </c>
      <c r="AQ685" s="16">
        <v>0</v>
      </c>
      <c r="AR685" s="16">
        <f t="shared" si="77"/>
        <v>0</v>
      </c>
      <c r="AS685" s="16" t="s">
        <v>2808</v>
      </c>
      <c r="AT685" s="16" t="s">
        <v>2821</v>
      </c>
      <c r="AU685" s="16" t="s">
        <v>274</v>
      </c>
      <c r="AV685" s="16">
        <v>0</v>
      </c>
      <c r="AW685" s="36">
        <v>0</v>
      </c>
      <c r="AX685" s="36">
        <v>0</v>
      </c>
      <c r="AY685" s="36">
        <v>0</v>
      </c>
      <c r="AZ685" s="36">
        <v>0</v>
      </c>
      <c r="BA685" s="36">
        <v>0</v>
      </c>
      <c r="BB685" s="36"/>
    </row>
    <row r="686" spans="1:54" hidden="1" x14ac:dyDescent="0.25">
      <c r="A686" s="2" t="str">
        <f t="shared" si="71"/>
        <v>R</v>
      </c>
      <c r="B686" s="34" t="s">
        <v>253</v>
      </c>
      <c r="C686" s="2" t="s">
        <v>2799</v>
      </c>
      <c r="D686" s="35" t="s">
        <v>2800</v>
      </c>
      <c r="E686" s="2" t="s">
        <v>2801</v>
      </c>
      <c r="F686" s="2" t="s">
        <v>2802</v>
      </c>
      <c r="G686" s="2" t="s">
        <v>2803</v>
      </c>
      <c r="H686" s="2" t="s">
        <v>2802</v>
      </c>
      <c r="I686" s="2" t="s">
        <v>2822</v>
      </c>
      <c r="J686" s="2" t="s">
        <v>2823</v>
      </c>
      <c r="K686" s="2" t="s">
        <v>262</v>
      </c>
      <c r="L686" s="2">
        <v>4022</v>
      </c>
      <c r="M686" s="2" t="s">
        <v>1991</v>
      </c>
      <c r="N686" s="2" t="s">
        <v>264</v>
      </c>
      <c r="O686" s="2" t="s">
        <v>450</v>
      </c>
      <c r="P686" s="2" t="s">
        <v>266</v>
      </c>
      <c r="Q686" s="2" t="s">
        <v>118</v>
      </c>
      <c r="R686" s="2" t="s">
        <v>267</v>
      </c>
      <c r="S686" s="2" t="s">
        <v>182</v>
      </c>
      <c r="T686" s="2" t="s">
        <v>2807</v>
      </c>
      <c r="U686" s="2" t="s">
        <v>185</v>
      </c>
      <c r="V686" s="2" t="s">
        <v>2020</v>
      </c>
      <c r="W686" s="2" t="s">
        <v>2021</v>
      </c>
      <c r="X686" s="2" t="s">
        <v>2654</v>
      </c>
      <c r="Y686" s="2" t="s">
        <v>2655</v>
      </c>
      <c r="Z686" s="16">
        <v>0</v>
      </c>
      <c r="AA686" s="16">
        <v>0</v>
      </c>
      <c r="AB686" s="16">
        <v>169663.55</v>
      </c>
      <c r="AC686" s="16">
        <v>1346794.0778000001</v>
      </c>
      <c r="AD686" s="36">
        <f t="shared" si="72"/>
        <v>-1346794.0778000001</v>
      </c>
      <c r="AE686" s="16">
        <v>0</v>
      </c>
      <c r="AF686" s="16">
        <v>0</v>
      </c>
      <c r="AG686" s="16">
        <f t="shared" si="73"/>
        <v>0</v>
      </c>
      <c r="AH686" s="16">
        <v>0</v>
      </c>
      <c r="AI686" s="16">
        <v>0</v>
      </c>
      <c r="AJ686" s="16">
        <f t="shared" si="74"/>
        <v>0</v>
      </c>
      <c r="AK686" s="16">
        <v>0</v>
      </c>
      <c r="AL686" s="16">
        <v>0</v>
      </c>
      <c r="AM686" s="16">
        <f t="shared" si="75"/>
        <v>0</v>
      </c>
      <c r="AN686" s="16">
        <v>0</v>
      </c>
      <c r="AO686" s="16">
        <v>0</v>
      </c>
      <c r="AP686" s="16">
        <f t="shared" si="76"/>
        <v>0</v>
      </c>
      <c r="AQ686" s="16">
        <v>0</v>
      </c>
      <c r="AR686" s="16">
        <f t="shared" si="77"/>
        <v>-1346794.0778000001</v>
      </c>
      <c r="AS686" s="16" t="s">
        <v>2808</v>
      </c>
      <c r="AT686" s="16" t="s">
        <v>273</v>
      </c>
      <c r="AU686" s="16" t="s">
        <v>274</v>
      </c>
      <c r="AV686" s="16">
        <v>0</v>
      </c>
      <c r="AW686" s="36">
        <v>0</v>
      </c>
      <c r="AX686" s="36">
        <v>0</v>
      </c>
      <c r="AY686" s="36">
        <v>0</v>
      </c>
      <c r="AZ686" s="36">
        <v>0</v>
      </c>
      <c r="BA686" s="36">
        <v>0</v>
      </c>
      <c r="BB686" s="36"/>
    </row>
    <row r="687" spans="1:54" hidden="1" x14ac:dyDescent="0.25">
      <c r="A687" s="2" t="str">
        <f t="shared" si="71"/>
        <v>R</v>
      </c>
      <c r="B687" s="34" t="s">
        <v>253</v>
      </c>
      <c r="C687" s="2" t="s">
        <v>2799</v>
      </c>
      <c r="D687" s="35" t="s">
        <v>2800</v>
      </c>
      <c r="E687" s="2" t="s">
        <v>2801</v>
      </c>
      <c r="F687" s="2" t="s">
        <v>2802</v>
      </c>
      <c r="G687" s="2" t="s">
        <v>2803</v>
      </c>
      <c r="H687" s="2" t="s">
        <v>2802</v>
      </c>
      <c r="I687" s="2" t="s">
        <v>2824</v>
      </c>
      <c r="J687" s="2" t="s">
        <v>2825</v>
      </c>
      <c r="K687" s="2" t="s">
        <v>262</v>
      </c>
      <c r="L687" s="2">
        <v>4022</v>
      </c>
      <c r="M687" s="2" t="s">
        <v>1991</v>
      </c>
      <c r="N687" s="2" t="s">
        <v>264</v>
      </c>
      <c r="O687" s="2" t="s">
        <v>450</v>
      </c>
      <c r="P687" s="2" t="s">
        <v>266</v>
      </c>
      <c r="Q687" s="2" t="s">
        <v>118</v>
      </c>
      <c r="R687" s="2" t="s">
        <v>267</v>
      </c>
      <c r="S687" s="2" t="s">
        <v>182</v>
      </c>
      <c r="T687" s="2" t="s">
        <v>2807</v>
      </c>
      <c r="U687" s="2" t="s">
        <v>185</v>
      </c>
      <c r="V687" s="2" t="s">
        <v>2020</v>
      </c>
      <c r="W687" s="2" t="s">
        <v>2021</v>
      </c>
      <c r="X687" s="2" t="s">
        <v>2654</v>
      </c>
      <c r="Y687" s="2" t="s">
        <v>2655</v>
      </c>
      <c r="Z687" s="16">
        <v>400000</v>
      </c>
      <c r="AA687" s="16">
        <v>400000</v>
      </c>
      <c r="AB687" s="16">
        <v>397369.44</v>
      </c>
      <c r="AC687" s="16">
        <v>466199.97750000004</v>
      </c>
      <c r="AD687" s="36">
        <f t="shared" si="72"/>
        <v>-66199.977500000037</v>
      </c>
      <c r="AE687" s="16">
        <v>0</v>
      </c>
      <c r="AF687" s="16">
        <v>200000</v>
      </c>
      <c r="AG687" s="16">
        <f t="shared" si="73"/>
        <v>-200000</v>
      </c>
      <c r="AH687" s="16">
        <v>0</v>
      </c>
      <c r="AI687" s="16">
        <v>0</v>
      </c>
      <c r="AJ687" s="16">
        <f t="shared" si="74"/>
        <v>0</v>
      </c>
      <c r="AK687" s="16">
        <v>0</v>
      </c>
      <c r="AL687" s="16">
        <v>0</v>
      </c>
      <c r="AM687" s="16">
        <f t="shared" si="75"/>
        <v>0</v>
      </c>
      <c r="AN687" s="16">
        <v>0</v>
      </c>
      <c r="AO687" s="16">
        <v>0</v>
      </c>
      <c r="AP687" s="16">
        <f t="shared" si="76"/>
        <v>0</v>
      </c>
      <c r="AQ687" s="16">
        <v>0</v>
      </c>
      <c r="AR687" s="16">
        <f t="shared" si="77"/>
        <v>-266199.97750000004</v>
      </c>
      <c r="AS687" s="16" t="s">
        <v>2808</v>
      </c>
      <c r="AT687" s="16" t="s">
        <v>273</v>
      </c>
      <c r="AU687" s="16" t="s">
        <v>274</v>
      </c>
      <c r="AV687" s="16">
        <v>0</v>
      </c>
      <c r="AW687" s="36">
        <v>0</v>
      </c>
      <c r="AX687" s="36">
        <v>0</v>
      </c>
      <c r="AY687" s="36">
        <v>0</v>
      </c>
      <c r="AZ687" s="36">
        <v>0</v>
      </c>
      <c r="BA687" s="36">
        <v>0</v>
      </c>
      <c r="BB687" s="36"/>
    </row>
    <row r="688" spans="1:54" hidden="1" x14ac:dyDescent="0.25">
      <c r="A688" s="2" t="str">
        <f t="shared" si="71"/>
        <v>R</v>
      </c>
      <c r="B688" s="34" t="s">
        <v>253</v>
      </c>
      <c r="C688" s="2" t="s">
        <v>2799</v>
      </c>
      <c r="D688" s="35" t="s">
        <v>2800</v>
      </c>
      <c r="E688" s="2" t="s">
        <v>2801</v>
      </c>
      <c r="F688" s="2" t="s">
        <v>2802</v>
      </c>
      <c r="G688" s="2" t="s">
        <v>2803</v>
      </c>
      <c r="H688" s="2" t="s">
        <v>2802</v>
      </c>
      <c r="I688" s="2" t="s">
        <v>2826</v>
      </c>
      <c r="J688" s="2" t="s">
        <v>2827</v>
      </c>
      <c r="K688" s="2" t="s">
        <v>262</v>
      </c>
      <c r="L688" s="2">
        <v>4022</v>
      </c>
      <c r="M688" s="2" t="s">
        <v>1991</v>
      </c>
      <c r="N688" s="2" t="s">
        <v>422</v>
      </c>
      <c r="O688" s="2" t="s">
        <v>450</v>
      </c>
      <c r="P688" s="2" t="s">
        <v>266</v>
      </c>
      <c r="Q688" s="2" t="s">
        <v>118</v>
      </c>
      <c r="R688" s="2" t="s">
        <v>267</v>
      </c>
      <c r="S688" s="2" t="s">
        <v>182</v>
      </c>
      <c r="T688" s="2" t="s">
        <v>2828</v>
      </c>
      <c r="U688" s="2" t="s">
        <v>188</v>
      </c>
      <c r="V688" s="2" t="s">
        <v>2020</v>
      </c>
      <c r="W688" s="2" t="s">
        <v>2021</v>
      </c>
      <c r="X688" s="2" t="s">
        <v>2654</v>
      </c>
      <c r="Y688" s="2" t="s">
        <v>2655</v>
      </c>
      <c r="Z688" s="16">
        <v>0</v>
      </c>
      <c r="AA688" s="16">
        <v>7645</v>
      </c>
      <c r="AB688" s="16">
        <v>0</v>
      </c>
      <c r="AC688" s="16">
        <v>0</v>
      </c>
      <c r="AD688" s="36">
        <f t="shared" si="72"/>
        <v>7645</v>
      </c>
      <c r="AE688" s="16">
        <v>0</v>
      </c>
      <c r="AF688" s="16">
        <v>0</v>
      </c>
      <c r="AG688" s="16">
        <f t="shared" si="73"/>
        <v>0</v>
      </c>
      <c r="AH688" s="16">
        <v>0</v>
      </c>
      <c r="AI688" s="16">
        <v>0</v>
      </c>
      <c r="AJ688" s="16">
        <f t="shared" si="74"/>
        <v>0</v>
      </c>
      <c r="AK688" s="16">
        <v>0</v>
      </c>
      <c r="AL688" s="16">
        <v>0</v>
      </c>
      <c r="AM688" s="16">
        <f t="shared" si="75"/>
        <v>0</v>
      </c>
      <c r="AN688" s="16">
        <v>0</v>
      </c>
      <c r="AO688" s="16">
        <v>0</v>
      </c>
      <c r="AP688" s="16">
        <f t="shared" si="76"/>
        <v>0</v>
      </c>
      <c r="AQ688" s="16">
        <v>0</v>
      </c>
      <c r="AR688" s="16">
        <f t="shared" si="77"/>
        <v>7645</v>
      </c>
      <c r="AS688" s="16">
        <v>0</v>
      </c>
      <c r="AT688" s="16" t="s">
        <v>273</v>
      </c>
      <c r="AU688" s="16" t="s">
        <v>274</v>
      </c>
      <c r="AV688" s="16">
        <v>0</v>
      </c>
      <c r="AW688" s="36">
        <v>0</v>
      </c>
      <c r="AX688" s="36">
        <v>0</v>
      </c>
      <c r="AY688" s="36">
        <v>0</v>
      </c>
      <c r="AZ688" s="36">
        <v>0</v>
      </c>
      <c r="BA688" s="36">
        <v>0</v>
      </c>
      <c r="BB688" s="36"/>
    </row>
    <row r="689" spans="1:54" hidden="1" x14ac:dyDescent="0.25">
      <c r="A689" s="2" t="str">
        <f t="shared" si="71"/>
        <v>R</v>
      </c>
      <c r="B689" s="34" t="s">
        <v>253</v>
      </c>
      <c r="C689" s="2" t="s">
        <v>2799</v>
      </c>
      <c r="D689" s="35" t="s">
        <v>2800</v>
      </c>
      <c r="E689" s="2" t="s">
        <v>2801</v>
      </c>
      <c r="F689" s="2" t="s">
        <v>2802</v>
      </c>
      <c r="G689" s="2" t="s">
        <v>2803</v>
      </c>
      <c r="H689" s="2" t="s">
        <v>2802</v>
      </c>
      <c r="I689" s="2" t="s">
        <v>2829</v>
      </c>
      <c r="J689" s="2" t="s">
        <v>2830</v>
      </c>
      <c r="K689" s="2" t="s">
        <v>262</v>
      </c>
      <c r="L689" s="2">
        <v>3037</v>
      </c>
      <c r="M689" s="2" t="s">
        <v>2806</v>
      </c>
      <c r="N689" s="2" t="s">
        <v>422</v>
      </c>
      <c r="O689" s="2" t="s">
        <v>265</v>
      </c>
      <c r="P689" s="2" t="s">
        <v>266</v>
      </c>
      <c r="Q689" s="2" t="s">
        <v>118</v>
      </c>
      <c r="R689" s="2" t="s">
        <v>267</v>
      </c>
      <c r="S689" s="2" t="s">
        <v>182</v>
      </c>
      <c r="T689" s="2" t="s">
        <v>2828</v>
      </c>
      <c r="U689" s="2" t="s">
        <v>188</v>
      </c>
      <c r="V689" s="2" t="s">
        <v>2020</v>
      </c>
      <c r="W689" s="2" t="s">
        <v>2021</v>
      </c>
      <c r="X689" s="2" t="s">
        <v>2654</v>
      </c>
      <c r="Y689" s="2" t="s">
        <v>2655</v>
      </c>
      <c r="Z689" s="16">
        <v>0</v>
      </c>
      <c r="AA689" s="16">
        <v>1532</v>
      </c>
      <c r="AB689" s="16">
        <v>0</v>
      </c>
      <c r="AC689" s="16">
        <v>0</v>
      </c>
      <c r="AD689" s="36">
        <f t="shared" si="72"/>
        <v>1532</v>
      </c>
      <c r="AE689" s="16">
        <v>0</v>
      </c>
      <c r="AF689" s="16">
        <v>0</v>
      </c>
      <c r="AG689" s="16">
        <f t="shared" si="73"/>
        <v>0</v>
      </c>
      <c r="AH689" s="16">
        <v>0</v>
      </c>
      <c r="AI689" s="16">
        <v>0</v>
      </c>
      <c r="AJ689" s="16">
        <f t="shared" si="74"/>
        <v>0</v>
      </c>
      <c r="AK689" s="16">
        <v>0</v>
      </c>
      <c r="AL689" s="16">
        <v>0</v>
      </c>
      <c r="AM689" s="16">
        <f t="shared" si="75"/>
        <v>0</v>
      </c>
      <c r="AN689" s="16">
        <v>0</v>
      </c>
      <c r="AO689" s="16">
        <v>0</v>
      </c>
      <c r="AP689" s="16">
        <f t="shared" si="76"/>
        <v>0</v>
      </c>
      <c r="AQ689" s="16">
        <v>0</v>
      </c>
      <c r="AR689" s="16">
        <f t="shared" si="77"/>
        <v>1532</v>
      </c>
      <c r="AS689" s="16">
        <v>0</v>
      </c>
      <c r="AT689" s="16" t="s">
        <v>273</v>
      </c>
      <c r="AU689" s="16" t="s">
        <v>274</v>
      </c>
      <c r="AV689" s="16">
        <v>0</v>
      </c>
      <c r="AW689" s="36">
        <v>0</v>
      </c>
      <c r="AX689" s="36">
        <v>0</v>
      </c>
      <c r="AY689" s="36">
        <v>0</v>
      </c>
      <c r="AZ689" s="36">
        <v>0</v>
      </c>
      <c r="BA689" s="36">
        <v>0</v>
      </c>
      <c r="BB689" s="36"/>
    </row>
    <row r="690" spans="1:54" hidden="1" x14ac:dyDescent="0.25">
      <c r="A690" s="2" t="str">
        <f t="shared" si="71"/>
        <v>R</v>
      </c>
      <c r="B690" s="34" t="s">
        <v>253</v>
      </c>
      <c r="C690" s="2" t="s">
        <v>2799</v>
      </c>
      <c r="D690" s="35" t="s">
        <v>2800</v>
      </c>
      <c r="E690" s="2" t="s">
        <v>2801</v>
      </c>
      <c r="F690" s="2" t="s">
        <v>2802</v>
      </c>
      <c r="G690" s="2" t="s">
        <v>2803</v>
      </c>
      <c r="H690" s="2" t="s">
        <v>2802</v>
      </c>
      <c r="I690" s="2" t="s">
        <v>2831</v>
      </c>
      <c r="J690" s="2" t="s">
        <v>2832</v>
      </c>
      <c r="K690" s="2" t="s">
        <v>262</v>
      </c>
      <c r="L690" s="2">
        <v>4100</v>
      </c>
      <c r="M690" s="2" t="s">
        <v>2833</v>
      </c>
      <c r="N690" s="2" t="s">
        <v>264</v>
      </c>
      <c r="O690" s="2" t="s">
        <v>265</v>
      </c>
      <c r="P690" s="2" t="s">
        <v>266</v>
      </c>
      <c r="Q690" s="2" t="s">
        <v>118</v>
      </c>
      <c r="R690" s="2" t="s">
        <v>267</v>
      </c>
      <c r="S690" s="2" t="s">
        <v>182</v>
      </c>
      <c r="T690" s="2" t="s">
        <v>2807</v>
      </c>
      <c r="U690" s="2" t="s">
        <v>185</v>
      </c>
      <c r="V690" s="2" t="s">
        <v>2020</v>
      </c>
      <c r="W690" s="2" t="s">
        <v>2021</v>
      </c>
      <c r="X690" s="2" t="s">
        <v>2654</v>
      </c>
      <c r="Y690" s="2" t="s">
        <v>2655</v>
      </c>
      <c r="Z690" s="16">
        <v>0</v>
      </c>
      <c r="AA690" s="16">
        <v>0</v>
      </c>
      <c r="AB690" s="16">
        <v>4275.3599999999997</v>
      </c>
      <c r="AC690" s="16">
        <v>126132.13</v>
      </c>
      <c r="AD690" s="36">
        <f t="shared" si="72"/>
        <v>-126132.13</v>
      </c>
      <c r="AE690" s="16">
        <v>0</v>
      </c>
      <c r="AF690" s="16">
        <v>0</v>
      </c>
      <c r="AG690" s="16">
        <f t="shared" si="73"/>
        <v>0</v>
      </c>
      <c r="AH690" s="16">
        <v>0</v>
      </c>
      <c r="AI690" s="16">
        <v>0</v>
      </c>
      <c r="AJ690" s="16">
        <f t="shared" si="74"/>
        <v>0</v>
      </c>
      <c r="AK690" s="16">
        <v>0</v>
      </c>
      <c r="AL690" s="16">
        <v>0</v>
      </c>
      <c r="AM690" s="16">
        <f t="shared" si="75"/>
        <v>0</v>
      </c>
      <c r="AN690" s="16">
        <v>0</v>
      </c>
      <c r="AO690" s="16">
        <v>0</v>
      </c>
      <c r="AP690" s="16">
        <f t="shared" si="76"/>
        <v>0</v>
      </c>
      <c r="AQ690" s="16">
        <v>0</v>
      </c>
      <c r="AR690" s="16">
        <f t="shared" si="77"/>
        <v>-126132.13</v>
      </c>
      <c r="AS690" s="16" t="s">
        <v>2808</v>
      </c>
      <c r="AT690" s="16" t="s">
        <v>2821</v>
      </c>
      <c r="AU690" s="16" t="s">
        <v>274</v>
      </c>
      <c r="AV690" s="16">
        <v>0</v>
      </c>
      <c r="AW690" s="36">
        <v>0</v>
      </c>
      <c r="AX690" s="36">
        <v>0</v>
      </c>
      <c r="AY690" s="36">
        <v>0</v>
      </c>
      <c r="AZ690" s="36">
        <v>0</v>
      </c>
      <c r="BA690" s="36">
        <v>0</v>
      </c>
      <c r="BB690" s="36"/>
    </row>
    <row r="691" spans="1:54" hidden="1" x14ac:dyDescent="0.25">
      <c r="A691" s="2" t="str">
        <f t="shared" si="71"/>
        <v>R</v>
      </c>
      <c r="B691" s="34" t="s">
        <v>253</v>
      </c>
      <c r="C691" s="2" t="s">
        <v>2834</v>
      </c>
      <c r="D691" s="35" t="s">
        <v>2835</v>
      </c>
      <c r="E691" s="2" t="s">
        <v>2836</v>
      </c>
      <c r="F691" s="2" t="s">
        <v>2837</v>
      </c>
      <c r="G691" s="2" t="s">
        <v>2838</v>
      </c>
      <c r="H691" s="2" t="s">
        <v>2177</v>
      </c>
      <c r="I691" s="2" t="s">
        <v>2839</v>
      </c>
      <c r="J691" s="2" t="s">
        <v>2840</v>
      </c>
      <c r="K691" s="2" t="s">
        <v>262</v>
      </c>
      <c r="L691" s="2">
        <v>4207</v>
      </c>
      <c r="M691" s="2" t="s">
        <v>2171</v>
      </c>
      <c r="N691" s="2" t="s">
        <v>264</v>
      </c>
      <c r="O691" s="2" t="s">
        <v>450</v>
      </c>
      <c r="P691" s="2" t="s">
        <v>266</v>
      </c>
      <c r="Q691" s="2" t="s">
        <v>118</v>
      </c>
      <c r="R691" s="2" t="s">
        <v>267</v>
      </c>
      <c r="S691" s="2" t="s">
        <v>182</v>
      </c>
      <c r="T691" s="2" t="s">
        <v>2249</v>
      </c>
      <c r="U691" s="2" t="s">
        <v>184</v>
      </c>
      <c r="V691" s="2" t="s">
        <v>2841</v>
      </c>
      <c r="W691" s="2" t="s">
        <v>2842</v>
      </c>
      <c r="X691" s="2" t="s">
        <v>2843</v>
      </c>
      <c r="Y691" s="2" t="s">
        <v>2844</v>
      </c>
      <c r="Z691" s="16">
        <v>0</v>
      </c>
      <c r="AA691" s="16">
        <v>1126666</v>
      </c>
      <c r="AB691" s="16">
        <v>1232917.1399999999</v>
      </c>
      <c r="AC691" s="16">
        <v>1410745.4170443998</v>
      </c>
      <c r="AD691" s="36">
        <f t="shared" si="72"/>
        <v>-284079.41704439977</v>
      </c>
      <c r="AE691" s="16">
        <v>0</v>
      </c>
      <c r="AF691" s="16">
        <v>3330089</v>
      </c>
      <c r="AG691" s="16">
        <f t="shared" si="73"/>
        <v>-3330089</v>
      </c>
      <c r="AH691" s="16">
        <v>0</v>
      </c>
      <c r="AI691" s="16">
        <v>3416672</v>
      </c>
      <c r="AJ691" s="16">
        <f t="shared" si="74"/>
        <v>-3416672</v>
      </c>
      <c r="AK691" s="16">
        <v>0</v>
      </c>
      <c r="AL691" s="16">
        <v>3505505</v>
      </c>
      <c r="AM691" s="16">
        <f t="shared" si="75"/>
        <v>-3505505</v>
      </c>
      <c r="AN691" s="16">
        <v>0</v>
      </c>
      <c r="AO691" s="16">
        <v>3596648</v>
      </c>
      <c r="AP691" s="16">
        <f t="shared" si="76"/>
        <v>-3596648</v>
      </c>
      <c r="AQ691" s="16">
        <v>3690161</v>
      </c>
      <c r="AR691" s="16">
        <f t="shared" si="77"/>
        <v>-14132993.417044399</v>
      </c>
      <c r="AS691" s="16" t="s">
        <v>2164</v>
      </c>
      <c r="AT691" s="16" t="s">
        <v>273</v>
      </c>
      <c r="AU691" s="16" t="s">
        <v>274</v>
      </c>
      <c r="AV691" s="16">
        <v>0</v>
      </c>
      <c r="AW691" s="36">
        <v>0</v>
      </c>
      <c r="AX691" s="36">
        <v>0</v>
      </c>
      <c r="AY691" s="36">
        <v>0</v>
      </c>
      <c r="AZ691" s="36">
        <v>0</v>
      </c>
      <c r="BA691" s="36">
        <v>0</v>
      </c>
      <c r="BB691" s="36"/>
    </row>
    <row r="692" spans="1:54" hidden="1" x14ac:dyDescent="0.25">
      <c r="A692" s="2" t="str">
        <f t="shared" si="71"/>
        <v>R</v>
      </c>
      <c r="B692" s="34" t="s">
        <v>253</v>
      </c>
      <c r="C692" s="2" t="s">
        <v>2834</v>
      </c>
      <c r="D692" s="35" t="s">
        <v>2835</v>
      </c>
      <c r="E692" s="2" t="s">
        <v>2836</v>
      </c>
      <c r="F692" s="2" t="s">
        <v>2837</v>
      </c>
      <c r="G692" s="2" t="s">
        <v>2838</v>
      </c>
      <c r="H692" s="2" t="s">
        <v>2177</v>
      </c>
      <c r="I692" s="2" t="s">
        <v>2845</v>
      </c>
      <c r="J692" s="2" t="s">
        <v>2846</v>
      </c>
      <c r="K692" s="2" t="s">
        <v>262</v>
      </c>
      <c r="L692" s="2">
        <v>4207</v>
      </c>
      <c r="M692" s="2" t="s">
        <v>2171</v>
      </c>
      <c r="N692" s="2" t="s">
        <v>264</v>
      </c>
      <c r="O692" s="2" t="s">
        <v>450</v>
      </c>
      <c r="P692" s="2" t="s">
        <v>266</v>
      </c>
      <c r="Q692" s="2" t="s">
        <v>118</v>
      </c>
      <c r="R692" s="2" t="s">
        <v>267</v>
      </c>
      <c r="S692" s="2" t="s">
        <v>182</v>
      </c>
      <c r="T692" s="2" t="s">
        <v>2249</v>
      </c>
      <c r="U692" s="2" t="s">
        <v>184</v>
      </c>
      <c r="V692" s="2" t="s">
        <v>2841</v>
      </c>
      <c r="W692" s="2" t="s">
        <v>2842</v>
      </c>
      <c r="X692" s="2" t="s">
        <v>2843</v>
      </c>
      <c r="Y692" s="2" t="s">
        <v>2844</v>
      </c>
      <c r="Z692" s="16">
        <v>0</v>
      </c>
      <c r="AA692" s="16">
        <v>3245701</v>
      </c>
      <c r="AB692" s="16">
        <v>2980160.06</v>
      </c>
      <c r="AC692" s="16">
        <v>2933467.7495510001</v>
      </c>
      <c r="AD692" s="36">
        <f t="shared" si="72"/>
        <v>312233.25044899993</v>
      </c>
      <c r="AE692" s="16">
        <v>0</v>
      </c>
      <c r="AF692" s="16">
        <v>644108</v>
      </c>
      <c r="AG692" s="16">
        <f t="shared" si="73"/>
        <v>-644108</v>
      </c>
      <c r="AH692" s="16">
        <v>0</v>
      </c>
      <c r="AI692" s="16">
        <v>660855</v>
      </c>
      <c r="AJ692" s="16">
        <f t="shared" si="74"/>
        <v>-660855</v>
      </c>
      <c r="AK692" s="16">
        <v>0</v>
      </c>
      <c r="AL692" s="16">
        <v>678037</v>
      </c>
      <c r="AM692" s="16">
        <f t="shared" si="75"/>
        <v>-678037</v>
      </c>
      <c r="AN692" s="16">
        <v>0</v>
      </c>
      <c r="AO692" s="16">
        <v>695666</v>
      </c>
      <c r="AP692" s="16">
        <f t="shared" si="76"/>
        <v>-695666</v>
      </c>
      <c r="AQ692" s="16">
        <v>713754</v>
      </c>
      <c r="AR692" s="16">
        <f t="shared" si="77"/>
        <v>-2366432.7495510001</v>
      </c>
      <c r="AS692" s="16" t="s">
        <v>2164</v>
      </c>
      <c r="AT692" s="16" t="s">
        <v>273</v>
      </c>
      <c r="AU692" s="16" t="s">
        <v>274</v>
      </c>
      <c r="AV692" s="16">
        <v>0</v>
      </c>
      <c r="AW692" s="36">
        <v>0</v>
      </c>
      <c r="AX692" s="36">
        <v>0</v>
      </c>
      <c r="AY692" s="36">
        <v>0</v>
      </c>
      <c r="AZ692" s="36">
        <v>0</v>
      </c>
      <c r="BA692" s="36">
        <v>0</v>
      </c>
      <c r="BB692" s="36"/>
    </row>
    <row r="693" spans="1:54" hidden="1" x14ac:dyDescent="0.25">
      <c r="A693" s="2" t="str">
        <f t="shared" si="71"/>
        <v>R</v>
      </c>
      <c r="B693" s="34" t="s">
        <v>253</v>
      </c>
      <c r="C693" s="2" t="s">
        <v>2834</v>
      </c>
      <c r="D693" s="35" t="s">
        <v>2835</v>
      </c>
      <c r="E693" s="2" t="s">
        <v>2836</v>
      </c>
      <c r="F693" s="2" t="s">
        <v>2837</v>
      </c>
      <c r="G693" s="2" t="s">
        <v>2847</v>
      </c>
      <c r="H693" s="2" t="s">
        <v>2183</v>
      </c>
      <c r="I693" s="2" t="s">
        <v>2848</v>
      </c>
      <c r="J693" s="2" t="s">
        <v>2849</v>
      </c>
      <c r="K693" s="2" t="s">
        <v>262</v>
      </c>
      <c r="L693" s="2">
        <v>4207</v>
      </c>
      <c r="M693" s="2" t="s">
        <v>2171</v>
      </c>
      <c r="N693" s="2" t="s">
        <v>264</v>
      </c>
      <c r="O693" s="2" t="s">
        <v>450</v>
      </c>
      <c r="P693" s="2" t="s">
        <v>266</v>
      </c>
      <c r="Q693" s="2" t="s">
        <v>118</v>
      </c>
      <c r="R693" s="2" t="s">
        <v>267</v>
      </c>
      <c r="S693" s="2" t="s">
        <v>182</v>
      </c>
      <c r="T693" s="2" t="s">
        <v>2249</v>
      </c>
      <c r="U693" s="2" t="s">
        <v>184</v>
      </c>
      <c r="V693" s="2" t="s">
        <v>2841</v>
      </c>
      <c r="W693" s="2" t="s">
        <v>2842</v>
      </c>
      <c r="X693" s="2" t="s">
        <v>2843</v>
      </c>
      <c r="Y693" s="2" t="s">
        <v>2844</v>
      </c>
      <c r="Z693" s="16">
        <v>0</v>
      </c>
      <c r="AA693" s="16">
        <v>627786</v>
      </c>
      <c r="AB693" s="16">
        <v>613592.79</v>
      </c>
      <c r="AC693" s="16">
        <v>581568.34839460009</v>
      </c>
      <c r="AD693" s="36">
        <f t="shared" si="72"/>
        <v>46217.651605399908</v>
      </c>
      <c r="AE693" s="16">
        <v>0</v>
      </c>
      <c r="AF693" s="16">
        <v>9071907</v>
      </c>
      <c r="AG693" s="16">
        <f t="shared" si="73"/>
        <v>-9071907</v>
      </c>
      <c r="AH693" s="16">
        <v>0</v>
      </c>
      <c r="AI693" s="16">
        <v>9307777</v>
      </c>
      <c r="AJ693" s="16">
        <f t="shared" si="74"/>
        <v>-9307777</v>
      </c>
      <c r="AK693" s="16">
        <v>0</v>
      </c>
      <c r="AL693" s="16">
        <v>9549779</v>
      </c>
      <c r="AM693" s="16">
        <f t="shared" si="75"/>
        <v>-9549779</v>
      </c>
      <c r="AN693" s="16">
        <v>0</v>
      </c>
      <c r="AO693" s="16">
        <v>9798073</v>
      </c>
      <c r="AP693" s="16">
        <f t="shared" si="76"/>
        <v>-9798073</v>
      </c>
      <c r="AQ693" s="16">
        <v>10052823</v>
      </c>
      <c r="AR693" s="16">
        <f t="shared" si="77"/>
        <v>-37681318.348394603</v>
      </c>
      <c r="AS693" s="16" t="s">
        <v>2164</v>
      </c>
      <c r="AT693" s="16" t="s">
        <v>273</v>
      </c>
      <c r="AU693" s="16" t="s">
        <v>274</v>
      </c>
      <c r="AV693" s="16">
        <v>0</v>
      </c>
      <c r="AW693" s="36">
        <v>0</v>
      </c>
      <c r="AX693" s="36">
        <v>0</v>
      </c>
      <c r="AY693" s="36">
        <v>0</v>
      </c>
      <c r="AZ693" s="36">
        <v>0</v>
      </c>
      <c r="BA693" s="36">
        <v>0</v>
      </c>
      <c r="BB693" s="36"/>
    </row>
    <row r="694" spans="1:54" hidden="1" x14ac:dyDescent="0.25">
      <c r="A694" s="2" t="str">
        <f t="shared" si="71"/>
        <v>R</v>
      </c>
      <c r="B694" s="34" t="s">
        <v>253</v>
      </c>
      <c r="C694" s="2" t="s">
        <v>2834</v>
      </c>
      <c r="D694" s="35" t="s">
        <v>2835</v>
      </c>
      <c r="E694" s="2" t="s">
        <v>2836</v>
      </c>
      <c r="F694" s="2" t="s">
        <v>2837</v>
      </c>
      <c r="G694" s="2" t="s">
        <v>2847</v>
      </c>
      <c r="H694" s="2" t="s">
        <v>2183</v>
      </c>
      <c r="I694" s="2" t="s">
        <v>2850</v>
      </c>
      <c r="J694" s="2" t="s">
        <v>2851</v>
      </c>
      <c r="K694" s="2" t="s">
        <v>262</v>
      </c>
      <c r="L694" s="2">
        <v>4207</v>
      </c>
      <c r="M694" s="2" t="s">
        <v>2171</v>
      </c>
      <c r="N694" s="2" t="s">
        <v>264</v>
      </c>
      <c r="O694" s="2" t="s">
        <v>450</v>
      </c>
      <c r="P694" s="2" t="s">
        <v>266</v>
      </c>
      <c r="Q694" s="2" t="s">
        <v>118</v>
      </c>
      <c r="R694" s="2" t="s">
        <v>267</v>
      </c>
      <c r="S694" s="2" t="s">
        <v>182</v>
      </c>
      <c r="T694" s="2" t="s">
        <v>2249</v>
      </c>
      <c r="U694" s="2" t="s">
        <v>184</v>
      </c>
      <c r="V694" s="2" t="s">
        <v>2841</v>
      </c>
      <c r="W694" s="2" t="s">
        <v>2842</v>
      </c>
      <c r="X694" s="2" t="s">
        <v>2843</v>
      </c>
      <c r="Y694" s="2" t="s">
        <v>2844</v>
      </c>
      <c r="Z694" s="16">
        <v>0</v>
      </c>
      <c r="AA694" s="16">
        <v>8842015</v>
      </c>
      <c r="AB694" s="16">
        <v>8846528.1699999999</v>
      </c>
      <c r="AC694" s="16">
        <v>8538587.9793962985</v>
      </c>
      <c r="AD694" s="36">
        <f t="shared" si="72"/>
        <v>303427.02060370147</v>
      </c>
      <c r="AE694" s="16">
        <v>0</v>
      </c>
      <c r="AF694" s="16">
        <v>5781334</v>
      </c>
      <c r="AG694" s="16">
        <f t="shared" si="73"/>
        <v>-5781334</v>
      </c>
      <c r="AH694" s="16">
        <v>0</v>
      </c>
      <c r="AI694" s="16">
        <v>5931648</v>
      </c>
      <c r="AJ694" s="16">
        <f t="shared" si="74"/>
        <v>-5931648</v>
      </c>
      <c r="AK694" s="16">
        <v>0</v>
      </c>
      <c r="AL694" s="16">
        <v>6085871</v>
      </c>
      <c r="AM694" s="16">
        <f t="shared" si="75"/>
        <v>-6085871</v>
      </c>
      <c r="AN694" s="16">
        <v>0</v>
      </c>
      <c r="AO694" s="16">
        <v>6244104</v>
      </c>
      <c r="AP694" s="16">
        <f t="shared" si="76"/>
        <v>-6244104</v>
      </c>
      <c r="AQ694" s="16">
        <v>6406450</v>
      </c>
      <c r="AR694" s="16">
        <f t="shared" si="77"/>
        <v>-23739529.979396299</v>
      </c>
      <c r="AS694" s="16" t="s">
        <v>2164</v>
      </c>
      <c r="AT694" s="16" t="s">
        <v>273</v>
      </c>
      <c r="AU694" s="16" t="s">
        <v>274</v>
      </c>
      <c r="AV694" s="16">
        <v>0</v>
      </c>
      <c r="AW694" s="36">
        <v>0</v>
      </c>
      <c r="AX694" s="36">
        <v>0</v>
      </c>
      <c r="AY694" s="36">
        <v>0</v>
      </c>
      <c r="AZ694" s="36">
        <v>0</v>
      </c>
      <c r="BA694" s="36">
        <v>0</v>
      </c>
      <c r="BB694" s="36"/>
    </row>
    <row r="695" spans="1:54" hidden="1" x14ac:dyDescent="0.25">
      <c r="A695" s="2" t="str">
        <f t="shared" si="71"/>
        <v>R</v>
      </c>
      <c r="B695" s="34" t="s">
        <v>253</v>
      </c>
      <c r="C695" s="2" t="s">
        <v>2834</v>
      </c>
      <c r="D695" s="35" t="s">
        <v>2835</v>
      </c>
      <c r="E695" s="2" t="s">
        <v>2836</v>
      </c>
      <c r="F695" s="2" t="s">
        <v>2837</v>
      </c>
      <c r="G695" s="2" t="s">
        <v>2847</v>
      </c>
      <c r="H695" s="2" t="s">
        <v>2183</v>
      </c>
      <c r="I695" s="2" t="s">
        <v>2852</v>
      </c>
      <c r="J695" s="2" t="s">
        <v>2853</v>
      </c>
      <c r="K695" s="2" t="s">
        <v>262</v>
      </c>
      <c r="L695" s="2">
        <v>4207</v>
      </c>
      <c r="M695" s="2" t="s">
        <v>2171</v>
      </c>
      <c r="N695" s="2" t="s">
        <v>422</v>
      </c>
      <c r="O695" s="2" t="s">
        <v>265</v>
      </c>
      <c r="P695" s="2" t="s">
        <v>266</v>
      </c>
      <c r="Q695" s="2" t="s">
        <v>118</v>
      </c>
      <c r="R695" s="2" t="s">
        <v>267</v>
      </c>
      <c r="S695" s="2" t="s">
        <v>182</v>
      </c>
      <c r="T695" s="2" t="s">
        <v>2249</v>
      </c>
      <c r="U695" s="2" t="s">
        <v>184</v>
      </c>
      <c r="V695" s="2" t="s">
        <v>2841</v>
      </c>
      <c r="W695" s="2" t="s">
        <v>2842</v>
      </c>
      <c r="X695" s="2" t="s">
        <v>2843</v>
      </c>
      <c r="Y695" s="2" t="s">
        <v>2844</v>
      </c>
      <c r="Z695" s="16">
        <v>0</v>
      </c>
      <c r="AA695" s="16">
        <v>1924</v>
      </c>
      <c r="AB695" s="16">
        <v>0</v>
      </c>
      <c r="AC695" s="16">
        <v>0</v>
      </c>
      <c r="AD695" s="36">
        <f t="shared" si="72"/>
        <v>1924</v>
      </c>
      <c r="AE695" s="16">
        <v>0</v>
      </c>
      <c r="AF695" s="16">
        <v>0</v>
      </c>
      <c r="AG695" s="16">
        <f t="shared" si="73"/>
        <v>0</v>
      </c>
      <c r="AH695" s="16">
        <v>0</v>
      </c>
      <c r="AI695" s="16">
        <v>0</v>
      </c>
      <c r="AJ695" s="16">
        <f t="shared" si="74"/>
        <v>0</v>
      </c>
      <c r="AK695" s="16">
        <v>0</v>
      </c>
      <c r="AL695" s="16">
        <v>0</v>
      </c>
      <c r="AM695" s="16">
        <f t="shared" si="75"/>
        <v>0</v>
      </c>
      <c r="AN695" s="16">
        <v>0</v>
      </c>
      <c r="AO695" s="16">
        <v>0</v>
      </c>
      <c r="AP695" s="16">
        <f t="shared" si="76"/>
        <v>0</v>
      </c>
      <c r="AQ695" s="16">
        <v>0</v>
      </c>
      <c r="AR695" s="16">
        <f t="shared" si="77"/>
        <v>1924</v>
      </c>
      <c r="AS695" s="16">
        <v>0</v>
      </c>
      <c r="AT695" s="16" t="s">
        <v>273</v>
      </c>
      <c r="AU695" s="16" t="s">
        <v>274</v>
      </c>
      <c r="AV695" s="16">
        <v>0</v>
      </c>
      <c r="AW695" s="36">
        <v>0</v>
      </c>
      <c r="AX695" s="36">
        <v>0</v>
      </c>
      <c r="AY695" s="36">
        <v>0</v>
      </c>
      <c r="AZ695" s="36">
        <v>0</v>
      </c>
      <c r="BA695" s="36">
        <v>0</v>
      </c>
      <c r="BB695" s="36"/>
    </row>
    <row r="696" spans="1:54" hidden="1" x14ac:dyDescent="0.25">
      <c r="A696" s="2" t="str">
        <f t="shared" si="71"/>
        <v>R</v>
      </c>
      <c r="B696" s="34" t="s">
        <v>253</v>
      </c>
      <c r="C696" s="2" t="s">
        <v>2834</v>
      </c>
      <c r="D696" s="35" t="s">
        <v>2835</v>
      </c>
      <c r="E696" s="2" t="s">
        <v>2854</v>
      </c>
      <c r="F696" s="2" t="s">
        <v>2157</v>
      </c>
      <c r="G696" s="2" t="s">
        <v>2855</v>
      </c>
      <c r="H696" s="2" t="s">
        <v>2157</v>
      </c>
      <c r="I696" s="2" t="s">
        <v>2856</v>
      </c>
      <c r="J696" s="2" t="s">
        <v>2857</v>
      </c>
      <c r="K696" s="2" t="s">
        <v>262</v>
      </c>
      <c r="L696" s="2">
        <v>9900</v>
      </c>
      <c r="M696" s="2" t="s">
        <v>2161</v>
      </c>
      <c r="N696" s="2" t="s">
        <v>264</v>
      </c>
      <c r="O696" s="2" t="s">
        <v>450</v>
      </c>
      <c r="P696" s="2" t="s">
        <v>266</v>
      </c>
      <c r="Q696" s="2" t="s">
        <v>118</v>
      </c>
      <c r="R696" s="2" t="s">
        <v>267</v>
      </c>
      <c r="S696" s="2" t="s">
        <v>182</v>
      </c>
      <c r="T696" s="2" t="s">
        <v>2249</v>
      </c>
      <c r="U696" s="2" t="s">
        <v>184</v>
      </c>
      <c r="V696" s="2" t="s">
        <v>2048</v>
      </c>
      <c r="W696" s="2" t="s">
        <v>2049</v>
      </c>
      <c r="X696" s="2" t="s">
        <v>2162</v>
      </c>
      <c r="Y696" s="2" t="s">
        <v>2163</v>
      </c>
      <c r="Z696" s="16">
        <v>-3079198.2599999988</v>
      </c>
      <c r="AA696" s="16">
        <v>-3079198</v>
      </c>
      <c r="AB696" s="16">
        <v>-3079198.26</v>
      </c>
      <c r="AC696" s="16">
        <v>-3079198.26</v>
      </c>
      <c r="AD696" s="36">
        <f t="shared" si="72"/>
        <v>0.25999999977648258</v>
      </c>
      <c r="AE696" s="16">
        <v>-3686528.079999994</v>
      </c>
      <c r="AF696" s="16">
        <v>-3686528.079999994</v>
      </c>
      <c r="AG696" s="16">
        <f t="shared" si="73"/>
        <v>0</v>
      </c>
      <c r="AH696" s="16">
        <v>-3704269.5599999977</v>
      </c>
      <c r="AI696" s="16">
        <v>-3704269.5599999977</v>
      </c>
      <c r="AJ696" s="16">
        <f t="shared" si="74"/>
        <v>0</v>
      </c>
      <c r="AK696" s="16">
        <v>-3442396.9399999934</v>
      </c>
      <c r="AL696" s="16">
        <v>-3442396.9399999934</v>
      </c>
      <c r="AM696" s="16">
        <f t="shared" si="75"/>
        <v>0</v>
      </c>
      <c r="AN696" s="16">
        <v>-1522786.8399999994</v>
      </c>
      <c r="AO696" s="16">
        <v>-1522786.8399999994</v>
      </c>
      <c r="AP696" s="16">
        <f t="shared" si="76"/>
        <v>0</v>
      </c>
      <c r="AQ696" s="16">
        <v>-1568470.4451999995</v>
      </c>
      <c r="AR696" s="16">
        <f t="shared" si="77"/>
        <v>0.25999999977648258</v>
      </c>
      <c r="AS696" s="16" t="s">
        <v>2164</v>
      </c>
      <c r="AT696" s="16" t="s">
        <v>273</v>
      </c>
      <c r="AU696" s="16" t="s">
        <v>274</v>
      </c>
      <c r="AV696" s="16">
        <v>0</v>
      </c>
      <c r="AW696" s="36">
        <v>0</v>
      </c>
      <c r="AX696" s="36">
        <v>0</v>
      </c>
      <c r="AY696" s="36">
        <v>0</v>
      </c>
      <c r="AZ696" s="36">
        <v>0</v>
      </c>
      <c r="BA696" s="36">
        <v>0</v>
      </c>
      <c r="BB696" s="36"/>
    </row>
    <row r="697" spans="1:54" hidden="1" x14ac:dyDescent="0.25">
      <c r="A697" s="2" t="str">
        <f t="shared" si="71"/>
        <v>R</v>
      </c>
      <c r="B697" s="34" t="s">
        <v>253</v>
      </c>
      <c r="C697" s="2" t="s">
        <v>2834</v>
      </c>
      <c r="D697" s="35" t="s">
        <v>2835</v>
      </c>
      <c r="E697" s="2" t="s">
        <v>2858</v>
      </c>
      <c r="F697" s="2" t="s">
        <v>2859</v>
      </c>
      <c r="G697" s="2" t="s">
        <v>2860</v>
      </c>
      <c r="H697" s="2" t="s">
        <v>2177</v>
      </c>
      <c r="I697" s="2" t="s">
        <v>2861</v>
      </c>
      <c r="J697" s="2" t="s">
        <v>2862</v>
      </c>
      <c r="K697" s="2" t="s">
        <v>262</v>
      </c>
      <c r="L697" s="2">
        <v>4207</v>
      </c>
      <c r="M697" s="2" t="s">
        <v>2171</v>
      </c>
      <c r="N697" s="2" t="s">
        <v>264</v>
      </c>
      <c r="O697" s="2" t="s">
        <v>450</v>
      </c>
      <c r="P697" s="2" t="s">
        <v>266</v>
      </c>
      <c r="Q697" s="2" t="s">
        <v>118</v>
      </c>
      <c r="R697" s="2" t="s">
        <v>267</v>
      </c>
      <c r="S697" s="2" t="s">
        <v>182</v>
      </c>
      <c r="T697" s="2" t="s">
        <v>2249</v>
      </c>
      <c r="U697" s="2" t="s">
        <v>184</v>
      </c>
      <c r="V697" s="2" t="s">
        <v>2841</v>
      </c>
      <c r="W697" s="2" t="s">
        <v>2842</v>
      </c>
      <c r="X697" s="2" t="s">
        <v>2843</v>
      </c>
      <c r="Y697" s="2" t="s">
        <v>2844</v>
      </c>
      <c r="Z697" s="16">
        <v>0</v>
      </c>
      <c r="AA697" s="16">
        <v>5634828</v>
      </c>
      <c r="AB697" s="16">
        <v>5344298.05</v>
      </c>
      <c r="AC697" s="16">
        <v>4869294.5502765002</v>
      </c>
      <c r="AD697" s="36">
        <f t="shared" si="72"/>
        <v>765533.44972349983</v>
      </c>
      <c r="AE697" s="16">
        <v>0</v>
      </c>
      <c r="AF697" s="16">
        <v>1192405</v>
      </c>
      <c r="AG697" s="16">
        <f t="shared" si="73"/>
        <v>-1192405</v>
      </c>
      <c r="AH697" s="16">
        <v>0</v>
      </c>
      <c r="AI697" s="16">
        <v>1223407</v>
      </c>
      <c r="AJ697" s="16">
        <f t="shared" si="74"/>
        <v>-1223407</v>
      </c>
      <c r="AK697" s="16">
        <v>0</v>
      </c>
      <c r="AL697" s="16">
        <v>1255216</v>
      </c>
      <c r="AM697" s="16">
        <f t="shared" si="75"/>
        <v>-1255216</v>
      </c>
      <c r="AN697" s="16">
        <v>0</v>
      </c>
      <c r="AO697" s="16">
        <v>1287852</v>
      </c>
      <c r="AP697" s="16">
        <f t="shared" si="76"/>
        <v>-1287852</v>
      </c>
      <c r="AQ697" s="16">
        <v>1321336</v>
      </c>
      <c r="AR697" s="16">
        <f t="shared" si="77"/>
        <v>-4193346.5502765002</v>
      </c>
      <c r="AS697" s="16" t="s">
        <v>2164</v>
      </c>
      <c r="AT697" s="16" t="s">
        <v>273</v>
      </c>
      <c r="AU697" s="16" t="s">
        <v>274</v>
      </c>
      <c r="AV697" s="16">
        <v>0</v>
      </c>
      <c r="AW697" s="36">
        <v>0</v>
      </c>
      <c r="AX697" s="36">
        <v>0</v>
      </c>
      <c r="AY697" s="36">
        <v>0</v>
      </c>
      <c r="AZ697" s="36">
        <v>0</v>
      </c>
      <c r="BA697" s="36">
        <v>0</v>
      </c>
      <c r="BB697" s="36"/>
    </row>
    <row r="698" spans="1:54" hidden="1" x14ac:dyDescent="0.25">
      <c r="A698" s="2" t="str">
        <f t="shared" si="71"/>
        <v>R</v>
      </c>
      <c r="B698" s="34" t="s">
        <v>253</v>
      </c>
      <c r="C698" s="2" t="s">
        <v>2834</v>
      </c>
      <c r="D698" s="35" t="s">
        <v>2835</v>
      </c>
      <c r="E698" s="2" t="s">
        <v>2858</v>
      </c>
      <c r="F698" s="2" t="s">
        <v>2859</v>
      </c>
      <c r="G698" s="2" t="s">
        <v>2863</v>
      </c>
      <c r="H698" s="2" t="s">
        <v>2200</v>
      </c>
      <c r="I698" s="2" t="s">
        <v>2864</v>
      </c>
      <c r="J698" s="2" t="s">
        <v>2865</v>
      </c>
      <c r="K698" s="2" t="s">
        <v>262</v>
      </c>
      <c r="L698" s="2">
        <v>4207</v>
      </c>
      <c r="M698" s="2" t="s">
        <v>2171</v>
      </c>
      <c r="N698" s="2" t="s">
        <v>264</v>
      </c>
      <c r="O698" s="2" t="s">
        <v>450</v>
      </c>
      <c r="P698" s="2" t="s">
        <v>266</v>
      </c>
      <c r="Q698" s="2" t="s">
        <v>118</v>
      </c>
      <c r="R698" s="2" t="s">
        <v>267</v>
      </c>
      <c r="S698" s="2" t="s">
        <v>182</v>
      </c>
      <c r="T698" s="2" t="s">
        <v>2249</v>
      </c>
      <c r="U698" s="2" t="s">
        <v>184</v>
      </c>
      <c r="V698" s="2" t="s">
        <v>2841</v>
      </c>
      <c r="W698" s="2" t="s">
        <v>2842</v>
      </c>
      <c r="X698" s="2" t="s">
        <v>2843</v>
      </c>
      <c r="Y698" s="2" t="s">
        <v>2844</v>
      </c>
      <c r="Z698" s="16">
        <v>0</v>
      </c>
      <c r="AA698" s="16">
        <v>1162188</v>
      </c>
      <c r="AB698" s="16">
        <v>979788.37</v>
      </c>
      <c r="AC698" s="16">
        <v>919134.73802179983</v>
      </c>
      <c r="AD698" s="36">
        <f t="shared" si="72"/>
        <v>243053.26197820017</v>
      </c>
      <c r="AE698" s="16">
        <v>0</v>
      </c>
      <c r="AF698" s="16">
        <v>9421002</v>
      </c>
      <c r="AG698" s="16">
        <f t="shared" si="73"/>
        <v>-9421002</v>
      </c>
      <c r="AH698" s="16">
        <v>0</v>
      </c>
      <c r="AI698" s="16">
        <v>9665948</v>
      </c>
      <c r="AJ698" s="16">
        <f t="shared" si="74"/>
        <v>-9665948</v>
      </c>
      <c r="AK698" s="16">
        <v>0</v>
      </c>
      <c r="AL698" s="16">
        <v>9917263</v>
      </c>
      <c r="AM698" s="16">
        <f t="shared" si="75"/>
        <v>-9917263</v>
      </c>
      <c r="AN698" s="16">
        <v>0</v>
      </c>
      <c r="AO698" s="16">
        <v>10175111</v>
      </c>
      <c r="AP698" s="16">
        <f t="shared" si="76"/>
        <v>-10175111</v>
      </c>
      <c r="AQ698" s="16">
        <v>10439664</v>
      </c>
      <c r="AR698" s="16">
        <f t="shared" si="77"/>
        <v>-38936270.738021798</v>
      </c>
      <c r="AS698" s="16" t="s">
        <v>2164</v>
      </c>
      <c r="AT698" s="16" t="s">
        <v>273</v>
      </c>
      <c r="AU698" s="16" t="s">
        <v>274</v>
      </c>
      <c r="AV698" s="16">
        <v>0</v>
      </c>
      <c r="AW698" s="36">
        <v>0</v>
      </c>
      <c r="AX698" s="36">
        <v>0</v>
      </c>
      <c r="AY698" s="36">
        <v>0</v>
      </c>
      <c r="AZ698" s="36">
        <v>0</v>
      </c>
      <c r="BA698" s="36">
        <v>0</v>
      </c>
      <c r="BB698" s="36"/>
    </row>
    <row r="699" spans="1:54" hidden="1" x14ac:dyDescent="0.25">
      <c r="A699" s="2" t="str">
        <f t="shared" si="71"/>
        <v>R</v>
      </c>
      <c r="B699" s="34" t="s">
        <v>253</v>
      </c>
      <c r="C699" s="2" t="s">
        <v>2834</v>
      </c>
      <c r="D699" s="35" t="s">
        <v>2835</v>
      </c>
      <c r="E699" s="2" t="s">
        <v>2858</v>
      </c>
      <c r="F699" s="2" t="s">
        <v>2859</v>
      </c>
      <c r="G699" s="2" t="s">
        <v>2866</v>
      </c>
      <c r="H699" s="2" t="s">
        <v>2183</v>
      </c>
      <c r="I699" s="2" t="s">
        <v>2867</v>
      </c>
      <c r="J699" s="2" t="s">
        <v>2868</v>
      </c>
      <c r="K699" s="2" t="s">
        <v>262</v>
      </c>
      <c r="L699" s="2">
        <v>4207</v>
      </c>
      <c r="M699" s="2" t="s">
        <v>2171</v>
      </c>
      <c r="N699" s="2" t="s">
        <v>264</v>
      </c>
      <c r="O699" s="2" t="s">
        <v>450</v>
      </c>
      <c r="P699" s="2" t="s">
        <v>266</v>
      </c>
      <c r="Q699" s="2" t="s">
        <v>118</v>
      </c>
      <c r="R699" s="2" t="s">
        <v>267</v>
      </c>
      <c r="S699" s="2" t="s">
        <v>182</v>
      </c>
      <c r="T699" s="2" t="s">
        <v>2249</v>
      </c>
      <c r="U699" s="2" t="s">
        <v>184</v>
      </c>
      <c r="V699" s="2" t="s">
        <v>2841</v>
      </c>
      <c r="W699" s="2" t="s">
        <v>2842</v>
      </c>
      <c r="X699" s="2" t="s">
        <v>2843</v>
      </c>
      <c r="Y699" s="2" t="s">
        <v>2844</v>
      </c>
      <c r="Z699" s="16">
        <v>0</v>
      </c>
      <c r="AA699" s="16">
        <v>9182263</v>
      </c>
      <c r="AB699" s="16">
        <v>10225950.34</v>
      </c>
      <c r="AC699" s="16">
        <v>11551137.378939301</v>
      </c>
      <c r="AD699" s="36">
        <f t="shared" si="72"/>
        <v>-2368874.3789393008</v>
      </c>
      <c r="AE699" s="16">
        <v>0</v>
      </c>
      <c r="AF699" s="16">
        <v>5771526</v>
      </c>
      <c r="AG699" s="16">
        <f t="shared" si="73"/>
        <v>-5771526</v>
      </c>
      <c r="AH699" s="16">
        <v>0</v>
      </c>
      <c r="AI699" s="16">
        <v>5921586</v>
      </c>
      <c r="AJ699" s="16">
        <f t="shared" si="74"/>
        <v>-5921586</v>
      </c>
      <c r="AK699" s="16">
        <v>0</v>
      </c>
      <c r="AL699" s="16">
        <v>6075547</v>
      </c>
      <c r="AM699" s="16">
        <f t="shared" si="75"/>
        <v>-6075547</v>
      </c>
      <c r="AN699" s="16">
        <v>0</v>
      </c>
      <c r="AO699" s="16">
        <v>6233511</v>
      </c>
      <c r="AP699" s="16">
        <f t="shared" si="76"/>
        <v>-6233511</v>
      </c>
      <c r="AQ699" s="16">
        <v>6395582</v>
      </c>
      <c r="AR699" s="16">
        <f t="shared" si="77"/>
        <v>-26371044.378939301</v>
      </c>
      <c r="AS699" s="16" t="s">
        <v>2164</v>
      </c>
      <c r="AT699" s="16" t="s">
        <v>273</v>
      </c>
      <c r="AU699" s="16" t="s">
        <v>274</v>
      </c>
      <c r="AV699" s="16">
        <v>0</v>
      </c>
      <c r="AW699" s="36">
        <v>0</v>
      </c>
      <c r="AX699" s="36">
        <v>0</v>
      </c>
      <c r="AY699" s="36">
        <v>0</v>
      </c>
      <c r="AZ699" s="36">
        <v>0</v>
      </c>
      <c r="BA699" s="36">
        <v>0</v>
      </c>
      <c r="BB699" s="36"/>
    </row>
    <row r="700" spans="1:54" hidden="1" x14ac:dyDescent="0.25">
      <c r="A700" s="2" t="str">
        <f t="shared" si="71"/>
        <v>R</v>
      </c>
      <c r="B700" s="34" t="s">
        <v>253</v>
      </c>
      <c r="C700" s="2" t="s">
        <v>2834</v>
      </c>
      <c r="D700" s="35" t="s">
        <v>2835</v>
      </c>
      <c r="E700" s="2" t="s">
        <v>2858</v>
      </c>
      <c r="F700" s="2" t="s">
        <v>2859</v>
      </c>
      <c r="G700" s="2" t="s">
        <v>2866</v>
      </c>
      <c r="H700" s="2" t="s">
        <v>2183</v>
      </c>
      <c r="I700" s="2" t="s">
        <v>2869</v>
      </c>
      <c r="J700" s="2" t="s">
        <v>2870</v>
      </c>
      <c r="K700" s="2" t="s">
        <v>262</v>
      </c>
      <c r="L700" s="2">
        <v>4207</v>
      </c>
      <c r="M700" s="2" t="s">
        <v>2171</v>
      </c>
      <c r="N700" s="2" t="s">
        <v>264</v>
      </c>
      <c r="O700" s="2" t="s">
        <v>450</v>
      </c>
      <c r="P700" s="2" t="s">
        <v>266</v>
      </c>
      <c r="Q700" s="2" t="s">
        <v>118</v>
      </c>
      <c r="R700" s="2" t="s">
        <v>267</v>
      </c>
      <c r="S700" s="2" t="s">
        <v>182</v>
      </c>
      <c r="T700" s="2" t="s">
        <v>2249</v>
      </c>
      <c r="U700" s="2" t="s">
        <v>184</v>
      </c>
      <c r="V700" s="2" t="s">
        <v>2841</v>
      </c>
      <c r="W700" s="2" t="s">
        <v>2842</v>
      </c>
      <c r="X700" s="2" t="s">
        <v>2843</v>
      </c>
      <c r="Y700" s="2" t="s">
        <v>2844</v>
      </c>
      <c r="Z700" s="16">
        <v>0</v>
      </c>
      <c r="AA700" s="16">
        <v>5625269</v>
      </c>
      <c r="AB700" s="16">
        <v>5419905.0099999998</v>
      </c>
      <c r="AC700" s="16">
        <v>5455124.3547019009</v>
      </c>
      <c r="AD700" s="36">
        <f t="shared" si="72"/>
        <v>170144.64529809915</v>
      </c>
      <c r="AE700" s="16">
        <v>0</v>
      </c>
      <c r="AF700" s="16">
        <v>8946762</v>
      </c>
      <c r="AG700" s="16">
        <f t="shared" si="73"/>
        <v>-8946762</v>
      </c>
      <c r="AH700" s="16">
        <v>0</v>
      </c>
      <c r="AI700" s="16">
        <v>9179378</v>
      </c>
      <c r="AJ700" s="16">
        <f t="shared" si="74"/>
        <v>-9179378</v>
      </c>
      <c r="AK700" s="16">
        <v>0</v>
      </c>
      <c r="AL700" s="16">
        <v>9418042</v>
      </c>
      <c r="AM700" s="16">
        <f t="shared" si="75"/>
        <v>-9418042</v>
      </c>
      <c r="AN700" s="16">
        <v>0</v>
      </c>
      <c r="AO700" s="16">
        <v>9662911</v>
      </c>
      <c r="AP700" s="16">
        <f t="shared" si="76"/>
        <v>-9662911</v>
      </c>
      <c r="AQ700" s="16">
        <v>9914147</v>
      </c>
      <c r="AR700" s="16">
        <f t="shared" si="77"/>
        <v>-37036948.354701899</v>
      </c>
      <c r="AS700" s="16" t="s">
        <v>2164</v>
      </c>
      <c r="AT700" s="16" t="s">
        <v>273</v>
      </c>
      <c r="AU700" s="16" t="s">
        <v>274</v>
      </c>
      <c r="AV700" s="16">
        <v>0</v>
      </c>
      <c r="AW700" s="36">
        <v>0</v>
      </c>
      <c r="AX700" s="36">
        <v>0</v>
      </c>
      <c r="AY700" s="36">
        <v>0</v>
      </c>
      <c r="AZ700" s="36">
        <v>0</v>
      </c>
      <c r="BA700" s="36">
        <v>0</v>
      </c>
      <c r="BB700" s="36"/>
    </row>
    <row r="701" spans="1:54" hidden="1" x14ac:dyDescent="0.25">
      <c r="A701" s="2" t="str">
        <f t="shared" si="71"/>
        <v>R</v>
      </c>
      <c r="B701" s="34" t="s">
        <v>253</v>
      </c>
      <c r="C701" s="2" t="s">
        <v>2834</v>
      </c>
      <c r="D701" s="35" t="s">
        <v>2835</v>
      </c>
      <c r="E701" s="2" t="s">
        <v>2871</v>
      </c>
      <c r="F701" s="2" t="s">
        <v>2872</v>
      </c>
      <c r="G701" s="2" t="s">
        <v>2873</v>
      </c>
      <c r="H701" s="2" t="s">
        <v>2177</v>
      </c>
      <c r="I701" s="2" t="s">
        <v>2874</v>
      </c>
      <c r="J701" s="2" t="s">
        <v>2875</v>
      </c>
      <c r="K701" s="2" t="s">
        <v>262</v>
      </c>
      <c r="L701" s="2">
        <v>4207</v>
      </c>
      <c r="M701" s="2" t="s">
        <v>2171</v>
      </c>
      <c r="N701" s="2" t="s">
        <v>264</v>
      </c>
      <c r="O701" s="2" t="s">
        <v>450</v>
      </c>
      <c r="P701" s="2" t="s">
        <v>266</v>
      </c>
      <c r="Q701" s="2" t="s">
        <v>118</v>
      </c>
      <c r="R701" s="2" t="s">
        <v>267</v>
      </c>
      <c r="S701" s="2" t="s">
        <v>182</v>
      </c>
      <c r="T701" s="2" t="s">
        <v>2249</v>
      </c>
      <c r="U701" s="2" t="s">
        <v>184</v>
      </c>
      <c r="V701" s="2" t="s">
        <v>2841</v>
      </c>
      <c r="W701" s="2" t="s">
        <v>2842</v>
      </c>
      <c r="X701" s="2" t="s">
        <v>2843</v>
      </c>
      <c r="Y701" s="2" t="s">
        <v>2844</v>
      </c>
      <c r="Z701" s="16">
        <v>0</v>
      </c>
      <c r="AA701" s="16">
        <v>8472478</v>
      </c>
      <c r="AB701" s="16">
        <v>8687857.1400000006</v>
      </c>
      <c r="AC701" s="16">
        <v>8697032.0275150985</v>
      </c>
      <c r="AD701" s="36">
        <f t="shared" si="72"/>
        <v>-224554.02751509845</v>
      </c>
      <c r="AE701" s="16">
        <v>0</v>
      </c>
      <c r="AF701" s="16">
        <v>1807262</v>
      </c>
      <c r="AG701" s="16">
        <f t="shared" si="73"/>
        <v>-1807262</v>
      </c>
      <c r="AH701" s="16">
        <v>0</v>
      </c>
      <c r="AI701" s="16">
        <v>1854251</v>
      </c>
      <c r="AJ701" s="16">
        <f t="shared" si="74"/>
        <v>-1854251</v>
      </c>
      <c r="AK701" s="16">
        <v>0</v>
      </c>
      <c r="AL701" s="16">
        <v>1902461</v>
      </c>
      <c r="AM701" s="16">
        <f t="shared" si="75"/>
        <v>-1902461</v>
      </c>
      <c r="AN701" s="16">
        <v>0</v>
      </c>
      <c r="AO701" s="16">
        <v>1951925</v>
      </c>
      <c r="AP701" s="16">
        <f t="shared" si="76"/>
        <v>-1951925</v>
      </c>
      <c r="AQ701" s="16">
        <v>2002675</v>
      </c>
      <c r="AR701" s="16">
        <f t="shared" si="77"/>
        <v>-7740453.0275150985</v>
      </c>
      <c r="AS701" s="16" t="s">
        <v>2164</v>
      </c>
      <c r="AT701" s="16" t="s">
        <v>273</v>
      </c>
      <c r="AU701" s="16" t="s">
        <v>274</v>
      </c>
      <c r="AV701" s="16">
        <v>0</v>
      </c>
      <c r="AW701" s="36">
        <v>0</v>
      </c>
      <c r="AX701" s="36">
        <v>0</v>
      </c>
      <c r="AY701" s="36">
        <v>0</v>
      </c>
      <c r="AZ701" s="36">
        <v>0</v>
      </c>
      <c r="BA701" s="36">
        <v>0</v>
      </c>
      <c r="BB701" s="36"/>
    </row>
    <row r="702" spans="1:54" hidden="1" x14ac:dyDescent="0.25">
      <c r="A702" s="2" t="str">
        <f t="shared" si="71"/>
        <v>R</v>
      </c>
      <c r="B702" s="34" t="s">
        <v>253</v>
      </c>
      <c r="C702" s="2" t="s">
        <v>2834</v>
      </c>
      <c r="D702" s="35" t="s">
        <v>2835</v>
      </c>
      <c r="E702" s="2" t="s">
        <v>2871</v>
      </c>
      <c r="F702" s="2" t="s">
        <v>2872</v>
      </c>
      <c r="G702" s="2" t="s">
        <v>2876</v>
      </c>
      <c r="H702" s="2" t="s">
        <v>2200</v>
      </c>
      <c r="I702" s="2" t="s">
        <v>2877</v>
      </c>
      <c r="J702" s="2" t="s">
        <v>2878</v>
      </c>
      <c r="K702" s="2" t="s">
        <v>262</v>
      </c>
      <c r="L702" s="2">
        <v>4207</v>
      </c>
      <c r="M702" s="2" t="s">
        <v>2171</v>
      </c>
      <c r="N702" s="2" t="s">
        <v>264</v>
      </c>
      <c r="O702" s="2" t="s">
        <v>450</v>
      </c>
      <c r="P702" s="2" t="s">
        <v>266</v>
      </c>
      <c r="Q702" s="2" t="s">
        <v>118</v>
      </c>
      <c r="R702" s="2" t="s">
        <v>267</v>
      </c>
      <c r="S702" s="2" t="s">
        <v>182</v>
      </c>
      <c r="T702" s="2" t="s">
        <v>2249</v>
      </c>
      <c r="U702" s="2" t="s">
        <v>184</v>
      </c>
      <c r="V702" s="2" t="s">
        <v>2841</v>
      </c>
      <c r="W702" s="2" t="s">
        <v>2842</v>
      </c>
      <c r="X702" s="2" t="s">
        <v>2843</v>
      </c>
      <c r="Y702" s="2" t="s">
        <v>2844</v>
      </c>
      <c r="Z702" s="16">
        <v>0</v>
      </c>
      <c r="AA702" s="16">
        <v>1761464</v>
      </c>
      <c r="AB702" s="16">
        <v>1848003.16</v>
      </c>
      <c r="AC702" s="16">
        <v>1897567.3856001</v>
      </c>
      <c r="AD702" s="36">
        <f t="shared" si="72"/>
        <v>-136103.38560010004</v>
      </c>
      <c r="AE702" s="16">
        <v>0</v>
      </c>
      <c r="AF702" s="16">
        <v>2933556</v>
      </c>
      <c r="AG702" s="16">
        <f t="shared" si="73"/>
        <v>-2933556</v>
      </c>
      <c r="AH702" s="16">
        <v>0</v>
      </c>
      <c r="AI702" s="16">
        <v>3011881</v>
      </c>
      <c r="AJ702" s="16">
        <f t="shared" si="74"/>
        <v>-3011881</v>
      </c>
      <c r="AK702" s="16">
        <v>0</v>
      </c>
      <c r="AL702" s="16">
        <v>3090189</v>
      </c>
      <c r="AM702" s="16">
        <f t="shared" si="75"/>
        <v>-3090189</v>
      </c>
      <c r="AN702" s="16">
        <v>0</v>
      </c>
      <c r="AO702" s="16">
        <v>3170534</v>
      </c>
      <c r="AP702" s="16">
        <f t="shared" si="76"/>
        <v>-3170534</v>
      </c>
      <c r="AQ702" s="16">
        <v>3252968</v>
      </c>
      <c r="AR702" s="16">
        <f t="shared" si="77"/>
        <v>-12342263.385600099</v>
      </c>
      <c r="AS702" s="16" t="s">
        <v>2164</v>
      </c>
      <c r="AT702" s="16" t="s">
        <v>273</v>
      </c>
      <c r="AU702" s="16" t="s">
        <v>274</v>
      </c>
      <c r="AV702" s="16">
        <v>0</v>
      </c>
      <c r="AW702" s="36">
        <v>0</v>
      </c>
      <c r="AX702" s="36">
        <v>0</v>
      </c>
      <c r="AY702" s="36">
        <v>0</v>
      </c>
      <c r="AZ702" s="36">
        <v>0</v>
      </c>
      <c r="BA702" s="36">
        <v>0</v>
      </c>
      <c r="BB702" s="36"/>
    </row>
    <row r="703" spans="1:54" hidden="1" x14ac:dyDescent="0.25">
      <c r="A703" s="2" t="str">
        <f t="shared" si="71"/>
        <v>R</v>
      </c>
      <c r="B703" s="34" t="s">
        <v>253</v>
      </c>
      <c r="C703" s="2" t="s">
        <v>2834</v>
      </c>
      <c r="D703" s="35" t="s">
        <v>2835</v>
      </c>
      <c r="E703" s="2" t="s">
        <v>2871</v>
      </c>
      <c r="F703" s="2" t="s">
        <v>2872</v>
      </c>
      <c r="G703" s="2" t="s">
        <v>2879</v>
      </c>
      <c r="H703" s="2" t="s">
        <v>2183</v>
      </c>
      <c r="I703" s="2" t="s">
        <v>2880</v>
      </c>
      <c r="J703" s="2" t="s">
        <v>2881</v>
      </c>
      <c r="K703" s="2" t="s">
        <v>262</v>
      </c>
      <c r="L703" s="2">
        <v>4207</v>
      </c>
      <c r="M703" s="2" t="s">
        <v>2171</v>
      </c>
      <c r="N703" s="2" t="s">
        <v>264</v>
      </c>
      <c r="O703" s="2" t="s">
        <v>450</v>
      </c>
      <c r="P703" s="2" t="s">
        <v>266</v>
      </c>
      <c r="Q703" s="2" t="s">
        <v>118</v>
      </c>
      <c r="R703" s="2" t="s">
        <v>267</v>
      </c>
      <c r="S703" s="2" t="s">
        <v>182</v>
      </c>
      <c r="T703" s="2" t="s">
        <v>2249</v>
      </c>
      <c r="U703" s="2" t="s">
        <v>184</v>
      </c>
      <c r="V703" s="2" t="s">
        <v>2841</v>
      </c>
      <c r="W703" s="2" t="s">
        <v>2842</v>
      </c>
      <c r="X703" s="2" t="s">
        <v>2843</v>
      </c>
      <c r="Y703" s="2" t="s">
        <v>2844</v>
      </c>
      <c r="Z703" s="16">
        <v>0</v>
      </c>
      <c r="AA703" s="16">
        <v>2798214</v>
      </c>
      <c r="AB703" s="16">
        <v>3881065.37</v>
      </c>
      <c r="AC703" s="16">
        <v>6549652.0985017009</v>
      </c>
      <c r="AD703" s="36">
        <f t="shared" si="72"/>
        <v>-3751438.0985017009</v>
      </c>
      <c r="AE703" s="16">
        <v>0</v>
      </c>
      <c r="AF703" s="16">
        <v>28367022</v>
      </c>
      <c r="AG703" s="16">
        <f t="shared" si="73"/>
        <v>-28367022</v>
      </c>
      <c r="AH703" s="16">
        <v>0</v>
      </c>
      <c r="AI703" s="16">
        <v>29104565</v>
      </c>
      <c r="AJ703" s="16">
        <f t="shared" si="74"/>
        <v>-29104565</v>
      </c>
      <c r="AK703" s="16">
        <v>0</v>
      </c>
      <c r="AL703" s="16">
        <v>29861283</v>
      </c>
      <c r="AM703" s="16">
        <f t="shared" si="75"/>
        <v>-29861283</v>
      </c>
      <c r="AN703" s="16">
        <v>0</v>
      </c>
      <c r="AO703" s="16">
        <v>30637677</v>
      </c>
      <c r="AP703" s="16">
        <f t="shared" si="76"/>
        <v>-30637677</v>
      </c>
      <c r="AQ703" s="16">
        <v>31434256</v>
      </c>
      <c r="AR703" s="16">
        <f t="shared" si="77"/>
        <v>-121721985.0985017</v>
      </c>
      <c r="AS703" s="16" t="s">
        <v>2164</v>
      </c>
      <c r="AT703" s="16" t="s">
        <v>273</v>
      </c>
      <c r="AU703" s="16" t="s">
        <v>274</v>
      </c>
      <c r="AV703" s="16">
        <v>0</v>
      </c>
      <c r="AW703" s="36">
        <v>0</v>
      </c>
      <c r="AX703" s="36">
        <v>0</v>
      </c>
      <c r="AY703" s="36">
        <v>0</v>
      </c>
      <c r="AZ703" s="36">
        <v>0</v>
      </c>
      <c r="BA703" s="36">
        <v>0</v>
      </c>
      <c r="BB703" s="36"/>
    </row>
    <row r="704" spans="1:54" hidden="1" x14ac:dyDescent="0.25">
      <c r="A704" s="2" t="str">
        <f t="shared" si="71"/>
        <v>R</v>
      </c>
      <c r="B704" s="34" t="s">
        <v>253</v>
      </c>
      <c r="C704" s="2" t="s">
        <v>2834</v>
      </c>
      <c r="D704" s="35" t="s">
        <v>2835</v>
      </c>
      <c r="E704" s="2" t="s">
        <v>2871</v>
      </c>
      <c r="F704" s="2" t="s">
        <v>2872</v>
      </c>
      <c r="G704" s="2" t="s">
        <v>2879</v>
      </c>
      <c r="H704" s="2" t="s">
        <v>2183</v>
      </c>
      <c r="I704" s="2" t="s">
        <v>2882</v>
      </c>
      <c r="J704" s="2" t="s">
        <v>2883</v>
      </c>
      <c r="K704" s="2" t="s">
        <v>262</v>
      </c>
      <c r="L704" s="2">
        <v>4207</v>
      </c>
      <c r="M704" s="2" t="s">
        <v>2171</v>
      </c>
      <c r="N704" s="2" t="s">
        <v>264</v>
      </c>
      <c r="O704" s="2" t="s">
        <v>450</v>
      </c>
      <c r="P704" s="2" t="s">
        <v>266</v>
      </c>
      <c r="Q704" s="2" t="s">
        <v>118</v>
      </c>
      <c r="R704" s="2" t="s">
        <v>267</v>
      </c>
      <c r="S704" s="2" t="s">
        <v>182</v>
      </c>
      <c r="T704" s="2" t="s">
        <v>2249</v>
      </c>
      <c r="U704" s="2" t="s">
        <v>184</v>
      </c>
      <c r="V704" s="2" t="s">
        <v>2841</v>
      </c>
      <c r="W704" s="2" t="s">
        <v>2842</v>
      </c>
      <c r="X704" s="2" t="s">
        <v>2843</v>
      </c>
      <c r="Y704" s="2" t="s">
        <v>2844</v>
      </c>
      <c r="Z704" s="16">
        <v>86135437.832067594</v>
      </c>
      <c r="AA704" s="16">
        <v>27129950</v>
      </c>
      <c r="AB704" s="16">
        <v>25565279.82</v>
      </c>
      <c r="AC704" s="16">
        <v>25943380.594492204</v>
      </c>
      <c r="AD704" s="36">
        <f t="shared" si="72"/>
        <v>1186569.4055077955</v>
      </c>
      <c r="AE704" s="16">
        <v>87198168</v>
      </c>
      <c r="AF704" s="16">
        <v>10997026</v>
      </c>
      <c r="AG704" s="16">
        <f t="shared" si="73"/>
        <v>76201142</v>
      </c>
      <c r="AH704" s="16">
        <v>87069309</v>
      </c>
      <c r="AI704" s="16">
        <v>11282949</v>
      </c>
      <c r="AJ704" s="16">
        <f t="shared" si="74"/>
        <v>75786360</v>
      </c>
      <c r="AK704" s="16">
        <v>86658389</v>
      </c>
      <c r="AL704" s="16">
        <v>11576305</v>
      </c>
      <c r="AM704" s="16">
        <f t="shared" si="75"/>
        <v>75082084</v>
      </c>
      <c r="AN704" s="16">
        <v>84567109</v>
      </c>
      <c r="AO704" s="16">
        <v>11877289</v>
      </c>
      <c r="AP704" s="16">
        <f t="shared" si="76"/>
        <v>72689820</v>
      </c>
      <c r="AQ704" s="16">
        <v>12186099</v>
      </c>
      <c r="AR704" s="16">
        <f t="shared" si="77"/>
        <v>300945975.4055078</v>
      </c>
      <c r="AS704" s="16" t="s">
        <v>2164</v>
      </c>
      <c r="AT704" s="16" t="s">
        <v>273</v>
      </c>
      <c r="AU704" s="16" t="s">
        <v>274</v>
      </c>
      <c r="AV704" s="16">
        <v>0</v>
      </c>
      <c r="AW704" s="36">
        <v>0</v>
      </c>
      <c r="AX704" s="36">
        <v>0</v>
      </c>
      <c r="AY704" s="36">
        <v>0</v>
      </c>
      <c r="AZ704" s="36">
        <v>0</v>
      </c>
      <c r="BA704" s="36">
        <v>0</v>
      </c>
      <c r="BB704" s="36"/>
    </row>
    <row r="705" spans="1:54" hidden="1" x14ac:dyDescent="0.25">
      <c r="A705" s="2" t="str">
        <f t="shared" si="71"/>
        <v>R</v>
      </c>
      <c r="B705" s="34" t="s">
        <v>253</v>
      </c>
      <c r="C705" s="2" t="s">
        <v>2834</v>
      </c>
      <c r="D705" s="35" t="s">
        <v>2835</v>
      </c>
      <c r="E705" s="2" t="s">
        <v>2871</v>
      </c>
      <c r="F705" s="2" t="s">
        <v>2872</v>
      </c>
      <c r="G705" s="2" t="s">
        <v>2879</v>
      </c>
      <c r="H705" s="2" t="s">
        <v>2183</v>
      </c>
      <c r="I705" s="2" t="s">
        <v>2884</v>
      </c>
      <c r="J705" s="2" t="s">
        <v>2885</v>
      </c>
      <c r="K705" s="2" t="s">
        <v>262</v>
      </c>
      <c r="L705" s="2">
        <v>4207</v>
      </c>
      <c r="M705" s="2" t="s">
        <v>2171</v>
      </c>
      <c r="N705" s="2" t="s">
        <v>264</v>
      </c>
      <c r="O705" s="2" t="s">
        <v>450</v>
      </c>
      <c r="P705" s="2" t="s">
        <v>266</v>
      </c>
      <c r="Q705" s="2" t="s">
        <v>118</v>
      </c>
      <c r="R705" s="2" t="s">
        <v>267</v>
      </c>
      <c r="S705" s="2" t="s">
        <v>182</v>
      </c>
      <c r="T705" s="2" t="s">
        <v>2249</v>
      </c>
      <c r="U705" s="2" t="s">
        <v>184</v>
      </c>
      <c r="V705" s="2" t="s">
        <v>2841</v>
      </c>
      <c r="W705" s="2" t="s">
        <v>2842</v>
      </c>
      <c r="X705" s="2" t="s">
        <v>2843</v>
      </c>
      <c r="Y705" s="2" t="s">
        <v>2844</v>
      </c>
      <c r="Z705" s="16">
        <v>0</v>
      </c>
      <c r="AA705" s="16">
        <v>10526616</v>
      </c>
      <c r="AB705" s="16">
        <v>8708298.4000000004</v>
      </c>
      <c r="AC705" s="16">
        <v>5271469.9266391993</v>
      </c>
      <c r="AD705" s="36">
        <f t="shared" si="72"/>
        <v>5255146.0733608007</v>
      </c>
      <c r="AE705" s="16">
        <v>0</v>
      </c>
      <c r="AF705" s="16">
        <v>2306871</v>
      </c>
      <c r="AG705" s="16">
        <f t="shared" si="73"/>
        <v>-2306871</v>
      </c>
      <c r="AH705" s="16">
        <v>0</v>
      </c>
      <c r="AI705" s="16">
        <v>2366849</v>
      </c>
      <c r="AJ705" s="16">
        <f t="shared" si="74"/>
        <v>-2366849</v>
      </c>
      <c r="AK705" s="16">
        <v>0</v>
      </c>
      <c r="AL705" s="16">
        <v>2428287</v>
      </c>
      <c r="AM705" s="16">
        <f t="shared" si="75"/>
        <v>-2428287</v>
      </c>
      <c r="AN705" s="16">
        <v>0</v>
      </c>
      <c r="AO705" s="16">
        <v>2491526</v>
      </c>
      <c r="AP705" s="16">
        <f t="shared" si="76"/>
        <v>-2491526</v>
      </c>
      <c r="AQ705" s="16">
        <v>2556305</v>
      </c>
      <c r="AR705" s="16">
        <f t="shared" si="77"/>
        <v>-4338386.9266391993</v>
      </c>
      <c r="AS705" s="16" t="s">
        <v>2164</v>
      </c>
      <c r="AT705" s="16" t="s">
        <v>273</v>
      </c>
      <c r="AU705" s="16" t="s">
        <v>274</v>
      </c>
      <c r="AV705" s="16">
        <v>0</v>
      </c>
      <c r="AW705" s="36">
        <v>0</v>
      </c>
      <c r="AX705" s="36">
        <v>0</v>
      </c>
      <c r="AY705" s="36">
        <v>0</v>
      </c>
      <c r="AZ705" s="36">
        <v>0</v>
      </c>
      <c r="BA705" s="36">
        <v>0</v>
      </c>
      <c r="BB705" s="36"/>
    </row>
    <row r="706" spans="1:54" hidden="1" x14ac:dyDescent="0.25">
      <c r="A706" s="2" t="str">
        <f t="shared" si="71"/>
        <v>R</v>
      </c>
      <c r="B706" s="34" t="s">
        <v>253</v>
      </c>
      <c r="C706" s="2" t="s">
        <v>2834</v>
      </c>
      <c r="D706" s="35" t="s">
        <v>2835</v>
      </c>
      <c r="E706" s="2" t="s">
        <v>2871</v>
      </c>
      <c r="F706" s="2" t="s">
        <v>2872</v>
      </c>
      <c r="G706" s="2" t="s">
        <v>2879</v>
      </c>
      <c r="H706" s="2" t="s">
        <v>2183</v>
      </c>
      <c r="I706" s="2" t="s">
        <v>2886</v>
      </c>
      <c r="J706" s="2" t="s">
        <v>2887</v>
      </c>
      <c r="K706" s="2" t="s">
        <v>262</v>
      </c>
      <c r="L706" s="2">
        <v>4207</v>
      </c>
      <c r="M706" s="2" t="s">
        <v>2171</v>
      </c>
      <c r="N706" s="2" t="s">
        <v>422</v>
      </c>
      <c r="O706" s="2" t="s">
        <v>450</v>
      </c>
      <c r="P706" s="2" t="s">
        <v>266</v>
      </c>
      <c r="Q706" s="2" t="s">
        <v>118</v>
      </c>
      <c r="R706" s="2" t="s">
        <v>267</v>
      </c>
      <c r="S706" s="2" t="s">
        <v>182</v>
      </c>
      <c r="T706" s="2" t="s">
        <v>2249</v>
      </c>
      <c r="U706" s="2" t="s">
        <v>184</v>
      </c>
      <c r="V706" s="2" t="s">
        <v>2841</v>
      </c>
      <c r="W706" s="2" t="s">
        <v>2842</v>
      </c>
      <c r="X706" s="2" t="s">
        <v>2843</v>
      </c>
      <c r="Y706" s="2" t="s">
        <v>2844</v>
      </c>
      <c r="Z706" s="16">
        <v>0</v>
      </c>
      <c r="AA706" s="16">
        <v>1255</v>
      </c>
      <c r="AB706" s="16">
        <v>0</v>
      </c>
      <c r="AC706" s="16">
        <v>0</v>
      </c>
      <c r="AD706" s="36">
        <f t="shared" si="72"/>
        <v>1255</v>
      </c>
      <c r="AE706" s="16">
        <v>0</v>
      </c>
      <c r="AF706" s="16">
        <v>0</v>
      </c>
      <c r="AG706" s="16">
        <f t="shared" si="73"/>
        <v>0</v>
      </c>
      <c r="AH706" s="16">
        <v>0</v>
      </c>
      <c r="AI706" s="16">
        <v>0</v>
      </c>
      <c r="AJ706" s="16">
        <f t="shared" si="74"/>
        <v>0</v>
      </c>
      <c r="AK706" s="16">
        <v>0</v>
      </c>
      <c r="AL706" s="16">
        <v>0</v>
      </c>
      <c r="AM706" s="16">
        <f t="shared" si="75"/>
        <v>0</v>
      </c>
      <c r="AN706" s="16">
        <v>0</v>
      </c>
      <c r="AO706" s="16">
        <v>0</v>
      </c>
      <c r="AP706" s="16">
        <f t="shared" si="76"/>
        <v>0</v>
      </c>
      <c r="AQ706" s="16">
        <v>0</v>
      </c>
      <c r="AR706" s="16">
        <f t="shared" si="77"/>
        <v>1255</v>
      </c>
      <c r="AS706" s="16">
        <v>0</v>
      </c>
      <c r="AT706" s="16" t="s">
        <v>273</v>
      </c>
      <c r="AU706" s="16" t="s">
        <v>274</v>
      </c>
      <c r="AV706" s="16">
        <v>0</v>
      </c>
      <c r="AW706" s="36">
        <v>0</v>
      </c>
      <c r="AX706" s="36">
        <v>0</v>
      </c>
      <c r="AY706" s="36">
        <v>0</v>
      </c>
      <c r="AZ706" s="36">
        <v>0</v>
      </c>
      <c r="BA706" s="36">
        <v>0</v>
      </c>
      <c r="BB706" s="36"/>
    </row>
    <row r="707" spans="1:54" hidden="1" x14ac:dyDescent="0.25">
      <c r="A707" s="2" t="str">
        <f t="shared" si="71"/>
        <v>R</v>
      </c>
      <c r="B707" s="34" t="s">
        <v>253</v>
      </c>
      <c r="C707" s="2" t="s">
        <v>2834</v>
      </c>
      <c r="D707" s="35" t="s">
        <v>2835</v>
      </c>
      <c r="E707" s="2" t="s">
        <v>2871</v>
      </c>
      <c r="F707" s="2" t="s">
        <v>2872</v>
      </c>
      <c r="G707" s="2" t="s">
        <v>2879</v>
      </c>
      <c r="H707" s="2" t="s">
        <v>2183</v>
      </c>
      <c r="I707" s="2" t="s">
        <v>2888</v>
      </c>
      <c r="J707" s="2" t="s">
        <v>2889</v>
      </c>
      <c r="K707" s="2" t="s">
        <v>262</v>
      </c>
      <c r="L707" s="2">
        <v>4207</v>
      </c>
      <c r="M707" s="2" t="s">
        <v>2171</v>
      </c>
      <c r="N707" s="2" t="s">
        <v>422</v>
      </c>
      <c r="O707" s="2" t="s">
        <v>265</v>
      </c>
      <c r="P707" s="2" t="s">
        <v>266</v>
      </c>
      <c r="Q707" s="2" t="s">
        <v>118</v>
      </c>
      <c r="R707" s="2" t="s">
        <v>267</v>
      </c>
      <c r="S707" s="2" t="s">
        <v>182</v>
      </c>
      <c r="T707" s="2" t="s">
        <v>2249</v>
      </c>
      <c r="U707" s="2" t="s">
        <v>184</v>
      </c>
      <c r="V707" s="2" t="s">
        <v>2841</v>
      </c>
      <c r="W707" s="2" t="s">
        <v>2842</v>
      </c>
      <c r="X707" s="2" t="s">
        <v>2843</v>
      </c>
      <c r="Y707" s="2" t="s">
        <v>2844</v>
      </c>
      <c r="Z707" s="16">
        <v>0</v>
      </c>
      <c r="AA707" s="16">
        <v>358</v>
      </c>
      <c r="AB707" s="16">
        <v>0</v>
      </c>
      <c r="AC707" s="16">
        <v>0</v>
      </c>
      <c r="AD707" s="36">
        <f t="shared" si="72"/>
        <v>358</v>
      </c>
      <c r="AE707" s="16">
        <v>0</v>
      </c>
      <c r="AF707" s="16">
        <v>0</v>
      </c>
      <c r="AG707" s="16">
        <f t="shared" si="73"/>
        <v>0</v>
      </c>
      <c r="AH707" s="16">
        <v>0</v>
      </c>
      <c r="AI707" s="16">
        <v>0</v>
      </c>
      <c r="AJ707" s="16">
        <f t="shared" si="74"/>
        <v>0</v>
      </c>
      <c r="AK707" s="16">
        <v>0</v>
      </c>
      <c r="AL707" s="16">
        <v>0</v>
      </c>
      <c r="AM707" s="16">
        <f t="shared" si="75"/>
        <v>0</v>
      </c>
      <c r="AN707" s="16">
        <v>0</v>
      </c>
      <c r="AO707" s="16">
        <v>0</v>
      </c>
      <c r="AP707" s="16">
        <f t="shared" si="76"/>
        <v>0</v>
      </c>
      <c r="AQ707" s="16">
        <v>0</v>
      </c>
      <c r="AR707" s="16">
        <f t="shared" si="77"/>
        <v>358</v>
      </c>
      <c r="AS707" s="16">
        <v>0</v>
      </c>
      <c r="AT707" s="16" t="s">
        <v>273</v>
      </c>
      <c r="AU707" s="16" t="s">
        <v>274</v>
      </c>
      <c r="AV707" s="16">
        <v>0</v>
      </c>
      <c r="AW707" s="36">
        <v>0</v>
      </c>
      <c r="AX707" s="36">
        <v>0</v>
      </c>
      <c r="AY707" s="36">
        <v>0</v>
      </c>
      <c r="AZ707" s="36">
        <v>0</v>
      </c>
      <c r="BA707" s="36">
        <v>0</v>
      </c>
      <c r="BB707" s="36"/>
    </row>
    <row r="708" spans="1:54" hidden="1" x14ac:dyDescent="0.25">
      <c r="A708" s="2" t="str">
        <f t="shared" si="71"/>
        <v>R</v>
      </c>
      <c r="B708" s="34" t="s">
        <v>253</v>
      </c>
      <c r="C708" s="2" t="s">
        <v>2834</v>
      </c>
      <c r="D708" s="35" t="s">
        <v>2835</v>
      </c>
      <c r="E708" s="2" t="s">
        <v>2890</v>
      </c>
      <c r="F708" s="2" t="s">
        <v>2230</v>
      </c>
      <c r="G708" s="2" t="s">
        <v>2891</v>
      </c>
      <c r="H708" s="2" t="s">
        <v>2230</v>
      </c>
      <c r="I708" s="2" t="s">
        <v>2892</v>
      </c>
      <c r="J708" s="2" t="s">
        <v>2893</v>
      </c>
      <c r="K708" s="2" t="s">
        <v>262</v>
      </c>
      <c r="L708" s="2">
        <v>4207</v>
      </c>
      <c r="M708" s="2" t="s">
        <v>2171</v>
      </c>
      <c r="N708" s="2" t="s">
        <v>422</v>
      </c>
      <c r="O708" s="2" t="s">
        <v>450</v>
      </c>
      <c r="P708" s="2" t="s">
        <v>266</v>
      </c>
      <c r="Q708" s="2" t="s">
        <v>118</v>
      </c>
      <c r="R708" s="2" t="s">
        <v>267</v>
      </c>
      <c r="S708" s="2" t="s">
        <v>182</v>
      </c>
      <c r="T708" s="2" t="s">
        <v>2249</v>
      </c>
      <c r="U708" s="2" t="s">
        <v>184</v>
      </c>
      <c r="V708" s="2" t="s">
        <v>2841</v>
      </c>
      <c r="W708" s="2" t="s">
        <v>2842</v>
      </c>
      <c r="X708" s="2" t="s">
        <v>2843</v>
      </c>
      <c r="Y708" s="2" t="s">
        <v>2844</v>
      </c>
      <c r="Z708" s="16">
        <v>0</v>
      </c>
      <c r="AA708" s="16">
        <v>0</v>
      </c>
      <c r="AB708" s="16">
        <v>0</v>
      </c>
      <c r="AC708" s="16">
        <v>0</v>
      </c>
      <c r="AD708" s="36">
        <f t="shared" si="72"/>
        <v>0</v>
      </c>
      <c r="AE708" s="16">
        <v>0</v>
      </c>
      <c r="AF708" s="16">
        <v>0</v>
      </c>
      <c r="AG708" s="16">
        <f t="shared" si="73"/>
        <v>0</v>
      </c>
      <c r="AH708" s="16">
        <v>0</v>
      </c>
      <c r="AI708" s="16">
        <v>0</v>
      </c>
      <c r="AJ708" s="16">
        <f t="shared" si="74"/>
        <v>0</v>
      </c>
      <c r="AK708" s="16">
        <v>0</v>
      </c>
      <c r="AL708" s="16">
        <v>0</v>
      </c>
      <c r="AM708" s="16">
        <f t="shared" si="75"/>
        <v>0</v>
      </c>
      <c r="AN708" s="16">
        <v>0</v>
      </c>
      <c r="AO708" s="16">
        <v>0</v>
      </c>
      <c r="AP708" s="16">
        <f t="shared" si="76"/>
        <v>0</v>
      </c>
      <c r="AQ708" s="16">
        <v>0</v>
      </c>
      <c r="AR708" s="16">
        <f t="shared" si="77"/>
        <v>0</v>
      </c>
      <c r="AS708" s="16">
        <v>0</v>
      </c>
      <c r="AT708" s="16" t="s">
        <v>273</v>
      </c>
      <c r="AU708" s="16" t="s">
        <v>274</v>
      </c>
      <c r="AV708" s="16">
        <v>0</v>
      </c>
      <c r="AW708" s="36">
        <v>0</v>
      </c>
      <c r="AX708" s="36">
        <v>0</v>
      </c>
      <c r="AY708" s="36">
        <v>0</v>
      </c>
      <c r="AZ708" s="36">
        <v>0</v>
      </c>
      <c r="BA708" s="36">
        <v>0</v>
      </c>
      <c r="BB708" s="36"/>
    </row>
    <row r="709" spans="1:54" hidden="1" x14ac:dyDescent="0.25">
      <c r="A709" s="2" t="str">
        <f t="shared" si="71"/>
        <v>R</v>
      </c>
      <c r="B709" s="34" t="s">
        <v>253</v>
      </c>
      <c r="C709" s="2" t="s">
        <v>2834</v>
      </c>
      <c r="D709" s="35" t="s">
        <v>2835</v>
      </c>
      <c r="E709" s="2" t="s">
        <v>2890</v>
      </c>
      <c r="F709" s="2" t="s">
        <v>2230</v>
      </c>
      <c r="G709" s="2" t="s">
        <v>2891</v>
      </c>
      <c r="H709" s="2" t="s">
        <v>2230</v>
      </c>
      <c r="I709" s="2" t="s">
        <v>2894</v>
      </c>
      <c r="J709" s="2" t="s">
        <v>2895</v>
      </c>
      <c r="K709" s="2" t="s">
        <v>262</v>
      </c>
      <c r="L709" s="2">
        <v>4207</v>
      </c>
      <c r="M709" s="2" t="s">
        <v>2171</v>
      </c>
      <c r="N709" s="2" t="s">
        <v>422</v>
      </c>
      <c r="O709" s="2" t="s">
        <v>450</v>
      </c>
      <c r="P709" s="2" t="s">
        <v>266</v>
      </c>
      <c r="Q709" s="2" t="s">
        <v>118</v>
      </c>
      <c r="R709" s="2" t="s">
        <v>267</v>
      </c>
      <c r="S709" s="2" t="s">
        <v>182</v>
      </c>
      <c r="T709" s="2" t="s">
        <v>2828</v>
      </c>
      <c r="U709" s="2" t="s">
        <v>188</v>
      </c>
      <c r="V709" s="2" t="s">
        <v>2020</v>
      </c>
      <c r="W709" s="2" t="s">
        <v>2021</v>
      </c>
      <c r="X709" s="2" t="s">
        <v>2896</v>
      </c>
      <c r="Y709" s="2" t="s">
        <v>2897</v>
      </c>
      <c r="Z709" s="16">
        <v>0</v>
      </c>
      <c r="AA709" s="16">
        <v>157464</v>
      </c>
      <c r="AB709" s="16">
        <v>0</v>
      </c>
      <c r="AC709" s="16">
        <v>0</v>
      </c>
      <c r="AD709" s="36">
        <f t="shared" si="72"/>
        <v>157464</v>
      </c>
      <c r="AE709" s="16">
        <v>0</v>
      </c>
      <c r="AF709" s="16">
        <v>0</v>
      </c>
      <c r="AG709" s="16">
        <f t="shared" si="73"/>
        <v>0</v>
      </c>
      <c r="AH709" s="16">
        <v>0</v>
      </c>
      <c r="AI709" s="16">
        <v>0</v>
      </c>
      <c r="AJ709" s="16">
        <f t="shared" si="74"/>
        <v>0</v>
      </c>
      <c r="AK709" s="16">
        <v>0</v>
      </c>
      <c r="AL709" s="16">
        <v>0</v>
      </c>
      <c r="AM709" s="16">
        <f t="shared" si="75"/>
        <v>0</v>
      </c>
      <c r="AN709" s="16">
        <v>0</v>
      </c>
      <c r="AO709" s="16">
        <v>0</v>
      </c>
      <c r="AP709" s="16">
        <f t="shared" si="76"/>
        <v>0</v>
      </c>
      <c r="AQ709" s="16">
        <v>0</v>
      </c>
      <c r="AR709" s="16">
        <f t="shared" si="77"/>
        <v>157464</v>
      </c>
      <c r="AS709" s="16">
        <v>0</v>
      </c>
      <c r="AT709" s="16" t="s">
        <v>273</v>
      </c>
      <c r="AU709" s="16" t="s">
        <v>274</v>
      </c>
      <c r="AV709" s="16">
        <v>0</v>
      </c>
      <c r="AW709" s="36">
        <v>0</v>
      </c>
      <c r="AX709" s="36">
        <v>0</v>
      </c>
      <c r="AY709" s="36">
        <v>0</v>
      </c>
      <c r="AZ709" s="36">
        <v>0</v>
      </c>
      <c r="BA709" s="36">
        <v>0</v>
      </c>
      <c r="BB709" s="36"/>
    </row>
    <row r="710" spans="1:54" hidden="1" x14ac:dyDescent="0.25">
      <c r="A710" s="2" t="str">
        <f t="shared" si="71"/>
        <v>R</v>
      </c>
      <c r="B710" s="34" t="s">
        <v>253</v>
      </c>
      <c r="C710" s="2" t="s">
        <v>2834</v>
      </c>
      <c r="D710" s="35" t="s">
        <v>2835</v>
      </c>
      <c r="E710" s="2" t="s">
        <v>2898</v>
      </c>
      <c r="F710" s="2" t="s">
        <v>2899</v>
      </c>
      <c r="G710" s="2" t="s">
        <v>2900</v>
      </c>
      <c r="H710" s="2" t="s">
        <v>2899</v>
      </c>
      <c r="I710" s="2" t="s">
        <v>2901</v>
      </c>
      <c r="J710" s="2" t="s">
        <v>2902</v>
      </c>
      <c r="K710" s="2" t="s">
        <v>262</v>
      </c>
      <c r="L710" s="2">
        <v>4207</v>
      </c>
      <c r="M710" s="2" t="s">
        <v>2171</v>
      </c>
      <c r="N710" s="2" t="s">
        <v>264</v>
      </c>
      <c r="O710" s="2" t="s">
        <v>450</v>
      </c>
      <c r="P710" s="2" t="s">
        <v>266</v>
      </c>
      <c r="Q710" s="2" t="s">
        <v>118</v>
      </c>
      <c r="R710" s="2" t="s">
        <v>267</v>
      </c>
      <c r="S710" s="2" t="s">
        <v>182</v>
      </c>
      <c r="T710" s="2" t="s">
        <v>2249</v>
      </c>
      <c r="U710" s="2" t="s">
        <v>184</v>
      </c>
      <c r="V710" s="2" t="s">
        <v>2841</v>
      </c>
      <c r="W710" s="2" t="s">
        <v>2842</v>
      </c>
      <c r="X710" s="2" t="s">
        <v>2903</v>
      </c>
      <c r="Y710" s="2" t="s">
        <v>2904</v>
      </c>
      <c r="Z710" s="16">
        <v>2248412.2630699468</v>
      </c>
      <c r="AA710" s="16">
        <v>2248412</v>
      </c>
      <c r="AB710" s="16">
        <v>2328009.62</v>
      </c>
      <c r="AC710" s="16">
        <v>2621407.4014706998</v>
      </c>
      <c r="AD710" s="36">
        <f t="shared" si="72"/>
        <v>-372995.40147069981</v>
      </c>
      <c r="AE710" s="16">
        <v>2295370.2536968947</v>
      </c>
      <c r="AF710" s="16">
        <v>408478</v>
      </c>
      <c r="AG710" s="16">
        <f t="shared" si="73"/>
        <v>1886892.2536968947</v>
      </c>
      <c r="AH710" s="16">
        <v>2364454.212788743</v>
      </c>
      <c r="AI710" s="16">
        <v>419099</v>
      </c>
      <c r="AJ710" s="16">
        <f t="shared" si="74"/>
        <v>1945355.212788743</v>
      </c>
      <c r="AK710" s="16">
        <v>2435766.6866900055</v>
      </c>
      <c r="AL710" s="16">
        <v>429995</v>
      </c>
      <c r="AM710" s="16">
        <f t="shared" si="75"/>
        <v>2005771.6866900055</v>
      </c>
      <c r="AN710" s="16">
        <v>2509307.6754006827</v>
      </c>
      <c r="AO710" s="16">
        <v>441175</v>
      </c>
      <c r="AP710" s="16">
        <f t="shared" si="76"/>
        <v>2068132.6754006827</v>
      </c>
      <c r="AQ710" s="16">
        <v>452646</v>
      </c>
      <c r="AR710" s="16">
        <f t="shared" si="77"/>
        <v>7533156.4271056261</v>
      </c>
      <c r="AS710" s="16" t="s">
        <v>2164</v>
      </c>
      <c r="AT710" s="16" t="s">
        <v>273</v>
      </c>
      <c r="AU710" s="16" t="s">
        <v>274</v>
      </c>
      <c r="AV710" s="16">
        <v>0</v>
      </c>
      <c r="AW710" s="36">
        <v>0</v>
      </c>
      <c r="AX710" s="36">
        <v>0</v>
      </c>
      <c r="AY710" s="36">
        <v>0</v>
      </c>
      <c r="AZ710" s="36">
        <v>0</v>
      </c>
      <c r="BA710" s="36">
        <v>0</v>
      </c>
      <c r="BB710" s="36"/>
    </row>
    <row r="711" spans="1:54" hidden="1" x14ac:dyDescent="0.25">
      <c r="A711" s="2" t="str">
        <f t="shared" si="71"/>
        <v>R</v>
      </c>
      <c r="B711" s="34" t="s">
        <v>253</v>
      </c>
      <c r="C711" s="2" t="s">
        <v>2905</v>
      </c>
      <c r="D711" s="35" t="s">
        <v>2906</v>
      </c>
      <c r="E711" s="2" t="s">
        <v>2907</v>
      </c>
      <c r="F711" s="2" t="s">
        <v>2908</v>
      </c>
      <c r="G711" s="2" t="s">
        <v>2909</v>
      </c>
      <c r="H711" s="2" t="s">
        <v>2908</v>
      </c>
      <c r="I711" s="2" t="s">
        <v>2910</v>
      </c>
      <c r="J711" s="2" t="s">
        <v>2911</v>
      </c>
      <c r="K711" s="2" t="s">
        <v>262</v>
      </c>
      <c r="L711" s="2">
        <v>4207</v>
      </c>
      <c r="M711" s="2" t="s">
        <v>2171</v>
      </c>
      <c r="N711" s="2" t="s">
        <v>264</v>
      </c>
      <c r="O711" s="2" t="s">
        <v>450</v>
      </c>
      <c r="P711" s="2" t="s">
        <v>266</v>
      </c>
      <c r="Q711" s="2" t="s">
        <v>118</v>
      </c>
      <c r="R711" s="2" t="s">
        <v>267</v>
      </c>
      <c r="S711" s="2" t="s">
        <v>182</v>
      </c>
      <c r="T711" s="2" t="s">
        <v>2249</v>
      </c>
      <c r="U711" s="2" t="s">
        <v>184</v>
      </c>
      <c r="V711" s="2" t="s">
        <v>2841</v>
      </c>
      <c r="W711" s="2" t="s">
        <v>2842</v>
      </c>
      <c r="X711" s="2" t="s">
        <v>2912</v>
      </c>
      <c r="Y711" s="2" t="s">
        <v>192</v>
      </c>
      <c r="Z711" s="16">
        <v>398126.73902382446</v>
      </c>
      <c r="AA711" s="16">
        <v>398127</v>
      </c>
      <c r="AB711" s="16">
        <v>445277.61</v>
      </c>
      <c r="AC711" s="16">
        <v>424694.5040286</v>
      </c>
      <c r="AD711" s="36">
        <f t="shared" si="72"/>
        <v>-26567.5040286</v>
      </c>
      <c r="AE711" s="16">
        <v>406441.59835210972</v>
      </c>
      <c r="AF711" s="16">
        <v>457799</v>
      </c>
      <c r="AG711" s="16">
        <f t="shared" si="73"/>
        <v>-51357.401647890278</v>
      </c>
      <c r="AH711" s="16">
        <v>430187.85008495831</v>
      </c>
      <c r="AI711" s="16">
        <v>470225</v>
      </c>
      <c r="AJ711" s="16">
        <f t="shared" si="74"/>
        <v>-40037.149915041693</v>
      </c>
      <c r="AK711" s="16">
        <v>452417.84033830394</v>
      </c>
      <c r="AL711" s="16">
        <v>483273</v>
      </c>
      <c r="AM711" s="16">
        <f t="shared" si="75"/>
        <v>-30855.15966169606</v>
      </c>
      <c r="AN711" s="16">
        <v>493307.7524693532</v>
      </c>
      <c r="AO711" s="16">
        <v>496683</v>
      </c>
      <c r="AP711" s="16">
        <f t="shared" si="76"/>
        <v>-3375.2475306467968</v>
      </c>
      <c r="AQ711" s="16">
        <v>510774</v>
      </c>
      <c r="AR711" s="16">
        <f t="shared" si="77"/>
        <v>-152192.46278387483</v>
      </c>
      <c r="AS711" s="16" t="s">
        <v>2164</v>
      </c>
      <c r="AT711" s="16" t="s">
        <v>273</v>
      </c>
      <c r="AU711" s="16" t="s">
        <v>274</v>
      </c>
      <c r="AV711" s="16">
        <v>0</v>
      </c>
      <c r="AW711" s="36">
        <v>0</v>
      </c>
      <c r="AX711" s="36">
        <v>0</v>
      </c>
      <c r="AY711" s="36">
        <v>0</v>
      </c>
      <c r="AZ711" s="36">
        <v>0</v>
      </c>
      <c r="BA711" s="36">
        <v>0</v>
      </c>
      <c r="BB711" s="36"/>
    </row>
    <row r="712" spans="1:54" hidden="1" x14ac:dyDescent="0.25">
      <c r="A712" s="2" t="str">
        <f t="shared" si="71"/>
        <v>R</v>
      </c>
      <c r="B712" s="34" t="s">
        <v>253</v>
      </c>
      <c r="C712" s="2" t="s">
        <v>2905</v>
      </c>
      <c r="D712" s="35" t="s">
        <v>2906</v>
      </c>
      <c r="E712" s="2" t="s">
        <v>2913</v>
      </c>
      <c r="F712" s="2" t="s">
        <v>2042</v>
      </c>
      <c r="G712" s="2" t="s">
        <v>2914</v>
      </c>
      <c r="H712" s="2" t="s">
        <v>2042</v>
      </c>
      <c r="I712" s="2" t="s">
        <v>2915</v>
      </c>
      <c r="J712" s="2" t="s">
        <v>2916</v>
      </c>
      <c r="K712" s="2" t="s">
        <v>262</v>
      </c>
      <c r="L712" s="2">
        <v>4215</v>
      </c>
      <c r="M712" s="2" t="s">
        <v>2046</v>
      </c>
      <c r="N712" s="2" t="s">
        <v>264</v>
      </c>
      <c r="O712" s="2" t="s">
        <v>450</v>
      </c>
      <c r="P712" s="2" t="s">
        <v>266</v>
      </c>
      <c r="Q712" s="2" t="s">
        <v>118</v>
      </c>
      <c r="R712" s="2" t="s">
        <v>267</v>
      </c>
      <c r="S712" s="2" t="s">
        <v>182</v>
      </c>
      <c r="T712" s="2" t="s">
        <v>2917</v>
      </c>
      <c r="U712" s="2" t="s">
        <v>192</v>
      </c>
      <c r="V712" s="2" t="s">
        <v>2841</v>
      </c>
      <c r="W712" s="2" t="s">
        <v>2842</v>
      </c>
      <c r="X712" s="2" t="s">
        <v>2912</v>
      </c>
      <c r="Y712" s="2" t="s">
        <v>192</v>
      </c>
      <c r="Z712" s="16">
        <v>0</v>
      </c>
      <c r="AA712" s="16">
        <v>96000</v>
      </c>
      <c r="AB712" s="16">
        <v>94316.33</v>
      </c>
      <c r="AC712" s="16">
        <v>120028.78200000001</v>
      </c>
      <c r="AD712" s="36">
        <f t="shared" si="72"/>
        <v>-24028.782000000007</v>
      </c>
      <c r="AE712" s="16">
        <v>0</v>
      </c>
      <c r="AF712" s="16">
        <v>0</v>
      </c>
      <c r="AG712" s="16">
        <f t="shared" si="73"/>
        <v>0</v>
      </c>
      <c r="AH712" s="16">
        <v>0</v>
      </c>
      <c r="AI712" s="16">
        <v>0</v>
      </c>
      <c r="AJ712" s="16">
        <f t="shared" si="74"/>
        <v>0</v>
      </c>
      <c r="AK712" s="16">
        <v>0</v>
      </c>
      <c r="AL712" s="16">
        <v>0</v>
      </c>
      <c r="AM712" s="16">
        <f t="shared" si="75"/>
        <v>0</v>
      </c>
      <c r="AN712" s="16">
        <v>0</v>
      </c>
      <c r="AO712" s="16">
        <v>0</v>
      </c>
      <c r="AP712" s="16">
        <f t="shared" si="76"/>
        <v>0</v>
      </c>
      <c r="AQ712" s="16">
        <v>0</v>
      </c>
      <c r="AR712" s="16">
        <f t="shared" si="77"/>
        <v>-24028.782000000007</v>
      </c>
      <c r="AS712" s="16" t="s">
        <v>2052</v>
      </c>
      <c r="AT712" s="16" t="s">
        <v>273</v>
      </c>
      <c r="AU712" s="16" t="s">
        <v>274</v>
      </c>
      <c r="AV712" s="16">
        <v>0</v>
      </c>
      <c r="AW712" s="36">
        <v>0</v>
      </c>
      <c r="AX712" s="36">
        <v>0</v>
      </c>
      <c r="AY712" s="36">
        <v>0</v>
      </c>
      <c r="AZ712" s="36">
        <v>0</v>
      </c>
      <c r="BA712" s="36">
        <v>0</v>
      </c>
      <c r="BB712" s="36"/>
    </row>
    <row r="713" spans="1:54" hidden="1" x14ac:dyDescent="0.25">
      <c r="A713" s="2" t="str">
        <f t="shared" si="71"/>
        <v>R</v>
      </c>
      <c r="B713" s="34" t="s">
        <v>253</v>
      </c>
      <c r="C713" s="2" t="s">
        <v>2905</v>
      </c>
      <c r="D713" s="35" t="s">
        <v>2906</v>
      </c>
      <c r="E713" s="2" t="s">
        <v>2918</v>
      </c>
      <c r="F713" s="2" t="s">
        <v>2919</v>
      </c>
      <c r="G713" s="2" t="s">
        <v>2920</v>
      </c>
      <c r="H713" s="2" t="s">
        <v>2919</v>
      </c>
      <c r="I713" s="2" t="s">
        <v>2921</v>
      </c>
      <c r="J713" s="2" t="s">
        <v>2922</v>
      </c>
      <c r="K713" s="2" t="s">
        <v>262</v>
      </c>
      <c r="L713" s="2">
        <v>4022</v>
      </c>
      <c r="M713" s="2" t="s">
        <v>1991</v>
      </c>
      <c r="N713" s="2" t="s">
        <v>264</v>
      </c>
      <c r="O713" s="2" t="s">
        <v>300</v>
      </c>
      <c r="P713" s="2" t="s">
        <v>266</v>
      </c>
      <c r="Q713" s="2" t="s">
        <v>118</v>
      </c>
      <c r="R713" s="2" t="s">
        <v>267</v>
      </c>
      <c r="S713" s="2" t="s">
        <v>182</v>
      </c>
      <c r="T713" s="2" t="s">
        <v>2917</v>
      </c>
      <c r="U713" s="2" t="s">
        <v>192</v>
      </c>
      <c r="V713" s="2" t="s">
        <v>2841</v>
      </c>
      <c r="W713" s="2" t="s">
        <v>2842</v>
      </c>
      <c r="X713" s="2" t="s">
        <v>2912</v>
      </c>
      <c r="Y713" s="2" t="s">
        <v>192</v>
      </c>
      <c r="Z713" s="16">
        <v>0</v>
      </c>
      <c r="AA713" s="16">
        <v>0</v>
      </c>
      <c r="AB713" s="16">
        <v>0</v>
      </c>
      <c r="AC713" s="16">
        <v>0</v>
      </c>
      <c r="AD713" s="36">
        <f t="shared" si="72"/>
        <v>0</v>
      </c>
      <c r="AE713" s="16">
        <v>0</v>
      </c>
      <c r="AF713" s="16">
        <v>250000</v>
      </c>
      <c r="AG713" s="16">
        <f t="shared" si="73"/>
        <v>-250000</v>
      </c>
      <c r="AH713" s="16">
        <v>0</v>
      </c>
      <c r="AI713" s="16">
        <v>0</v>
      </c>
      <c r="AJ713" s="16">
        <f t="shared" si="74"/>
        <v>0</v>
      </c>
      <c r="AK713" s="16">
        <v>0</v>
      </c>
      <c r="AL713" s="16">
        <v>0</v>
      </c>
      <c r="AM713" s="16">
        <f t="shared" si="75"/>
        <v>0</v>
      </c>
      <c r="AN713" s="16">
        <v>0</v>
      </c>
      <c r="AO713" s="16">
        <v>0</v>
      </c>
      <c r="AP713" s="16">
        <f t="shared" si="76"/>
        <v>0</v>
      </c>
      <c r="AQ713" s="16">
        <v>0</v>
      </c>
      <c r="AR713" s="16">
        <f t="shared" si="77"/>
        <v>-250000</v>
      </c>
      <c r="AS713" s="16" t="s">
        <v>1997</v>
      </c>
      <c r="AT713" s="16" t="s">
        <v>273</v>
      </c>
      <c r="AU713" s="16" t="s">
        <v>274</v>
      </c>
      <c r="AV713" s="16">
        <v>0</v>
      </c>
      <c r="AW713" s="36">
        <v>0</v>
      </c>
      <c r="AX713" s="36">
        <v>0</v>
      </c>
      <c r="AY713" s="36">
        <v>0</v>
      </c>
      <c r="AZ713" s="36">
        <v>0</v>
      </c>
      <c r="BA713" s="36">
        <v>0</v>
      </c>
      <c r="BB713" s="36"/>
    </row>
    <row r="714" spans="1:54" hidden="1" x14ac:dyDescent="0.25">
      <c r="A714" s="2" t="str">
        <f t="shared" si="71"/>
        <v>R</v>
      </c>
      <c r="B714" s="34" t="s">
        <v>253</v>
      </c>
      <c r="C714" s="2" t="s">
        <v>2905</v>
      </c>
      <c r="D714" s="35" t="s">
        <v>2906</v>
      </c>
      <c r="E714" s="2" t="s">
        <v>2918</v>
      </c>
      <c r="F714" s="2" t="s">
        <v>2919</v>
      </c>
      <c r="G714" s="2" t="s">
        <v>2920</v>
      </c>
      <c r="H714" s="2" t="s">
        <v>2919</v>
      </c>
      <c r="I714" s="2" t="s">
        <v>2923</v>
      </c>
      <c r="J714" s="2" t="s">
        <v>2924</v>
      </c>
      <c r="K714" s="2" t="s">
        <v>262</v>
      </c>
      <c r="L714" s="2">
        <v>4022</v>
      </c>
      <c r="M714" s="2" t="s">
        <v>1991</v>
      </c>
      <c r="N714" s="2" t="s">
        <v>264</v>
      </c>
      <c r="O714" s="2" t="s">
        <v>300</v>
      </c>
      <c r="P714" s="2" t="s">
        <v>266</v>
      </c>
      <c r="Q714" s="2" t="s">
        <v>118</v>
      </c>
      <c r="R714" s="2" t="s">
        <v>267</v>
      </c>
      <c r="S714" s="2" t="s">
        <v>182</v>
      </c>
      <c r="T714" s="2" t="s">
        <v>2917</v>
      </c>
      <c r="U714" s="2" t="s">
        <v>192</v>
      </c>
      <c r="V714" s="2" t="s">
        <v>2841</v>
      </c>
      <c r="W714" s="2" t="s">
        <v>2842</v>
      </c>
      <c r="X714" s="2" t="s">
        <v>2912</v>
      </c>
      <c r="Y714" s="2" t="s">
        <v>192</v>
      </c>
      <c r="Z714" s="16">
        <v>3000000</v>
      </c>
      <c r="AA714" s="16">
        <v>3000000</v>
      </c>
      <c r="AB714" s="16">
        <v>2970720.68</v>
      </c>
      <c r="AC714" s="16">
        <v>1692387.3366</v>
      </c>
      <c r="AD714" s="36">
        <f t="shared" si="72"/>
        <v>1307612.6634</v>
      </c>
      <c r="AE714" s="16">
        <v>1500000</v>
      </c>
      <c r="AF714" s="16">
        <v>1500000</v>
      </c>
      <c r="AG714" s="16">
        <f t="shared" si="73"/>
        <v>0</v>
      </c>
      <c r="AH714" s="16">
        <v>0</v>
      </c>
      <c r="AI714" s="16">
        <v>0</v>
      </c>
      <c r="AJ714" s="16">
        <f t="shared" si="74"/>
        <v>0</v>
      </c>
      <c r="AK714" s="16">
        <v>0</v>
      </c>
      <c r="AL714" s="16">
        <v>0</v>
      </c>
      <c r="AM714" s="16">
        <f t="shared" si="75"/>
        <v>0</v>
      </c>
      <c r="AN714" s="16">
        <v>0</v>
      </c>
      <c r="AO714" s="16">
        <v>0</v>
      </c>
      <c r="AP714" s="16">
        <f t="shared" si="76"/>
        <v>0</v>
      </c>
      <c r="AQ714" s="16">
        <v>0</v>
      </c>
      <c r="AR714" s="16">
        <f t="shared" si="77"/>
        <v>1307612.6634</v>
      </c>
      <c r="AS714" s="16" t="s">
        <v>1997</v>
      </c>
      <c r="AT714" s="16" t="s">
        <v>273</v>
      </c>
      <c r="AU714" s="16" t="s">
        <v>274</v>
      </c>
      <c r="AV714" s="16">
        <v>0</v>
      </c>
      <c r="AW714" s="36">
        <v>0</v>
      </c>
      <c r="AX714" s="36">
        <v>0</v>
      </c>
      <c r="AY714" s="36">
        <v>0</v>
      </c>
      <c r="AZ714" s="36">
        <v>0</v>
      </c>
      <c r="BA714" s="36">
        <v>0</v>
      </c>
      <c r="BB714" s="36"/>
    </row>
    <row r="715" spans="1:54" hidden="1" x14ac:dyDescent="0.25">
      <c r="A715" s="2" t="str">
        <f t="shared" si="71"/>
        <v>R</v>
      </c>
      <c r="B715" s="34" t="s">
        <v>253</v>
      </c>
      <c r="C715" s="2" t="s">
        <v>2905</v>
      </c>
      <c r="D715" s="35" t="s">
        <v>2906</v>
      </c>
      <c r="E715" s="2" t="s">
        <v>2918</v>
      </c>
      <c r="F715" s="2" t="s">
        <v>2919</v>
      </c>
      <c r="G715" s="2" t="s">
        <v>2920</v>
      </c>
      <c r="H715" s="2" t="s">
        <v>2919</v>
      </c>
      <c r="I715" s="2" t="s">
        <v>2925</v>
      </c>
      <c r="J715" s="2" t="s">
        <v>2926</v>
      </c>
      <c r="K715" s="2" t="s">
        <v>262</v>
      </c>
      <c r="L715" s="2">
        <v>4207</v>
      </c>
      <c r="M715" s="2" t="s">
        <v>2171</v>
      </c>
      <c r="N715" s="2" t="s">
        <v>264</v>
      </c>
      <c r="O715" s="2" t="s">
        <v>300</v>
      </c>
      <c r="P715" s="2" t="s">
        <v>266</v>
      </c>
      <c r="Q715" s="2" t="s">
        <v>118</v>
      </c>
      <c r="R715" s="2" t="s">
        <v>267</v>
      </c>
      <c r="S715" s="2" t="s">
        <v>182</v>
      </c>
      <c r="T715" s="2" t="s">
        <v>2917</v>
      </c>
      <c r="U715" s="2" t="s">
        <v>192</v>
      </c>
      <c r="V715" s="2" t="s">
        <v>2841</v>
      </c>
      <c r="W715" s="2" t="s">
        <v>2842</v>
      </c>
      <c r="X715" s="2" t="s">
        <v>2912</v>
      </c>
      <c r="Y715" s="2" t="s">
        <v>192</v>
      </c>
      <c r="Z715" s="16">
        <v>0</v>
      </c>
      <c r="AA715" s="16">
        <v>0</v>
      </c>
      <c r="AB715" s="16">
        <v>0</v>
      </c>
      <c r="AC715" s="16">
        <v>0</v>
      </c>
      <c r="AD715" s="36">
        <f t="shared" si="72"/>
        <v>0</v>
      </c>
      <c r="AE715" s="16">
        <v>0</v>
      </c>
      <c r="AF715" s="16">
        <v>6947920</v>
      </c>
      <c r="AG715" s="16">
        <f t="shared" si="73"/>
        <v>-6947920</v>
      </c>
      <c r="AH715" s="16">
        <v>0</v>
      </c>
      <c r="AI715" s="16">
        <v>7136495</v>
      </c>
      <c r="AJ715" s="16">
        <f t="shared" si="74"/>
        <v>-7136495</v>
      </c>
      <c r="AK715" s="16">
        <v>0</v>
      </c>
      <c r="AL715" s="16">
        <v>7334523</v>
      </c>
      <c r="AM715" s="16">
        <f t="shared" si="75"/>
        <v>-7334523</v>
      </c>
      <c r="AN715" s="16">
        <v>0</v>
      </c>
      <c r="AO715" s="16">
        <v>7538047</v>
      </c>
      <c r="AP715" s="16">
        <f t="shared" si="76"/>
        <v>-7538047</v>
      </c>
      <c r="AQ715" s="16">
        <v>7751908</v>
      </c>
      <c r="AR715" s="16">
        <f t="shared" si="77"/>
        <v>-28956985</v>
      </c>
      <c r="AS715" s="16" t="s">
        <v>2164</v>
      </c>
      <c r="AT715" s="16" t="s">
        <v>273</v>
      </c>
      <c r="AU715" s="16" t="s">
        <v>274</v>
      </c>
      <c r="AV715" s="16">
        <v>0</v>
      </c>
      <c r="AW715" s="36">
        <v>0</v>
      </c>
      <c r="AX715" s="36">
        <v>0</v>
      </c>
      <c r="AY715" s="36">
        <v>0</v>
      </c>
      <c r="AZ715" s="36">
        <v>0</v>
      </c>
      <c r="BA715" s="36">
        <v>0</v>
      </c>
      <c r="BB715" s="36"/>
    </row>
    <row r="716" spans="1:54" hidden="1" x14ac:dyDescent="0.25">
      <c r="A716" s="2" t="str">
        <f t="shared" ref="A716:A780" si="78">LEFT(C716,1)</f>
        <v>R</v>
      </c>
      <c r="B716" s="34" t="s">
        <v>253</v>
      </c>
      <c r="C716" s="2" t="s">
        <v>2905</v>
      </c>
      <c r="D716" s="35" t="s">
        <v>2906</v>
      </c>
      <c r="E716" s="2" t="s">
        <v>2918</v>
      </c>
      <c r="F716" s="2" t="s">
        <v>2919</v>
      </c>
      <c r="G716" s="2" t="s">
        <v>2920</v>
      </c>
      <c r="H716" s="2" t="s">
        <v>2919</v>
      </c>
      <c r="I716" s="2" t="s">
        <v>2927</v>
      </c>
      <c r="J716" s="2" t="s">
        <v>2928</v>
      </c>
      <c r="K716" s="2" t="s">
        <v>262</v>
      </c>
      <c r="L716" s="2">
        <v>4207</v>
      </c>
      <c r="M716" s="2" t="s">
        <v>2171</v>
      </c>
      <c r="N716" s="2" t="s">
        <v>422</v>
      </c>
      <c r="O716" s="2" t="s">
        <v>450</v>
      </c>
      <c r="P716" s="2" t="s">
        <v>266</v>
      </c>
      <c r="Q716" s="2" t="s">
        <v>118</v>
      </c>
      <c r="R716" s="2" t="s">
        <v>267</v>
      </c>
      <c r="S716" s="2" t="s">
        <v>182</v>
      </c>
      <c r="T716" s="2" t="s">
        <v>2047</v>
      </c>
      <c r="U716" s="2" t="s">
        <v>191</v>
      </c>
      <c r="V716" s="2" t="s">
        <v>2841</v>
      </c>
      <c r="W716" s="2" t="s">
        <v>2842</v>
      </c>
      <c r="X716" s="2" t="s">
        <v>2912</v>
      </c>
      <c r="Y716" s="2" t="s">
        <v>192</v>
      </c>
      <c r="Z716" s="16">
        <v>0</v>
      </c>
      <c r="AA716" s="16">
        <v>0</v>
      </c>
      <c r="AB716" s="16">
        <v>0</v>
      </c>
      <c r="AC716" s="16">
        <v>0</v>
      </c>
      <c r="AD716" s="36">
        <f t="shared" ref="AD716:AD780" si="79">AA716-AC716</f>
        <v>0</v>
      </c>
      <c r="AE716" s="16">
        <v>0</v>
      </c>
      <c r="AF716" s="16">
        <v>0</v>
      </c>
      <c r="AG716" s="16">
        <f t="shared" ref="AG716:AG780" si="80">AE716-AF716</f>
        <v>0</v>
      </c>
      <c r="AH716" s="16">
        <v>0</v>
      </c>
      <c r="AI716" s="16">
        <v>0</v>
      </c>
      <c r="AJ716" s="16">
        <f t="shared" ref="AJ716:AJ780" si="81">AH716-AI716</f>
        <v>0</v>
      </c>
      <c r="AK716" s="16">
        <v>0</v>
      </c>
      <c r="AL716" s="16">
        <v>0</v>
      </c>
      <c r="AM716" s="16">
        <f t="shared" ref="AM716:AM780" si="82">AK716-AL716</f>
        <v>0</v>
      </c>
      <c r="AN716" s="16">
        <v>0</v>
      </c>
      <c r="AO716" s="16">
        <v>0</v>
      </c>
      <c r="AP716" s="16">
        <f t="shared" ref="AP716:AP780" si="83">AN716-AO716</f>
        <v>0</v>
      </c>
      <c r="AQ716" s="16">
        <v>0</v>
      </c>
      <c r="AR716" s="16">
        <f t="shared" ref="AR716:AR780" si="84">AP716+AM716+AJ716+AG716+AD716</f>
        <v>0</v>
      </c>
      <c r="AS716" s="16">
        <v>0</v>
      </c>
      <c r="AT716" s="16" t="s">
        <v>273</v>
      </c>
      <c r="AU716" s="16" t="s">
        <v>274</v>
      </c>
      <c r="AV716" s="16">
        <v>0</v>
      </c>
      <c r="AW716" s="36">
        <v>0</v>
      </c>
      <c r="AX716" s="36">
        <v>0</v>
      </c>
      <c r="AY716" s="36">
        <v>0</v>
      </c>
      <c r="AZ716" s="36">
        <v>0</v>
      </c>
      <c r="BA716" s="36">
        <v>0</v>
      </c>
      <c r="BB716" s="36"/>
    </row>
    <row r="717" spans="1:54" hidden="1" x14ac:dyDescent="0.25">
      <c r="A717" s="2" t="str">
        <f t="shared" si="78"/>
        <v>R</v>
      </c>
      <c r="B717" s="34" t="s">
        <v>253</v>
      </c>
      <c r="C717" s="2" t="s">
        <v>2905</v>
      </c>
      <c r="D717" s="35" t="s">
        <v>2906</v>
      </c>
      <c r="E717" s="2" t="s">
        <v>2929</v>
      </c>
      <c r="F717" s="2" t="s">
        <v>2930</v>
      </c>
      <c r="G717" s="2" t="s">
        <v>2931</v>
      </c>
      <c r="H717" s="2" t="s">
        <v>2930</v>
      </c>
      <c r="I717" s="2" t="s">
        <v>2932</v>
      </c>
      <c r="J717" s="2" t="s">
        <v>2933</v>
      </c>
      <c r="K717" s="2" t="s">
        <v>262</v>
      </c>
      <c r="L717" s="2">
        <v>4207</v>
      </c>
      <c r="M717" s="2" t="s">
        <v>2171</v>
      </c>
      <c r="N717" s="2" t="s">
        <v>264</v>
      </c>
      <c r="O717" s="2" t="s">
        <v>450</v>
      </c>
      <c r="P717" s="2" t="s">
        <v>266</v>
      </c>
      <c r="Q717" s="2" t="s">
        <v>118</v>
      </c>
      <c r="R717" s="2" t="s">
        <v>267</v>
      </c>
      <c r="S717" s="2" t="s">
        <v>182</v>
      </c>
      <c r="T717" s="2" t="s">
        <v>2917</v>
      </c>
      <c r="U717" s="2" t="s">
        <v>192</v>
      </c>
      <c r="V717" s="2" t="s">
        <v>2841</v>
      </c>
      <c r="W717" s="2" t="s">
        <v>2842</v>
      </c>
      <c r="X717" s="2" t="s">
        <v>2912</v>
      </c>
      <c r="Y717" s="2" t="s">
        <v>192</v>
      </c>
      <c r="Z717" s="16">
        <v>0</v>
      </c>
      <c r="AA717" s="16">
        <v>0</v>
      </c>
      <c r="AB717" s="16">
        <v>6743838.7699999996</v>
      </c>
      <c r="AC717" s="16">
        <v>8730403.0034875013</v>
      </c>
      <c r="AD717" s="36">
        <f t="shared" si="79"/>
        <v>-8730403.0034875013</v>
      </c>
      <c r="AE717" s="16">
        <v>0</v>
      </c>
      <c r="AF717" s="16">
        <v>150212</v>
      </c>
      <c r="AG717" s="16">
        <f t="shared" si="80"/>
        <v>-150212</v>
      </c>
      <c r="AH717" s="16">
        <v>0</v>
      </c>
      <c r="AI717" s="16">
        <v>154289</v>
      </c>
      <c r="AJ717" s="16">
        <f t="shared" si="81"/>
        <v>-154289</v>
      </c>
      <c r="AK717" s="16">
        <v>0</v>
      </c>
      <c r="AL717" s="16">
        <v>158571</v>
      </c>
      <c r="AM717" s="16">
        <f t="shared" si="82"/>
        <v>-158571</v>
      </c>
      <c r="AN717" s="16">
        <v>0</v>
      </c>
      <c r="AO717" s="16">
        <v>162971</v>
      </c>
      <c r="AP717" s="16">
        <f t="shared" si="83"/>
        <v>-162971</v>
      </c>
      <c r="AQ717" s="16">
        <v>167595</v>
      </c>
      <c r="AR717" s="16">
        <f t="shared" si="84"/>
        <v>-9356446.0034875013</v>
      </c>
      <c r="AS717" s="16" t="s">
        <v>2164</v>
      </c>
      <c r="AT717" s="16" t="s">
        <v>273</v>
      </c>
      <c r="AU717" s="16" t="s">
        <v>274</v>
      </c>
      <c r="AV717" s="16">
        <v>0</v>
      </c>
      <c r="AW717" s="36">
        <v>0</v>
      </c>
      <c r="AX717" s="36">
        <v>0</v>
      </c>
      <c r="AY717" s="36">
        <v>0</v>
      </c>
      <c r="AZ717" s="36">
        <v>0</v>
      </c>
      <c r="BA717" s="36">
        <v>0</v>
      </c>
      <c r="BB717" s="36"/>
    </row>
    <row r="718" spans="1:54" hidden="1" x14ac:dyDescent="0.25">
      <c r="A718" s="2" t="str">
        <f t="shared" si="78"/>
        <v>R</v>
      </c>
      <c r="B718" s="34" t="s">
        <v>253</v>
      </c>
      <c r="C718" s="2" t="s">
        <v>2905</v>
      </c>
      <c r="D718" s="35" t="s">
        <v>2906</v>
      </c>
      <c r="E718" s="2" t="s">
        <v>2929</v>
      </c>
      <c r="F718" s="2" t="s">
        <v>2930</v>
      </c>
      <c r="G718" s="2" t="s">
        <v>2931</v>
      </c>
      <c r="H718" s="2" t="s">
        <v>2930</v>
      </c>
      <c r="I718" s="2" t="s">
        <v>2934</v>
      </c>
      <c r="J718" s="2" t="s">
        <v>2935</v>
      </c>
      <c r="K718" s="2" t="s">
        <v>262</v>
      </c>
      <c r="L718" s="2">
        <v>4207</v>
      </c>
      <c r="M718" s="2" t="s">
        <v>2171</v>
      </c>
      <c r="N718" s="2" t="s">
        <v>264</v>
      </c>
      <c r="O718" s="2" t="s">
        <v>450</v>
      </c>
      <c r="P718" s="2" t="s">
        <v>266</v>
      </c>
      <c r="Q718" s="2" t="s">
        <v>118</v>
      </c>
      <c r="R718" s="2" t="s">
        <v>267</v>
      </c>
      <c r="S718" s="2" t="s">
        <v>182</v>
      </c>
      <c r="T718" s="2" t="s">
        <v>2917</v>
      </c>
      <c r="U718" s="2" t="s">
        <v>192</v>
      </c>
      <c r="V718" s="2" t="s">
        <v>2841</v>
      </c>
      <c r="W718" s="2" t="s">
        <v>2842</v>
      </c>
      <c r="X718" s="2" t="s">
        <v>2912</v>
      </c>
      <c r="Y718" s="2" t="s">
        <v>192</v>
      </c>
      <c r="Z718" s="16">
        <v>0</v>
      </c>
      <c r="AA718" s="16">
        <v>0</v>
      </c>
      <c r="AB718" s="16">
        <v>-36583.279999999999</v>
      </c>
      <c r="AC718" s="16">
        <v>-21560.249999999996</v>
      </c>
      <c r="AD718" s="36">
        <f t="shared" si="79"/>
        <v>21560.249999999996</v>
      </c>
      <c r="AE718" s="16">
        <v>0</v>
      </c>
      <c r="AF718" s="16">
        <v>502370</v>
      </c>
      <c r="AG718" s="16">
        <f t="shared" si="80"/>
        <v>-502370</v>
      </c>
      <c r="AH718" s="16">
        <v>0</v>
      </c>
      <c r="AI718" s="16">
        <v>516005</v>
      </c>
      <c r="AJ718" s="16">
        <f t="shared" si="81"/>
        <v>-516005</v>
      </c>
      <c r="AK718" s="16">
        <v>0</v>
      </c>
      <c r="AL718" s="16">
        <v>530323</v>
      </c>
      <c r="AM718" s="16">
        <f t="shared" si="82"/>
        <v>-530323</v>
      </c>
      <c r="AN718" s="16">
        <v>0</v>
      </c>
      <c r="AO718" s="16">
        <v>545039</v>
      </c>
      <c r="AP718" s="16">
        <f t="shared" si="83"/>
        <v>-545039</v>
      </c>
      <c r="AQ718" s="16">
        <v>560502</v>
      </c>
      <c r="AR718" s="16">
        <f t="shared" si="84"/>
        <v>-2072176.75</v>
      </c>
      <c r="AS718" s="16" t="s">
        <v>2164</v>
      </c>
      <c r="AT718" s="16" t="s">
        <v>273</v>
      </c>
      <c r="AU718" s="16" t="s">
        <v>274</v>
      </c>
      <c r="AV718" s="16">
        <v>0</v>
      </c>
      <c r="AW718" s="36">
        <v>0</v>
      </c>
      <c r="AX718" s="36">
        <v>0</v>
      </c>
      <c r="AY718" s="36">
        <v>0</v>
      </c>
      <c r="AZ718" s="36">
        <v>0</v>
      </c>
      <c r="BA718" s="36">
        <v>0</v>
      </c>
      <c r="BB718" s="36"/>
    </row>
    <row r="719" spans="1:54" hidden="1" x14ac:dyDescent="0.25">
      <c r="A719" s="2" t="str">
        <f t="shared" si="78"/>
        <v>R</v>
      </c>
      <c r="B719" s="34" t="s">
        <v>253</v>
      </c>
      <c r="C719" s="2" t="s">
        <v>2905</v>
      </c>
      <c r="D719" s="35" t="s">
        <v>2906</v>
      </c>
      <c r="E719" s="2" t="s">
        <v>2929</v>
      </c>
      <c r="F719" s="2" t="s">
        <v>2930</v>
      </c>
      <c r="G719" s="2" t="s">
        <v>2931</v>
      </c>
      <c r="H719" s="2" t="s">
        <v>2930</v>
      </c>
      <c r="I719" s="2" t="s">
        <v>2936</v>
      </c>
      <c r="J719" s="2" t="s">
        <v>2937</v>
      </c>
      <c r="K719" s="2" t="s">
        <v>262</v>
      </c>
      <c r="L719" s="2">
        <v>4207</v>
      </c>
      <c r="M719" s="2" t="s">
        <v>2171</v>
      </c>
      <c r="N719" s="2" t="s">
        <v>422</v>
      </c>
      <c r="O719" s="2" t="s">
        <v>450</v>
      </c>
      <c r="P719" s="2" t="s">
        <v>266</v>
      </c>
      <c r="Q719" s="2" t="s">
        <v>118</v>
      </c>
      <c r="R719" s="2" t="s">
        <v>267</v>
      </c>
      <c r="S719" s="2" t="s">
        <v>182</v>
      </c>
      <c r="T719" s="2" t="s">
        <v>2917</v>
      </c>
      <c r="U719" s="2" t="s">
        <v>192</v>
      </c>
      <c r="V719" s="2" t="s">
        <v>2841</v>
      </c>
      <c r="W719" s="2" t="s">
        <v>2842</v>
      </c>
      <c r="X719" s="2" t="s">
        <v>2912</v>
      </c>
      <c r="Y719" s="2" t="s">
        <v>192</v>
      </c>
      <c r="Z719" s="16">
        <v>0</v>
      </c>
      <c r="AA719" s="16">
        <v>6345</v>
      </c>
      <c r="AB719" s="16">
        <v>0</v>
      </c>
      <c r="AC719" s="16">
        <v>0</v>
      </c>
      <c r="AD719" s="36">
        <f t="shared" si="79"/>
        <v>6345</v>
      </c>
      <c r="AE719" s="16">
        <v>0</v>
      </c>
      <c r="AF719" s="16">
        <v>0</v>
      </c>
      <c r="AG719" s="16">
        <f t="shared" si="80"/>
        <v>0</v>
      </c>
      <c r="AH719" s="16">
        <v>0</v>
      </c>
      <c r="AI719" s="16">
        <v>0</v>
      </c>
      <c r="AJ719" s="16">
        <f t="shared" si="81"/>
        <v>0</v>
      </c>
      <c r="AK719" s="16">
        <v>0</v>
      </c>
      <c r="AL719" s="16">
        <v>0</v>
      </c>
      <c r="AM719" s="16">
        <f t="shared" si="82"/>
        <v>0</v>
      </c>
      <c r="AN719" s="16">
        <v>0</v>
      </c>
      <c r="AO719" s="16">
        <v>0</v>
      </c>
      <c r="AP719" s="16">
        <f t="shared" si="83"/>
        <v>0</v>
      </c>
      <c r="AQ719" s="16">
        <v>0</v>
      </c>
      <c r="AR719" s="16">
        <f t="shared" si="84"/>
        <v>6345</v>
      </c>
      <c r="AS719" s="16">
        <v>0</v>
      </c>
      <c r="AT719" s="16" t="s">
        <v>273</v>
      </c>
      <c r="AU719" s="16" t="s">
        <v>274</v>
      </c>
      <c r="AV719" s="16">
        <v>0</v>
      </c>
      <c r="AW719" s="36">
        <v>0</v>
      </c>
      <c r="AX719" s="36">
        <v>0</v>
      </c>
      <c r="AY719" s="36">
        <v>0</v>
      </c>
      <c r="AZ719" s="36">
        <v>0</v>
      </c>
      <c r="BA719" s="36">
        <v>0</v>
      </c>
      <c r="BB719" s="36"/>
    </row>
    <row r="720" spans="1:54" hidden="1" x14ac:dyDescent="0.25">
      <c r="A720" s="2" t="str">
        <f t="shared" si="78"/>
        <v>R</v>
      </c>
      <c r="B720" s="34" t="s">
        <v>253</v>
      </c>
      <c r="C720" s="2" t="s">
        <v>2905</v>
      </c>
      <c r="D720" s="35" t="s">
        <v>2906</v>
      </c>
      <c r="E720" s="2" t="s">
        <v>2938</v>
      </c>
      <c r="F720" s="2" t="s">
        <v>2939</v>
      </c>
      <c r="G720" s="2" t="s">
        <v>2940</v>
      </c>
      <c r="H720" s="2" t="s">
        <v>2939</v>
      </c>
      <c r="I720" s="2" t="s">
        <v>2941</v>
      </c>
      <c r="J720" s="2" t="s">
        <v>2942</v>
      </c>
      <c r="K720" s="2" t="s">
        <v>262</v>
      </c>
      <c r="L720" s="2">
        <v>4022</v>
      </c>
      <c r="M720" s="2" t="s">
        <v>1991</v>
      </c>
      <c r="N720" s="2" t="s">
        <v>264</v>
      </c>
      <c r="O720" s="2" t="s">
        <v>300</v>
      </c>
      <c r="P720" s="2" t="s">
        <v>266</v>
      </c>
      <c r="Q720" s="2" t="s">
        <v>118</v>
      </c>
      <c r="R720" s="2" t="s">
        <v>267</v>
      </c>
      <c r="S720" s="2" t="s">
        <v>182</v>
      </c>
      <c r="T720" s="2" t="s">
        <v>2917</v>
      </c>
      <c r="U720" s="2" t="s">
        <v>192</v>
      </c>
      <c r="V720" s="2" t="s">
        <v>2841</v>
      </c>
      <c r="W720" s="2" t="s">
        <v>2842</v>
      </c>
      <c r="X720" s="2" t="s">
        <v>2912</v>
      </c>
      <c r="Y720" s="2" t="s">
        <v>192</v>
      </c>
      <c r="Z720" s="16">
        <v>530000</v>
      </c>
      <c r="AA720" s="16">
        <v>530000</v>
      </c>
      <c r="AB720" s="16">
        <v>512601.55</v>
      </c>
      <c r="AC720" s="16">
        <v>285280.12604999996</v>
      </c>
      <c r="AD720" s="36">
        <f t="shared" si="79"/>
        <v>244719.87395000004</v>
      </c>
      <c r="AE720" s="16">
        <v>0</v>
      </c>
      <c r="AF720" s="16">
        <v>0</v>
      </c>
      <c r="AG720" s="16">
        <f t="shared" si="80"/>
        <v>0</v>
      </c>
      <c r="AH720" s="16">
        <v>0</v>
      </c>
      <c r="AI720" s="16">
        <v>0</v>
      </c>
      <c r="AJ720" s="16">
        <f t="shared" si="81"/>
        <v>0</v>
      </c>
      <c r="AK720" s="16">
        <v>0</v>
      </c>
      <c r="AL720" s="16">
        <v>4420000</v>
      </c>
      <c r="AM720" s="16">
        <f t="shared" si="82"/>
        <v>-4420000</v>
      </c>
      <c r="AN720" s="16">
        <v>0</v>
      </c>
      <c r="AO720" s="16">
        <v>1200000</v>
      </c>
      <c r="AP720" s="16">
        <f t="shared" si="83"/>
        <v>-1200000</v>
      </c>
      <c r="AQ720" s="16">
        <v>0</v>
      </c>
      <c r="AR720" s="16">
        <f t="shared" si="84"/>
        <v>-5375280.1260500001</v>
      </c>
      <c r="AS720" s="16" t="s">
        <v>1997</v>
      </c>
      <c r="AT720" s="16" t="s">
        <v>2943</v>
      </c>
      <c r="AU720" s="16" t="s">
        <v>274</v>
      </c>
      <c r="AV720" s="16">
        <v>0</v>
      </c>
      <c r="AW720" s="36">
        <v>0</v>
      </c>
      <c r="AX720" s="36">
        <v>0</v>
      </c>
      <c r="AY720" s="36">
        <v>0</v>
      </c>
      <c r="AZ720" s="36">
        <v>0</v>
      </c>
      <c r="BA720" s="36">
        <v>0</v>
      </c>
      <c r="BB720" s="36"/>
    </row>
    <row r="721" spans="1:54" hidden="1" x14ac:dyDescent="0.25">
      <c r="A721" s="2" t="str">
        <f t="shared" si="78"/>
        <v>R</v>
      </c>
      <c r="B721" s="34" t="s">
        <v>253</v>
      </c>
      <c r="C721" s="2" t="s">
        <v>2905</v>
      </c>
      <c r="D721" s="35" t="s">
        <v>2906</v>
      </c>
      <c r="E721" s="2" t="s">
        <v>2938</v>
      </c>
      <c r="F721" s="2" t="s">
        <v>2939</v>
      </c>
      <c r="G721" s="2" t="s">
        <v>2940</v>
      </c>
      <c r="H721" s="2" t="s">
        <v>2939</v>
      </c>
      <c r="I721" s="2" t="s">
        <v>2944</v>
      </c>
      <c r="J721" s="2" t="s">
        <v>2945</v>
      </c>
      <c r="K721" s="2" t="s">
        <v>262</v>
      </c>
      <c r="L721" s="2">
        <v>4022</v>
      </c>
      <c r="M721" s="2" t="s">
        <v>1991</v>
      </c>
      <c r="N721" s="2" t="s">
        <v>264</v>
      </c>
      <c r="O721" s="2" t="s">
        <v>300</v>
      </c>
      <c r="P721" s="2" t="s">
        <v>266</v>
      </c>
      <c r="Q721" s="2" t="s">
        <v>118</v>
      </c>
      <c r="R721" s="2" t="s">
        <v>267</v>
      </c>
      <c r="S721" s="2" t="s">
        <v>182</v>
      </c>
      <c r="T721" s="2" t="s">
        <v>2917</v>
      </c>
      <c r="U721" s="2" t="s">
        <v>192</v>
      </c>
      <c r="V721" s="2" t="s">
        <v>2841</v>
      </c>
      <c r="W721" s="2" t="s">
        <v>2842</v>
      </c>
      <c r="X721" s="2" t="s">
        <v>2912</v>
      </c>
      <c r="Y721" s="2" t="s">
        <v>192</v>
      </c>
      <c r="Z721" s="16">
        <v>0</v>
      </c>
      <c r="AA721" s="16">
        <v>0</v>
      </c>
      <c r="AB721" s="16">
        <v>172183.72</v>
      </c>
      <c r="AC721" s="16">
        <v>1291155.7819071999</v>
      </c>
      <c r="AD721" s="36">
        <f t="shared" si="79"/>
        <v>-1291155.7819071999</v>
      </c>
      <c r="AE721" s="16">
        <v>0</v>
      </c>
      <c r="AF721" s="16">
        <v>0</v>
      </c>
      <c r="AG721" s="16">
        <f t="shared" si="80"/>
        <v>0</v>
      </c>
      <c r="AH721" s="16">
        <v>0</v>
      </c>
      <c r="AI721" s="16">
        <v>0</v>
      </c>
      <c r="AJ721" s="16">
        <f t="shared" si="81"/>
        <v>0</v>
      </c>
      <c r="AK721" s="16">
        <v>0</v>
      </c>
      <c r="AL721" s="16">
        <v>750000</v>
      </c>
      <c r="AM721" s="16">
        <f t="shared" si="82"/>
        <v>-750000</v>
      </c>
      <c r="AN721" s="16">
        <v>0</v>
      </c>
      <c r="AO721" s="16">
        <v>0</v>
      </c>
      <c r="AP721" s="16">
        <f t="shared" si="83"/>
        <v>0</v>
      </c>
      <c r="AQ721" s="16">
        <v>0</v>
      </c>
      <c r="AR721" s="16">
        <f t="shared" si="84"/>
        <v>-2041155.7819071999</v>
      </c>
      <c r="AS721" s="16" t="s">
        <v>1997</v>
      </c>
      <c r="AT721" s="16" t="s">
        <v>2946</v>
      </c>
      <c r="AU721" s="16" t="s">
        <v>274</v>
      </c>
      <c r="AV721" s="16">
        <v>0</v>
      </c>
      <c r="AW721" s="36">
        <v>0</v>
      </c>
      <c r="AX721" s="36">
        <v>0</v>
      </c>
      <c r="AY721" s="36">
        <v>0</v>
      </c>
      <c r="AZ721" s="36">
        <v>0</v>
      </c>
      <c r="BA721" s="36">
        <v>0</v>
      </c>
      <c r="BB721" s="36"/>
    </row>
    <row r="722" spans="1:54" hidden="1" x14ac:dyDescent="0.25">
      <c r="A722" s="2" t="str">
        <f t="shared" si="78"/>
        <v>R</v>
      </c>
      <c r="B722" s="34" t="s">
        <v>253</v>
      </c>
      <c r="C722" s="2" t="s">
        <v>2905</v>
      </c>
      <c r="D722" s="35" t="s">
        <v>2906</v>
      </c>
      <c r="E722" s="2" t="s">
        <v>2938</v>
      </c>
      <c r="F722" s="2" t="s">
        <v>2939</v>
      </c>
      <c r="G722" s="2" t="s">
        <v>2940</v>
      </c>
      <c r="H722" s="2" t="s">
        <v>2939</v>
      </c>
      <c r="I722" s="2" t="s">
        <v>2947</v>
      </c>
      <c r="J722" s="2" t="s">
        <v>2948</v>
      </c>
      <c r="K722" s="2" t="s">
        <v>262</v>
      </c>
      <c r="L722" s="2">
        <v>4022</v>
      </c>
      <c r="M722" s="2" t="s">
        <v>1991</v>
      </c>
      <c r="N722" s="2" t="s">
        <v>264</v>
      </c>
      <c r="O722" s="2" t="s">
        <v>300</v>
      </c>
      <c r="P722" s="2" t="s">
        <v>266</v>
      </c>
      <c r="Q722" s="2" t="s">
        <v>118</v>
      </c>
      <c r="R722" s="2" t="s">
        <v>267</v>
      </c>
      <c r="S722" s="2" t="s">
        <v>182</v>
      </c>
      <c r="T722" s="2" t="s">
        <v>2917</v>
      </c>
      <c r="U722" s="2" t="s">
        <v>192</v>
      </c>
      <c r="V722" s="2" t="s">
        <v>2841</v>
      </c>
      <c r="W722" s="2" t="s">
        <v>2842</v>
      </c>
      <c r="X722" s="2" t="s">
        <v>2912</v>
      </c>
      <c r="Y722" s="2" t="s">
        <v>192</v>
      </c>
      <c r="Z722" s="16">
        <v>0</v>
      </c>
      <c r="AA722" s="16">
        <v>0</v>
      </c>
      <c r="AB722" s="16">
        <v>163611.03</v>
      </c>
      <c r="AC722" s="16">
        <v>181381.25999999998</v>
      </c>
      <c r="AD722" s="36">
        <f t="shared" si="79"/>
        <v>-181381.25999999998</v>
      </c>
      <c r="AE722" s="16">
        <v>0</v>
      </c>
      <c r="AF722" s="16">
        <v>1800000</v>
      </c>
      <c r="AG722" s="16">
        <f t="shared" si="80"/>
        <v>-1800000</v>
      </c>
      <c r="AH722" s="16">
        <v>0</v>
      </c>
      <c r="AI722" s="16">
        <v>1500000</v>
      </c>
      <c r="AJ722" s="16">
        <f t="shared" si="81"/>
        <v>-1500000</v>
      </c>
      <c r="AK722" s="16">
        <v>0</v>
      </c>
      <c r="AL722" s="16">
        <v>0</v>
      </c>
      <c r="AM722" s="16">
        <f t="shared" si="82"/>
        <v>0</v>
      </c>
      <c r="AN722" s="16">
        <v>0</v>
      </c>
      <c r="AO722" s="16">
        <v>0</v>
      </c>
      <c r="AP722" s="16">
        <f t="shared" si="83"/>
        <v>0</v>
      </c>
      <c r="AQ722" s="16">
        <v>0</v>
      </c>
      <c r="AR722" s="16">
        <f t="shared" si="84"/>
        <v>-3481381.26</v>
      </c>
      <c r="AS722" s="16" t="s">
        <v>1997</v>
      </c>
      <c r="AT722" s="16" t="s">
        <v>2949</v>
      </c>
      <c r="AU722" s="16" t="s">
        <v>274</v>
      </c>
      <c r="AV722" s="16">
        <v>0</v>
      </c>
      <c r="AW722" s="36">
        <v>0</v>
      </c>
      <c r="AX722" s="36">
        <v>0</v>
      </c>
      <c r="AY722" s="36">
        <v>0</v>
      </c>
      <c r="AZ722" s="36">
        <v>0</v>
      </c>
      <c r="BA722" s="36">
        <v>0</v>
      </c>
      <c r="BB722" s="36"/>
    </row>
    <row r="723" spans="1:54" hidden="1" x14ac:dyDescent="0.25">
      <c r="A723" s="2" t="str">
        <f t="shared" si="78"/>
        <v>R</v>
      </c>
      <c r="B723" s="34" t="s">
        <v>253</v>
      </c>
      <c r="C723" s="2" t="s">
        <v>2905</v>
      </c>
      <c r="D723" s="35" t="s">
        <v>2906</v>
      </c>
      <c r="E723" s="2" t="s">
        <v>2938</v>
      </c>
      <c r="F723" s="2" t="s">
        <v>2939</v>
      </c>
      <c r="G723" s="2" t="s">
        <v>2940</v>
      </c>
      <c r="H723" s="2" t="s">
        <v>2939</v>
      </c>
      <c r="I723" s="2" t="s">
        <v>2950</v>
      </c>
      <c r="J723" s="2" t="s">
        <v>2951</v>
      </c>
      <c r="K723" s="2" t="s">
        <v>262</v>
      </c>
      <c r="L723" s="2">
        <v>4022</v>
      </c>
      <c r="M723" s="2" t="s">
        <v>1991</v>
      </c>
      <c r="N723" s="2" t="s">
        <v>264</v>
      </c>
      <c r="O723" s="2" t="s">
        <v>300</v>
      </c>
      <c r="P723" s="2" t="s">
        <v>266</v>
      </c>
      <c r="Q723" s="2" t="s">
        <v>118</v>
      </c>
      <c r="R723" s="2" t="s">
        <v>267</v>
      </c>
      <c r="S723" s="2" t="s">
        <v>182</v>
      </c>
      <c r="T723" s="2" t="s">
        <v>2917</v>
      </c>
      <c r="U723" s="2" t="s">
        <v>192</v>
      </c>
      <c r="V723" s="2" t="s">
        <v>2841</v>
      </c>
      <c r="W723" s="2" t="s">
        <v>2842</v>
      </c>
      <c r="X723" s="2" t="s">
        <v>2912</v>
      </c>
      <c r="Y723" s="2" t="s">
        <v>192</v>
      </c>
      <c r="Z723" s="16">
        <v>0</v>
      </c>
      <c r="AA723" s="16">
        <v>0</v>
      </c>
      <c r="AB723" s="16">
        <v>7104.3</v>
      </c>
      <c r="AC723" s="16">
        <v>7702.78</v>
      </c>
      <c r="AD723" s="36">
        <f t="shared" si="79"/>
        <v>-7702.78</v>
      </c>
      <c r="AE723" s="16">
        <v>0</v>
      </c>
      <c r="AF723" s="16">
        <v>100000</v>
      </c>
      <c r="AG723" s="16">
        <f t="shared" si="80"/>
        <v>-100000</v>
      </c>
      <c r="AH723" s="16">
        <v>0</v>
      </c>
      <c r="AI723" s="16">
        <v>0</v>
      </c>
      <c r="AJ723" s="16">
        <f t="shared" si="81"/>
        <v>0</v>
      </c>
      <c r="AK723" s="16">
        <v>0</v>
      </c>
      <c r="AL723" s="16">
        <v>0</v>
      </c>
      <c r="AM723" s="16">
        <f t="shared" si="82"/>
        <v>0</v>
      </c>
      <c r="AN723" s="16">
        <v>0</v>
      </c>
      <c r="AO723" s="16">
        <v>0</v>
      </c>
      <c r="AP723" s="16">
        <f t="shared" si="83"/>
        <v>0</v>
      </c>
      <c r="AQ723" s="16">
        <v>0</v>
      </c>
      <c r="AR723" s="16">
        <f t="shared" si="84"/>
        <v>-107702.78</v>
      </c>
      <c r="AS723" s="16" t="s">
        <v>1997</v>
      </c>
      <c r="AT723" s="16" t="s">
        <v>2952</v>
      </c>
      <c r="AU723" s="16" t="s">
        <v>274</v>
      </c>
      <c r="AV723" s="16">
        <v>0</v>
      </c>
      <c r="AW723" s="36">
        <v>0</v>
      </c>
      <c r="AX723" s="36">
        <v>0</v>
      </c>
      <c r="AY723" s="36">
        <v>0</v>
      </c>
      <c r="AZ723" s="36">
        <v>0</v>
      </c>
      <c r="BA723" s="36">
        <v>0</v>
      </c>
      <c r="BB723" s="36"/>
    </row>
    <row r="724" spans="1:54" hidden="1" x14ac:dyDescent="0.25">
      <c r="A724" s="2" t="str">
        <f t="shared" si="78"/>
        <v>R</v>
      </c>
      <c r="B724" s="34" t="s">
        <v>253</v>
      </c>
      <c r="C724" s="2" t="s">
        <v>2905</v>
      </c>
      <c r="D724" s="35" t="s">
        <v>2906</v>
      </c>
      <c r="E724" s="2" t="s">
        <v>2938</v>
      </c>
      <c r="F724" s="2" t="s">
        <v>2939</v>
      </c>
      <c r="G724" s="2" t="s">
        <v>2940</v>
      </c>
      <c r="H724" s="2" t="s">
        <v>2939</v>
      </c>
      <c r="I724" s="2" t="s">
        <v>2953</v>
      </c>
      <c r="J724" s="2" t="s">
        <v>2954</v>
      </c>
      <c r="K724" s="2" t="s">
        <v>262</v>
      </c>
      <c r="L724" s="2">
        <v>4022</v>
      </c>
      <c r="M724" s="2" t="s">
        <v>1991</v>
      </c>
      <c r="N724" s="2" t="s">
        <v>264</v>
      </c>
      <c r="O724" s="2" t="s">
        <v>300</v>
      </c>
      <c r="P724" s="2" t="s">
        <v>266</v>
      </c>
      <c r="Q724" s="2" t="s">
        <v>118</v>
      </c>
      <c r="R724" s="2" t="s">
        <v>267</v>
      </c>
      <c r="S724" s="2" t="s">
        <v>182</v>
      </c>
      <c r="T724" s="2" t="s">
        <v>2917</v>
      </c>
      <c r="U724" s="2" t="s">
        <v>192</v>
      </c>
      <c r="V724" s="2" t="s">
        <v>2841</v>
      </c>
      <c r="W724" s="2" t="s">
        <v>2842</v>
      </c>
      <c r="X724" s="2" t="s">
        <v>2912</v>
      </c>
      <c r="Y724" s="2" t="s">
        <v>192</v>
      </c>
      <c r="Z724" s="16">
        <v>0</v>
      </c>
      <c r="AA724" s="16">
        <v>0</v>
      </c>
      <c r="AB724" s="16">
        <v>136891.04</v>
      </c>
      <c r="AC724" s="16">
        <v>168994.49</v>
      </c>
      <c r="AD724" s="36">
        <f t="shared" si="79"/>
        <v>-168994.49</v>
      </c>
      <c r="AE724" s="16">
        <v>0</v>
      </c>
      <c r="AF724" s="16">
        <v>50000</v>
      </c>
      <c r="AG724" s="16">
        <f t="shared" si="80"/>
        <v>-50000</v>
      </c>
      <c r="AH724" s="16">
        <v>0</v>
      </c>
      <c r="AI724" s="16">
        <v>0</v>
      </c>
      <c r="AJ724" s="16">
        <f t="shared" si="81"/>
        <v>0</v>
      </c>
      <c r="AK724" s="16">
        <v>0</v>
      </c>
      <c r="AL724" s="16">
        <v>0</v>
      </c>
      <c r="AM724" s="16">
        <f t="shared" si="82"/>
        <v>0</v>
      </c>
      <c r="AN724" s="16">
        <v>0</v>
      </c>
      <c r="AO724" s="16">
        <v>0</v>
      </c>
      <c r="AP724" s="16">
        <f t="shared" si="83"/>
        <v>0</v>
      </c>
      <c r="AQ724" s="16">
        <v>0</v>
      </c>
      <c r="AR724" s="16">
        <f t="shared" si="84"/>
        <v>-218994.49</v>
      </c>
      <c r="AS724" s="16" t="s">
        <v>1997</v>
      </c>
      <c r="AT724" s="16" t="s">
        <v>2952</v>
      </c>
      <c r="AU724" s="16" t="s">
        <v>274</v>
      </c>
      <c r="AV724" s="16">
        <v>0</v>
      </c>
      <c r="AW724" s="36">
        <v>0</v>
      </c>
      <c r="AX724" s="36">
        <v>0</v>
      </c>
      <c r="AY724" s="36">
        <v>0</v>
      </c>
      <c r="AZ724" s="36">
        <v>0</v>
      </c>
      <c r="BA724" s="36">
        <v>0</v>
      </c>
      <c r="BB724" s="36"/>
    </row>
    <row r="725" spans="1:54" hidden="1" x14ac:dyDescent="0.25">
      <c r="A725" s="2" t="str">
        <f t="shared" si="78"/>
        <v>R</v>
      </c>
      <c r="B725" s="34" t="s">
        <v>253</v>
      </c>
      <c r="C725" s="2" t="s">
        <v>2905</v>
      </c>
      <c r="D725" s="35" t="s">
        <v>2906</v>
      </c>
      <c r="E725" s="2" t="s">
        <v>2938</v>
      </c>
      <c r="F725" s="2" t="s">
        <v>2939</v>
      </c>
      <c r="G725" s="2" t="s">
        <v>2940</v>
      </c>
      <c r="H725" s="2" t="s">
        <v>2939</v>
      </c>
      <c r="I725" s="2" t="s">
        <v>2955</v>
      </c>
      <c r="J725" s="2" t="s">
        <v>2956</v>
      </c>
      <c r="K725" s="2" t="s">
        <v>262</v>
      </c>
      <c r="L725" s="2">
        <v>4022</v>
      </c>
      <c r="M725" s="2" t="s">
        <v>1991</v>
      </c>
      <c r="N725" s="2" t="s">
        <v>422</v>
      </c>
      <c r="O725" s="2" t="s">
        <v>450</v>
      </c>
      <c r="P725" s="2" t="s">
        <v>266</v>
      </c>
      <c r="Q725" s="2" t="s">
        <v>118</v>
      </c>
      <c r="R725" s="2" t="s">
        <v>267</v>
      </c>
      <c r="S725" s="2" t="s">
        <v>182</v>
      </c>
      <c r="T725" s="2" t="s">
        <v>2917</v>
      </c>
      <c r="U725" s="2" t="s">
        <v>192</v>
      </c>
      <c r="V725" s="2" t="s">
        <v>2841</v>
      </c>
      <c r="W725" s="2" t="s">
        <v>2842</v>
      </c>
      <c r="X725" s="2" t="s">
        <v>2912</v>
      </c>
      <c r="Y725" s="2" t="s">
        <v>192</v>
      </c>
      <c r="Z725" s="16">
        <v>0</v>
      </c>
      <c r="AA725" s="16">
        <v>0</v>
      </c>
      <c r="AB725" s="16">
        <v>0</v>
      </c>
      <c r="AC725" s="16">
        <v>0</v>
      </c>
      <c r="AD725" s="36">
        <f t="shared" si="79"/>
        <v>0</v>
      </c>
      <c r="AE725" s="16">
        <v>0</v>
      </c>
      <c r="AF725" s="16">
        <v>0</v>
      </c>
      <c r="AG725" s="16">
        <f t="shared" si="80"/>
        <v>0</v>
      </c>
      <c r="AH725" s="16">
        <v>0</v>
      </c>
      <c r="AI725" s="16">
        <v>0</v>
      </c>
      <c r="AJ725" s="16">
        <f t="shared" si="81"/>
        <v>0</v>
      </c>
      <c r="AK725" s="16">
        <v>0</v>
      </c>
      <c r="AL725" s="16">
        <v>0</v>
      </c>
      <c r="AM725" s="16">
        <f t="shared" si="82"/>
        <v>0</v>
      </c>
      <c r="AN725" s="16">
        <v>0</v>
      </c>
      <c r="AO725" s="16">
        <v>0</v>
      </c>
      <c r="AP725" s="16">
        <f t="shared" si="83"/>
        <v>0</v>
      </c>
      <c r="AQ725" s="16">
        <v>0</v>
      </c>
      <c r="AR725" s="16">
        <f t="shared" si="84"/>
        <v>0</v>
      </c>
      <c r="AS725" s="16">
        <v>0</v>
      </c>
      <c r="AT725" s="16" t="s">
        <v>273</v>
      </c>
      <c r="AU725" s="16" t="s">
        <v>274</v>
      </c>
      <c r="AV725" s="16">
        <v>0</v>
      </c>
      <c r="AW725" s="36">
        <v>0</v>
      </c>
      <c r="AX725" s="36">
        <v>0</v>
      </c>
      <c r="AY725" s="36">
        <v>0</v>
      </c>
      <c r="AZ725" s="36">
        <v>0</v>
      </c>
      <c r="BA725" s="36">
        <v>0</v>
      </c>
      <c r="BB725" s="36"/>
    </row>
    <row r="726" spans="1:54" hidden="1" x14ac:dyDescent="0.25">
      <c r="A726" s="2" t="str">
        <f t="shared" si="78"/>
        <v>R</v>
      </c>
      <c r="B726" s="34" t="s">
        <v>253</v>
      </c>
      <c r="C726" s="2" t="s">
        <v>2905</v>
      </c>
      <c r="D726" s="35" t="s">
        <v>2906</v>
      </c>
      <c r="E726" s="2" t="s">
        <v>2938</v>
      </c>
      <c r="F726" s="2" t="s">
        <v>2939</v>
      </c>
      <c r="G726" s="2" t="s">
        <v>2940</v>
      </c>
      <c r="H726" s="2" t="s">
        <v>2939</v>
      </c>
      <c r="I726" s="2" t="s">
        <v>2957</v>
      </c>
      <c r="J726" s="2" t="s">
        <v>2958</v>
      </c>
      <c r="K726" s="2" t="s">
        <v>262</v>
      </c>
      <c r="L726" s="2">
        <v>4022</v>
      </c>
      <c r="M726" s="2" t="s">
        <v>1991</v>
      </c>
      <c r="N726" s="2" t="s">
        <v>422</v>
      </c>
      <c r="O726" s="2" t="s">
        <v>450</v>
      </c>
      <c r="P726" s="2" t="s">
        <v>266</v>
      </c>
      <c r="Q726" s="2" t="s">
        <v>118</v>
      </c>
      <c r="R726" s="2" t="s">
        <v>267</v>
      </c>
      <c r="S726" s="2" t="s">
        <v>182</v>
      </c>
      <c r="T726" s="2" t="s">
        <v>2917</v>
      </c>
      <c r="U726" s="2" t="s">
        <v>192</v>
      </c>
      <c r="V726" s="2" t="s">
        <v>2841</v>
      </c>
      <c r="W726" s="2" t="s">
        <v>2842</v>
      </c>
      <c r="X726" s="2" t="s">
        <v>2912</v>
      </c>
      <c r="Y726" s="2" t="s">
        <v>192</v>
      </c>
      <c r="Z726" s="16">
        <v>0</v>
      </c>
      <c r="AA726" s="16">
        <v>0</v>
      </c>
      <c r="AB726" s="16">
        <v>0</v>
      </c>
      <c r="AC726" s="16">
        <v>0</v>
      </c>
      <c r="AD726" s="36">
        <f t="shared" si="79"/>
        <v>0</v>
      </c>
      <c r="AE726" s="16">
        <v>0</v>
      </c>
      <c r="AF726" s="16">
        <v>0</v>
      </c>
      <c r="AG726" s="16">
        <f t="shared" si="80"/>
        <v>0</v>
      </c>
      <c r="AH726" s="16">
        <v>0</v>
      </c>
      <c r="AI726" s="16">
        <v>0</v>
      </c>
      <c r="AJ726" s="16">
        <f t="shared" si="81"/>
        <v>0</v>
      </c>
      <c r="AK726" s="16">
        <v>0</v>
      </c>
      <c r="AL726" s="16">
        <v>0</v>
      </c>
      <c r="AM726" s="16">
        <f t="shared" si="82"/>
        <v>0</v>
      </c>
      <c r="AN726" s="16">
        <v>0</v>
      </c>
      <c r="AO726" s="16">
        <v>0</v>
      </c>
      <c r="AP726" s="16">
        <f t="shared" si="83"/>
        <v>0</v>
      </c>
      <c r="AQ726" s="16">
        <v>0</v>
      </c>
      <c r="AR726" s="16">
        <f t="shared" si="84"/>
        <v>0</v>
      </c>
      <c r="AS726" s="16">
        <v>0</v>
      </c>
      <c r="AT726" s="16" t="s">
        <v>273</v>
      </c>
      <c r="AU726" s="16" t="s">
        <v>274</v>
      </c>
      <c r="AV726" s="16">
        <v>0</v>
      </c>
      <c r="AW726" s="36">
        <v>0</v>
      </c>
      <c r="AX726" s="36">
        <v>0</v>
      </c>
      <c r="AY726" s="36">
        <v>0</v>
      </c>
      <c r="AZ726" s="36">
        <v>0</v>
      </c>
      <c r="BA726" s="36">
        <v>0</v>
      </c>
      <c r="BB726" s="36"/>
    </row>
    <row r="727" spans="1:54" hidden="1" x14ac:dyDescent="0.25">
      <c r="A727" s="2" t="str">
        <f t="shared" si="78"/>
        <v>R</v>
      </c>
      <c r="B727" s="34" t="s">
        <v>253</v>
      </c>
      <c r="C727" s="2" t="s">
        <v>2905</v>
      </c>
      <c r="D727" s="35" t="s">
        <v>2906</v>
      </c>
      <c r="E727" s="2" t="s">
        <v>2938</v>
      </c>
      <c r="F727" s="2" t="s">
        <v>2939</v>
      </c>
      <c r="G727" s="2" t="s">
        <v>2940</v>
      </c>
      <c r="H727" s="2" t="s">
        <v>2939</v>
      </c>
      <c r="I727" s="2" t="s">
        <v>2959</v>
      </c>
      <c r="J727" s="2" t="s">
        <v>2960</v>
      </c>
      <c r="K727" s="2" t="s">
        <v>262</v>
      </c>
      <c r="L727" s="2">
        <v>4022</v>
      </c>
      <c r="M727" s="2" t="s">
        <v>1991</v>
      </c>
      <c r="N727" s="2" t="s">
        <v>422</v>
      </c>
      <c r="O727" s="2" t="s">
        <v>265</v>
      </c>
      <c r="P727" s="2" t="s">
        <v>266</v>
      </c>
      <c r="Q727" s="2" t="s">
        <v>118</v>
      </c>
      <c r="R727" s="2" t="s">
        <v>267</v>
      </c>
      <c r="S727" s="2" t="s">
        <v>182</v>
      </c>
      <c r="T727" s="2" t="s">
        <v>2917</v>
      </c>
      <c r="U727" s="2" t="s">
        <v>192</v>
      </c>
      <c r="V727" s="2" t="s">
        <v>2841</v>
      </c>
      <c r="W727" s="2" t="s">
        <v>2842</v>
      </c>
      <c r="X727" s="2" t="s">
        <v>2912</v>
      </c>
      <c r="Y727" s="2" t="s">
        <v>192</v>
      </c>
      <c r="Z727" s="16">
        <v>0</v>
      </c>
      <c r="AA727" s="16">
        <v>168196</v>
      </c>
      <c r="AB727" s="16">
        <v>0</v>
      </c>
      <c r="AC727" s="16">
        <v>0</v>
      </c>
      <c r="AD727" s="36">
        <f t="shared" si="79"/>
        <v>168196</v>
      </c>
      <c r="AE727" s="16">
        <v>0</v>
      </c>
      <c r="AF727" s="16">
        <v>0</v>
      </c>
      <c r="AG727" s="16">
        <f t="shared" si="80"/>
        <v>0</v>
      </c>
      <c r="AH727" s="16">
        <v>0</v>
      </c>
      <c r="AI727" s="16">
        <v>0</v>
      </c>
      <c r="AJ727" s="16">
        <f t="shared" si="81"/>
        <v>0</v>
      </c>
      <c r="AK727" s="16">
        <v>0</v>
      </c>
      <c r="AL727" s="16">
        <v>0</v>
      </c>
      <c r="AM727" s="16">
        <f t="shared" si="82"/>
        <v>0</v>
      </c>
      <c r="AN727" s="16">
        <v>0</v>
      </c>
      <c r="AO727" s="16">
        <v>0</v>
      </c>
      <c r="AP727" s="16">
        <f t="shared" si="83"/>
        <v>0</v>
      </c>
      <c r="AQ727" s="16">
        <v>0</v>
      </c>
      <c r="AR727" s="16">
        <f t="shared" si="84"/>
        <v>168196</v>
      </c>
      <c r="AS727" s="16">
        <v>0</v>
      </c>
      <c r="AT727" s="16" t="s">
        <v>273</v>
      </c>
      <c r="AU727" s="16" t="s">
        <v>274</v>
      </c>
      <c r="AV727" s="16">
        <v>0</v>
      </c>
      <c r="AW727" s="36">
        <v>0</v>
      </c>
      <c r="AX727" s="36">
        <v>0</v>
      </c>
      <c r="AY727" s="36">
        <v>0</v>
      </c>
      <c r="AZ727" s="36">
        <v>0</v>
      </c>
      <c r="BA727" s="36">
        <v>0</v>
      </c>
      <c r="BB727" s="36"/>
    </row>
    <row r="728" spans="1:54" hidden="1" x14ac:dyDescent="0.25">
      <c r="A728" s="2" t="str">
        <f t="shared" si="78"/>
        <v>R</v>
      </c>
      <c r="B728" s="34" t="s">
        <v>253</v>
      </c>
      <c r="C728" s="2" t="s">
        <v>2905</v>
      </c>
      <c r="D728" s="35" t="s">
        <v>2906</v>
      </c>
      <c r="E728" s="2" t="s">
        <v>2961</v>
      </c>
      <c r="F728" s="2" t="s">
        <v>2289</v>
      </c>
      <c r="G728" s="2" t="s">
        <v>2962</v>
      </c>
      <c r="H728" s="2" t="s">
        <v>2289</v>
      </c>
      <c r="I728" s="2" t="s">
        <v>2963</v>
      </c>
      <c r="J728" s="2" t="s">
        <v>2964</v>
      </c>
      <c r="K728" s="2" t="s">
        <v>262</v>
      </c>
      <c r="L728" s="2">
        <v>4022</v>
      </c>
      <c r="M728" s="2" t="s">
        <v>1991</v>
      </c>
      <c r="N728" s="2" t="s">
        <v>264</v>
      </c>
      <c r="O728" s="2" t="s">
        <v>300</v>
      </c>
      <c r="P728" s="2" t="s">
        <v>266</v>
      </c>
      <c r="Q728" s="2" t="s">
        <v>118</v>
      </c>
      <c r="R728" s="2" t="s">
        <v>267</v>
      </c>
      <c r="S728" s="2" t="s">
        <v>182</v>
      </c>
      <c r="T728" s="2" t="s">
        <v>2917</v>
      </c>
      <c r="U728" s="2" t="s">
        <v>192</v>
      </c>
      <c r="V728" s="2" t="s">
        <v>2841</v>
      </c>
      <c r="W728" s="2" t="s">
        <v>2842</v>
      </c>
      <c r="X728" s="2" t="s">
        <v>2912</v>
      </c>
      <c r="Y728" s="2" t="s">
        <v>192</v>
      </c>
      <c r="Z728" s="16">
        <v>180000</v>
      </c>
      <c r="AA728" s="16">
        <v>180000</v>
      </c>
      <c r="AB728" s="16">
        <v>164164.53</v>
      </c>
      <c r="AC728" s="16">
        <v>470295.54157249996</v>
      </c>
      <c r="AD728" s="36">
        <f t="shared" si="79"/>
        <v>-290295.54157249996</v>
      </c>
      <c r="AE728" s="16">
        <v>184773.31110000002</v>
      </c>
      <c r="AF728" s="16">
        <v>575000</v>
      </c>
      <c r="AG728" s="16">
        <f t="shared" si="80"/>
        <v>-390226.68889999995</v>
      </c>
      <c r="AH728" s="16">
        <v>189788.27587189456</v>
      </c>
      <c r="AI728" s="16">
        <v>934894</v>
      </c>
      <c r="AJ728" s="16">
        <f t="shared" si="81"/>
        <v>-745105.72412810544</v>
      </c>
      <c r="AK728" s="16">
        <v>195054.65285363962</v>
      </c>
      <c r="AL728" s="16">
        <v>195054.65285363962</v>
      </c>
      <c r="AM728" s="16">
        <f t="shared" si="82"/>
        <v>0</v>
      </c>
      <c r="AN728" s="16">
        <v>200588.52987955822</v>
      </c>
      <c r="AO728" s="16">
        <v>200588.52987955822</v>
      </c>
      <c r="AP728" s="16">
        <f t="shared" si="83"/>
        <v>0</v>
      </c>
      <c r="AQ728" s="16">
        <v>206606.18577594496</v>
      </c>
      <c r="AR728" s="16">
        <f t="shared" si="84"/>
        <v>-1425627.9546006054</v>
      </c>
      <c r="AS728" s="16" t="s">
        <v>1997</v>
      </c>
      <c r="AT728" s="16" t="s">
        <v>2965</v>
      </c>
      <c r="AU728" s="16" t="s">
        <v>274</v>
      </c>
      <c r="AV728" s="16">
        <v>0</v>
      </c>
      <c r="AW728" s="36">
        <v>0</v>
      </c>
      <c r="AX728" s="36">
        <v>0</v>
      </c>
      <c r="AY728" s="36">
        <v>0</v>
      </c>
      <c r="AZ728" s="36">
        <v>0</v>
      </c>
      <c r="BA728" s="36">
        <v>0</v>
      </c>
      <c r="BB728" s="36"/>
    </row>
    <row r="729" spans="1:54" hidden="1" x14ac:dyDescent="0.25">
      <c r="A729" s="2" t="str">
        <f t="shared" si="78"/>
        <v>R</v>
      </c>
      <c r="B729" s="34" t="s">
        <v>253</v>
      </c>
      <c r="C729" s="2" t="s">
        <v>2905</v>
      </c>
      <c r="D729" s="35" t="s">
        <v>2906</v>
      </c>
      <c r="E729" s="2" t="s">
        <v>2966</v>
      </c>
      <c r="F729" s="2" t="s">
        <v>2440</v>
      </c>
      <c r="G729" s="2" t="s">
        <v>2967</v>
      </c>
      <c r="H729" s="2" t="s">
        <v>2440</v>
      </c>
      <c r="I729" s="2" t="s">
        <v>2968</v>
      </c>
      <c r="J729" s="2" t="s">
        <v>2969</v>
      </c>
      <c r="K729" s="2" t="s">
        <v>262</v>
      </c>
      <c r="L729" s="2">
        <v>4207</v>
      </c>
      <c r="M729" s="2" t="s">
        <v>2171</v>
      </c>
      <c r="N729" s="2" t="s">
        <v>264</v>
      </c>
      <c r="O729" s="2" t="s">
        <v>450</v>
      </c>
      <c r="P729" s="2" t="s">
        <v>266</v>
      </c>
      <c r="Q729" s="2" t="s">
        <v>118</v>
      </c>
      <c r="R729" s="2" t="s">
        <v>267</v>
      </c>
      <c r="S729" s="2" t="s">
        <v>182</v>
      </c>
      <c r="T729" s="2" t="s">
        <v>2917</v>
      </c>
      <c r="U729" s="2" t="s">
        <v>192</v>
      </c>
      <c r="V729" s="2" t="s">
        <v>2841</v>
      </c>
      <c r="W729" s="2" t="s">
        <v>2842</v>
      </c>
      <c r="X729" s="2" t="s">
        <v>2912</v>
      </c>
      <c r="Y729" s="2" t="s">
        <v>192</v>
      </c>
      <c r="Z729" s="16">
        <v>961133.73394487996</v>
      </c>
      <c r="AA729" s="16">
        <v>2134042</v>
      </c>
      <c r="AB729" s="16">
        <v>481870.31</v>
      </c>
      <c r="AC729" s="16">
        <v>1161860.4462227998</v>
      </c>
      <c r="AD729" s="36">
        <f t="shared" si="79"/>
        <v>972181.55377720017</v>
      </c>
      <c r="AE729" s="16">
        <v>986621.45794945525</v>
      </c>
      <c r="AF729" s="16">
        <v>1890914</v>
      </c>
      <c r="AG729" s="16">
        <f t="shared" si="80"/>
        <v>-904292.54205054475</v>
      </c>
      <c r="AH729" s="16">
        <v>1013399.5235984165</v>
      </c>
      <c r="AI729" s="16">
        <v>2357658</v>
      </c>
      <c r="AJ729" s="16">
        <f t="shared" si="81"/>
        <v>-1344258.4764015835</v>
      </c>
      <c r="AK729" s="16">
        <v>1041520.0378918943</v>
      </c>
      <c r="AL729" s="16">
        <v>1145485</v>
      </c>
      <c r="AM729" s="16">
        <f t="shared" si="82"/>
        <v>-103964.96210810565</v>
      </c>
      <c r="AN729" s="16">
        <v>1071068.9039425217</v>
      </c>
      <c r="AO729" s="16">
        <v>3661750</v>
      </c>
      <c r="AP729" s="16">
        <f t="shared" si="83"/>
        <v>-2590681.0960574783</v>
      </c>
      <c r="AQ729" s="16">
        <v>4999682</v>
      </c>
      <c r="AR729" s="16">
        <f t="shared" si="84"/>
        <v>-3971015.522840512</v>
      </c>
      <c r="AS729" s="16" t="s">
        <v>2164</v>
      </c>
      <c r="AT729" s="16" t="s">
        <v>2970</v>
      </c>
      <c r="AU729" s="16" t="s">
        <v>274</v>
      </c>
      <c r="AV729" s="16">
        <v>0</v>
      </c>
      <c r="AW729" s="36">
        <v>0</v>
      </c>
      <c r="AX729" s="36">
        <v>0</v>
      </c>
      <c r="AY729" s="36">
        <v>0</v>
      </c>
      <c r="AZ729" s="36">
        <v>0</v>
      </c>
      <c r="BA729" s="36">
        <v>0</v>
      </c>
      <c r="BB729" s="36"/>
    </row>
    <row r="730" spans="1:54" hidden="1" x14ac:dyDescent="0.25">
      <c r="A730" s="2" t="str">
        <f t="shared" si="78"/>
        <v>R</v>
      </c>
      <c r="B730" s="34" t="s">
        <v>253</v>
      </c>
      <c r="C730" s="2" t="s">
        <v>2905</v>
      </c>
      <c r="D730" s="35" t="s">
        <v>2906</v>
      </c>
      <c r="E730" s="2" t="s">
        <v>2966</v>
      </c>
      <c r="F730" s="2" t="s">
        <v>2440</v>
      </c>
      <c r="G730" s="2" t="s">
        <v>2967</v>
      </c>
      <c r="H730" s="2" t="s">
        <v>2440</v>
      </c>
      <c r="I730" s="2" t="s">
        <v>2971</v>
      </c>
      <c r="J730" s="2" t="s">
        <v>2972</v>
      </c>
      <c r="K730" s="2" t="s">
        <v>262</v>
      </c>
      <c r="L730" s="2">
        <v>4207</v>
      </c>
      <c r="M730" s="2" t="s">
        <v>2171</v>
      </c>
      <c r="N730" s="2" t="s">
        <v>264</v>
      </c>
      <c r="O730" s="2" t="s">
        <v>450</v>
      </c>
      <c r="P730" s="2" t="s">
        <v>266</v>
      </c>
      <c r="Q730" s="2" t="s">
        <v>118</v>
      </c>
      <c r="R730" s="2" t="s">
        <v>267</v>
      </c>
      <c r="S730" s="2" t="s">
        <v>182</v>
      </c>
      <c r="T730" s="2" t="s">
        <v>2917</v>
      </c>
      <c r="U730" s="2" t="s">
        <v>192</v>
      </c>
      <c r="V730" s="2" t="s">
        <v>2841</v>
      </c>
      <c r="W730" s="2" t="s">
        <v>2842</v>
      </c>
      <c r="X730" s="2" t="s">
        <v>2912</v>
      </c>
      <c r="Y730" s="2" t="s">
        <v>192</v>
      </c>
      <c r="Z730" s="16">
        <v>13455010.951977599</v>
      </c>
      <c r="AA730" s="16">
        <v>12282104</v>
      </c>
      <c r="AB730" s="16">
        <v>4339000.93</v>
      </c>
      <c r="AC730" s="16">
        <v>3184671.2680962998</v>
      </c>
      <c r="AD730" s="36">
        <f t="shared" si="79"/>
        <v>9097432.7319037002</v>
      </c>
      <c r="AE730" s="16">
        <v>13757663.494137287</v>
      </c>
      <c r="AF730" s="16">
        <v>2662642</v>
      </c>
      <c r="AG730" s="16">
        <f t="shared" si="80"/>
        <v>11095021.494137287</v>
      </c>
      <c r="AH730" s="16">
        <v>14160070.479520638</v>
      </c>
      <c r="AI730" s="16">
        <v>2763917</v>
      </c>
      <c r="AJ730" s="16">
        <f t="shared" si="81"/>
        <v>11396153.479520638</v>
      </c>
      <c r="AK730" s="16">
        <v>14577371.771235703</v>
      </c>
      <c r="AL730" s="16">
        <v>1864990</v>
      </c>
      <c r="AM730" s="16">
        <f t="shared" si="82"/>
        <v>12712381.771235703</v>
      </c>
      <c r="AN730" s="16">
        <v>15009910.779921517</v>
      </c>
      <c r="AO730" s="16">
        <v>2973173</v>
      </c>
      <c r="AP730" s="16">
        <f t="shared" si="83"/>
        <v>12036737.779921517</v>
      </c>
      <c r="AQ730" s="16">
        <v>3083722</v>
      </c>
      <c r="AR730" s="16">
        <f t="shared" si="84"/>
        <v>56337727.256718844</v>
      </c>
      <c r="AS730" s="16" t="s">
        <v>2164</v>
      </c>
      <c r="AT730" s="16" t="s">
        <v>2970</v>
      </c>
      <c r="AU730" s="16" t="s">
        <v>274</v>
      </c>
      <c r="AV730" s="16">
        <v>0</v>
      </c>
      <c r="AW730" s="36">
        <v>0</v>
      </c>
      <c r="AX730" s="36">
        <v>0</v>
      </c>
      <c r="AY730" s="36">
        <v>0</v>
      </c>
      <c r="AZ730" s="36">
        <v>0</v>
      </c>
      <c r="BA730" s="36">
        <v>0</v>
      </c>
      <c r="BB730" s="36"/>
    </row>
    <row r="731" spans="1:54" hidden="1" x14ac:dyDescent="0.25">
      <c r="A731" s="2" t="str">
        <f t="shared" si="78"/>
        <v>R</v>
      </c>
      <c r="B731" s="34" t="s">
        <v>253</v>
      </c>
      <c r="C731" s="2" t="s">
        <v>2905</v>
      </c>
      <c r="D731" s="35" t="s">
        <v>2906</v>
      </c>
      <c r="E731" s="2" t="s">
        <v>2966</v>
      </c>
      <c r="F731" s="2" t="s">
        <v>2440</v>
      </c>
      <c r="G731" s="2" t="s">
        <v>2967</v>
      </c>
      <c r="H731" s="2" t="s">
        <v>2440</v>
      </c>
      <c r="I731" s="2" t="s">
        <v>2973</v>
      </c>
      <c r="J731" s="2" t="s">
        <v>2974</v>
      </c>
      <c r="K731" s="2" t="s">
        <v>262</v>
      </c>
      <c r="L731" s="2">
        <v>4207</v>
      </c>
      <c r="M731" s="2" t="s">
        <v>2171</v>
      </c>
      <c r="N731" s="2" t="s">
        <v>422</v>
      </c>
      <c r="O731" s="2" t="s">
        <v>450</v>
      </c>
      <c r="P731" s="2" t="s">
        <v>266</v>
      </c>
      <c r="Q731" s="2" t="s">
        <v>118</v>
      </c>
      <c r="R731" s="2" t="s">
        <v>267</v>
      </c>
      <c r="S731" s="2" t="s">
        <v>182</v>
      </c>
      <c r="T731" s="2" t="s">
        <v>2917</v>
      </c>
      <c r="U731" s="2" t="s">
        <v>192</v>
      </c>
      <c r="V731" s="2" t="s">
        <v>2841</v>
      </c>
      <c r="W731" s="2" t="s">
        <v>2842</v>
      </c>
      <c r="X731" s="2" t="s">
        <v>2912</v>
      </c>
      <c r="Y731" s="2" t="s">
        <v>192</v>
      </c>
      <c r="Z731" s="16">
        <v>0</v>
      </c>
      <c r="AA731" s="16">
        <v>244649</v>
      </c>
      <c r="AB731" s="16">
        <v>0</v>
      </c>
      <c r="AC731" s="16">
        <v>0</v>
      </c>
      <c r="AD731" s="36">
        <f t="shared" si="79"/>
        <v>244649</v>
      </c>
      <c r="AE731" s="16">
        <v>0</v>
      </c>
      <c r="AF731" s="16">
        <v>0</v>
      </c>
      <c r="AG731" s="16">
        <f t="shared" si="80"/>
        <v>0</v>
      </c>
      <c r="AH731" s="16">
        <v>0</v>
      </c>
      <c r="AI731" s="16">
        <v>0</v>
      </c>
      <c r="AJ731" s="16">
        <f t="shared" si="81"/>
        <v>0</v>
      </c>
      <c r="AK731" s="16">
        <v>0</v>
      </c>
      <c r="AL731" s="16">
        <v>0</v>
      </c>
      <c r="AM731" s="16">
        <f t="shared" si="82"/>
        <v>0</v>
      </c>
      <c r="AN731" s="16">
        <v>0</v>
      </c>
      <c r="AO731" s="16">
        <v>0</v>
      </c>
      <c r="AP731" s="16">
        <f t="shared" si="83"/>
        <v>0</v>
      </c>
      <c r="AQ731" s="16">
        <v>0</v>
      </c>
      <c r="AR731" s="16">
        <f t="shared" si="84"/>
        <v>244649</v>
      </c>
      <c r="AS731" s="16">
        <v>0</v>
      </c>
      <c r="AT731" s="16" t="s">
        <v>273</v>
      </c>
      <c r="AU731" s="16" t="s">
        <v>274</v>
      </c>
      <c r="AV731" s="16">
        <v>0</v>
      </c>
      <c r="AW731" s="36">
        <v>0</v>
      </c>
      <c r="AX731" s="36">
        <v>0</v>
      </c>
      <c r="AY731" s="36">
        <v>0</v>
      </c>
      <c r="AZ731" s="36">
        <v>0</v>
      </c>
      <c r="BA731" s="36">
        <v>0</v>
      </c>
      <c r="BB731" s="36"/>
    </row>
    <row r="732" spans="1:54" hidden="1" x14ac:dyDescent="0.25">
      <c r="A732" s="2" t="str">
        <f t="shared" si="78"/>
        <v>R</v>
      </c>
      <c r="B732" s="34" t="s">
        <v>253</v>
      </c>
      <c r="C732" s="2" t="s">
        <v>2975</v>
      </c>
      <c r="D732" s="35" t="s">
        <v>2976</v>
      </c>
      <c r="E732" s="2" t="s">
        <v>2977</v>
      </c>
      <c r="F732" s="2" t="s">
        <v>2978</v>
      </c>
      <c r="G732" s="2" t="s">
        <v>2979</v>
      </c>
      <c r="H732" s="2" t="s">
        <v>2978</v>
      </c>
      <c r="I732" s="2" t="s">
        <v>2980</v>
      </c>
      <c r="J732" s="2" t="s">
        <v>2981</v>
      </c>
      <c r="K732" s="2" t="s">
        <v>262</v>
      </c>
      <c r="L732" s="2">
        <v>4022</v>
      </c>
      <c r="M732" s="2" t="s">
        <v>1991</v>
      </c>
      <c r="N732" s="2" t="s">
        <v>264</v>
      </c>
      <c r="O732" s="2" t="s">
        <v>300</v>
      </c>
      <c r="P732" s="2" t="s">
        <v>266</v>
      </c>
      <c r="Q732" s="2" t="s">
        <v>118</v>
      </c>
      <c r="R732" s="2" t="s">
        <v>267</v>
      </c>
      <c r="S732" s="2" t="s">
        <v>182</v>
      </c>
      <c r="T732" s="2" t="s">
        <v>2982</v>
      </c>
      <c r="U732" s="2" t="s">
        <v>194</v>
      </c>
      <c r="V732" s="2" t="s">
        <v>2020</v>
      </c>
      <c r="W732" s="2" t="s">
        <v>2021</v>
      </c>
      <c r="X732" s="2" t="s">
        <v>2022</v>
      </c>
      <c r="Y732" s="2" t="s">
        <v>2023</v>
      </c>
      <c r="Z732" s="16">
        <v>8200000</v>
      </c>
      <c r="AA732" s="16">
        <v>8200000</v>
      </c>
      <c r="AB732" s="16">
        <v>6853836.0700000003</v>
      </c>
      <c r="AC732" s="16">
        <v>158389.59040000002</v>
      </c>
      <c r="AD732" s="36">
        <f t="shared" si="79"/>
        <v>8041610.4095999999</v>
      </c>
      <c r="AE732" s="16">
        <v>0</v>
      </c>
      <c r="AF732" s="16">
        <v>0</v>
      </c>
      <c r="AG732" s="16">
        <f t="shared" si="80"/>
        <v>0</v>
      </c>
      <c r="AH732" s="16">
        <v>0</v>
      </c>
      <c r="AI732" s="16">
        <v>0</v>
      </c>
      <c r="AJ732" s="16">
        <f t="shared" si="81"/>
        <v>0</v>
      </c>
      <c r="AK732" s="16">
        <v>0</v>
      </c>
      <c r="AL732" s="16">
        <v>0</v>
      </c>
      <c r="AM732" s="16">
        <f t="shared" si="82"/>
        <v>0</v>
      </c>
      <c r="AN732" s="16">
        <v>0</v>
      </c>
      <c r="AO732" s="16">
        <v>0</v>
      </c>
      <c r="AP732" s="16">
        <f t="shared" si="83"/>
        <v>0</v>
      </c>
      <c r="AQ732" s="16">
        <v>0</v>
      </c>
      <c r="AR732" s="16">
        <f t="shared" si="84"/>
        <v>8041610.4095999999</v>
      </c>
      <c r="AS732" s="16" t="s">
        <v>1997</v>
      </c>
      <c r="AT732" s="16" t="s">
        <v>2983</v>
      </c>
      <c r="AU732" s="16" t="s">
        <v>274</v>
      </c>
      <c r="AV732" s="16">
        <v>0</v>
      </c>
      <c r="AW732" s="36">
        <v>0</v>
      </c>
      <c r="AX732" s="36">
        <v>0</v>
      </c>
      <c r="AY732" s="36">
        <v>0</v>
      </c>
      <c r="AZ732" s="36">
        <v>0</v>
      </c>
      <c r="BA732" s="36">
        <v>0</v>
      </c>
      <c r="BB732" s="36"/>
    </row>
    <row r="733" spans="1:54" hidden="1" x14ac:dyDescent="0.25">
      <c r="A733" s="2" t="str">
        <f t="shared" si="78"/>
        <v>R</v>
      </c>
      <c r="B733" s="34" t="s">
        <v>253</v>
      </c>
      <c r="C733" s="2" t="s">
        <v>2984</v>
      </c>
      <c r="D733" s="35" t="s">
        <v>2985</v>
      </c>
      <c r="E733" s="2" t="s">
        <v>2986</v>
      </c>
      <c r="F733" s="2" t="s">
        <v>2987</v>
      </c>
      <c r="G733" s="2" t="s">
        <v>2988</v>
      </c>
      <c r="H733" s="2" t="s">
        <v>2987</v>
      </c>
      <c r="I733" s="2" t="s">
        <v>2989</v>
      </c>
      <c r="J733" s="2" t="s">
        <v>2990</v>
      </c>
      <c r="K733" s="2" t="s">
        <v>262</v>
      </c>
      <c r="L733" s="2">
        <v>4160</v>
      </c>
      <c r="M733" s="2" t="s">
        <v>2991</v>
      </c>
      <c r="N733" s="2" t="s">
        <v>264</v>
      </c>
      <c r="O733" s="2" t="s">
        <v>450</v>
      </c>
      <c r="P733" s="2" t="s">
        <v>266</v>
      </c>
      <c r="Q733" s="2" t="s">
        <v>118</v>
      </c>
      <c r="R733" s="2" t="s">
        <v>267</v>
      </c>
      <c r="S733" s="2" t="s">
        <v>182</v>
      </c>
      <c r="T733" s="2" t="s">
        <v>2828</v>
      </c>
      <c r="U733" s="2" t="s">
        <v>188</v>
      </c>
      <c r="V733" s="2" t="s">
        <v>2020</v>
      </c>
      <c r="W733" s="2" t="s">
        <v>2021</v>
      </c>
      <c r="X733" s="2" t="s">
        <v>2992</v>
      </c>
      <c r="Y733" s="2" t="s">
        <v>2993</v>
      </c>
      <c r="Z733" s="16">
        <v>0</v>
      </c>
      <c r="AA733" s="16">
        <v>381917</v>
      </c>
      <c r="AB733" s="16">
        <v>368053.93</v>
      </c>
      <c r="AC733" s="16">
        <v>305720.97699950001</v>
      </c>
      <c r="AD733" s="36">
        <f t="shared" si="79"/>
        <v>76196.02300049999</v>
      </c>
      <c r="AE733" s="16">
        <v>0</v>
      </c>
      <c r="AF733" s="16">
        <v>740000</v>
      </c>
      <c r="AG733" s="16">
        <f t="shared" si="80"/>
        <v>-740000</v>
      </c>
      <c r="AH733" s="16">
        <v>0</v>
      </c>
      <c r="AI733" s="16">
        <v>740000</v>
      </c>
      <c r="AJ733" s="16">
        <f t="shared" si="81"/>
        <v>-740000</v>
      </c>
      <c r="AK733" s="16">
        <v>0</v>
      </c>
      <c r="AL733" s="16">
        <v>740000</v>
      </c>
      <c r="AM733" s="16">
        <f t="shared" si="82"/>
        <v>-740000</v>
      </c>
      <c r="AN733" s="16">
        <v>0</v>
      </c>
      <c r="AO733" s="16">
        <v>740000</v>
      </c>
      <c r="AP733" s="16">
        <f t="shared" si="83"/>
        <v>-740000</v>
      </c>
      <c r="AQ733" s="16">
        <v>740000</v>
      </c>
      <c r="AR733" s="16">
        <f t="shared" si="84"/>
        <v>-2883803.9769994998</v>
      </c>
      <c r="AS733" s="16" t="s">
        <v>2808</v>
      </c>
      <c r="AT733" s="16" t="s">
        <v>273</v>
      </c>
      <c r="AU733" s="16" t="s">
        <v>274</v>
      </c>
      <c r="AV733" s="16">
        <v>0</v>
      </c>
      <c r="AW733" s="36">
        <v>0</v>
      </c>
      <c r="AX733" s="36">
        <v>0</v>
      </c>
      <c r="AY733" s="36">
        <v>0</v>
      </c>
      <c r="AZ733" s="36">
        <v>0</v>
      </c>
      <c r="BA733" s="36">
        <v>0</v>
      </c>
      <c r="BB733" s="36"/>
    </row>
    <row r="734" spans="1:54" hidden="1" x14ac:dyDescent="0.25">
      <c r="A734" s="2" t="str">
        <f t="shared" si="78"/>
        <v>R</v>
      </c>
      <c r="B734" s="34" t="s">
        <v>253</v>
      </c>
      <c r="C734" s="2" t="s">
        <v>2984</v>
      </c>
      <c r="D734" s="35" t="s">
        <v>2985</v>
      </c>
      <c r="E734" s="2" t="s">
        <v>2986</v>
      </c>
      <c r="F734" s="2" t="s">
        <v>2987</v>
      </c>
      <c r="G734" s="2" t="s">
        <v>2988</v>
      </c>
      <c r="H734" s="2" t="s">
        <v>2987</v>
      </c>
      <c r="I734" s="2" t="s">
        <v>2994</v>
      </c>
      <c r="J734" s="2" t="s">
        <v>2995</v>
      </c>
      <c r="K734" s="2" t="s">
        <v>262</v>
      </c>
      <c r="L734" s="2">
        <v>4160</v>
      </c>
      <c r="M734" s="2" t="s">
        <v>2991</v>
      </c>
      <c r="N734" s="2" t="s">
        <v>264</v>
      </c>
      <c r="O734" s="2" t="s">
        <v>450</v>
      </c>
      <c r="P734" s="2" t="s">
        <v>266</v>
      </c>
      <c r="Q734" s="2" t="s">
        <v>118</v>
      </c>
      <c r="R734" s="2" t="s">
        <v>267</v>
      </c>
      <c r="S734" s="2" t="s">
        <v>182</v>
      </c>
      <c r="T734" s="2" t="s">
        <v>2828</v>
      </c>
      <c r="U734" s="2" t="s">
        <v>188</v>
      </c>
      <c r="V734" s="2" t="s">
        <v>2020</v>
      </c>
      <c r="W734" s="2" t="s">
        <v>2021</v>
      </c>
      <c r="X734" s="2" t="s">
        <v>2992</v>
      </c>
      <c r="Y734" s="2" t="s">
        <v>2993</v>
      </c>
      <c r="Z734" s="16">
        <v>0</v>
      </c>
      <c r="AA734" s="16">
        <v>280704</v>
      </c>
      <c r="AB734" s="16">
        <v>350358.07</v>
      </c>
      <c r="AC734" s="16">
        <v>404996.54750000004</v>
      </c>
      <c r="AD734" s="36">
        <f t="shared" si="79"/>
        <v>-124292.54750000004</v>
      </c>
      <c r="AE734" s="16">
        <v>0</v>
      </c>
      <c r="AF734" s="16">
        <v>579000</v>
      </c>
      <c r="AG734" s="16">
        <f t="shared" si="80"/>
        <v>-579000</v>
      </c>
      <c r="AH734" s="16">
        <v>0</v>
      </c>
      <c r="AI734" s="16">
        <v>579000</v>
      </c>
      <c r="AJ734" s="16">
        <f t="shared" si="81"/>
        <v>-579000</v>
      </c>
      <c r="AK734" s="16">
        <v>0</v>
      </c>
      <c r="AL734" s="16">
        <v>579000</v>
      </c>
      <c r="AM734" s="16">
        <f t="shared" si="82"/>
        <v>-579000</v>
      </c>
      <c r="AN734" s="16">
        <v>0</v>
      </c>
      <c r="AO734" s="16">
        <v>579000</v>
      </c>
      <c r="AP734" s="16">
        <f t="shared" si="83"/>
        <v>-579000</v>
      </c>
      <c r="AQ734" s="16">
        <v>579000</v>
      </c>
      <c r="AR734" s="16">
        <f t="shared" si="84"/>
        <v>-2440292.5474999999</v>
      </c>
      <c r="AS734" s="16" t="s">
        <v>2808</v>
      </c>
      <c r="AT734" s="16" t="s">
        <v>273</v>
      </c>
      <c r="AU734" s="16" t="s">
        <v>274</v>
      </c>
      <c r="AV734" s="16">
        <v>0</v>
      </c>
      <c r="AW734" s="36">
        <v>0</v>
      </c>
      <c r="AX734" s="36">
        <v>0</v>
      </c>
      <c r="AY734" s="36">
        <v>0</v>
      </c>
      <c r="AZ734" s="36">
        <v>0</v>
      </c>
      <c r="BA734" s="36">
        <v>0</v>
      </c>
      <c r="BB734" s="36"/>
    </row>
    <row r="735" spans="1:54" hidden="1" x14ac:dyDescent="0.25">
      <c r="A735" s="2" t="str">
        <f t="shared" si="78"/>
        <v>R</v>
      </c>
      <c r="B735" s="34" t="s">
        <v>253</v>
      </c>
      <c r="C735" s="2" t="s">
        <v>2984</v>
      </c>
      <c r="D735" s="35" t="s">
        <v>2985</v>
      </c>
      <c r="E735" s="2" t="s">
        <v>2986</v>
      </c>
      <c r="F735" s="2" t="s">
        <v>2987</v>
      </c>
      <c r="G735" s="2" t="s">
        <v>2988</v>
      </c>
      <c r="H735" s="2" t="s">
        <v>2987</v>
      </c>
      <c r="I735" s="2" t="s">
        <v>2996</v>
      </c>
      <c r="J735" s="2" t="s">
        <v>2997</v>
      </c>
      <c r="K735" s="2" t="s">
        <v>262</v>
      </c>
      <c r="L735" s="2">
        <v>4160</v>
      </c>
      <c r="M735" s="2" t="s">
        <v>2991</v>
      </c>
      <c r="N735" s="2" t="s">
        <v>264</v>
      </c>
      <c r="O735" s="2" t="s">
        <v>450</v>
      </c>
      <c r="P735" s="2" t="s">
        <v>266</v>
      </c>
      <c r="Q735" s="2" t="s">
        <v>118</v>
      </c>
      <c r="R735" s="2" t="s">
        <v>267</v>
      </c>
      <c r="S735" s="2" t="s">
        <v>182</v>
      </c>
      <c r="T735" s="2" t="s">
        <v>2828</v>
      </c>
      <c r="U735" s="2" t="s">
        <v>188</v>
      </c>
      <c r="V735" s="2" t="s">
        <v>2020</v>
      </c>
      <c r="W735" s="2" t="s">
        <v>2021</v>
      </c>
      <c r="X735" s="2" t="s">
        <v>2992</v>
      </c>
      <c r="Y735" s="2" t="s">
        <v>2993</v>
      </c>
      <c r="Z735" s="16">
        <v>1412812.5</v>
      </c>
      <c r="AA735" s="16">
        <v>354635</v>
      </c>
      <c r="AB735" s="16">
        <v>399997.8</v>
      </c>
      <c r="AC735" s="16">
        <v>537323.69500000007</v>
      </c>
      <c r="AD735" s="36">
        <f t="shared" si="79"/>
        <v>-182688.69500000007</v>
      </c>
      <c r="AE735" s="16">
        <v>1442319.0265486729</v>
      </c>
      <c r="AF735" s="16">
        <v>1442319.0265486729</v>
      </c>
      <c r="AG735" s="16">
        <f t="shared" si="80"/>
        <v>0</v>
      </c>
      <c r="AH735" s="16">
        <v>1485728.6283185843</v>
      </c>
      <c r="AI735" s="16">
        <v>1485728.6283185843</v>
      </c>
      <c r="AJ735" s="16">
        <f t="shared" si="81"/>
        <v>0</v>
      </c>
      <c r="AK735" s="16">
        <v>1530538.5398230092</v>
      </c>
      <c r="AL735" s="16">
        <v>1530538.5398230092</v>
      </c>
      <c r="AM735" s="16">
        <f t="shared" si="82"/>
        <v>0</v>
      </c>
      <c r="AN735" s="16">
        <v>1576748.7610619471</v>
      </c>
      <c r="AO735" s="16">
        <v>1576748.7610619471</v>
      </c>
      <c r="AP735" s="16">
        <f t="shared" si="83"/>
        <v>0</v>
      </c>
      <c r="AQ735" s="16">
        <v>1624051.2238938056</v>
      </c>
      <c r="AR735" s="16">
        <f t="shared" si="84"/>
        <v>-182688.69500000007</v>
      </c>
      <c r="AS735" s="16" t="s">
        <v>2808</v>
      </c>
      <c r="AT735" s="16" t="s">
        <v>273</v>
      </c>
      <c r="AU735" s="16" t="s">
        <v>274</v>
      </c>
      <c r="AV735" s="16">
        <v>0</v>
      </c>
      <c r="AW735" s="36">
        <v>0</v>
      </c>
      <c r="AX735" s="36">
        <v>0</v>
      </c>
      <c r="AY735" s="36">
        <v>0</v>
      </c>
      <c r="AZ735" s="36">
        <v>0</v>
      </c>
      <c r="BA735" s="36">
        <v>0</v>
      </c>
      <c r="BB735" s="36"/>
    </row>
    <row r="736" spans="1:54" hidden="1" x14ac:dyDescent="0.25">
      <c r="A736" s="2" t="str">
        <f t="shared" si="78"/>
        <v>R</v>
      </c>
      <c r="B736" s="34" t="s">
        <v>253</v>
      </c>
      <c r="C736" s="2" t="s">
        <v>2984</v>
      </c>
      <c r="D736" s="35" t="s">
        <v>2985</v>
      </c>
      <c r="E736" s="2" t="s">
        <v>2986</v>
      </c>
      <c r="F736" s="2" t="s">
        <v>2987</v>
      </c>
      <c r="G736" s="2" t="s">
        <v>2988</v>
      </c>
      <c r="H736" s="2" t="s">
        <v>2987</v>
      </c>
      <c r="I736" s="2" t="s">
        <v>2998</v>
      </c>
      <c r="J736" s="2" t="s">
        <v>2999</v>
      </c>
      <c r="K736" s="2" t="s">
        <v>262</v>
      </c>
      <c r="L736" s="2">
        <v>4160</v>
      </c>
      <c r="M736" s="2" t="s">
        <v>2991</v>
      </c>
      <c r="N736" s="2" t="s">
        <v>264</v>
      </c>
      <c r="O736" s="2" t="s">
        <v>450</v>
      </c>
      <c r="P736" s="2" t="s">
        <v>266</v>
      </c>
      <c r="Q736" s="2" t="s">
        <v>118</v>
      </c>
      <c r="R736" s="2" t="s">
        <v>267</v>
      </c>
      <c r="S736" s="2" t="s">
        <v>182</v>
      </c>
      <c r="T736" s="2" t="s">
        <v>2828</v>
      </c>
      <c r="U736" s="2" t="s">
        <v>188</v>
      </c>
      <c r="V736" s="2" t="s">
        <v>2020</v>
      </c>
      <c r="W736" s="2" t="s">
        <v>2021</v>
      </c>
      <c r="X736" s="2" t="s">
        <v>2992</v>
      </c>
      <c r="Y736" s="2" t="s">
        <v>2993</v>
      </c>
      <c r="Z736" s="16">
        <v>0</v>
      </c>
      <c r="AA736" s="16">
        <v>0</v>
      </c>
      <c r="AB736" s="16">
        <v>0</v>
      </c>
      <c r="AC736" s="16">
        <v>0</v>
      </c>
      <c r="AD736" s="36">
        <f t="shared" si="79"/>
        <v>0</v>
      </c>
      <c r="AE736" s="16">
        <v>0</v>
      </c>
      <c r="AF736" s="16">
        <v>0</v>
      </c>
      <c r="AG736" s="16">
        <f t="shared" si="80"/>
        <v>0</v>
      </c>
      <c r="AH736" s="16">
        <v>0</v>
      </c>
      <c r="AI736" s="16">
        <v>0</v>
      </c>
      <c r="AJ736" s="16">
        <f t="shared" si="81"/>
        <v>0</v>
      </c>
      <c r="AK736" s="16">
        <v>0</v>
      </c>
      <c r="AL736" s="16">
        <v>0</v>
      </c>
      <c r="AM736" s="16">
        <f t="shared" si="82"/>
        <v>0</v>
      </c>
      <c r="AN736" s="16">
        <v>0</v>
      </c>
      <c r="AO736" s="16">
        <v>0</v>
      </c>
      <c r="AP736" s="16">
        <f t="shared" si="83"/>
        <v>0</v>
      </c>
      <c r="AQ736" s="16">
        <v>0</v>
      </c>
      <c r="AR736" s="16">
        <f t="shared" si="84"/>
        <v>0</v>
      </c>
      <c r="AS736" s="16" t="s">
        <v>2808</v>
      </c>
      <c r="AT736" s="16" t="s">
        <v>273</v>
      </c>
      <c r="AU736" s="16" t="s">
        <v>274</v>
      </c>
      <c r="AV736" s="16">
        <v>0</v>
      </c>
      <c r="AW736" s="36">
        <v>0</v>
      </c>
      <c r="AX736" s="36">
        <v>0</v>
      </c>
      <c r="AY736" s="36">
        <v>0</v>
      </c>
      <c r="AZ736" s="36">
        <v>0</v>
      </c>
      <c r="BA736" s="36">
        <v>0</v>
      </c>
      <c r="BB736" s="36"/>
    </row>
    <row r="737" spans="1:54" hidden="1" x14ac:dyDescent="0.25">
      <c r="A737" s="2" t="str">
        <f t="shared" si="78"/>
        <v>R</v>
      </c>
      <c r="B737" s="34" t="s">
        <v>253</v>
      </c>
      <c r="C737" s="2" t="s">
        <v>2984</v>
      </c>
      <c r="D737" s="35" t="s">
        <v>2985</v>
      </c>
      <c r="E737" s="2" t="s">
        <v>2986</v>
      </c>
      <c r="F737" s="2" t="s">
        <v>2987</v>
      </c>
      <c r="G737" s="2" t="s">
        <v>2988</v>
      </c>
      <c r="H737" s="2" t="s">
        <v>2987</v>
      </c>
      <c r="I737" s="2" t="s">
        <v>3000</v>
      </c>
      <c r="J737" s="2" t="s">
        <v>3001</v>
      </c>
      <c r="K737" s="2" t="s">
        <v>262</v>
      </c>
      <c r="L737" s="2">
        <v>4160</v>
      </c>
      <c r="M737" s="2" t="s">
        <v>2991</v>
      </c>
      <c r="N737" s="2" t="s">
        <v>264</v>
      </c>
      <c r="O737" s="2" t="s">
        <v>450</v>
      </c>
      <c r="P737" s="2" t="s">
        <v>266</v>
      </c>
      <c r="Q737" s="2" t="s">
        <v>118</v>
      </c>
      <c r="R737" s="2" t="s">
        <v>267</v>
      </c>
      <c r="S737" s="2" t="s">
        <v>182</v>
      </c>
      <c r="T737" s="2" t="s">
        <v>2828</v>
      </c>
      <c r="U737" s="2" t="s">
        <v>188</v>
      </c>
      <c r="V737" s="2" t="s">
        <v>2020</v>
      </c>
      <c r="W737" s="2" t="s">
        <v>2021</v>
      </c>
      <c r="X737" s="2" t="s">
        <v>2992</v>
      </c>
      <c r="Y737" s="2" t="s">
        <v>2993</v>
      </c>
      <c r="Z737" s="16">
        <v>0</v>
      </c>
      <c r="AA737" s="16">
        <v>395556</v>
      </c>
      <c r="AB737" s="16">
        <v>457313.21</v>
      </c>
      <c r="AC737" s="16">
        <v>513022.79874899989</v>
      </c>
      <c r="AD737" s="36">
        <f t="shared" si="79"/>
        <v>-117466.79874899989</v>
      </c>
      <c r="AE737" s="16">
        <v>0</v>
      </c>
      <c r="AF737" s="16">
        <v>725000</v>
      </c>
      <c r="AG737" s="16">
        <f t="shared" si="80"/>
        <v>-725000</v>
      </c>
      <c r="AH737" s="16">
        <v>0</v>
      </c>
      <c r="AI737" s="16">
        <v>725000</v>
      </c>
      <c r="AJ737" s="16">
        <f t="shared" si="81"/>
        <v>-725000</v>
      </c>
      <c r="AK737" s="16">
        <v>0</v>
      </c>
      <c r="AL737" s="16">
        <v>725000</v>
      </c>
      <c r="AM737" s="16">
        <f t="shared" si="82"/>
        <v>-725000</v>
      </c>
      <c r="AN737" s="16">
        <v>0</v>
      </c>
      <c r="AO737" s="16">
        <v>725000</v>
      </c>
      <c r="AP737" s="16">
        <f t="shared" si="83"/>
        <v>-725000</v>
      </c>
      <c r="AQ737" s="16">
        <v>725000</v>
      </c>
      <c r="AR737" s="16">
        <f t="shared" si="84"/>
        <v>-3017466.7987489998</v>
      </c>
      <c r="AS737" s="16" t="s">
        <v>2808</v>
      </c>
      <c r="AT737" s="16" t="s">
        <v>273</v>
      </c>
      <c r="AU737" s="16" t="s">
        <v>274</v>
      </c>
      <c r="AV737" s="16">
        <v>0</v>
      </c>
      <c r="AW737" s="36">
        <v>0</v>
      </c>
      <c r="AX737" s="36">
        <v>0</v>
      </c>
      <c r="AY737" s="36">
        <v>0</v>
      </c>
      <c r="AZ737" s="36">
        <v>0</v>
      </c>
      <c r="BA737" s="36">
        <v>0</v>
      </c>
      <c r="BB737" s="36"/>
    </row>
    <row r="738" spans="1:54" hidden="1" x14ac:dyDescent="0.25">
      <c r="A738" s="2" t="str">
        <f t="shared" si="78"/>
        <v>R</v>
      </c>
      <c r="B738" s="34" t="s">
        <v>253</v>
      </c>
      <c r="C738" s="2" t="s">
        <v>2984</v>
      </c>
      <c r="D738" s="35" t="s">
        <v>2985</v>
      </c>
      <c r="E738" s="2" t="s">
        <v>2986</v>
      </c>
      <c r="F738" s="2" t="s">
        <v>2987</v>
      </c>
      <c r="G738" s="2" t="s">
        <v>2988</v>
      </c>
      <c r="H738" s="2" t="s">
        <v>2987</v>
      </c>
      <c r="I738" s="2" t="s">
        <v>3002</v>
      </c>
      <c r="J738" s="2" t="s">
        <v>3003</v>
      </c>
      <c r="K738" s="2" t="s">
        <v>262</v>
      </c>
      <c r="L738" s="2">
        <v>4160</v>
      </c>
      <c r="M738" s="2" t="s">
        <v>2991</v>
      </c>
      <c r="N738" s="2" t="s">
        <v>422</v>
      </c>
      <c r="O738" s="2" t="s">
        <v>450</v>
      </c>
      <c r="P738" s="2" t="s">
        <v>266</v>
      </c>
      <c r="Q738" s="2" t="s">
        <v>118</v>
      </c>
      <c r="R738" s="2" t="s">
        <v>267</v>
      </c>
      <c r="S738" s="2" t="s">
        <v>182</v>
      </c>
      <c r="T738" s="2" t="s">
        <v>2828</v>
      </c>
      <c r="U738" s="2" t="s">
        <v>188</v>
      </c>
      <c r="V738" s="2" t="s">
        <v>2020</v>
      </c>
      <c r="W738" s="2" t="s">
        <v>2021</v>
      </c>
      <c r="X738" s="2" t="s">
        <v>2992</v>
      </c>
      <c r="Y738" s="2" t="s">
        <v>2993</v>
      </c>
      <c r="Z738" s="16">
        <v>0</v>
      </c>
      <c r="AA738" s="16">
        <v>0</v>
      </c>
      <c r="AB738" s="16">
        <v>0</v>
      </c>
      <c r="AC738" s="16">
        <v>0</v>
      </c>
      <c r="AD738" s="36">
        <f t="shared" si="79"/>
        <v>0</v>
      </c>
      <c r="AE738" s="16">
        <v>0</v>
      </c>
      <c r="AF738" s="16">
        <v>0</v>
      </c>
      <c r="AG738" s="16">
        <f t="shared" si="80"/>
        <v>0</v>
      </c>
      <c r="AH738" s="16">
        <v>0</v>
      </c>
      <c r="AI738" s="16">
        <v>0</v>
      </c>
      <c r="AJ738" s="16">
        <f t="shared" si="81"/>
        <v>0</v>
      </c>
      <c r="AK738" s="16">
        <v>0</v>
      </c>
      <c r="AL738" s="16">
        <v>0</v>
      </c>
      <c r="AM738" s="16">
        <f t="shared" si="82"/>
        <v>0</v>
      </c>
      <c r="AN738" s="16">
        <v>0</v>
      </c>
      <c r="AO738" s="16">
        <v>0</v>
      </c>
      <c r="AP738" s="16">
        <f t="shared" si="83"/>
        <v>0</v>
      </c>
      <c r="AQ738" s="16">
        <v>0</v>
      </c>
      <c r="AR738" s="16">
        <f t="shared" si="84"/>
        <v>0</v>
      </c>
      <c r="AS738" s="16">
        <v>0</v>
      </c>
      <c r="AT738" s="16" t="s">
        <v>273</v>
      </c>
      <c r="AU738" s="16" t="s">
        <v>274</v>
      </c>
      <c r="AV738" s="16">
        <v>0</v>
      </c>
      <c r="AW738" s="36">
        <v>0</v>
      </c>
      <c r="AX738" s="36">
        <v>0</v>
      </c>
      <c r="AY738" s="36">
        <v>0</v>
      </c>
      <c r="AZ738" s="36">
        <v>0</v>
      </c>
      <c r="BA738" s="36">
        <v>0</v>
      </c>
      <c r="BB738" s="36"/>
    </row>
    <row r="739" spans="1:54" hidden="1" x14ac:dyDescent="0.25">
      <c r="A739" s="2" t="str">
        <f t="shared" si="78"/>
        <v>R</v>
      </c>
      <c r="B739" s="34" t="s">
        <v>253</v>
      </c>
      <c r="C739" s="2" t="s">
        <v>2984</v>
      </c>
      <c r="D739" s="35" t="s">
        <v>2985</v>
      </c>
      <c r="E739" s="2" t="s">
        <v>3004</v>
      </c>
      <c r="F739" s="2" t="s">
        <v>2355</v>
      </c>
      <c r="G739" s="2" t="s">
        <v>3005</v>
      </c>
      <c r="H739" s="2" t="s">
        <v>2355</v>
      </c>
      <c r="I739" s="2" t="s">
        <v>3006</v>
      </c>
      <c r="J739" s="2" t="s">
        <v>3007</v>
      </c>
      <c r="K739" s="2" t="s">
        <v>262</v>
      </c>
      <c r="L739" s="2">
        <v>1115</v>
      </c>
      <c r="M739" s="2" t="s">
        <v>2359</v>
      </c>
      <c r="N739" s="2" t="s">
        <v>264</v>
      </c>
      <c r="O739" s="2" t="s">
        <v>450</v>
      </c>
      <c r="P739" s="2" t="s">
        <v>266</v>
      </c>
      <c r="Q739" s="2" t="s">
        <v>118</v>
      </c>
      <c r="R739" s="2" t="s">
        <v>267</v>
      </c>
      <c r="S739" s="2" t="s">
        <v>182</v>
      </c>
      <c r="T739" s="2" t="s">
        <v>2828</v>
      </c>
      <c r="U739" s="2" t="s">
        <v>188</v>
      </c>
      <c r="V739" s="2" t="s">
        <v>2020</v>
      </c>
      <c r="W739" s="2" t="s">
        <v>2021</v>
      </c>
      <c r="X739" s="2" t="s">
        <v>2992</v>
      </c>
      <c r="Y739" s="2" t="s">
        <v>2993</v>
      </c>
      <c r="Z739" s="16">
        <v>0</v>
      </c>
      <c r="AA739" s="16">
        <v>0</v>
      </c>
      <c r="AB739" s="16">
        <v>68861.66</v>
      </c>
      <c r="AC739" s="16">
        <v>0</v>
      </c>
      <c r="AD739" s="36">
        <f t="shared" si="79"/>
        <v>0</v>
      </c>
      <c r="AE739" s="16">
        <v>0</v>
      </c>
      <c r="AF739" s="16">
        <v>0</v>
      </c>
      <c r="AG739" s="16">
        <f t="shared" si="80"/>
        <v>0</v>
      </c>
      <c r="AH739" s="16">
        <v>0</v>
      </c>
      <c r="AI739" s="16">
        <v>0</v>
      </c>
      <c r="AJ739" s="16">
        <f t="shared" si="81"/>
        <v>0</v>
      </c>
      <c r="AK739" s="16">
        <v>0</v>
      </c>
      <c r="AL739" s="16">
        <v>0</v>
      </c>
      <c r="AM739" s="16">
        <f t="shared" si="82"/>
        <v>0</v>
      </c>
      <c r="AN739" s="16">
        <v>0</v>
      </c>
      <c r="AO739" s="16">
        <v>0</v>
      </c>
      <c r="AP739" s="16">
        <f t="shared" si="83"/>
        <v>0</v>
      </c>
      <c r="AQ739" s="16">
        <v>0</v>
      </c>
      <c r="AR739" s="16">
        <f t="shared" si="84"/>
        <v>0</v>
      </c>
      <c r="AS739" s="16" t="s">
        <v>2362</v>
      </c>
      <c r="AT739" s="16" t="s">
        <v>273</v>
      </c>
      <c r="AU739" s="16" t="s">
        <v>274</v>
      </c>
      <c r="AV739" s="16">
        <v>0</v>
      </c>
      <c r="AW739" s="36">
        <v>0</v>
      </c>
      <c r="AX739" s="36">
        <v>0</v>
      </c>
      <c r="AY739" s="36">
        <v>0</v>
      </c>
      <c r="AZ739" s="36">
        <v>0</v>
      </c>
      <c r="BA739" s="36">
        <v>0</v>
      </c>
      <c r="BB739" s="36"/>
    </row>
    <row r="740" spans="1:54" hidden="1" x14ac:dyDescent="0.25">
      <c r="A740" s="2" t="str">
        <f t="shared" si="78"/>
        <v>R</v>
      </c>
      <c r="B740" s="34" t="s">
        <v>253</v>
      </c>
      <c r="C740" s="2" t="s">
        <v>2984</v>
      </c>
      <c r="D740" s="35" t="s">
        <v>2985</v>
      </c>
      <c r="E740" s="2" t="s">
        <v>3004</v>
      </c>
      <c r="F740" s="2" t="s">
        <v>2355</v>
      </c>
      <c r="G740" s="2" t="s">
        <v>3005</v>
      </c>
      <c r="H740" s="2" t="s">
        <v>2355</v>
      </c>
      <c r="I740" s="2" t="s">
        <v>3008</v>
      </c>
      <c r="J740" s="2" t="s">
        <v>3009</v>
      </c>
      <c r="K740" s="2" t="s">
        <v>262</v>
      </c>
      <c r="L740" s="2">
        <v>1150</v>
      </c>
      <c r="M740" s="2" t="s">
        <v>263</v>
      </c>
      <c r="N740" s="2" t="s">
        <v>264</v>
      </c>
      <c r="P740" s="2" t="s">
        <v>266</v>
      </c>
      <c r="Q740" s="2" t="s">
        <v>118</v>
      </c>
      <c r="R740" s="2" t="s">
        <v>267</v>
      </c>
      <c r="S740" s="2" t="s">
        <v>182</v>
      </c>
      <c r="T740" s="2" t="s">
        <v>2828</v>
      </c>
      <c r="U740" s="2" t="s">
        <v>188</v>
      </c>
      <c r="V740" s="2" t="s">
        <v>2020</v>
      </c>
      <c r="W740" s="2" t="s">
        <v>2021</v>
      </c>
      <c r="X740" s="2" t="s">
        <v>2992</v>
      </c>
      <c r="Y740" s="2" t="s">
        <v>2993</v>
      </c>
      <c r="Z740" s="16">
        <v>0</v>
      </c>
      <c r="AA740" s="16">
        <v>0</v>
      </c>
      <c r="AB740" s="16"/>
      <c r="AC740" s="16">
        <v>88476.849999999991</v>
      </c>
      <c r="AD740" s="36">
        <f t="shared" si="79"/>
        <v>-88476.849999999991</v>
      </c>
      <c r="AE740" s="16">
        <v>0</v>
      </c>
      <c r="AF740" s="16">
        <v>0</v>
      </c>
      <c r="AG740" s="16">
        <f t="shared" si="80"/>
        <v>0</v>
      </c>
      <c r="AH740" s="16">
        <v>0</v>
      </c>
      <c r="AI740" s="16">
        <v>0</v>
      </c>
      <c r="AJ740" s="16">
        <f t="shared" si="81"/>
        <v>0</v>
      </c>
      <c r="AK740" s="16">
        <v>0</v>
      </c>
      <c r="AL740" s="16">
        <v>0</v>
      </c>
      <c r="AM740" s="16">
        <f t="shared" si="82"/>
        <v>0</v>
      </c>
      <c r="AN740" s="16">
        <v>0</v>
      </c>
      <c r="AO740" s="16">
        <v>0</v>
      </c>
      <c r="AP740" s="16">
        <f t="shared" si="83"/>
        <v>0</v>
      </c>
      <c r="AQ740" s="16">
        <v>0</v>
      </c>
      <c r="AR740" s="16">
        <f t="shared" si="84"/>
        <v>-88476.849999999991</v>
      </c>
      <c r="AS740" s="16"/>
      <c r="AT740" s="16"/>
      <c r="AU740" s="16" t="s">
        <v>274</v>
      </c>
      <c r="AV740" s="16">
        <v>0</v>
      </c>
      <c r="AW740" s="36">
        <v>0</v>
      </c>
      <c r="AX740" s="36">
        <v>0</v>
      </c>
      <c r="AY740" s="36">
        <v>0</v>
      </c>
      <c r="AZ740" s="36">
        <v>0</v>
      </c>
      <c r="BA740" s="36">
        <v>0</v>
      </c>
      <c r="BB740" s="36"/>
    </row>
    <row r="741" spans="1:54" hidden="1" x14ac:dyDescent="0.25">
      <c r="A741" s="2" t="str">
        <f t="shared" si="78"/>
        <v>R</v>
      </c>
      <c r="B741" s="34" t="s">
        <v>253</v>
      </c>
      <c r="C741" s="2" t="s">
        <v>2984</v>
      </c>
      <c r="D741" s="35" t="s">
        <v>2985</v>
      </c>
      <c r="E741" s="2" t="s">
        <v>3010</v>
      </c>
      <c r="F741" s="2" t="s">
        <v>3011</v>
      </c>
      <c r="G741" s="2" t="s">
        <v>3012</v>
      </c>
      <c r="H741" s="2" t="s">
        <v>3013</v>
      </c>
      <c r="I741" s="2" t="s">
        <v>3014</v>
      </c>
      <c r="J741" s="2" t="s">
        <v>3015</v>
      </c>
      <c r="K741" s="2" t="s">
        <v>262</v>
      </c>
      <c r="L741" s="2">
        <v>4022</v>
      </c>
      <c r="M741" s="2" t="s">
        <v>1991</v>
      </c>
      <c r="N741" s="2" t="s">
        <v>264</v>
      </c>
      <c r="O741" s="2" t="s">
        <v>450</v>
      </c>
      <c r="P741" s="2" t="s">
        <v>266</v>
      </c>
      <c r="Q741" s="2" t="s">
        <v>118</v>
      </c>
      <c r="R741" s="2" t="s">
        <v>267</v>
      </c>
      <c r="S741" s="2" t="s">
        <v>182</v>
      </c>
      <c r="T741" s="2" t="s">
        <v>2828</v>
      </c>
      <c r="U741" s="2" t="s">
        <v>188</v>
      </c>
      <c r="V741" s="2" t="s">
        <v>2020</v>
      </c>
      <c r="W741" s="2" t="s">
        <v>2021</v>
      </c>
      <c r="X741" s="2" t="s">
        <v>2992</v>
      </c>
      <c r="Y741" s="2" t="s">
        <v>2993</v>
      </c>
      <c r="Z741" s="16">
        <v>-3580796</v>
      </c>
      <c r="AA741" s="16">
        <v>0</v>
      </c>
      <c r="AB741" s="16">
        <v>0</v>
      </c>
      <c r="AC741" s="16">
        <v>0</v>
      </c>
      <c r="AD741" s="36">
        <f t="shared" si="79"/>
        <v>0</v>
      </c>
      <c r="AE741" s="16">
        <v>-3966198</v>
      </c>
      <c r="AF741" s="16">
        <v>-2966198</v>
      </c>
      <c r="AG741" s="16">
        <f t="shared" si="80"/>
        <v>-1000000</v>
      </c>
      <c r="AH741" s="16">
        <v>-4545263</v>
      </c>
      <c r="AI741" s="16">
        <v>-2945263</v>
      </c>
      <c r="AJ741" s="16">
        <f t="shared" si="81"/>
        <v>-1600000</v>
      </c>
      <c r="AK741" s="16">
        <v>-5137095</v>
      </c>
      <c r="AL741" s="16">
        <v>-3137095</v>
      </c>
      <c r="AM741" s="16">
        <f t="shared" si="82"/>
        <v>-2000000</v>
      </c>
      <c r="AN741" s="16">
        <v>-5607882</v>
      </c>
      <c r="AO741" s="16">
        <v>-3007882</v>
      </c>
      <c r="AP741" s="16">
        <f t="shared" si="83"/>
        <v>-2600000</v>
      </c>
      <c r="AQ741" s="16">
        <v>-2900000</v>
      </c>
      <c r="AR741" s="16">
        <f t="shared" si="84"/>
        <v>-7200000</v>
      </c>
      <c r="AS741" s="16" t="s">
        <v>2808</v>
      </c>
      <c r="AT741" s="16" t="s">
        <v>3016</v>
      </c>
      <c r="AU741" s="16" t="s">
        <v>274</v>
      </c>
      <c r="AV741" s="16">
        <v>0</v>
      </c>
      <c r="AW741" s="36">
        <v>0</v>
      </c>
      <c r="AX741" s="36">
        <v>0</v>
      </c>
      <c r="AY741" s="36">
        <v>0</v>
      </c>
      <c r="AZ741" s="36">
        <v>0</v>
      </c>
      <c r="BA741" s="36">
        <v>0</v>
      </c>
      <c r="BB741" s="36"/>
    </row>
    <row r="742" spans="1:54" hidden="1" x14ac:dyDescent="0.25">
      <c r="A742" s="2" t="str">
        <f t="shared" si="78"/>
        <v>R</v>
      </c>
      <c r="B742" s="34" t="s">
        <v>253</v>
      </c>
      <c r="C742" s="2" t="s">
        <v>2984</v>
      </c>
      <c r="D742" s="35" t="s">
        <v>2985</v>
      </c>
      <c r="E742" s="2" t="s">
        <v>3010</v>
      </c>
      <c r="F742" s="2" t="s">
        <v>3011</v>
      </c>
      <c r="G742" s="2" t="s">
        <v>3017</v>
      </c>
      <c r="H742" s="2" t="s">
        <v>3018</v>
      </c>
      <c r="I742" s="2" t="s">
        <v>3019</v>
      </c>
      <c r="J742" s="2" t="s">
        <v>3020</v>
      </c>
      <c r="K742" s="2" t="s">
        <v>262</v>
      </c>
      <c r="L742" s="2">
        <v>4580</v>
      </c>
      <c r="M742" s="2" t="s">
        <v>2396</v>
      </c>
      <c r="N742" s="2" t="s">
        <v>264</v>
      </c>
      <c r="O742" s="2" t="s">
        <v>450</v>
      </c>
      <c r="P742" s="2" t="s">
        <v>266</v>
      </c>
      <c r="Q742" s="2" t="s">
        <v>118</v>
      </c>
      <c r="R742" s="2" t="s">
        <v>267</v>
      </c>
      <c r="S742" s="2" t="s">
        <v>182</v>
      </c>
      <c r="T742" s="2" t="s">
        <v>2828</v>
      </c>
      <c r="U742" s="2" t="s">
        <v>188</v>
      </c>
      <c r="V742" s="2" t="s">
        <v>2020</v>
      </c>
      <c r="W742" s="2" t="s">
        <v>2021</v>
      </c>
      <c r="X742" s="2" t="s">
        <v>2992</v>
      </c>
      <c r="Y742" s="2" t="s">
        <v>2993</v>
      </c>
      <c r="Z742" s="16">
        <v>330554.22690671898</v>
      </c>
      <c r="AA742" s="16">
        <v>266111</v>
      </c>
      <c r="AB742" s="16">
        <v>260388.13</v>
      </c>
      <c r="AC742" s="16">
        <v>110292.05</v>
      </c>
      <c r="AD742" s="36">
        <f t="shared" si="79"/>
        <v>155818.95000000001</v>
      </c>
      <c r="AE742" s="16">
        <v>337457.83730937255</v>
      </c>
      <c r="AF742" s="16">
        <v>250000</v>
      </c>
      <c r="AG742" s="16">
        <f t="shared" si="80"/>
        <v>87457.837309372553</v>
      </c>
      <c r="AH742" s="16">
        <v>347614.33532547991</v>
      </c>
      <c r="AI742" s="16">
        <v>250000</v>
      </c>
      <c r="AJ742" s="16">
        <f t="shared" si="81"/>
        <v>97614.335325479915</v>
      </c>
      <c r="AK742" s="16">
        <v>358098.46230984881</v>
      </c>
      <c r="AL742" s="16">
        <v>250000</v>
      </c>
      <c r="AM742" s="16">
        <f t="shared" si="82"/>
        <v>108098.46230984881</v>
      </c>
      <c r="AN742" s="16">
        <v>368910.21826247917</v>
      </c>
      <c r="AO742" s="16">
        <v>250000</v>
      </c>
      <c r="AP742" s="16">
        <f t="shared" si="83"/>
        <v>118910.21826247917</v>
      </c>
      <c r="AQ742" s="16">
        <v>250000</v>
      </c>
      <c r="AR742" s="16">
        <f t="shared" si="84"/>
        <v>567899.80320718046</v>
      </c>
      <c r="AS742" s="16" t="s">
        <v>2808</v>
      </c>
      <c r="AT742" s="16" t="s">
        <v>273</v>
      </c>
      <c r="AU742" s="16" t="s">
        <v>274</v>
      </c>
      <c r="AV742" s="16">
        <v>0</v>
      </c>
      <c r="AW742" s="36">
        <v>0</v>
      </c>
      <c r="AX742" s="36">
        <v>0</v>
      </c>
      <c r="AY742" s="36">
        <v>0</v>
      </c>
      <c r="AZ742" s="36">
        <v>0</v>
      </c>
      <c r="BA742" s="36">
        <v>0</v>
      </c>
      <c r="BB742" s="36"/>
    </row>
    <row r="743" spans="1:54" hidden="1" x14ac:dyDescent="0.25">
      <c r="A743" s="2" t="str">
        <f t="shared" si="78"/>
        <v>R</v>
      </c>
      <c r="B743" s="34" t="s">
        <v>253</v>
      </c>
      <c r="C743" s="2" t="s">
        <v>2984</v>
      </c>
      <c r="D743" s="35" t="s">
        <v>2985</v>
      </c>
      <c r="E743" s="2" t="s">
        <v>3010</v>
      </c>
      <c r="F743" s="2" t="s">
        <v>3011</v>
      </c>
      <c r="G743" s="2" t="s">
        <v>3017</v>
      </c>
      <c r="H743" s="2" t="s">
        <v>3018</v>
      </c>
      <c r="I743" s="2" t="s">
        <v>3021</v>
      </c>
      <c r="J743" s="2" t="s">
        <v>3022</v>
      </c>
      <c r="K743" s="2" t="s">
        <v>262</v>
      </c>
      <c r="L743" s="2">
        <v>4580</v>
      </c>
      <c r="M743" s="2" t="s">
        <v>2396</v>
      </c>
      <c r="N743" s="2" t="s">
        <v>264</v>
      </c>
      <c r="O743" s="2" t="s">
        <v>450</v>
      </c>
      <c r="P743" s="2" t="s">
        <v>266</v>
      </c>
      <c r="Q743" s="2" t="s">
        <v>118</v>
      </c>
      <c r="R743" s="2" t="s">
        <v>267</v>
      </c>
      <c r="S743" s="2" t="s">
        <v>182</v>
      </c>
      <c r="T743" s="2" t="s">
        <v>2828</v>
      </c>
      <c r="U743" s="2" t="s">
        <v>188</v>
      </c>
      <c r="V743" s="2" t="s">
        <v>2020</v>
      </c>
      <c r="W743" s="2" t="s">
        <v>2021</v>
      </c>
      <c r="X743" s="2" t="s">
        <v>2992</v>
      </c>
      <c r="Y743" s="2" t="s">
        <v>2993</v>
      </c>
      <c r="Z743" s="16">
        <v>0</v>
      </c>
      <c r="AA743" s="16">
        <v>0</v>
      </c>
      <c r="AB743" s="16">
        <v>-605.98</v>
      </c>
      <c r="AC743" s="16">
        <v>-787.8</v>
      </c>
      <c r="AD743" s="36">
        <f t="shared" si="79"/>
        <v>787.8</v>
      </c>
      <c r="AE743" s="16">
        <v>0</v>
      </c>
      <c r="AF743" s="16">
        <v>127000</v>
      </c>
      <c r="AG743" s="16">
        <f t="shared" si="80"/>
        <v>-127000</v>
      </c>
      <c r="AH743" s="16">
        <v>0</v>
      </c>
      <c r="AI743" s="16">
        <v>127000</v>
      </c>
      <c r="AJ743" s="16">
        <f t="shared" si="81"/>
        <v>-127000</v>
      </c>
      <c r="AK743" s="16">
        <v>0</v>
      </c>
      <c r="AL743" s="16">
        <v>127000</v>
      </c>
      <c r="AM743" s="16">
        <f t="shared" si="82"/>
        <v>-127000</v>
      </c>
      <c r="AN743" s="16">
        <v>0</v>
      </c>
      <c r="AO743" s="16">
        <v>127000</v>
      </c>
      <c r="AP743" s="16">
        <f t="shared" si="83"/>
        <v>-127000</v>
      </c>
      <c r="AQ743" s="16">
        <v>127000</v>
      </c>
      <c r="AR743" s="16">
        <f t="shared" si="84"/>
        <v>-507212.2</v>
      </c>
      <c r="AS743" s="16" t="s">
        <v>2808</v>
      </c>
      <c r="AT743" s="16" t="s">
        <v>273</v>
      </c>
      <c r="AU743" s="16" t="s">
        <v>274</v>
      </c>
      <c r="AV743" s="16">
        <v>0</v>
      </c>
      <c r="AW743" s="36">
        <v>0</v>
      </c>
      <c r="AX743" s="36">
        <v>0</v>
      </c>
      <c r="AY743" s="36">
        <v>0</v>
      </c>
      <c r="AZ743" s="36">
        <v>0</v>
      </c>
      <c r="BA743" s="36">
        <v>0</v>
      </c>
      <c r="BB743" s="36"/>
    </row>
    <row r="744" spans="1:54" hidden="1" x14ac:dyDescent="0.25">
      <c r="A744" s="2" t="str">
        <f t="shared" si="78"/>
        <v>R</v>
      </c>
      <c r="B744" s="34" t="s">
        <v>253</v>
      </c>
      <c r="C744" s="2" t="s">
        <v>2984</v>
      </c>
      <c r="D744" s="35" t="s">
        <v>2985</v>
      </c>
      <c r="E744" s="2" t="s">
        <v>3010</v>
      </c>
      <c r="F744" s="2" t="s">
        <v>3011</v>
      </c>
      <c r="G744" s="2" t="s">
        <v>3023</v>
      </c>
      <c r="H744" s="2" t="s">
        <v>3011</v>
      </c>
      <c r="I744" s="2" t="s">
        <v>3024</v>
      </c>
      <c r="J744" s="2" t="s">
        <v>3025</v>
      </c>
      <c r="K744" s="2" t="s">
        <v>262</v>
      </c>
      <c r="L744" s="2">
        <v>4022</v>
      </c>
      <c r="M744" s="2" t="s">
        <v>1991</v>
      </c>
      <c r="N744" s="2" t="s">
        <v>264</v>
      </c>
      <c r="O744" s="2" t="s">
        <v>450</v>
      </c>
      <c r="P744" s="2" t="s">
        <v>266</v>
      </c>
      <c r="Q744" s="2" t="s">
        <v>118</v>
      </c>
      <c r="R744" s="2" t="s">
        <v>267</v>
      </c>
      <c r="S744" s="2" t="s">
        <v>182</v>
      </c>
      <c r="T744" s="2" t="s">
        <v>2828</v>
      </c>
      <c r="U744" s="2" t="s">
        <v>188</v>
      </c>
      <c r="V744" s="2" t="s">
        <v>2020</v>
      </c>
      <c r="W744" s="2" t="s">
        <v>2021</v>
      </c>
      <c r="X744" s="2" t="s">
        <v>2992</v>
      </c>
      <c r="Y744" s="2" t="s">
        <v>2993</v>
      </c>
      <c r="Z744" s="16">
        <v>0</v>
      </c>
      <c r="AA744" s="16">
        <v>0</v>
      </c>
      <c r="AB744" s="16">
        <v>0</v>
      </c>
      <c r="AC744" s="16">
        <v>0</v>
      </c>
      <c r="AD744" s="36">
        <f t="shared" si="79"/>
        <v>0</v>
      </c>
      <c r="AE744" s="16">
        <v>0</v>
      </c>
      <c r="AF744" s="16">
        <v>0</v>
      </c>
      <c r="AG744" s="16">
        <f t="shared" si="80"/>
        <v>0</v>
      </c>
      <c r="AH744" s="16">
        <v>0</v>
      </c>
      <c r="AI744" s="16">
        <v>0</v>
      </c>
      <c r="AJ744" s="16">
        <f t="shared" si="81"/>
        <v>0</v>
      </c>
      <c r="AK744" s="16">
        <v>0</v>
      </c>
      <c r="AL744" s="16">
        <v>0</v>
      </c>
      <c r="AM744" s="16">
        <f t="shared" si="82"/>
        <v>0</v>
      </c>
      <c r="AN744" s="16">
        <v>0</v>
      </c>
      <c r="AO744" s="16">
        <v>0</v>
      </c>
      <c r="AP744" s="16">
        <f t="shared" si="83"/>
        <v>0</v>
      </c>
      <c r="AQ744" s="16">
        <v>0</v>
      </c>
      <c r="AR744" s="16">
        <f t="shared" si="84"/>
        <v>0</v>
      </c>
      <c r="AS744" s="16" t="s">
        <v>2808</v>
      </c>
      <c r="AT744" s="16" t="s">
        <v>273</v>
      </c>
      <c r="AU744" s="16" t="s">
        <v>274</v>
      </c>
      <c r="AV744" s="16">
        <v>0</v>
      </c>
      <c r="AW744" s="36">
        <v>0</v>
      </c>
      <c r="AX744" s="36">
        <v>0</v>
      </c>
      <c r="AY744" s="36">
        <v>0</v>
      </c>
      <c r="AZ744" s="36">
        <v>0</v>
      </c>
      <c r="BA744" s="36">
        <v>0</v>
      </c>
      <c r="BB744" s="36"/>
    </row>
    <row r="745" spans="1:54" hidden="1" x14ac:dyDescent="0.25">
      <c r="A745" s="2" t="str">
        <f t="shared" si="78"/>
        <v>R</v>
      </c>
      <c r="B745" s="34" t="s">
        <v>253</v>
      </c>
      <c r="C745" s="2" t="s">
        <v>2984</v>
      </c>
      <c r="D745" s="35" t="s">
        <v>2985</v>
      </c>
      <c r="E745" s="2" t="s">
        <v>3010</v>
      </c>
      <c r="F745" s="2" t="s">
        <v>3011</v>
      </c>
      <c r="G745" s="2" t="s">
        <v>3026</v>
      </c>
      <c r="H745" s="2" t="s">
        <v>3027</v>
      </c>
      <c r="I745" s="2" t="s">
        <v>3028</v>
      </c>
      <c r="J745" s="2" t="s">
        <v>3029</v>
      </c>
      <c r="K745" s="2" t="s">
        <v>262</v>
      </c>
      <c r="L745" s="2">
        <v>4580</v>
      </c>
      <c r="M745" s="2" t="s">
        <v>2396</v>
      </c>
      <c r="N745" s="2" t="s">
        <v>264</v>
      </c>
      <c r="O745" s="2" t="s">
        <v>450</v>
      </c>
      <c r="P745" s="2" t="s">
        <v>460</v>
      </c>
      <c r="Q745" s="2" t="s">
        <v>51</v>
      </c>
      <c r="R745" s="2" t="s">
        <v>2814</v>
      </c>
      <c r="S745" s="2" t="s">
        <v>80</v>
      </c>
      <c r="T745" s="2" t="s">
        <v>3030</v>
      </c>
      <c r="U745" s="2" t="s">
        <v>3031</v>
      </c>
      <c r="V745" s="2" t="s">
        <v>2020</v>
      </c>
      <c r="W745" s="2" t="s">
        <v>2021</v>
      </c>
      <c r="X745" s="2" t="s">
        <v>2992</v>
      </c>
      <c r="Y745" s="2" t="s">
        <v>2993</v>
      </c>
      <c r="Z745" s="16">
        <v>43743824.020541549</v>
      </c>
      <c r="AA745" s="16">
        <v>43743824</v>
      </c>
      <c r="AB745" s="16">
        <v>42712154.310000002</v>
      </c>
      <c r="AC745" s="16">
        <v>45209902.569999993</v>
      </c>
      <c r="AD745" s="36">
        <f t="shared" si="79"/>
        <v>-1466078.5699999928</v>
      </c>
      <c r="AE745" s="16">
        <v>43508739.893890925</v>
      </c>
      <c r="AF745" s="16">
        <v>43508740</v>
      </c>
      <c r="AG745" s="16">
        <f t="shared" si="80"/>
        <v>-0.10610907524824142</v>
      </c>
      <c r="AH745" s="16">
        <v>43162885.856716767</v>
      </c>
      <c r="AI745" s="16">
        <v>43162885.856716767</v>
      </c>
      <c r="AJ745" s="16">
        <f t="shared" si="81"/>
        <v>0</v>
      </c>
      <c r="AK745" s="16">
        <v>42805875.979633763</v>
      </c>
      <c r="AL745" s="16">
        <v>42805875.979633763</v>
      </c>
      <c r="AM745" s="16">
        <f t="shared" si="82"/>
        <v>0</v>
      </c>
      <c r="AN745" s="16">
        <v>42437709.262641907</v>
      </c>
      <c r="AO745" s="16">
        <v>42437709.262641907</v>
      </c>
      <c r="AP745" s="16">
        <f t="shared" si="83"/>
        <v>0</v>
      </c>
      <c r="AQ745" s="16">
        <v>47591000</v>
      </c>
      <c r="AR745" s="16">
        <f t="shared" si="84"/>
        <v>-1466078.6761090681</v>
      </c>
      <c r="AS745" s="16" t="s">
        <v>2808</v>
      </c>
      <c r="AT745" s="16" t="s">
        <v>3032</v>
      </c>
      <c r="AU745" s="16" t="s">
        <v>274</v>
      </c>
      <c r="AV745" s="16">
        <v>0</v>
      </c>
      <c r="AW745" s="36">
        <v>0</v>
      </c>
      <c r="AX745" s="36">
        <v>0</v>
      </c>
      <c r="AY745" s="36">
        <v>0</v>
      </c>
      <c r="AZ745" s="36">
        <v>0</v>
      </c>
      <c r="BA745" s="36">
        <v>0</v>
      </c>
      <c r="BB745" s="36"/>
    </row>
    <row r="746" spans="1:54" hidden="1" x14ac:dyDescent="0.25">
      <c r="A746" s="2" t="str">
        <f t="shared" si="78"/>
        <v>R</v>
      </c>
      <c r="B746" s="34" t="s">
        <v>253</v>
      </c>
      <c r="C746" s="2" t="s">
        <v>2984</v>
      </c>
      <c r="D746" s="35" t="s">
        <v>2985</v>
      </c>
      <c r="E746" s="2" t="s">
        <v>3010</v>
      </c>
      <c r="F746" s="2" t="s">
        <v>3011</v>
      </c>
      <c r="G746" s="2" t="s">
        <v>3026</v>
      </c>
      <c r="H746" s="2" t="s">
        <v>3027</v>
      </c>
      <c r="I746" s="2" t="s">
        <v>3033</v>
      </c>
      <c r="J746" s="2" t="s">
        <v>3034</v>
      </c>
      <c r="K746" s="2" t="s">
        <v>262</v>
      </c>
      <c r="L746" s="2">
        <v>4580</v>
      </c>
      <c r="M746" s="2" t="s">
        <v>2396</v>
      </c>
      <c r="N746" s="2" t="s">
        <v>264</v>
      </c>
      <c r="O746" s="2" t="s">
        <v>450</v>
      </c>
      <c r="P746" s="2" t="s">
        <v>460</v>
      </c>
      <c r="Q746" s="2" t="s">
        <v>51</v>
      </c>
      <c r="R746" s="2" t="s">
        <v>2814</v>
      </c>
      <c r="S746" s="2" t="s">
        <v>80</v>
      </c>
      <c r="T746" s="2" t="s">
        <v>3030</v>
      </c>
      <c r="U746" s="2" t="s">
        <v>3031</v>
      </c>
      <c r="V746" s="2" t="s">
        <v>2020</v>
      </c>
      <c r="W746" s="2" t="s">
        <v>2021</v>
      </c>
      <c r="X746" s="2" t="s">
        <v>2992</v>
      </c>
      <c r="Y746" s="2" t="s">
        <v>2993</v>
      </c>
      <c r="Z746" s="16">
        <v>8463948.4387815427</v>
      </c>
      <c r="AA746" s="16">
        <v>8463948</v>
      </c>
      <c r="AB746" s="16">
        <v>8329051.6299999999</v>
      </c>
      <c r="AC746" s="16">
        <v>9631796.2599999979</v>
      </c>
      <c r="AD746" s="36">
        <f t="shared" si="79"/>
        <v>-1167848.2599999979</v>
      </c>
      <c r="AE746" s="16">
        <v>8640717.6274145022</v>
      </c>
      <c r="AF746" s="16">
        <v>8640717.6274145022</v>
      </c>
      <c r="AG746" s="16">
        <f t="shared" si="80"/>
        <v>0</v>
      </c>
      <c r="AH746" s="16">
        <v>8900778.0608609598</v>
      </c>
      <c r="AI746" s="16">
        <v>8900778.0608609598</v>
      </c>
      <c r="AJ746" s="16">
        <f t="shared" si="81"/>
        <v>0</v>
      </c>
      <c r="AK746" s="16">
        <v>9169227.5405476224</v>
      </c>
      <c r="AL746" s="16">
        <v>9169227.5405476224</v>
      </c>
      <c r="AM746" s="16">
        <f t="shared" si="82"/>
        <v>0</v>
      </c>
      <c r="AN746" s="16">
        <v>9446066.0664744955</v>
      </c>
      <c r="AO746" s="16">
        <v>9446066.0664744955</v>
      </c>
      <c r="AP746" s="16">
        <f t="shared" si="83"/>
        <v>0</v>
      </c>
      <c r="AQ746" s="16">
        <v>4370000</v>
      </c>
      <c r="AR746" s="16">
        <f t="shared" si="84"/>
        <v>-1167848.2599999979</v>
      </c>
      <c r="AS746" s="16" t="s">
        <v>2808</v>
      </c>
      <c r="AT746" s="16" t="s">
        <v>273</v>
      </c>
      <c r="AU746" s="16" t="s">
        <v>274</v>
      </c>
      <c r="AV746" s="16">
        <v>0</v>
      </c>
      <c r="AW746" s="36">
        <v>0</v>
      </c>
      <c r="AX746" s="36">
        <v>0</v>
      </c>
      <c r="AY746" s="36">
        <v>0</v>
      </c>
      <c r="AZ746" s="36">
        <v>0</v>
      </c>
      <c r="BA746" s="36">
        <v>0</v>
      </c>
      <c r="BB746" s="36"/>
    </row>
    <row r="747" spans="1:54" hidden="1" x14ac:dyDescent="0.25">
      <c r="A747" s="2" t="str">
        <f t="shared" si="78"/>
        <v>R</v>
      </c>
      <c r="B747" s="34" t="s">
        <v>253</v>
      </c>
      <c r="C747" s="2" t="s">
        <v>2984</v>
      </c>
      <c r="D747" s="35" t="s">
        <v>2985</v>
      </c>
      <c r="E747" s="2" t="s">
        <v>3010</v>
      </c>
      <c r="F747" s="2" t="s">
        <v>3011</v>
      </c>
      <c r="G747" s="2" t="s">
        <v>3026</v>
      </c>
      <c r="H747" s="2" t="s">
        <v>3027</v>
      </c>
      <c r="I747" s="2" t="s">
        <v>3035</v>
      </c>
      <c r="J747" s="2" t="s">
        <v>3036</v>
      </c>
      <c r="K747" s="2" t="s">
        <v>262</v>
      </c>
      <c r="L747" s="2">
        <v>4580</v>
      </c>
      <c r="M747" s="2" t="s">
        <v>2396</v>
      </c>
      <c r="N747" s="2" t="s">
        <v>264</v>
      </c>
      <c r="O747" s="2" t="s">
        <v>450</v>
      </c>
      <c r="P747" s="2" t="s">
        <v>460</v>
      </c>
      <c r="Q747" s="2" t="s">
        <v>51</v>
      </c>
      <c r="R747" s="2" t="s">
        <v>2814</v>
      </c>
      <c r="S747" s="2" t="s">
        <v>80</v>
      </c>
      <c r="T747" s="2" t="s">
        <v>3030</v>
      </c>
      <c r="U747" s="2" t="s">
        <v>3031</v>
      </c>
      <c r="V747" s="2" t="s">
        <v>2020</v>
      </c>
      <c r="W747" s="2" t="s">
        <v>2021</v>
      </c>
      <c r="X747" s="2" t="s">
        <v>2992</v>
      </c>
      <c r="Y747" s="2" t="s">
        <v>2993</v>
      </c>
      <c r="Z747" s="16">
        <v>2792227.1560121803</v>
      </c>
      <c r="AA747" s="16">
        <v>2792227</v>
      </c>
      <c r="AB747" s="16">
        <v>2964113.98</v>
      </c>
      <c r="AC747" s="16">
        <v>2699055.9400000004</v>
      </c>
      <c r="AD747" s="36">
        <f t="shared" si="79"/>
        <v>93171.05999999959</v>
      </c>
      <c r="AE747" s="16">
        <v>2850542.6966156205</v>
      </c>
      <c r="AF747" s="16">
        <v>2850542.6966156205</v>
      </c>
      <c r="AG747" s="16">
        <f t="shared" si="80"/>
        <v>0</v>
      </c>
      <c r="AH747" s="16">
        <v>2936335.7292322074</v>
      </c>
      <c r="AI747" s="16">
        <v>2936335.7292322074</v>
      </c>
      <c r="AJ747" s="16">
        <f t="shared" si="81"/>
        <v>0</v>
      </c>
      <c r="AK747" s="16">
        <v>3024896.2790299738</v>
      </c>
      <c r="AL747" s="16">
        <v>3024896.2790299738</v>
      </c>
      <c r="AM747" s="16">
        <f t="shared" si="82"/>
        <v>0</v>
      </c>
      <c r="AN747" s="16">
        <v>3116224.346008921</v>
      </c>
      <c r="AO747" s="16">
        <v>3116224.346008921</v>
      </c>
      <c r="AP747" s="16">
        <f t="shared" si="83"/>
        <v>0</v>
      </c>
      <c r="AQ747" s="16">
        <v>3039000</v>
      </c>
      <c r="AR747" s="16">
        <f t="shared" si="84"/>
        <v>93171.05999999959</v>
      </c>
      <c r="AS747" s="16" t="s">
        <v>2808</v>
      </c>
      <c r="AT747" s="16" t="s">
        <v>273</v>
      </c>
      <c r="AU747" s="16" t="s">
        <v>274</v>
      </c>
      <c r="AV747" s="16">
        <v>0</v>
      </c>
      <c r="AW747" s="36">
        <v>0</v>
      </c>
      <c r="AX747" s="36">
        <v>0</v>
      </c>
      <c r="AY747" s="36">
        <v>0</v>
      </c>
      <c r="AZ747" s="36">
        <v>0</v>
      </c>
      <c r="BA747" s="36">
        <v>0</v>
      </c>
      <c r="BB747" s="36"/>
    </row>
    <row r="748" spans="1:54" hidden="1" x14ac:dyDescent="0.25">
      <c r="A748" s="2" t="str">
        <f t="shared" si="78"/>
        <v>R</v>
      </c>
      <c r="B748" s="34" t="s">
        <v>253</v>
      </c>
      <c r="C748" s="2" t="s">
        <v>2984</v>
      </c>
      <c r="D748" s="35" t="s">
        <v>2985</v>
      </c>
      <c r="E748" s="2" t="s">
        <v>3010</v>
      </c>
      <c r="F748" s="2" t="s">
        <v>3011</v>
      </c>
      <c r="G748" s="2" t="s">
        <v>3026</v>
      </c>
      <c r="H748" s="2" t="s">
        <v>3027</v>
      </c>
      <c r="I748" s="2" t="s">
        <v>3037</v>
      </c>
      <c r="J748" s="2" t="s">
        <v>3038</v>
      </c>
      <c r="K748" s="2" t="s">
        <v>262</v>
      </c>
      <c r="L748" s="2">
        <v>4580</v>
      </c>
      <c r="M748" s="2" t="s">
        <v>2396</v>
      </c>
      <c r="N748" s="2" t="s">
        <v>422</v>
      </c>
      <c r="O748" s="2" t="s">
        <v>450</v>
      </c>
      <c r="P748" s="2" t="s">
        <v>460</v>
      </c>
      <c r="Q748" s="2" t="s">
        <v>51</v>
      </c>
      <c r="R748" s="2" t="s">
        <v>2814</v>
      </c>
      <c r="S748" s="2" t="s">
        <v>80</v>
      </c>
      <c r="T748" s="2" t="s">
        <v>3030</v>
      </c>
      <c r="U748" s="2" t="s">
        <v>3031</v>
      </c>
      <c r="V748" s="2" t="s">
        <v>2020</v>
      </c>
      <c r="W748" s="2" t="s">
        <v>2021</v>
      </c>
      <c r="X748" s="2" t="s">
        <v>2992</v>
      </c>
      <c r="Y748" s="2" t="s">
        <v>2993</v>
      </c>
      <c r="Z748" s="16">
        <v>0</v>
      </c>
      <c r="AA748" s="16">
        <v>0</v>
      </c>
      <c r="AB748" s="16">
        <v>0</v>
      </c>
      <c r="AC748" s="16">
        <v>0</v>
      </c>
      <c r="AD748" s="36">
        <f t="shared" si="79"/>
        <v>0</v>
      </c>
      <c r="AE748" s="16">
        <v>0</v>
      </c>
      <c r="AF748" s="16">
        <v>0</v>
      </c>
      <c r="AG748" s="16">
        <f t="shared" si="80"/>
        <v>0</v>
      </c>
      <c r="AH748" s="16">
        <v>0</v>
      </c>
      <c r="AI748" s="16">
        <v>0</v>
      </c>
      <c r="AJ748" s="16">
        <f t="shared" si="81"/>
        <v>0</v>
      </c>
      <c r="AK748" s="16">
        <v>0</v>
      </c>
      <c r="AL748" s="16">
        <v>0</v>
      </c>
      <c r="AM748" s="16">
        <f t="shared" si="82"/>
        <v>0</v>
      </c>
      <c r="AN748" s="16">
        <v>0</v>
      </c>
      <c r="AO748" s="16">
        <v>0</v>
      </c>
      <c r="AP748" s="16">
        <f t="shared" si="83"/>
        <v>0</v>
      </c>
      <c r="AQ748" s="16">
        <v>0</v>
      </c>
      <c r="AR748" s="16">
        <f t="shared" si="84"/>
        <v>0</v>
      </c>
      <c r="AS748" s="16">
        <v>0</v>
      </c>
      <c r="AT748" s="16" t="s">
        <v>273</v>
      </c>
      <c r="AU748" s="16" t="s">
        <v>274</v>
      </c>
      <c r="AV748" s="16">
        <v>0</v>
      </c>
      <c r="AW748" s="36">
        <v>0</v>
      </c>
      <c r="AX748" s="36">
        <v>0</v>
      </c>
      <c r="AY748" s="36">
        <v>0</v>
      </c>
      <c r="AZ748" s="36">
        <v>0</v>
      </c>
      <c r="BA748" s="36">
        <v>0</v>
      </c>
      <c r="BB748" s="36"/>
    </row>
    <row r="749" spans="1:54" hidden="1" x14ac:dyDescent="0.25">
      <c r="A749" s="2" t="str">
        <f t="shared" si="78"/>
        <v>R</v>
      </c>
      <c r="B749" s="34" t="s">
        <v>253</v>
      </c>
      <c r="C749" s="2" t="s">
        <v>2984</v>
      </c>
      <c r="D749" s="35" t="s">
        <v>2985</v>
      </c>
      <c r="E749" s="2" t="s">
        <v>3010</v>
      </c>
      <c r="F749" s="2" t="s">
        <v>3011</v>
      </c>
      <c r="G749" s="2" t="s">
        <v>3026</v>
      </c>
      <c r="H749" s="2" t="s">
        <v>3027</v>
      </c>
      <c r="I749" s="2" t="s">
        <v>3039</v>
      </c>
      <c r="J749" s="2" t="s">
        <v>3040</v>
      </c>
      <c r="K749" s="2" t="s">
        <v>262</v>
      </c>
      <c r="L749" s="2">
        <v>4580</v>
      </c>
      <c r="M749" s="2" t="s">
        <v>2396</v>
      </c>
      <c r="N749" s="2" t="s">
        <v>422</v>
      </c>
      <c r="O749" s="2" t="s">
        <v>450</v>
      </c>
      <c r="P749" s="2" t="s">
        <v>460</v>
      </c>
      <c r="Q749" s="2" t="s">
        <v>51</v>
      </c>
      <c r="R749" s="2" t="s">
        <v>2814</v>
      </c>
      <c r="S749" s="2" t="s">
        <v>80</v>
      </c>
      <c r="T749" s="2" t="s">
        <v>3030</v>
      </c>
      <c r="U749" s="2" t="s">
        <v>3031</v>
      </c>
      <c r="V749" s="2" t="s">
        <v>2020</v>
      </c>
      <c r="W749" s="2" t="s">
        <v>2021</v>
      </c>
      <c r="X749" s="2" t="s">
        <v>2992</v>
      </c>
      <c r="Y749" s="2" t="s">
        <v>2993</v>
      </c>
      <c r="Z749" s="16">
        <v>0</v>
      </c>
      <c r="AA749" s="16">
        <v>0</v>
      </c>
      <c r="AB749" s="16">
        <v>0</v>
      </c>
      <c r="AC749" s="16">
        <v>0</v>
      </c>
      <c r="AD749" s="36">
        <f t="shared" si="79"/>
        <v>0</v>
      </c>
      <c r="AE749" s="16">
        <v>0</v>
      </c>
      <c r="AF749" s="16">
        <v>0</v>
      </c>
      <c r="AG749" s="16">
        <f t="shared" si="80"/>
        <v>0</v>
      </c>
      <c r="AH749" s="16">
        <v>0</v>
      </c>
      <c r="AI749" s="16">
        <v>0</v>
      </c>
      <c r="AJ749" s="16">
        <f t="shared" si="81"/>
        <v>0</v>
      </c>
      <c r="AK749" s="16">
        <v>0</v>
      </c>
      <c r="AL749" s="16">
        <v>0</v>
      </c>
      <c r="AM749" s="16">
        <f t="shared" si="82"/>
        <v>0</v>
      </c>
      <c r="AN749" s="16">
        <v>0</v>
      </c>
      <c r="AO749" s="16">
        <v>0</v>
      </c>
      <c r="AP749" s="16">
        <f t="shared" si="83"/>
        <v>0</v>
      </c>
      <c r="AQ749" s="16">
        <v>0</v>
      </c>
      <c r="AR749" s="16">
        <f t="shared" si="84"/>
        <v>0</v>
      </c>
      <c r="AS749" s="16">
        <v>0</v>
      </c>
      <c r="AT749" s="16" t="s">
        <v>273</v>
      </c>
      <c r="AU749" s="16" t="s">
        <v>274</v>
      </c>
      <c r="AV749" s="16">
        <v>0</v>
      </c>
      <c r="AW749" s="36">
        <v>0</v>
      </c>
      <c r="AX749" s="36">
        <v>0</v>
      </c>
      <c r="AY749" s="36">
        <v>0</v>
      </c>
      <c r="AZ749" s="36">
        <v>0</v>
      </c>
      <c r="BA749" s="36">
        <v>0</v>
      </c>
      <c r="BB749" s="36"/>
    </row>
    <row r="750" spans="1:54" hidden="1" x14ac:dyDescent="0.25">
      <c r="A750" s="2" t="str">
        <f t="shared" si="78"/>
        <v>R</v>
      </c>
      <c r="B750" s="34" t="s">
        <v>253</v>
      </c>
      <c r="C750" s="2" t="s">
        <v>2984</v>
      </c>
      <c r="D750" s="35" t="s">
        <v>2985</v>
      </c>
      <c r="E750" s="2" t="s">
        <v>3010</v>
      </c>
      <c r="F750" s="2" t="s">
        <v>3011</v>
      </c>
      <c r="G750" s="2" t="s">
        <v>3041</v>
      </c>
      <c r="H750" s="2" t="s">
        <v>3042</v>
      </c>
      <c r="I750" s="2" t="s">
        <v>3043</v>
      </c>
      <c r="J750" s="2" t="s">
        <v>3044</v>
      </c>
      <c r="K750" s="2" t="s">
        <v>262</v>
      </c>
      <c r="L750" s="2">
        <v>4022</v>
      </c>
      <c r="M750" s="2" t="s">
        <v>1991</v>
      </c>
      <c r="N750" s="2" t="s">
        <v>264</v>
      </c>
      <c r="O750" s="2" t="s">
        <v>450</v>
      </c>
      <c r="P750" s="2" t="s">
        <v>266</v>
      </c>
      <c r="Q750" s="2" t="s">
        <v>118</v>
      </c>
      <c r="R750" s="2" t="s">
        <v>267</v>
      </c>
      <c r="S750" s="2" t="s">
        <v>182</v>
      </c>
      <c r="T750" s="2" t="s">
        <v>2828</v>
      </c>
      <c r="U750" s="2" t="s">
        <v>188</v>
      </c>
      <c r="V750" s="2" t="s">
        <v>2020</v>
      </c>
      <c r="W750" s="2" t="s">
        <v>2021</v>
      </c>
      <c r="X750" s="2" t="s">
        <v>2992</v>
      </c>
      <c r="Y750" s="2" t="s">
        <v>2993</v>
      </c>
      <c r="Z750" s="16">
        <v>0</v>
      </c>
      <c r="AA750" s="16">
        <v>0</v>
      </c>
      <c r="AB750" s="16">
        <v>0</v>
      </c>
      <c r="AC750" s="16">
        <v>0</v>
      </c>
      <c r="AD750" s="36">
        <f t="shared" si="79"/>
        <v>0</v>
      </c>
      <c r="AE750" s="16">
        <v>0</v>
      </c>
      <c r="AF750" s="16">
        <v>0</v>
      </c>
      <c r="AG750" s="16">
        <f t="shared" si="80"/>
        <v>0</v>
      </c>
      <c r="AH750" s="16">
        <v>0</v>
      </c>
      <c r="AI750" s="16">
        <v>0</v>
      </c>
      <c r="AJ750" s="16">
        <f t="shared" si="81"/>
        <v>0</v>
      </c>
      <c r="AK750" s="16">
        <v>0</v>
      </c>
      <c r="AL750" s="16">
        <v>0</v>
      </c>
      <c r="AM750" s="16">
        <f t="shared" si="82"/>
        <v>0</v>
      </c>
      <c r="AN750" s="16">
        <v>0</v>
      </c>
      <c r="AO750" s="16">
        <v>0</v>
      </c>
      <c r="AP750" s="16">
        <f t="shared" si="83"/>
        <v>0</v>
      </c>
      <c r="AQ750" s="16">
        <v>0</v>
      </c>
      <c r="AR750" s="16">
        <f t="shared" si="84"/>
        <v>0</v>
      </c>
      <c r="AS750" s="16" t="s">
        <v>2808</v>
      </c>
      <c r="AT750" s="16" t="s">
        <v>273</v>
      </c>
      <c r="AU750" s="16" t="s">
        <v>274</v>
      </c>
      <c r="AV750" s="16">
        <v>0</v>
      </c>
      <c r="AW750" s="36">
        <v>0</v>
      </c>
      <c r="AX750" s="36">
        <v>0</v>
      </c>
      <c r="AY750" s="36">
        <v>0</v>
      </c>
      <c r="AZ750" s="36">
        <v>0</v>
      </c>
      <c r="BA750" s="36">
        <v>0</v>
      </c>
      <c r="BB750" s="36"/>
    </row>
    <row r="751" spans="1:54" hidden="1" x14ac:dyDescent="0.25">
      <c r="A751" s="2" t="str">
        <f t="shared" si="78"/>
        <v>R</v>
      </c>
      <c r="B751" s="34" t="s">
        <v>253</v>
      </c>
      <c r="C751" s="2" t="s">
        <v>2984</v>
      </c>
      <c r="D751" s="35" t="s">
        <v>2985</v>
      </c>
      <c r="E751" s="2" t="s">
        <v>3010</v>
      </c>
      <c r="F751" s="2" t="s">
        <v>3011</v>
      </c>
      <c r="G751" s="2" t="s">
        <v>3041</v>
      </c>
      <c r="H751" s="2" t="s">
        <v>3042</v>
      </c>
      <c r="I751" s="2" t="s">
        <v>3045</v>
      </c>
      <c r="J751" s="2" t="s">
        <v>3046</v>
      </c>
      <c r="K751" s="2" t="s">
        <v>262</v>
      </c>
      <c r="L751" s="2">
        <v>4022</v>
      </c>
      <c r="M751" s="2" t="s">
        <v>1991</v>
      </c>
      <c r="N751" s="2" t="s">
        <v>264</v>
      </c>
      <c r="O751" s="2" t="s">
        <v>450</v>
      </c>
      <c r="P751" s="2" t="s">
        <v>266</v>
      </c>
      <c r="Q751" s="2" t="s">
        <v>118</v>
      </c>
      <c r="R751" s="2" t="s">
        <v>267</v>
      </c>
      <c r="S751" s="2" t="s">
        <v>182</v>
      </c>
      <c r="T751" s="2" t="s">
        <v>2828</v>
      </c>
      <c r="U751" s="2" t="s">
        <v>188</v>
      </c>
      <c r="V751" s="2" t="s">
        <v>2020</v>
      </c>
      <c r="W751" s="2" t="s">
        <v>2021</v>
      </c>
      <c r="X751" s="2" t="s">
        <v>2992</v>
      </c>
      <c r="Y751" s="2" t="s">
        <v>2993</v>
      </c>
      <c r="Z751" s="16">
        <v>51375.000000000007</v>
      </c>
      <c r="AA751" s="16">
        <v>41361</v>
      </c>
      <c r="AB751" s="16">
        <v>41596.74</v>
      </c>
      <c r="AC751" s="16">
        <v>1445.92</v>
      </c>
      <c r="AD751" s="36">
        <f t="shared" si="79"/>
        <v>39915.08</v>
      </c>
      <c r="AE751" s="16">
        <v>52447.964601769934</v>
      </c>
      <c r="AF751" s="16">
        <v>0</v>
      </c>
      <c r="AG751" s="16">
        <f t="shared" si="80"/>
        <v>52447.964601769934</v>
      </c>
      <c r="AH751" s="16">
        <v>54026.495575221255</v>
      </c>
      <c r="AI751" s="16">
        <v>0</v>
      </c>
      <c r="AJ751" s="16">
        <f t="shared" si="81"/>
        <v>54026.495575221255</v>
      </c>
      <c r="AK751" s="16">
        <v>55655.946902654883</v>
      </c>
      <c r="AL751" s="16">
        <v>0</v>
      </c>
      <c r="AM751" s="16">
        <f t="shared" si="82"/>
        <v>55655.946902654883</v>
      </c>
      <c r="AN751" s="16">
        <v>57336.318584070817</v>
      </c>
      <c r="AO751" s="16">
        <v>0</v>
      </c>
      <c r="AP751" s="16">
        <f t="shared" si="83"/>
        <v>57336.318584070817</v>
      </c>
      <c r="AQ751" s="16">
        <v>0</v>
      </c>
      <c r="AR751" s="16">
        <f t="shared" si="84"/>
        <v>259381.80566371686</v>
      </c>
      <c r="AS751" s="16" t="s">
        <v>2808</v>
      </c>
      <c r="AT751" s="16" t="s">
        <v>273</v>
      </c>
      <c r="AU751" s="16" t="s">
        <v>274</v>
      </c>
      <c r="AV751" s="16">
        <v>0</v>
      </c>
      <c r="AW751" s="36">
        <v>0</v>
      </c>
      <c r="AX751" s="36">
        <v>0</v>
      </c>
      <c r="AY751" s="36">
        <v>0</v>
      </c>
      <c r="AZ751" s="36">
        <v>0</v>
      </c>
      <c r="BA751" s="36">
        <v>0</v>
      </c>
      <c r="BB751" s="36"/>
    </row>
    <row r="752" spans="1:54" hidden="1" x14ac:dyDescent="0.25">
      <c r="A752" s="2" t="str">
        <f t="shared" si="78"/>
        <v>R</v>
      </c>
      <c r="B752" s="34" t="s">
        <v>253</v>
      </c>
      <c r="C752" s="2" t="s">
        <v>2984</v>
      </c>
      <c r="D752" s="35" t="s">
        <v>2985</v>
      </c>
      <c r="E752" s="2" t="s">
        <v>3010</v>
      </c>
      <c r="F752" s="2" t="s">
        <v>3011</v>
      </c>
      <c r="G752" s="2" t="s">
        <v>3041</v>
      </c>
      <c r="H752" s="2" t="s">
        <v>3042</v>
      </c>
      <c r="I752" s="2" t="s">
        <v>3047</v>
      </c>
      <c r="J752" s="2" t="s">
        <v>3048</v>
      </c>
      <c r="K752" s="2" t="s">
        <v>262</v>
      </c>
      <c r="L752" s="2">
        <v>4022</v>
      </c>
      <c r="M752" s="2" t="s">
        <v>1991</v>
      </c>
      <c r="N752" s="2" t="s">
        <v>264</v>
      </c>
      <c r="O752" s="2" t="s">
        <v>450</v>
      </c>
      <c r="P752" s="2" t="s">
        <v>266</v>
      </c>
      <c r="Q752" s="2" t="s">
        <v>118</v>
      </c>
      <c r="R752" s="2" t="s">
        <v>267</v>
      </c>
      <c r="S752" s="2" t="s">
        <v>182</v>
      </c>
      <c r="T752" s="2" t="s">
        <v>2828</v>
      </c>
      <c r="U752" s="2" t="s">
        <v>188</v>
      </c>
      <c r="V752" s="2" t="s">
        <v>2020</v>
      </c>
      <c r="W752" s="2" t="s">
        <v>2021</v>
      </c>
      <c r="X752" s="2" t="s">
        <v>2992</v>
      </c>
      <c r="Y752" s="2" t="s">
        <v>2993</v>
      </c>
      <c r="Z752" s="16">
        <v>0</v>
      </c>
      <c r="AA752" s="16">
        <v>62042</v>
      </c>
      <c r="AB752" s="16">
        <v>62395.61</v>
      </c>
      <c r="AC752" s="16">
        <v>49.860000000000007</v>
      </c>
      <c r="AD752" s="36">
        <f t="shared" si="79"/>
        <v>61992.14</v>
      </c>
      <c r="AE752" s="16">
        <v>0</v>
      </c>
      <c r="AF752" s="16">
        <v>0</v>
      </c>
      <c r="AG752" s="16">
        <f t="shared" si="80"/>
        <v>0</v>
      </c>
      <c r="AH752" s="16">
        <v>0</v>
      </c>
      <c r="AI752" s="16">
        <v>0</v>
      </c>
      <c r="AJ752" s="16">
        <f t="shared" si="81"/>
        <v>0</v>
      </c>
      <c r="AK752" s="16">
        <v>0</v>
      </c>
      <c r="AL752" s="16">
        <v>0</v>
      </c>
      <c r="AM752" s="16">
        <f t="shared" si="82"/>
        <v>0</v>
      </c>
      <c r="AN752" s="16">
        <v>0</v>
      </c>
      <c r="AO752" s="16">
        <v>0</v>
      </c>
      <c r="AP752" s="16">
        <f t="shared" si="83"/>
        <v>0</v>
      </c>
      <c r="AQ752" s="16">
        <v>0</v>
      </c>
      <c r="AR752" s="16">
        <f t="shared" si="84"/>
        <v>61992.14</v>
      </c>
      <c r="AS752" s="16" t="s">
        <v>2808</v>
      </c>
      <c r="AT752" s="16" t="s">
        <v>273</v>
      </c>
      <c r="AU752" s="16" t="s">
        <v>274</v>
      </c>
      <c r="AV752" s="16">
        <v>0</v>
      </c>
      <c r="AW752" s="36">
        <v>0</v>
      </c>
      <c r="AX752" s="36">
        <v>0</v>
      </c>
      <c r="AY752" s="36">
        <v>0</v>
      </c>
      <c r="AZ752" s="36">
        <v>0</v>
      </c>
      <c r="BA752" s="36">
        <v>0</v>
      </c>
      <c r="BB752" s="36"/>
    </row>
    <row r="753" spans="1:54" hidden="1" x14ac:dyDescent="0.25">
      <c r="A753" s="2" t="str">
        <f t="shared" si="78"/>
        <v>R</v>
      </c>
      <c r="B753" s="34" t="s">
        <v>253</v>
      </c>
      <c r="C753" s="2" t="s">
        <v>2984</v>
      </c>
      <c r="D753" s="35" t="s">
        <v>2985</v>
      </c>
      <c r="E753" s="2" t="s">
        <v>3010</v>
      </c>
      <c r="F753" s="2" t="s">
        <v>3011</v>
      </c>
      <c r="G753" s="2" t="s">
        <v>3041</v>
      </c>
      <c r="H753" s="2" t="s">
        <v>3042</v>
      </c>
      <c r="I753" s="2" t="s">
        <v>3049</v>
      </c>
      <c r="J753" s="2" t="s">
        <v>3050</v>
      </c>
      <c r="K753" s="2" t="s">
        <v>262</v>
      </c>
      <c r="L753" s="2">
        <v>4022</v>
      </c>
      <c r="M753" s="2" t="s">
        <v>1991</v>
      </c>
      <c r="N753" s="2" t="s">
        <v>264</v>
      </c>
      <c r="O753" s="2" t="s">
        <v>450</v>
      </c>
      <c r="P753" s="2" t="s">
        <v>266</v>
      </c>
      <c r="Q753" s="2" t="s">
        <v>118</v>
      </c>
      <c r="R753" s="2" t="s">
        <v>267</v>
      </c>
      <c r="S753" s="2" t="s">
        <v>182</v>
      </c>
      <c r="T753" s="2" t="s">
        <v>2828</v>
      </c>
      <c r="U753" s="2" t="s">
        <v>188</v>
      </c>
      <c r="V753" s="2" t="s">
        <v>2020</v>
      </c>
      <c r="W753" s="2" t="s">
        <v>2021</v>
      </c>
      <c r="X753" s="2" t="s">
        <v>2992</v>
      </c>
      <c r="Y753" s="2" t="s">
        <v>2993</v>
      </c>
      <c r="Z753" s="16">
        <v>0</v>
      </c>
      <c r="AA753" s="16">
        <v>0</v>
      </c>
      <c r="AB753" s="16">
        <v>0</v>
      </c>
      <c r="AC753" s="16">
        <v>904.52</v>
      </c>
      <c r="AD753" s="36">
        <f t="shared" si="79"/>
        <v>-904.52</v>
      </c>
      <c r="AE753" s="16">
        <v>0</v>
      </c>
      <c r="AF753" s="16">
        <v>0</v>
      </c>
      <c r="AG753" s="16">
        <f t="shared" si="80"/>
        <v>0</v>
      </c>
      <c r="AH753" s="16">
        <v>0</v>
      </c>
      <c r="AI753" s="16">
        <v>0</v>
      </c>
      <c r="AJ753" s="16">
        <f t="shared" si="81"/>
        <v>0</v>
      </c>
      <c r="AK753" s="16">
        <v>0</v>
      </c>
      <c r="AL753" s="16">
        <v>0</v>
      </c>
      <c r="AM753" s="16">
        <f t="shared" si="82"/>
        <v>0</v>
      </c>
      <c r="AN753" s="16">
        <v>0</v>
      </c>
      <c r="AO753" s="16">
        <v>0</v>
      </c>
      <c r="AP753" s="16">
        <f t="shared" si="83"/>
        <v>0</v>
      </c>
      <c r="AQ753" s="16">
        <v>0</v>
      </c>
      <c r="AR753" s="16">
        <f t="shared" si="84"/>
        <v>-904.52</v>
      </c>
      <c r="AS753" s="16" t="s">
        <v>2808</v>
      </c>
      <c r="AT753" s="16" t="s">
        <v>273</v>
      </c>
      <c r="AU753" s="16" t="s">
        <v>274</v>
      </c>
      <c r="AV753" s="16">
        <v>0</v>
      </c>
      <c r="AW753" s="36">
        <v>0</v>
      </c>
      <c r="AX753" s="36">
        <v>0</v>
      </c>
      <c r="AY753" s="36">
        <v>0</v>
      </c>
      <c r="AZ753" s="36">
        <v>0</v>
      </c>
      <c r="BA753" s="36">
        <v>0</v>
      </c>
      <c r="BB753" s="36"/>
    </row>
    <row r="754" spans="1:54" hidden="1" x14ac:dyDescent="0.25">
      <c r="A754" s="2" t="str">
        <f t="shared" si="78"/>
        <v>R</v>
      </c>
      <c r="B754" s="34" t="s">
        <v>253</v>
      </c>
      <c r="C754" s="2" t="s">
        <v>2984</v>
      </c>
      <c r="D754" s="35" t="s">
        <v>2985</v>
      </c>
      <c r="E754" s="2" t="s">
        <v>3010</v>
      </c>
      <c r="F754" s="2" t="s">
        <v>3011</v>
      </c>
      <c r="G754" s="2" t="s">
        <v>3051</v>
      </c>
      <c r="H754" s="2" t="s">
        <v>3052</v>
      </c>
      <c r="I754" s="2" t="s">
        <v>3053</v>
      </c>
      <c r="J754" s="2" t="s">
        <v>3054</v>
      </c>
      <c r="K754" s="2" t="s">
        <v>262</v>
      </c>
      <c r="L754" s="2">
        <v>4580</v>
      </c>
      <c r="M754" s="2" t="s">
        <v>2396</v>
      </c>
      <c r="N754" s="2" t="s">
        <v>264</v>
      </c>
      <c r="O754" s="2" t="s">
        <v>450</v>
      </c>
      <c r="P754" s="2" t="s">
        <v>266</v>
      </c>
      <c r="Q754" s="2" t="s">
        <v>118</v>
      </c>
      <c r="R754" s="2" t="s">
        <v>267</v>
      </c>
      <c r="S754" s="2" t="s">
        <v>182</v>
      </c>
      <c r="T754" s="2" t="s">
        <v>2828</v>
      </c>
      <c r="U754" s="2" t="s">
        <v>188</v>
      </c>
      <c r="V754" s="2" t="s">
        <v>2020</v>
      </c>
      <c r="W754" s="2" t="s">
        <v>2021</v>
      </c>
      <c r="X754" s="2" t="s">
        <v>2992</v>
      </c>
      <c r="Y754" s="2" t="s">
        <v>2993</v>
      </c>
      <c r="Z754" s="16">
        <v>0</v>
      </c>
      <c r="AA754" s="16">
        <v>1089440</v>
      </c>
      <c r="AB754" s="16">
        <v>1006185.82</v>
      </c>
      <c r="AC754" s="16">
        <v>378252.03</v>
      </c>
      <c r="AD754" s="36">
        <f t="shared" si="79"/>
        <v>711187.97</v>
      </c>
      <c r="AE754" s="16">
        <v>0</v>
      </c>
      <c r="AF754" s="16">
        <v>800000</v>
      </c>
      <c r="AG754" s="16">
        <f t="shared" si="80"/>
        <v>-800000</v>
      </c>
      <c r="AH754" s="16">
        <v>0</v>
      </c>
      <c r="AI754" s="16">
        <v>825000</v>
      </c>
      <c r="AJ754" s="16">
        <f t="shared" si="81"/>
        <v>-825000</v>
      </c>
      <c r="AK754" s="16">
        <v>0</v>
      </c>
      <c r="AL754" s="16">
        <v>850000</v>
      </c>
      <c r="AM754" s="16">
        <f t="shared" si="82"/>
        <v>-850000</v>
      </c>
      <c r="AN754" s="16">
        <v>0</v>
      </c>
      <c r="AO754" s="16">
        <v>900000</v>
      </c>
      <c r="AP754" s="16">
        <f t="shared" si="83"/>
        <v>-900000</v>
      </c>
      <c r="AQ754" s="16">
        <v>900000</v>
      </c>
      <c r="AR754" s="16">
        <f t="shared" si="84"/>
        <v>-2663812.0300000003</v>
      </c>
      <c r="AS754" s="16" t="s">
        <v>2808</v>
      </c>
      <c r="AT754" s="16" t="s">
        <v>273</v>
      </c>
      <c r="AU754" s="16" t="s">
        <v>274</v>
      </c>
      <c r="AV754" s="16">
        <v>0</v>
      </c>
      <c r="AW754" s="36">
        <v>0</v>
      </c>
      <c r="AX754" s="36">
        <v>0</v>
      </c>
      <c r="AY754" s="36">
        <v>0</v>
      </c>
      <c r="AZ754" s="36">
        <v>0</v>
      </c>
      <c r="BA754" s="36">
        <v>0</v>
      </c>
      <c r="BB754" s="36"/>
    </row>
    <row r="755" spans="1:54" hidden="1" x14ac:dyDescent="0.25">
      <c r="A755" s="2" t="str">
        <f t="shared" si="78"/>
        <v>R</v>
      </c>
      <c r="B755" s="34" t="s">
        <v>253</v>
      </c>
      <c r="C755" s="2" t="s">
        <v>2984</v>
      </c>
      <c r="D755" s="35" t="s">
        <v>2985</v>
      </c>
      <c r="E755" s="2" t="s">
        <v>3010</v>
      </c>
      <c r="F755" s="2" t="s">
        <v>3011</v>
      </c>
      <c r="G755" s="2" t="s">
        <v>3051</v>
      </c>
      <c r="H755" s="2" t="s">
        <v>3052</v>
      </c>
      <c r="I755" s="2" t="s">
        <v>3055</v>
      </c>
      <c r="J755" s="2" t="s">
        <v>3056</v>
      </c>
      <c r="K755" s="2" t="s">
        <v>262</v>
      </c>
      <c r="L755" s="2">
        <v>4580</v>
      </c>
      <c r="M755" s="2" t="s">
        <v>2396</v>
      </c>
      <c r="N755" s="2" t="s">
        <v>264</v>
      </c>
      <c r="O755" s="2" t="s">
        <v>450</v>
      </c>
      <c r="P755" s="2" t="s">
        <v>266</v>
      </c>
      <c r="Q755" s="2" t="s">
        <v>118</v>
      </c>
      <c r="R755" s="2" t="s">
        <v>267</v>
      </c>
      <c r="S755" s="2" t="s">
        <v>182</v>
      </c>
      <c r="T755" s="2" t="s">
        <v>2828</v>
      </c>
      <c r="U755" s="2" t="s">
        <v>188</v>
      </c>
      <c r="V755" s="2" t="s">
        <v>2020</v>
      </c>
      <c r="W755" s="2" t="s">
        <v>2021</v>
      </c>
      <c r="X755" s="2" t="s">
        <v>2992</v>
      </c>
      <c r="Y755" s="2" t="s">
        <v>2993</v>
      </c>
      <c r="Z755" s="16">
        <v>1353176.7664629836</v>
      </c>
      <c r="AA755" s="16">
        <v>0</v>
      </c>
      <c r="AB755" s="16">
        <v>67815.3</v>
      </c>
      <c r="AC755" s="16">
        <v>275971.83</v>
      </c>
      <c r="AD755" s="36">
        <f t="shared" si="79"/>
        <v>-275971.83</v>
      </c>
      <c r="AE755" s="16">
        <v>1381437.8033554852</v>
      </c>
      <c r="AF755" s="16">
        <v>380000</v>
      </c>
      <c r="AG755" s="16">
        <f t="shared" si="80"/>
        <v>1001437.8033554852</v>
      </c>
      <c r="AH755" s="16">
        <v>1423015.0576312328</v>
      </c>
      <c r="AI755" s="16">
        <v>400000</v>
      </c>
      <c r="AJ755" s="16">
        <f t="shared" si="81"/>
        <v>1023015.0576312328</v>
      </c>
      <c r="AK755" s="16">
        <v>1465933.5136578111</v>
      </c>
      <c r="AL755" s="16">
        <v>400000</v>
      </c>
      <c r="AM755" s="16">
        <f t="shared" si="82"/>
        <v>1065933.5136578111</v>
      </c>
      <c r="AN755" s="16">
        <v>1510193.1714352195</v>
      </c>
      <c r="AO755" s="16">
        <v>420000</v>
      </c>
      <c r="AP755" s="16">
        <f t="shared" si="83"/>
        <v>1090193.1714352195</v>
      </c>
      <c r="AQ755" s="16">
        <v>420000</v>
      </c>
      <c r="AR755" s="16">
        <f t="shared" si="84"/>
        <v>3904607.7160797482</v>
      </c>
      <c r="AS755" s="16" t="s">
        <v>2808</v>
      </c>
      <c r="AT755" s="16" t="s">
        <v>273</v>
      </c>
      <c r="AU755" s="16" t="s">
        <v>274</v>
      </c>
      <c r="AV755" s="16">
        <v>0</v>
      </c>
      <c r="AW755" s="36">
        <v>0</v>
      </c>
      <c r="AX755" s="36">
        <v>0</v>
      </c>
      <c r="AY755" s="36">
        <v>0</v>
      </c>
      <c r="AZ755" s="36">
        <v>0</v>
      </c>
      <c r="BA755" s="36">
        <v>0</v>
      </c>
      <c r="BB755" s="36"/>
    </row>
    <row r="756" spans="1:54" hidden="1" x14ac:dyDescent="0.25">
      <c r="A756" s="2" t="str">
        <f t="shared" si="78"/>
        <v>R</v>
      </c>
      <c r="B756" s="34" t="s">
        <v>253</v>
      </c>
      <c r="C756" s="2" t="s">
        <v>2984</v>
      </c>
      <c r="D756" s="35" t="s">
        <v>2985</v>
      </c>
      <c r="E756" s="2" t="s">
        <v>3010</v>
      </c>
      <c r="F756" s="2" t="s">
        <v>3011</v>
      </c>
      <c r="G756" s="2" t="s">
        <v>3057</v>
      </c>
      <c r="H756" s="2" t="s">
        <v>3058</v>
      </c>
      <c r="I756" s="2" t="s">
        <v>3059</v>
      </c>
      <c r="J756" s="2" t="s">
        <v>3060</v>
      </c>
      <c r="K756" s="2" t="s">
        <v>262</v>
      </c>
      <c r="L756" s="2">
        <v>4580</v>
      </c>
      <c r="M756" s="2" t="s">
        <v>2396</v>
      </c>
      <c r="N756" s="2" t="s">
        <v>264</v>
      </c>
      <c r="O756" s="2" t="s">
        <v>450</v>
      </c>
      <c r="P756" s="2" t="s">
        <v>266</v>
      </c>
      <c r="Q756" s="2" t="s">
        <v>118</v>
      </c>
      <c r="R756" s="2" t="s">
        <v>267</v>
      </c>
      <c r="S756" s="2" t="s">
        <v>182</v>
      </c>
      <c r="T756" s="2" t="s">
        <v>2828</v>
      </c>
      <c r="U756" s="2" t="s">
        <v>188</v>
      </c>
      <c r="V756" s="2" t="s">
        <v>2020</v>
      </c>
      <c r="W756" s="2" t="s">
        <v>2021</v>
      </c>
      <c r="X756" s="2" t="s">
        <v>2992</v>
      </c>
      <c r="Y756" s="2" t="s">
        <v>2993</v>
      </c>
      <c r="Z756" s="16">
        <v>0</v>
      </c>
      <c r="AA756" s="16">
        <v>0</v>
      </c>
      <c r="AB756" s="16">
        <v>173360.53</v>
      </c>
      <c r="AC756" s="16">
        <v>475667.30000000005</v>
      </c>
      <c r="AD756" s="36">
        <f t="shared" si="79"/>
        <v>-475667.30000000005</v>
      </c>
      <c r="AE756" s="16">
        <v>0</v>
      </c>
      <c r="AF756" s="16">
        <v>500000</v>
      </c>
      <c r="AG756" s="16">
        <f t="shared" si="80"/>
        <v>-500000</v>
      </c>
      <c r="AH756" s="16">
        <v>0</v>
      </c>
      <c r="AI756" s="16">
        <v>500000</v>
      </c>
      <c r="AJ756" s="16">
        <f t="shared" si="81"/>
        <v>-500000</v>
      </c>
      <c r="AK756" s="16">
        <v>0</v>
      </c>
      <c r="AL756" s="16">
        <v>550000</v>
      </c>
      <c r="AM756" s="16">
        <f t="shared" si="82"/>
        <v>-550000</v>
      </c>
      <c r="AN756" s="16">
        <v>0</v>
      </c>
      <c r="AO756" s="16">
        <v>600000</v>
      </c>
      <c r="AP756" s="16">
        <f t="shared" si="83"/>
        <v>-600000</v>
      </c>
      <c r="AQ756" s="16">
        <v>650000</v>
      </c>
      <c r="AR756" s="16">
        <f t="shared" si="84"/>
        <v>-2625667.2999999998</v>
      </c>
      <c r="AS756" s="16" t="s">
        <v>2808</v>
      </c>
      <c r="AT756" s="16" t="s">
        <v>273</v>
      </c>
      <c r="AU756" s="16" t="s">
        <v>274</v>
      </c>
      <c r="AV756" s="16">
        <v>0</v>
      </c>
      <c r="AW756" s="36">
        <v>0</v>
      </c>
      <c r="AX756" s="36">
        <v>0</v>
      </c>
      <c r="AY756" s="36">
        <v>0</v>
      </c>
      <c r="AZ756" s="36">
        <v>0</v>
      </c>
      <c r="BA756" s="36">
        <v>0</v>
      </c>
      <c r="BB756" s="36"/>
    </row>
    <row r="757" spans="1:54" hidden="1" x14ac:dyDescent="0.25">
      <c r="A757" s="2" t="str">
        <f t="shared" si="78"/>
        <v>R</v>
      </c>
      <c r="B757" s="34" t="s">
        <v>253</v>
      </c>
      <c r="C757" s="2" t="s">
        <v>2984</v>
      </c>
      <c r="D757" s="35" t="s">
        <v>2985</v>
      </c>
      <c r="E757" s="2" t="s">
        <v>3010</v>
      </c>
      <c r="F757" s="2" t="s">
        <v>3011</v>
      </c>
      <c r="G757" s="2" t="s">
        <v>3057</v>
      </c>
      <c r="H757" s="2" t="s">
        <v>3058</v>
      </c>
      <c r="I757" s="2" t="s">
        <v>3061</v>
      </c>
      <c r="J757" s="2" t="s">
        <v>3062</v>
      </c>
      <c r="K757" s="2" t="s">
        <v>262</v>
      </c>
      <c r="L757" s="2">
        <v>4580</v>
      </c>
      <c r="M757" s="2" t="s">
        <v>2396</v>
      </c>
      <c r="N757" s="2" t="s">
        <v>264</v>
      </c>
      <c r="O757" s="2" t="s">
        <v>450</v>
      </c>
      <c r="P757" s="2" t="s">
        <v>266</v>
      </c>
      <c r="Q757" s="2" t="s">
        <v>118</v>
      </c>
      <c r="R757" s="2" t="s">
        <v>267</v>
      </c>
      <c r="S757" s="2" t="s">
        <v>182</v>
      </c>
      <c r="T757" s="2" t="s">
        <v>2828</v>
      </c>
      <c r="U757" s="2" t="s">
        <v>188</v>
      </c>
      <c r="V757" s="2" t="s">
        <v>2020</v>
      </c>
      <c r="W757" s="2" t="s">
        <v>2021</v>
      </c>
      <c r="X757" s="2" t="s">
        <v>2992</v>
      </c>
      <c r="Y757" s="2" t="s">
        <v>2993</v>
      </c>
      <c r="Z757" s="16">
        <v>0</v>
      </c>
      <c r="AA757" s="16">
        <v>0</v>
      </c>
      <c r="AB757" s="16">
        <v>158369.53</v>
      </c>
      <c r="AC757" s="16">
        <v>2728895.61</v>
      </c>
      <c r="AD757" s="36">
        <f t="shared" si="79"/>
        <v>-2728895.61</v>
      </c>
      <c r="AE757" s="16">
        <v>0</v>
      </c>
      <c r="AF757" s="16">
        <v>2000000</v>
      </c>
      <c r="AG757" s="16">
        <f t="shared" si="80"/>
        <v>-2000000</v>
      </c>
      <c r="AH757" s="16">
        <v>0</v>
      </c>
      <c r="AI757" s="16">
        <v>2000000</v>
      </c>
      <c r="AJ757" s="16">
        <f t="shared" si="81"/>
        <v>-2000000</v>
      </c>
      <c r="AK757" s="16">
        <v>0</v>
      </c>
      <c r="AL757" s="16">
        <v>2000000</v>
      </c>
      <c r="AM757" s="16">
        <f t="shared" si="82"/>
        <v>-2000000</v>
      </c>
      <c r="AN757" s="16">
        <v>0</v>
      </c>
      <c r="AO757" s="16">
        <v>2000000</v>
      </c>
      <c r="AP757" s="16">
        <f t="shared" si="83"/>
        <v>-2000000</v>
      </c>
      <c r="AQ757" s="16">
        <v>2000000</v>
      </c>
      <c r="AR757" s="16">
        <f t="shared" si="84"/>
        <v>-10728895.609999999</v>
      </c>
      <c r="AS757" s="16" t="s">
        <v>2808</v>
      </c>
      <c r="AT757" s="16" t="s">
        <v>273</v>
      </c>
      <c r="AU757" s="16" t="s">
        <v>274</v>
      </c>
      <c r="AV757" s="16">
        <v>0</v>
      </c>
      <c r="AW757" s="36">
        <v>0</v>
      </c>
      <c r="AX757" s="36">
        <v>0</v>
      </c>
      <c r="AY757" s="36">
        <v>0</v>
      </c>
      <c r="AZ757" s="36">
        <v>0</v>
      </c>
      <c r="BA757" s="36">
        <v>0</v>
      </c>
      <c r="BB757" s="36"/>
    </row>
    <row r="758" spans="1:54" hidden="1" x14ac:dyDescent="0.25">
      <c r="A758" s="2" t="str">
        <f t="shared" si="78"/>
        <v>R</v>
      </c>
      <c r="B758" s="34" t="s">
        <v>253</v>
      </c>
      <c r="C758" s="2" t="s">
        <v>2984</v>
      </c>
      <c r="D758" s="35" t="s">
        <v>2985</v>
      </c>
      <c r="E758" s="2" t="s">
        <v>3010</v>
      </c>
      <c r="F758" s="2" t="s">
        <v>3011</v>
      </c>
      <c r="G758" s="2" t="s">
        <v>3057</v>
      </c>
      <c r="H758" s="2" t="s">
        <v>3058</v>
      </c>
      <c r="I758" s="2" t="s">
        <v>3063</v>
      </c>
      <c r="J758" s="2" t="s">
        <v>3064</v>
      </c>
      <c r="K758" s="2" t="s">
        <v>262</v>
      </c>
      <c r="L758" s="2">
        <v>4580</v>
      </c>
      <c r="M758" s="2" t="s">
        <v>2396</v>
      </c>
      <c r="N758" s="2" t="s">
        <v>264</v>
      </c>
      <c r="O758" s="2" t="s">
        <v>450</v>
      </c>
      <c r="P758" s="2" t="s">
        <v>266</v>
      </c>
      <c r="Q758" s="2" t="s">
        <v>118</v>
      </c>
      <c r="R758" s="2" t="s">
        <v>267</v>
      </c>
      <c r="S758" s="2" t="s">
        <v>182</v>
      </c>
      <c r="T758" s="2" t="s">
        <v>2828</v>
      </c>
      <c r="U758" s="2" t="s">
        <v>188</v>
      </c>
      <c r="V758" s="2" t="s">
        <v>2020</v>
      </c>
      <c r="W758" s="2" t="s">
        <v>2021</v>
      </c>
      <c r="X758" s="2" t="s">
        <v>2992</v>
      </c>
      <c r="Y758" s="2" t="s">
        <v>2993</v>
      </c>
      <c r="Z758" s="16">
        <v>0</v>
      </c>
      <c r="AA758" s="16">
        <v>0</v>
      </c>
      <c r="AB758" s="16">
        <v>38568.35</v>
      </c>
      <c r="AC758" s="16">
        <v>88540.479999999996</v>
      </c>
      <c r="AD758" s="36">
        <f t="shared" si="79"/>
        <v>-88540.479999999996</v>
      </c>
      <c r="AE758" s="16">
        <v>0</v>
      </c>
      <c r="AF758" s="16">
        <v>255000</v>
      </c>
      <c r="AG758" s="16">
        <f t="shared" si="80"/>
        <v>-255000</v>
      </c>
      <c r="AH758" s="16">
        <v>0</v>
      </c>
      <c r="AI758" s="16">
        <v>255000</v>
      </c>
      <c r="AJ758" s="16">
        <f t="shared" si="81"/>
        <v>-255000</v>
      </c>
      <c r="AK758" s="16">
        <v>0</v>
      </c>
      <c r="AL758" s="16">
        <v>255000</v>
      </c>
      <c r="AM758" s="16">
        <f t="shared" si="82"/>
        <v>-255000</v>
      </c>
      <c r="AN758" s="16">
        <v>0</v>
      </c>
      <c r="AO758" s="16">
        <v>255000</v>
      </c>
      <c r="AP758" s="16">
        <f t="shared" si="83"/>
        <v>-255000</v>
      </c>
      <c r="AQ758" s="16">
        <v>255000</v>
      </c>
      <c r="AR758" s="16">
        <f t="shared" si="84"/>
        <v>-1108540.48</v>
      </c>
      <c r="AS758" s="16" t="s">
        <v>2808</v>
      </c>
      <c r="AT758" s="16" t="s">
        <v>273</v>
      </c>
      <c r="AU758" s="16" t="s">
        <v>274</v>
      </c>
      <c r="AV758" s="16">
        <v>0</v>
      </c>
      <c r="AW758" s="36">
        <v>0</v>
      </c>
      <c r="AX758" s="36">
        <v>0</v>
      </c>
      <c r="AY758" s="36">
        <v>0</v>
      </c>
      <c r="AZ758" s="36">
        <v>0</v>
      </c>
      <c r="BA758" s="36">
        <v>0</v>
      </c>
      <c r="BB758" s="36"/>
    </row>
    <row r="759" spans="1:54" hidden="1" x14ac:dyDescent="0.25">
      <c r="A759" s="2" t="str">
        <f t="shared" si="78"/>
        <v>R</v>
      </c>
      <c r="B759" s="34" t="s">
        <v>253</v>
      </c>
      <c r="C759" s="2" t="s">
        <v>2984</v>
      </c>
      <c r="D759" s="35" t="s">
        <v>2985</v>
      </c>
      <c r="E759" s="2" t="s">
        <v>3010</v>
      </c>
      <c r="F759" s="2" t="s">
        <v>3011</v>
      </c>
      <c r="G759" s="2" t="s">
        <v>3057</v>
      </c>
      <c r="H759" s="2" t="s">
        <v>3058</v>
      </c>
      <c r="I759" s="2" t="s">
        <v>3065</v>
      </c>
      <c r="J759" s="2" t="s">
        <v>3066</v>
      </c>
      <c r="K759" s="2" t="s">
        <v>262</v>
      </c>
      <c r="L759" s="2">
        <v>4580</v>
      </c>
      <c r="M759" s="2" t="s">
        <v>2396</v>
      </c>
      <c r="N759" s="2" t="s">
        <v>422</v>
      </c>
      <c r="O759" s="2" t="s">
        <v>450</v>
      </c>
      <c r="P759" s="2" t="s">
        <v>266</v>
      </c>
      <c r="Q759" s="2" t="s">
        <v>118</v>
      </c>
      <c r="R759" s="2" t="s">
        <v>267</v>
      </c>
      <c r="S759" s="2" t="s">
        <v>182</v>
      </c>
      <c r="T759" s="2" t="s">
        <v>2828</v>
      </c>
      <c r="U759" s="2" t="s">
        <v>188</v>
      </c>
      <c r="V759" s="2" t="s">
        <v>2020</v>
      </c>
      <c r="W759" s="2" t="s">
        <v>2021</v>
      </c>
      <c r="X759" s="2" t="s">
        <v>2992</v>
      </c>
      <c r="Y759" s="2" t="s">
        <v>2993</v>
      </c>
      <c r="Z759" s="16">
        <v>0</v>
      </c>
      <c r="AA759" s="16">
        <v>398</v>
      </c>
      <c r="AB759" s="16">
        <v>0</v>
      </c>
      <c r="AC759" s="16">
        <v>0</v>
      </c>
      <c r="AD759" s="36">
        <f t="shared" si="79"/>
        <v>398</v>
      </c>
      <c r="AE759" s="16">
        <v>0</v>
      </c>
      <c r="AF759" s="16">
        <v>0</v>
      </c>
      <c r="AG759" s="16">
        <f t="shared" si="80"/>
        <v>0</v>
      </c>
      <c r="AH759" s="16">
        <v>0</v>
      </c>
      <c r="AI759" s="16">
        <v>0</v>
      </c>
      <c r="AJ759" s="16">
        <f t="shared" si="81"/>
        <v>0</v>
      </c>
      <c r="AK759" s="16">
        <v>0</v>
      </c>
      <c r="AL759" s="16">
        <v>0</v>
      </c>
      <c r="AM759" s="16">
        <f t="shared" si="82"/>
        <v>0</v>
      </c>
      <c r="AN759" s="16">
        <v>0</v>
      </c>
      <c r="AO759" s="16">
        <v>0</v>
      </c>
      <c r="AP759" s="16">
        <f t="shared" si="83"/>
        <v>0</v>
      </c>
      <c r="AQ759" s="16">
        <v>0</v>
      </c>
      <c r="AR759" s="16">
        <f t="shared" si="84"/>
        <v>398</v>
      </c>
      <c r="AS759" s="16">
        <v>0</v>
      </c>
      <c r="AT759" s="16" t="s">
        <v>273</v>
      </c>
      <c r="AU759" s="16" t="s">
        <v>274</v>
      </c>
      <c r="AV759" s="16">
        <v>0</v>
      </c>
      <c r="AW759" s="36">
        <v>0</v>
      </c>
      <c r="AX759" s="36">
        <v>0</v>
      </c>
      <c r="AY759" s="36">
        <v>0</v>
      </c>
      <c r="AZ759" s="36">
        <v>0</v>
      </c>
      <c r="BA759" s="36">
        <v>0</v>
      </c>
      <c r="BB759" s="36"/>
    </row>
    <row r="760" spans="1:54" hidden="1" x14ac:dyDescent="0.25">
      <c r="A760" s="2" t="str">
        <f t="shared" si="78"/>
        <v>R</v>
      </c>
      <c r="B760" s="34" t="s">
        <v>253</v>
      </c>
      <c r="C760" s="2" t="s">
        <v>2984</v>
      </c>
      <c r="D760" s="35" t="s">
        <v>2985</v>
      </c>
      <c r="E760" s="2" t="s">
        <v>3010</v>
      </c>
      <c r="F760" s="2" t="s">
        <v>3011</v>
      </c>
      <c r="G760" s="2" t="s">
        <v>3057</v>
      </c>
      <c r="H760" s="2" t="s">
        <v>3058</v>
      </c>
      <c r="I760" s="2" t="s">
        <v>3067</v>
      </c>
      <c r="J760" s="2" t="s">
        <v>3068</v>
      </c>
      <c r="K760" s="2" t="s">
        <v>262</v>
      </c>
      <c r="L760" s="2">
        <v>4580</v>
      </c>
      <c r="M760" s="2" t="s">
        <v>2396</v>
      </c>
      <c r="N760" s="2" t="s">
        <v>422</v>
      </c>
      <c r="O760" s="2" t="s">
        <v>265</v>
      </c>
      <c r="P760" s="2" t="s">
        <v>266</v>
      </c>
      <c r="Q760" s="2" t="s">
        <v>118</v>
      </c>
      <c r="R760" s="2" t="s">
        <v>267</v>
      </c>
      <c r="S760" s="2" t="s">
        <v>182</v>
      </c>
      <c r="T760" s="2" t="s">
        <v>2828</v>
      </c>
      <c r="U760" s="2" t="s">
        <v>188</v>
      </c>
      <c r="V760" s="2" t="s">
        <v>2020</v>
      </c>
      <c r="W760" s="2" t="s">
        <v>2021</v>
      </c>
      <c r="X760" s="2" t="s">
        <v>2992</v>
      </c>
      <c r="Y760" s="2" t="s">
        <v>2993</v>
      </c>
      <c r="Z760" s="16">
        <v>0</v>
      </c>
      <c r="AA760" s="16">
        <v>0</v>
      </c>
      <c r="AB760" s="16">
        <v>0</v>
      </c>
      <c r="AC760" s="16">
        <v>0</v>
      </c>
      <c r="AD760" s="36">
        <f t="shared" si="79"/>
        <v>0</v>
      </c>
      <c r="AE760" s="16">
        <v>0</v>
      </c>
      <c r="AF760" s="16">
        <v>0</v>
      </c>
      <c r="AG760" s="16">
        <f t="shared" si="80"/>
        <v>0</v>
      </c>
      <c r="AH760" s="16">
        <v>0</v>
      </c>
      <c r="AI760" s="16">
        <v>0</v>
      </c>
      <c r="AJ760" s="16">
        <f t="shared" si="81"/>
        <v>0</v>
      </c>
      <c r="AK760" s="16">
        <v>0</v>
      </c>
      <c r="AL760" s="16">
        <v>0</v>
      </c>
      <c r="AM760" s="16">
        <f t="shared" si="82"/>
        <v>0</v>
      </c>
      <c r="AN760" s="16">
        <v>0</v>
      </c>
      <c r="AO760" s="16">
        <v>0</v>
      </c>
      <c r="AP760" s="16">
        <f t="shared" si="83"/>
        <v>0</v>
      </c>
      <c r="AQ760" s="16">
        <v>0</v>
      </c>
      <c r="AR760" s="16">
        <f t="shared" si="84"/>
        <v>0</v>
      </c>
      <c r="AS760" s="16">
        <v>0</v>
      </c>
      <c r="AT760" s="16" t="s">
        <v>273</v>
      </c>
      <c r="AU760" s="16" t="s">
        <v>274</v>
      </c>
      <c r="AV760" s="16">
        <v>0</v>
      </c>
      <c r="AW760" s="36">
        <v>0</v>
      </c>
      <c r="AX760" s="36">
        <v>0</v>
      </c>
      <c r="AY760" s="36">
        <v>0</v>
      </c>
      <c r="AZ760" s="36">
        <v>0</v>
      </c>
      <c r="BA760" s="36">
        <v>0</v>
      </c>
      <c r="BB760" s="36"/>
    </row>
    <row r="761" spans="1:54" hidden="1" x14ac:dyDescent="0.25">
      <c r="A761" s="2" t="str">
        <f t="shared" si="78"/>
        <v>R</v>
      </c>
      <c r="B761" s="34" t="s">
        <v>253</v>
      </c>
      <c r="C761" s="2" t="s">
        <v>2984</v>
      </c>
      <c r="D761" s="35" t="s">
        <v>2985</v>
      </c>
      <c r="E761" s="2" t="s">
        <v>3010</v>
      </c>
      <c r="F761" s="2" t="s">
        <v>3011</v>
      </c>
      <c r="G761" s="2" t="s">
        <v>3069</v>
      </c>
      <c r="H761" s="2" t="s">
        <v>3070</v>
      </c>
      <c r="I761" s="2" t="s">
        <v>3071</v>
      </c>
      <c r="J761" s="2" t="s">
        <v>3072</v>
      </c>
      <c r="K761" s="2" t="s">
        <v>262</v>
      </c>
      <c r="L761" s="2">
        <v>4580</v>
      </c>
      <c r="M761" s="2" t="s">
        <v>2396</v>
      </c>
      <c r="N761" s="2" t="s">
        <v>264</v>
      </c>
      <c r="O761" s="2" t="s">
        <v>450</v>
      </c>
      <c r="P761" s="2" t="s">
        <v>266</v>
      </c>
      <c r="Q761" s="2" t="s">
        <v>118</v>
      </c>
      <c r="R761" s="2" t="s">
        <v>267</v>
      </c>
      <c r="S761" s="2" t="s">
        <v>182</v>
      </c>
      <c r="T761" s="2" t="s">
        <v>2828</v>
      </c>
      <c r="U761" s="2" t="s">
        <v>188</v>
      </c>
      <c r="V761" s="2" t="s">
        <v>2020</v>
      </c>
      <c r="W761" s="2" t="s">
        <v>2021</v>
      </c>
      <c r="X761" s="2" t="s">
        <v>2992</v>
      </c>
      <c r="Y761" s="2" t="s">
        <v>2993</v>
      </c>
      <c r="Z761" s="16">
        <v>0</v>
      </c>
      <c r="AA761" s="16">
        <v>0</v>
      </c>
      <c r="AB761" s="16">
        <v>6225.46</v>
      </c>
      <c r="AC761" s="16">
        <v>69408.09</v>
      </c>
      <c r="AD761" s="36">
        <f t="shared" si="79"/>
        <v>-69408.09</v>
      </c>
      <c r="AE761" s="16">
        <v>0</v>
      </c>
      <c r="AF761" s="16">
        <v>250000</v>
      </c>
      <c r="AG761" s="16">
        <f t="shared" si="80"/>
        <v>-250000</v>
      </c>
      <c r="AH761" s="16">
        <v>0</v>
      </c>
      <c r="AI761" s="16">
        <v>150000</v>
      </c>
      <c r="AJ761" s="16">
        <f t="shared" si="81"/>
        <v>-150000</v>
      </c>
      <c r="AK761" s="16">
        <v>0</v>
      </c>
      <c r="AL761" s="16">
        <v>150000</v>
      </c>
      <c r="AM761" s="16">
        <f t="shared" si="82"/>
        <v>-150000</v>
      </c>
      <c r="AN761" s="16">
        <v>0</v>
      </c>
      <c r="AO761" s="16">
        <v>150000</v>
      </c>
      <c r="AP761" s="16">
        <f t="shared" si="83"/>
        <v>-150000</v>
      </c>
      <c r="AQ761" s="16">
        <v>150000</v>
      </c>
      <c r="AR761" s="16">
        <f t="shared" si="84"/>
        <v>-769408.09</v>
      </c>
      <c r="AS761" s="16" t="s">
        <v>2808</v>
      </c>
      <c r="AT761" s="16" t="s">
        <v>273</v>
      </c>
      <c r="AU761" s="16" t="s">
        <v>274</v>
      </c>
      <c r="AV761" s="16">
        <v>0</v>
      </c>
      <c r="AW761" s="36">
        <v>0</v>
      </c>
      <c r="AX761" s="36">
        <v>0</v>
      </c>
      <c r="AY761" s="36">
        <v>0</v>
      </c>
      <c r="AZ761" s="36">
        <v>0</v>
      </c>
      <c r="BA761" s="36">
        <v>0</v>
      </c>
      <c r="BB761" s="36"/>
    </row>
    <row r="762" spans="1:54" hidden="1" x14ac:dyDescent="0.25">
      <c r="A762" s="2" t="str">
        <f t="shared" si="78"/>
        <v>R</v>
      </c>
      <c r="B762" s="34" t="s">
        <v>253</v>
      </c>
      <c r="C762" s="2" t="s">
        <v>2984</v>
      </c>
      <c r="D762" s="35" t="s">
        <v>2985</v>
      </c>
      <c r="E762" s="2" t="s">
        <v>3010</v>
      </c>
      <c r="F762" s="2" t="s">
        <v>3011</v>
      </c>
      <c r="G762" s="2" t="s">
        <v>3073</v>
      </c>
      <c r="H762" s="2" t="s">
        <v>3074</v>
      </c>
      <c r="I762" s="2" t="s">
        <v>3075</v>
      </c>
      <c r="J762" s="2" t="s">
        <v>3076</v>
      </c>
      <c r="K762" s="2" t="s">
        <v>262</v>
      </c>
      <c r="L762" s="2">
        <v>4580</v>
      </c>
      <c r="M762" s="2" t="s">
        <v>2396</v>
      </c>
      <c r="N762" s="2" t="s">
        <v>264</v>
      </c>
      <c r="O762" s="2" t="s">
        <v>450</v>
      </c>
      <c r="P762" s="2" t="s">
        <v>266</v>
      </c>
      <c r="Q762" s="2" t="s">
        <v>118</v>
      </c>
      <c r="R762" s="2" t="s">
        <v>267</v>
      </c>
      <c r="S762" s="2" t="s">
        <v>182</v>
      </c>
      <c r="T762" s="2" t="s">
        <v>2828</v>
      </c>
      <c r="U762" s="2" t="s">
        <v>188</v>
      </c>
      <c r="V762" s="2" t="s">
        <v>2020</v>
      </c>
      <c r="W762" s="2" t="s">
        <v>2021</v>
      </c>
      <c r="X762" s="2" t="s">
        <v>2992</v>
      </c>
      <c r="Y762" s="2" t="s">
        <v>2993</v>
      </c>
      <c r="Z762" s="16">
        <v>2182192.6800000002</v>
      </c>
      <c r="AA762" s="16">
        <v>1756831</v>
      </c>
      <c r="AB762" s="16">
        <v>1752229.95</v>
      </c>
      <c r="AC762" s="16">
        <v>4612085.0203999998</v>
      </c>
      <c r="AD762" s="36">
        <f t="shared" si="79"/>
        <v>-2855254.0203999998</v>
      </c>
      <c r="AE762" s="16">
        <v>2225111.2640707977</v>
      </c>
      <c r="AF762" s="16">
        <v>2225111.2640707977</v>
      </c>
      <c r="AG762" s="16">
        <f t="shared" si="80"/>
        <v>0</v>
      </c>
      <c r="AH762" s="16">
        <v>2297260.7830088502</v>
      </c>
      <c r="AI762" s="16">
        <v>2297260.7830088502</v>
      </c>
      <c r="AJ762" s="16">
        <f t="shared" si="81"/>
        <v>0</v>
      </c>
      <c r="AK762" s="16">
        <v>2366430.5161061953</v>
      </c>
      <c r="AL762" s="16">
        <v>2366430.5161061953</v>
      </c>
      <c r="AM762" s="16">
        <f t="shared" si="82"/>
        <v>0</v>
      </c>
      <c r="AN762" s="16">
        <v>2293452.7433628323</v>
      </c>
      <c r="AO762" s="16">
        <v>2293452.7433628323</v>
      </c>
      <c r="AP762" s="16">
        <f t="shared" si="83"/>
        <v>0</v>
      </c>
      <c r="AQ762" s="16">
        <v>2300000</v>
      </c>
      <c r="AR762" s="16">
        <f t="shared" si="84"/>
        <v>-2855254.0203999998</v>
      </c>
      <c r="AS762" s="16" t="s">
        <v>2808</v>
      </c>
      <c r="AT762" s="16" t="s">
        <v>3077</v>
      </c>
      <c r="AU762" s="16" t="s">
        <v>274</v>
      </c>
      <c r="AV762" s="16">
        <v>0</v>
      </c>
      <c r="AW762" s="36">
        <v>0</v>
      </c>
      <c r="AX762" s="36">
        <v>0</v>
      </c>
      <c r="AY762" s="36">
        <v>0</v>
      </c>
      <c r="AZ762" s="36">
        <v>0</v>
      </c>
      <c r="BA762" s="36">
        <v>0</v>
      </c>
      <c r="BB762" s="36"/>
    </row>
    <row r="763" spans="1:54" hidden="1" x14ac:dyDescent="0.25">
      <c r="A763" s="2" t="str">
        <f t="shared" si="78"/>
        <v>R</v>
      </c>
      <c r="B763" s="34" t="s">
        <v>253</v>
      </c>
      <c r="C763" s="2" t="s">
        <v>2984</v>
      </c>
      <c r="D763" s="35" t="s">
        <v>2985</v>
      </c>
      <c r="E763" s="2" t="s">
        <v>3010</v>
      </c>
      <c r="F763" s="2" t="s">
        <v>3011</v>
      </c>
      <c r="G763" s="2" t="s">
        <v>3073</v>
      </c>
      <c r="H763" s="2" t="s">
        <v>3074</v>
      </c>
      <c r="I763" s="2" t="s">
        <v>3078</v>
      </c>
      <c r="J763" s="2" t="s">
        <v>3079</v>
      </c>
      <c r="K763" s="2" t="s">
        <v>262</v>
      </c>
      <c r="L763" s="2">
        <v>3037</v>
      </c>
      <c r="M763" s="2" t="s">
        <v>2806</v>
      </c>
      <c r="N763" s="2" t="s">
        <v>264</v>
      </c>
      <c r="O763" s="2" t="s">
        <v>450</v>
      </c>
      <c r="P763" s="2" t="s">
        <v>266</v>
      </c>
      <c r="Q763" s="2" t="s">
        <v>118</v>
      </c>
      <c r="R763" s="2" t="s">
        <v>267</v>
      </c>
      <c r="S763" s="2" t="s">
        <v>182</v>
      </c>
      <c r="T763" s="2" t="s">
        <v>2828</v>
      </c>
      <c r="U763" s="2" t="s">
        <v>188</v>
      </c>
      <c r="V763" s="2" t="s">
        <v>2020</v>
      </c>
      <c r="W763" s="2" t="s">
        <v>2021</v>
      </c>
      <c r="X763" s="2" t="s">
        <v>2992</v>
      </c>
      <c r="Y763" s="2" t="s">
        <v>2993</v>
      </c>
      <c r="Z763" s="16">
        <v>0</v>
      </c>
      <c r="AA763" s="16">
        <v>0</v>
      </c>
      <c r="AB763" s="16">
        <v>0</v>
      </c>
      <c r="AC763" s="16">
        <v>0</v>
      </c>
      <c r="AD763" s="36">
        <f t="shared" si="79"/>
        <v>0</v>
      </c>
      <c r="AE763" s="16">
        <v>0</v>
      </c>
      <c r="AF763" s="16">
        <v>0</v>
      </c>
      <c r="AG763" s="16">
        <f t="shared" si="80"/>
        <v>0</v>
      </c>
      <c r="AH763" s="16">
        <v>0</v>
      </c>
      <c r="AI763" s="16">
        <v>0</v>
      </c>
      <c r="AJ763" s="16">
        <f t="shared" si="81"/>
        <v>0</v>
      </c>
      <c r="AK763" s="16">
        <v>0</v>
      </c>
      <c r="AL763" s="16">
        <v>0</v>
      </c>
      <c r="AM763" s="16">
        <f t="shared" si="82"/>
        <v>0</v>
      </c>
      <c r="AN763" s="16">
        <v>0</v>
      </c>
      <c r="AO763" s="16">
        <v>0</v>
      </c>
      <c r="AP763" s="16">
        <f t="shared" si="83"/>
        <v>0</v>
      </c>
      <c r="AQ763" s="16">
        <v>0</v>
      </c>
      <c r="AR763" s="16">
        <f t="shared" si="84"/>
        <v>0</v>
      </c>
      <c r="AS763" s="16" t="s">
        <v>2808</v>
      </c>
      <c r="AT763" s="16" t="s">
        <v>273</v>
      </c>
      <c r="AU763" s="16" t="s">
        <v>274</v>
      </c>
      <c r="AV763" s="16">
        <v>0</v>
      </c>
      <c r="AW763" s="36">
        <v>0</v>
      </c>
      <c r="AX763" s="36">
        <v>0</v>
      </c>
      <c r="AY763" s="36">
        <v>0</v>
      </c>
      <c r="AZ763" s="36">
        <v>0</v>
      </c>
      <c r="BA763" s="36">
        <v>0</v>
      </c>
      <c r="BB763" s="36"/>
    </row>
    <row r="764" spans="1:54" hidden="1" x14ac:dyDescent="0.25">
      <c r="A764" s="2" t="str">
        <f t="shared" si="78"/>
        <v>R</v>
      </c>
      <c r="B764" s="34" t="s">
        <v>253</v>
      </c>
      <c r="C764" s="2" t="s">
        <v>2984</v>
      </c>
      <c r="D764" s="35" t="s">
        <v>2985</v>
      </c>
      <c r="E764" s="2" t="s">
        <v>3010</v>
      </c>
      <c r="F764" s="2" t="s">
        <v>3011</v>
      </c>
      <c r="G764" s="2" t="s">
        <v>3073</v>
      </c>
      <c r="H764" s="2" t="s">
        <v>3074</v>
      </c>
      <c r="I764" s="2" t="s">
        <v>3080</v>
      </c>
      <c r="J764" s="2" t="s">
        <v>3081</v>
      </c>
      <c r="K764" s="2" t="s">
        <v>262</v>
      </c>
      <c r="L764" s="2">
        <v>4022</v>
      </c>
      <c r="M764" s="2" t="s">
        <v>1991</v>
      </c>
      <c r="N764" s="2" t="s">
        <v>264</v>
      </c>
      <c r="O764" s="2" t="s">
        <v>450</v>
      </c>
      <c r="P764" s="2" t="s">
        <v>266</v>
      </c>
      <c r="Q764" s="2" t="s">
        <v>118</v>
      </c>
      <c r="R764" s="2" t="s">
        <v>267</v>
      </c>
      <c r="S764" s="2" t="s">
        <v>182</v>
      </c>
      <c r="T764" s="2" t="s">
        <v>2828</v>
      </c>
      <c r="U764" s="2" t="s">
        <v>188</v>
      </c>
      <c r="V764" s="2" t="s">
        <v>2020</v>
      </c>
      <c r="W764" s="2" t="s">
        <v>2021</v>
      </c>
      <c r="X764" s="2" t="s">
        <v>2992</v>
      </c>
      <c r="Y764" s="2" t="s">
        <v>2993</v>
      </c>
      <c r="Z764" s="16">
        <v>0</v>
      </c>
      <c r="AA764" s="16">
        <v>1819874</v>
      </c>
      <c r="AB764" s="16">
        <v>2121000.85</v>
      </c>
      <c r="AC764" s="16">
        <v>2359368.0600195001</v>
      </c>
      <c r="AD764" s="36">
        <f t="shared" si="79"/>
        <v>-539494.06001950009</v>
      </c>
      <c r="AE764" s="16">
        <v>0</v>
      </c>
      <c r="AF764" s="16">
        <v>2200000</v>
      </c>
      <c r="AG764" s="16">
        <f t="shared" si="80"/>
        <v>-2200000</v>
      </c>
      <c r="AH764" s="16">
        <v>0</v>
      </c>
      <c r="AI764" s="16">
        <v>2200000</v>
      </c>
      <c r="AJ764" s="16">
        <f t="shared" si="81"/>
        <v>-2200000</v>
      </c>
      <c r="AK764" s="16">
        <v>0</v>
      </c>
      <c r="AL764" s="16">
        <v>2200000</v>
      </c>
      <c r="AM764" s="16">
        <f t="shared" si="82"/>
        <v>-2200000</v>
      </c>
      <c r="AN764" s="16">
        <v>0</v>
      </c>
      <c r="AO764" s="16">
        <v>2000000</v>
      </c>
      <c r="AP764" s="16">
        <f t="shared" si="83"/>
        <v>-2000000</v>
      </c>
      <c r="AQ764" s="16">
        <v>1800000</v>
      </c>
      <c r="AR764" s="16">
        <f t="shared" si="84"/>
        <v>-9139494.0600195006</v>
      </c>
      <c r="AS764" s="16" t="s">
        <v>2808</v>
      </c>
      <c r="AT764" s="16" t="s">
        <v>273</v>
      </c>
      <c r="AU764" s="16" t="s">
        <v>274</v>
      </c>
      <c r="AV764" s="16">
        <v>0</v>
      </c>
      <c r="AW764" s="36">
        <v>0</v>
      </c>
      <c r="AX764" s="36">
        <v>0</v>
      </c>
      <c r="AY764" s="36">
        <v>0</v>
      </c>
      <c r="AZ764" s="36">
        <v>0</v>
      </c>
      <c r="BA764" s="36">
        <v>0</v>
      </c>
      <c r="BB764" s="36"/>
    </row>
    <row r="765" spans="1:54" hidden="1" x14ac:dyDescent="0.25">
      <c r="A765" s="2" t="str">
        <f t="shared" si="78"/>
        <v>R</v>
      </c>
      <c r="B765" s="34" t="s">
        <v>253</v>
      </c>
      <c r="C765" s="2" t="s">
        <v>2984</v>
      </c>
      <c r="D765" s="35" t="s">
        <v>2985</v>
      </c>
      <c r="E765" s="2" t="s">
        <v>3010</v>
      </c>
      <c r="F765" s="2" t="s">
        <v>3011</v>
      </c>
      <c r="G765" s="2" t="s">
        <v>3073</v>
      </c>
      <c r="H765" s="2" t="s">
        <v>3074</v>
      </c>
      <c r="I765" s="2" t="s">
        <v>3082</v>
      </c>
      <c r="J765" s="2" t="s">
        <v>3083</v>
      </c>
      <c r="K765" s="2" t="s">
        <v>262</v>
      </c>
      <c r="L765" s="2">
        <v>4580</v>
      </c>
      <c r="M765" s="2" t="s">
        <v>2396</v>
      </c>
      <c r="N765" s="2" t="s">
        <v>264</v>
      </c>
      <c r="O765" s="2" t="s">
        <v>450</v>
      </c>
      <c r="P765" s="2" t="s">
        <v>266</v>
      </c>
      <c r="Q765" s="2" t="s">
        <v>118</v>
      </c>
      <c r="R765" s="2" t="s">
        <v>267</v>
      </c>
      <c r="S765" s="2" t="s">
        <v>182</v>
      </c>
      <c r="T765" s="2" t="s">
        <v>2828</v>
      </c>
      <c r="U765" s="2" t="s">
        <v>188</v>
      </c>
      <c r="V765" s="2" t="s">
        <v>2020</v>
      </c>
      <c r="W765" s="2" t="s">
        <v>2021</v>
      </c>
      <c r="X765" s="2" t="s">
        <v>2992</v>
      </c>
      <c r="Y765" s="2" t="s">
        <v>2993</v>
      </c>
      <c r="Z765" s="16">
        <v>3610439.8947109575</v>
      </c>
      <c r="AA765" s="16">
        <v>2906656</v>
      </c>
      <c r="AB765" s="16">
        <v>2776621</v>
      </c>
      <c r="AC765" s="16">
        <v>0</v>
      </c>
      <c r="AD765" s="36">
        <f t="shared" si="79"/>
        <v>2906656</v>
      </c>
      <c r="AE765" s="16">
        <v>3685843.7721580188</v>
      </c>
      <c r="AF765" s="16">
        <v>0</v>
      </c>
      <c r="AG765" s="16">
        <f t="shared" si="80"/>
        <v>3685843.7721580188</v>
      </c>
      <c r="AH765" s="16">
        <v>3796776.9342326773</v>
      </c>
      <c r="AI765" s="16">
        <v>0</v>
      </c>
      <c r="AJ765" s="16">
        <f t="shared" si="81"/>
        <v>3796776.9342326773</v>
      </c>
      <c r="AK765" s="16">
        <v>3911288.5854065185</v>
      </c>
      <c r="AL765" s="16">
        <v>0</v>
      </c>
      <c r="AM765" s="16">
        <f t="shared" si="82"/>
        <v>3911288.5854065185</v>
      </c>
      <c r="AN765" s="16">
        <v>4029378.7256795424</v>
      </c>
      <c r="AO765" s="16">
        <v>0</v>
      </c>
      <c r="AP765" s="16">
        <f t="shared" si="83"/>
        <v>4029378.7256795424</v>
      </c>
      <c r="AQ765" s="16">
        <v>0</v>
      </c>
      <c r="AR765" s="16">
        <f t="shared" si="84"/>
        <v>18329944.017476756</v>
      </c>
      <c r="AS765" s="16" t="s">
        <v>2808</v>
      </c>
      <c r="AT765" s="16" t="s">
        <v>273</v>
      </c>
      <c r="AU765" s="16" t="s">
        <v>274</v>
      </c>
      <c r="AV765" s="16">
        <v>0</v>
      </c>
      <c r="AW765" s="36">
        <v>0</v>
      </c>
      <c r="AX765" s="36">
        <v>0</v>
      </c>
      <c r="AY765" s="36">
        <v>0</v>
      </c>
      <c r="AZ765" s="36">
        <v>0</v>
      </c>
      <c r="BA765" s="36">
        <v>0</v>
      </c>
      <c r="BB765" s="36"/>
    </row>
    <row r="766" spans="1:54" hidden="1" x14ac:dyDescent="0.25">
      <c r="A766" s="2" t="str">
        <f t="shared" si="78"/>
        <v>R</v>
      </c>
      <c r="B766" s="34" t="s">
        <v>253</v>
      </c>
      <c r="C766" s="2" t="s">
        <v>2984</v>
      </c>
      <c r="D766" s="35" t="s">
        <v>2985</v>
      </c>
      <c r="E766" s="2" t="s">
        <v>3010</v>
      </c>
      <c r="F766" s="2" t="s">
        <v>3011</v>
      </c>
      <c r="G766" s="2" t="s">
        <v>3073</v>
      </c>
      <c r="H766" s="2" t="s">
        <v>3074</v>
      </c>
      <c r="I766" s="2" t="s">
        <v>3084</v>
      </c>
      <c r="J766" s="2" t="s">
        <v>3085</v>
      </c>
      <c r="K766" s="2" t="s">
        <v>262</v>
      </c>
      <c r="L766" s="2">
        <v>3037</v>
      </c>
      <c r="M766" s="2" t="s">
        <v>2806</v>
      </c>
      <c r="N766" s="2" t="s">
        <v>264</v>
      </c>
      <c r="O766" s="2" t="s">
        <v>450</v>
      </c>
      <c r="P766" s="2" t="s">
        <v>266</v>
      </c>
      <c r="Q766" s="2" t="s">
        <v>118</v>
      </c>
      <c r="R766" s="2" t="s">
        <v>267</v>
      </c>
      <c r="S766" s="2" t="s">
        <v>182</v>
      </c>
      <c r="T766" s="2" t="s">
        <v>2828</v>
      </c>
      <c r="U766" s="2" t="s">
        <v>188</v>
      </c>
      <c r="V766" s="2" t="s">
        <v>2020</v>
      </c>
      <c r="W766" s="2" t="s">
        <v>2021</v>
      </c>
      <c r="X766" s="2" t="s">
        <v>2992</v>
      </c>
      <c r="Y766" s="2" t="s">
        <v>2993</v>
      </c>
      <c r="Z766" s="16">
        <v>843989.69697659195</v>
      </c>
      <c r="AA766" s="16">
        <v>679476</v>
      </c>
      <c r="AB766" s="16">
        <v>968657.65</v>
      </c>
      <c r="AC766" s="16">
        <v>551851.55332000006</v>
      </c>
      <c r="AD766" s="36">
        <f t="shared" si="79"/>
        <v>127624.44667999994</v>
      </c>
      <c r="AE766" s="16">
        <v>861616.3844532714</v>
      </c>
      <c r="AF766" s="16">
        <v>206000</v>
      </c>
      <c r="AG766" s="16">
        <f t="shared" si="80"/>
        <v>655616.3844532714</v>
      </c>
      <c r="AH766" s="16">
        <v>887548.52806302998</v>
      </c>
      <c r="AI766" s="16">
        <v>206000</v>
      </c>
      <c r="AJ766" s="16">
        <f t="shared" si="81"/>
        <v>681548.52806302998</v>
      </c>
      <c r="AK766" s="16">
        <v>914317.1924343938</v>
      </c>
      <c r="AL766" s="16">
        <v>206000</v>
      </c>
      <c r="AM766" s="16">
        <f t="shared" si="82"/>
        <v>708317.1924343938</v>
      </c>
      <c r="AN766" s="16">
        <v>941922.37756736251</v>
      </c>
      <c r="AO766" s="16">
        <v>206000</v>
      </c>
      <c r="AP766" s="16">
        <f t="shared" si="83"/>
        <v>735922.37756736251</v>
      </c>
      <c r="AQ766" s="16">
        <v>206000</v>
      </c>
      <c r="AR766" s="16">
        <f t="shared" si="84"/>
        <v>2909028.9291980579</v>
      </c>
      <c r="AS766" s="16" t="s">
        <v>2808</v>
      </c>
      <c r="AT766" s="16" t="s">
        <v>273</v>
      </c>
      <c r="AU766" s="16" t="s">
        <v>274</v>
      </c>
      <c r="AV766" s="16">
        <v>0</v>
      </c>
      <c r="AW766" s="36">
        <v>0</v>
      </c>
      <c r="AX766" s="36">
        <v>0</v>
      </c>
      <c r="AY766" s="36">
        <v>0</v>
      </c>
      <c r="AZ766" s="36">
        <v>0</v>
      </c>
      <c r="BA766" s="36">
        <v>0</v>
      </c>
      <c r="BB766" s="36"/>
    </row>
    <row r="767" spans="1:54" hidden="1" x14ac:dyDescent="0.25">
      <c r="A767" s="2" t="str">
        <f t="shared" si="78"/>
        <v>R</v>
      </c>
      <c r="B767" s="34" t="s">
        <v>253</v>
      </c>
      <c r="C767" s="2" t="s">
        <v>2984</v>
      </c>
      <c r="D767" s="35" t="s">
        <v>2985</v>
      </c>
      <c r="E767" s="2" t="s">
        <v>3010</v>
      </c>
      <c r="F767" s="2" t="s">
        <v>3011</v>
      </c>
      <c r="G767" s="2" t="s">
        <v>3073</v>
      </c>
      <c r="H767" s="2" t="s">
        <v>3074</v>
      </c>
      <c r="I767" s="2" t="s">
        <v>3086</v>
      </c>
      <c r="J767" s="2" t="s">
        <v>3087</v>
      </c>
      <c r="K767" s="2" t="s">
        <v>262</v>
      </c>
      <c r="L767" s="2">
        <v>4580</v>
      </c>
      <c r="M767" s="2" t="s">
        <v>2396</v>
      </c>
      <c r="N767" s="2" t="s">
        <v>264</v>
      </c>
      <c r="O767" s="2" t="s">
        <v>450</v>
      </c>
      <c r="P767" s="2" t="s">
        <v>266</v>
      </c>
      <c r="Q767" s="2" t="s">
        <v>118</v>
      </c>
      <c r="R767" s="2" t="s">
        <v>267</v>
      </c>
      <c r="S767" s="2" t="s">
        <v>182</v>
      </c>
      <c r="T767" s="2" t="s">
        <v>2828</v>
      </c>
      <c r="U767" s="2" t="s">
        <v>188</v>
      </c>
      <c r="V767" s="2" t="s">
        <v>2020</v>
      </c>
      <c r="W767" s="2" t="s">
        <v>2021</v>
      </c>
      <c r="X767" s="2" t="s">
        <v>2992</v>
      </c>
      <c r="Y767" s="2" t="s">
        <v>2993</v>
      </c>
      <c r="Z767" s="16">
        <v>2774250</v>
      </c>
      <c r="AA767" s="16">
        <v>413608</v>
      </c>
      <c r="AB767" s="16">
        <v>440529.09</v>
      </c>
      <c r="AC767" s="16">
        <v>572032.17999999993</v>
      </c>
      <c r="AD767" s="36">
        <f t="shared" si="79"/>
        <v>-158424.17999999993</v>
      </c>
      <c r="AE767" s="16">
        <v>2832190.0884955763</v>
      </c>
      <c r="AF767" s="16">
        <v>500000</v>
      </c>
      <c r="AG767" s="16">
        <f t="shared" si="80"/>
        <v>2332190.0884955763</v>
      </c>
      <c r="AH767" s="16">
        <v>2917430.7610619473</v>
      </c>
      <c r="AI767" s="16">
        <v>500000</v>
      </c>
      <c r="AJ767" s="16">
        <f t="shared" si="81"/>
        <v>2417430.7610619473</v>
      </c>
      <c r="AK767" s="16">
        <v>3005421.1327433633</v>
      </c>
      <c r="AL767" s="16">
        <v>500000</v>
      </c>
      <c r="AM767" s="16">
        <f t="shared" si="82"/>
        <v>2505421.1327433633</v>
      </c>
      <c r="AN767" s="16">
        <v>3096161.2035398236</v>
      </c>
      <c r="AO767" s="16">
        <v>500000</v>
      </c>
      <c r="AP767" s="16">
        <f t="shared" si="83"/>
        <v>2596161.2035398236</v>
      </c>
      <c r="AQ767" s="16">
        <v>500000</v>
      </c>
      <c r="AR767" s="16">
        <f t="shared" si="84"/>
        <v>9692779.0058407113</v>
      </c>
      <c r="AS767" s="16" t="s">
        <v>2808</v>
      </c>
      <c r="AT767" s="16" t="s">
        <v>273</v>
      </c>
      <c r="AU767" s="16" t="s">
        <v>274</v>
      </c>
      <c r="AV767" s="16">
        <v>0</v>
      </c>
      <c r="AW767" s="36">
        <v>0</v>
      </c>
      <c r="AX767" s="36">
        <v>0</v>
      </c>
      <c r="AY767" s="36">
        <v>0</v>
      </c>
      <c r="AZ767" s="36">
        <v>0</v>
      </c>
      <c r="BA767" s="36">
        <v>0</v>
      </c>
      <c r="BB767" s="36"/>
    </row>
    <row r="768" spans="1:54" hidden="1" x14ac:dyDescent="0.25">
      <c r="A768" s="2" t="str">
        <f t="shared" si="78"/>
        <v>R</v>
      </c>
      <c r="B768" s="34" t="s">
        <v>253</v>
      </c>
      <c r="C768" s="2" t="s">
        <v>2984</v>
      </c>
      <c r="D768" s="35" t="s">
        <v>2985</v>
      </c>
      <c r="E768" s="2" t="s">
        <v>3010</v>
      </c>
      <c r="F768" s="2" t="s">
        <v>3011</v>
      </c>
      <c r="G768" s="2" t="s">
        <v>3073</v>
      </c>
      <c r="H768" s="2" t="s">
        <v>3074</v>
      </c>
      <c r="I768" s="2" t="s">
        <v>3088</v>
      </c>
      <c r="J768" s="2" t="s">
        <v>3089</v>
      </c>
      <c r="K768" s="2" t="s">
        <v>262</v>
      </c>
      <c r="L768" s="2">
        <v>4022</v>
      </c>
      <c r="M768" s="2" t="s">
        <v>1991</v>
      </c>
      <c r="N768" s="2" t="s">
        <v>264</v>
      </c>
      <c r="O768" s="2" t="s">
        <v>450</v>
      </c>
      <c r="P768" s="2" t="s">
        <v>266</v>
      </c>
      <c r="Q768" s="2" t="s">
        <v>118</v>
      </c>
      <c r="R768" s="2" t="s">
        <v>267</v>
      </c>
      <c r="S768" s="2" t="s">
        <v>182</v>
      </c>
      <c r="T768" s="2" t="s">
        <v>2828</v>
      </c>
      <c r="U768" s="2" t="s">
        <v>188</v>
      </c>
      <c r="V768" s="2" t="s">
        <v>2020</v>
      </c>
      <c r="W768" s="2" t="s">
        <v>2021</v>
      </c>
      <c r="X768" s="2" t="s">
        <v>2992</v>
      </c>
      <c r="Y768" s="2" t="s">
        <v>2993</v>
      </c>
      <c r="Z768" s="16">
        <v>77062.5</v>
      </c>
      <c r="AA768" s="16">
        <v>0</v>
      </c>
      <c r="AB768" s="16">
        <v>335.18</v>
      </c>
      <c r="AC768" s="16">
        <v>349.23</v>
      </c>
      <c r="AD768" s="36">
        <f t="shared" si="79"/>
        <v>-349.23</v>
      </c>
      <c r="AE768" s="16">
        <v>78671.94690265489</v>
      </c>
      <c r="AF768" s="16">
        <v>75000</v>
      </c>
      <c r="AG768" s="16">
        <f t="shared" si="80"/>
        <v>3671.9469026548904</v>
      </c>
      <c r="AH768" s="16">
        <v>81039.743362831883</v>
      </c>
      <c r="AI768" s="16">
        <v>75000</v>
      </c>
      <c r="AJ768" s="16">
        <f t="shared" si="81"/>
        <v>6039.7433628318831</v>
      </c>
      <c r="AK768" s="16">
        <v>83483.920353982321</v>
      </c>
      <c r="AL768" s="16">
        <v>75000</v>
      </c>
      <c r="AM768" s="16">
        <f t="shared" si="82"/>
        <v>8483.9203539823211</v>
      </c>
      <c r="AN768" s="16">
        <v>86004.477876106219</v>
      </c>
      <c r="AO768" s="16">
        <v>75000</v>
      </c>
      <c r="AP768" s="16">
        <f t="shared" si="83"/>
        <v>11004.477876106219</v>
      </c>
      <c r="AQ768" s="16">
        <v>75000</v>
      </c>
      <c r="AR768" s="16">
        <f t="shared" si="84"/>
        <v>28850.858495575314</v>
      </c>
      <c r="AS768" s="16" t="s">
        <v>2808</v>
      </c>
      <c r="AT768" s="16" t="s">
        <v>273</v>
      </c>
      <c r="AU768" s="16" t="s">
        <v>274</v>
      </c>
      <c r="AV768" s="16">
        <v>0</v>
      </c>
      <c r="AW768" s="36">
        <v>0</v>
      </c>
      <c r="AX768" s="36">
        <v>0</v>
      </c>
      <c r="AY768" s="36">
        <v>0</v>
      </c>
      <c r="AZ768" s="36">
        <v>0</v>
      </c>
      <c r="BA768" s="36">
        <v>0</v>
      </c>
      <c r="BB768" s="36"/>
    </row>
    <row r="769" spans="1:54" hidden="1" x14ac:dyDescent="0.25">
      <c r="A769" s="2" t="str">
        <f t="shared" si="78"/>
        <v>R</v>
      </c>
      <c r="B769" s="34" t="s">
        <v>253</v>
      </c>
      <c r="C769" s="2" t="s">
        <v>2984</v>
      </c>
      <c r="D769" s="35" t="s">
        <v>2985</v>
      </c>
      <c r="E769" s="2" t="s">
        <v>3010</v>
      </c>
      <c r="F769" s="2" t="s">
        <v>3011</v>
      </c>
      <c r="G769" s="2" t="s">
        <v>3073</v>
      </c>
      <c r="H769" s="2" t="s">
        <v>3074</v>
      </c>
      <c r="I769" s="2" t="s">
        <v>3090</v>
      </c>
      <c r="J769" s="2" t="s">
        <v>3091</v>
      </c>
      <c r="K769" s="2" t="s">
        <v>262</v>
      </c>
      <c r="L769" s="2">
        <v>3037</v>
      </c>
      <c r="M769" s="2" t="s">
        <v>2806</v>
      </c>
      <c r="N769" s="2" t="s">
        <v>264</v>
      </c>
      <c r="O769" s="2" t="s">
        <v>450</v>
      </c>
      <c r="P769" s="2" t="s">
        <v>266</v>
      </c>
      <c r="Q769" s="2" t="s">
        <v>118</v>
      </c>
      <c r="R769" s="2" t="s">
        <v>267</v>
      </c>
      <c r="S769" s="2" t="s">
        <v>182</v>
      </c>
      <c r="T769" s="2" t="s">
        <v>2828</v>
      </c>
      <c r="U769" s="2" t="s">
        <v>188</v>
      </c>
      <c r="V769" s="2" t="s">
        <v>2020</v>
      </c>
      <c r="W769" s="2" t="s">
        <v>2021</v>
      </c>
      <c r="X769" s="2" t="s">
        <v>2992</v>
      </c>
      <c r="Y769" s="2" t="s">
        <v>2993</v>
      </c>
      <c r="Z769" s="16">
        <v>0</v>
      </c>
      <c r="AA769" s="16">
        <v>0</v>
      </c>
      <c r="AB769" s="16">
        <v>0</v>
      </c>
      <c r="AC769" s="16">
        <v>119.11</v>
      </c>
      <c r="AD769" s="36">
        <f t="shared" si="79"/>
        <v>-119.11</v>
      </c>
      <c r="AE769" s="16">
        <v>0</v>
      </c>
      <c r="AF769" s="16">
        <v>100000</v>
      </c>
      <c r="AG769" s="16">
        <f t="shared" si="80"/>
        <v>-100000</v>
      </c>
      <c r="AH769" s="16">
        <v>0</v>
      </c>
      <c r="AI769" s="16">
        <v>0</v>
      </c>
      <c r="AJ769" s="16">
        <f t="shared" si="81"/>
        <v>0</v>
      </c>
      <c r="AK769" s="16">
        <v>0</v>
      </c>
      <c r="AL769" s="16">
        <v>0</v>
      </c>
      <c r="AM769" s="16">
        <f t="shared" si="82"/>
        <v>0</v>
      </c>
      <c r="AN769" s="16">
        <v>0</v>
      </c>
      <c r="AO769" s="16">
        <v>0</v>
      </c>
      <c r="AP769" s="16">
        <f t="shared" si="83"/>
        <v>0</v>
      </c>
      <c r="AQ769" s="16">
        <v>0</v>
      </c>
      <c r="AR769" s="16">
        <f t="shared" si="84"/>
        <v>-100119.11</v>
      </c>
      <c r="AS769" s="16" t="s">
        <v>2808</v>
      </c>
      <c r="AT769" s="16" t="s">
        <v>273</v>
      </c>
      <c r="AU769" s="16" t="s">
        <v>274</v>
      </c>
      <c r="AV769" s="16">
        <v>0</v>
      </c>
      <c r="AW769" s="36">
        <v>0</v>
      </c>
      <c r="AX769" s="36">
        <v>0</v>
      </c>
      <c r="AY769" s="36">
        <v>0</v>
      </c>
      <c r="AZ769" s="36">
        <v>0</v>
      </c>
      <c r="BA769" s="36">
        <v>0</v>
      </c>
      <c r="BB769" s="36"/>
    </row>
    <row r="770" spans="1:54" hidden="1" x14ac:dyDescent="0.25">
      <c r="A770" s="2" t="str">
        <f t="shared" si="78"/>
        <v>R</v>
      </c>
      <c r="B770" s="34" t="s">
        <v>253</v>
      </c>
      <c r="C770" s="2" t="s">
        <v>2984</v>
      </c>
      <c r="D770" s="35" t="s">
        <v>2985</v>
      </c>
      <c r="E770" s="2" t="s">
        <v>3010</v>
      </c>
      <c r="F770" s="2" t="s">
        <v>3011</v>
      </c>
      <c r="G770" s="2" t="s">
        <v>3073</v>
      </c>
      <c r="H770" s="2" t="s">
        <v>3074</v>
      </c>
      <c r="I770" s="2" t="s">
        <v>3092</v>
      </c>
      <c r="J770" s="2" t="s">
        <v>3093</v>
      </c>
      <c r="K770" s="2" t="s">
        <v>262</v>
      </c>
      <c r="L770" s="2">
        <v>4580</v>
      </c>
      <c r="M770" s="2" t="s">
        <v>2396</v>
      </c>
      <c r="N770" s="2" t="s">
        <v>422</v>
      </c>
      <c r="O770" s="2" t="s">
        <v>450</v>
      </c>
      <c r="P770" s="2" t="s">
        <v>266</v>
      </c>
      <c r="Q770" s="2" t="s">
        <v>118</v>
      </c>
      <c r="R770" s="2" t="s">
        <v>267</v>
      </c>
      <c r="S770" s="2" t="s">
        <v>182</v>
      </c>
      <c r="T770" s="2" t="s">
        <v>2828</v>
      </c>
      <c r="U770" s="2" t="s">
        <v>188</v>
      </c>
      <c r="V770" s="2" t="s">
        <v>2020</v>
      </c>
      <c r="W770" s="2" t="s">
        <v>2021</v>
      </c>
      <c r="X770" s="2" t="s">
        <v>2992</v>
      </c>
      <c r="Y770" s="2" t="s">
        <v>2993</v>
      </c>
      <c r="Z770" s="16">
        <v>0</v>
      </c>
      <c r="AA770" s="16">
        <v>0</v>
      </c>
      <c r="AB770" s="16">
        <v>0</v>
      </c>
      <c r="AC770" s="16">
        <v>0</v>
      </c>
      <c r="AD770" s="36">
        <f t="shared" si="79"/>
        <v>0</v>
      </c>
      <c r="AE770" s="16">
        <v>0</v>
      </c>
      <c r="AF770" s="16">
        <v>0</v>
      </c>
      <c r="AG770" s="16">
        <f t="shared" si="80"/>
        <v>0</v>
      </c>
      <c r="AH770" s="16">
        <v>0</v>
      </c>
      <c r="AI770" s="16">
        <v>0</v>
      </c>
      <c r="AJ770" s="16">
        <f t="shared" si="81"/>
        <v>0</v>
      </c>
      <c r="AK770" s="16">
        <v>0</v>
      </c>
      <c r="AL770" s="16">
        <v>0</v>
      </c>
      <c r="AM770" s="16">
        <f t="shared" si="82"/>
        <v>0</v>
      </c>
      <c r="AN770" s="16">
        <v>0</v>
      </c>
      <c r="AO770" s="16">
        <v>0</v>
      </c>
      <c r="AP770" s="16">
        <f t="shared" si="83"/>
        <v>0</v>
      </c>
      <c r="AQ770" s="16">
        <v>0</v>
      </c>
      <c r="AR770" s="16">
        <f t="shared" si="84"/>
        <v>0</v>
      </c>
      <c r="AS770" s="16">
        <v>0</v>
      </c>
      <c r="AT770" s="16" t="s">
        <v>273</v>
      </c>
      <c r="AU770" s="16" t="s">
        <v>274</v>
      </c>
      <c r="AV770" s="16">
        <v>0</v>
      </c>
      <c r="AW770" s="36">
        <v>0</v>
      </c>
      <c r="AX770" s="36">
        <v>0</v>
      </c>
      <c r="AY770" s="36">
        <v>0</v>
      </c>
      <c r="AZ770" s="36">
        <v>0</v>
      </c>
      <c r="BA770" s="36">
        <v>0</v>
      </c>
      <c r="BB770" s="36"/>
    </row>
    <row r="771" spans="1:54" hidden="1" x14ac:dyDescent="0.25">
      <c r="A771" s="2" t="str">
        <f t="shared" si="78"/>
        <v>R</v>
      </c>
      <c r="B771" s="34" t="s">
        <v>253</v>
      </c>
      <c r="C771" s="2" t="s">
        <v>2984</v>
      </c>
      <c r="D771" s="35" t="s">
        <v>2985</v>
      </c>
      <c r="E771" s="2" t="s">
        <v>3010</v>
      </c>
      <c r="F771" s="2" t="s">
        <v>3011</v>
      </c>
      <c r="G771" s="2" t="s">
        <v>3094</v>
      </c>
      <c r="H771" s="2" t="s">
        <v>3095</v>
      </c>
      <c r="I771" s="2" t="s">
        <v>3096</v>
      </c>
      <c r="J771" s="2" t="s">
        <v>3097</v>
      </c>
      <c r="K771" s="2" t="s">
        <v>262</v>
      </c>
      <c r="L771" s="2">
        <v>4580</v>
      </c>
      <c r="M771" s="2" t="s">
        <v>2396</v>
      </c>
      <c r="N771" s="2" t="s">
        <v>264</v>
      </c>
      <c r="O771" s="2" t="s">
        <v>450</v>
      </c>
      <c r="P771" s="2" t="s">
        <v>266</v>
      </c>
      <c r="Q771" s="2" t="s">
        <v>118</v>
      </c>
      <c r="R771" s="2" t="s">
        <v>267</v>
      </c>
      <c r="S771" s="2" t="s">
        <v>182</v>
      </c>
      <c r="T771" s="2" t="s">
        <v>2828</v>
      </c>
      <c r="U771" s="2" t="s">
        <v>188</v>
      </c>
      <c r="V771" s="2" t="s">
        <v>2020</v>
      </c>
      <c r="W771" s="2" t="s">
        <v>2021</v>
      </c>
      <c r="X771" s="2" t="s">
        <v>2992</v>
      </c>
      <c r="Y771" s="2" t="s">
        <v>2993</v>
      </c>
      <c r="Z771" s="16">
        <v>0</v>
      </c>
      <c r="AA771" s="16">
        <v>0</v>
      </c>
      <c r="AB771" s="16">
        <v>1191.47</v>
      </c>
      <c r="AC771" s="16">
        <v>1310.58</v>
      </c>
      <c r="AD771" s="36">
        <f t="shared" si="79"/>
        <v>-1310.58</v>
      </c>
      <c r="AE771" s="16">
        <v>0</v>
      </c>
      <c r="AF771" s="16">
        <v>0</v>
      </c>
      <c r="AG771" s="16">
        <f t="shared" si="80"/>
        <v>0</v>
      </c>
      <c r="AH771" s="16">
        <v>0</v>
      </c>
      <c r="AI771" s="16">
        <v>0</v>
      </c>
      <c r="AJ771" s="16">
        <f t="shared" si="81"/>
        <v>0</v>
      </c>
      <c r="AK771" s="16">
        <v>0</v>
      </c>
      <c r="AL771" s="16">
        <v>0</v>
      </c>
      <c r="AM771" s="16">
        <f t="shared" si="82"/>
        <v>0</v>
      </c>
      <c r="AN771" s="16">
        <v>0</v>
      </c>
      <c r="AO771" s="16">
        <v>0</v>
      </c>
      <c r="AP771" s="16">
        <f t="shared" si="83"/>
        <v>0</v>
      </c>
      <c r="AQ771" s="16">
        <v>0</v>
      </c>
      <c r="AR771" s="16">
        <f t="shared" si="84"/>
        <v>-1310.58</v>
      </c>
      <c r="AS771" s="16" t="s">
        <v>2808</v>
      </c>
      <c r="AT771" s="16" t="s">
        <v>273</v>
      </c>
      <c r="AU771" s="16" t="s">
        <v>274</v>
      </c>
      <c r="AV771" s="16">
        <v>0</v>
      </c>
      <c r="AW771" s="36">
        <v>0</v>
      </c>
      <c r="AX771" s="36">
        <v>0</v>
      </c>
      <c r="AY771" s="36">
        <v>0</v>
      </c>
      <c r="AZ771" s="36">
        <v>0</v>
      </c>
      <c r="BA771" s="36">
        <v>0</v>
      </c>
      <c r="BB771" s="36"/>
    </row>
    <row r="772" spans="1:54" hidden="1" x14ac:dyDescent="0.25">
      <c r="A772" s="2" t="str">
        <f t="shared" si="78"/>
        <v>R</v>
      </c>
      <c r="B772" s="34" t="s">
        <v>253</v>
      </c>
      <c r="C772" s="2" t="s">
        <v>2984</v>
      </c>
      <c r="D772" s="35" t="s">
        <v>2985</v>
      </c>
      <c r="E772" s="2" t="s">
        <v>3010</v>
      </c>
      <c r="F772" s="2" t="s">
        <v>3011</v>
      </c>
      <c r="G772" s="2" t="s">
        <v>3098</v>
      </c>
      <c r="H772" s="2" t="s">
        <v>3099</v>
      </c>
      <c r="I772" s="2" t="s">
        <v>3100</v>
      </c>
      <c r="J772" s="2" t="s">
        <v>3101</v>
      </c>
      <c r="K772" s="2" t="s">
        <v>262</v>
      </c>
      <c r="L772" s="2">
        <v>4580</v>
      </c>
      <c r="M772" s="2" t="s">
        <v>2396</v>
      </c>
      <c r="N772" s="2" t="s">
        <v>264</v>
      </c>
      <c r="O772" s="2" t="s">
        <v>265</v>
      </c>
      <c r="P772" s="2" t="s">
        <v>266</v>
      </c>
      <c r="Q772" s="2" t="s">
        <v>118</v>
      </c>
      <c r="R772" s="2" t="s">
        <v>267</v>
      </c>
      <c r="S772" s="2" t="s">
        <v>182</v>
      </c>
      <c r="T772" s="2" t="s">
        <v>2828</v>
      </c>
      <c r="U772" s="2" t="s">
        <v>188</v>
      </c>
      <c r="V772" s="2" t="s">
        <v>2020</v>
      </c>
      <c r="W772" s="2" t="s">
        <v>2021</v>
      </c>
      <c r="X772" s="2" t="s">
        <v>2992</v>
      </c>
      <c r="Y772" s="2" t="s">
        <v>2993</v>
      </c>
      <c r="Z772" s="16">
        <v>0</v>
      </c>
      <c r="AA772" s="16">
        <v>0</v>
      </c>
      <c r="AB772" s="16">
        <v>12385.75</v>
      </c>
      <c r="AC772" s="16">
        <v>141510.60999999999</v>
      </c>
      <c r="AD772" s="36">
        <f t="shared" si="79"/>
        <v>-141510.60999999999</v>
      </c>
      <c r="AE772" s="16">
        <v>0</v>
      </c>
      <c r="AF772" s="16">
        <v>150000</v>
      </c>
      <c r="AG772" s="16">
        <f t="shared" si="80"/>
        <v>-150000</v>
      </c>
      <c r="AH772" s="16">
        <v>0</v>
      </c>
      <c r="AI772" s="16">
        <v>150000</v>
      </c>
      <c r="AJ772" s="16">
        <f t="shared" si="81"/>
        <v>-150000</v>
      </c>
      <c r="AK772" s="16">
        <v>0</v>
      </c>
      <c r="AL772" s="16">
        <v>150000</v>
      </c>
      <c r="AM772" s="16">
        <f t="shared" si="82"/>
        <v>-150000</v>
      </c>
      <c r="AN772" s="16">
        <v>0</v>
      </c>
      <c r="AO772" s="16">
        <v>150000</v>
      </c>
      <c r="AP772" s="16">
        <f t="shared" si="83"/>
        <v>-150000</v>
      </c>
      <c r="AQ772" s="16">
        <v>150000</v>
      </c>
      <c r="AR772" s="16">
        <f t="shared" si="84"/>
        <v>-741510.61</v>
      </c>
      <c r="AS772" s="16" t="s">
        <v>2808</v>
      </c>
      <c r="AT772" s="16" t="s">
        <v>273</v>
      </c>
      <c r="AU772" s="16" t="s">
        <v>274</v>
      </c>
      <c r="AV772" s="16">
        <v>0</v>
      </c>
      <c r="AW772" s="36">
        <v>0</v>
      </c>
      <c r="AX772" s="36">
        <v>0</v>
      </c>
      <c r="AY772" s="36">
        <v>0</v>
      </c>
      <c r="AZ772" s="36">
        <v>0</v>
      </c>
      <c r="BA772" s="36">
        <v>0</v>
      </c>
      <c r="BB772" s="36"/>
    </row>
    <row r="773" spans="1:54" hidden="1" x14ac:dyDescent="0.25">
      <c r="A773" s="2" t="str">
        <f t="shared" si="78"/>
        <v>R</v>
      </c>
      <c r="B773" s="34" t="s">
        <v>253</v>
      </c>
      <c r="C773" s="2" t="s">
        <v>2984</v>
      </c>
      <c r="D773" s="35" t="s">
        <v>2985</v>
      </c>
      <c r="E773" s="2" t="s">
        <v>3102</v>
      </c>
      <c r="F773" s="2" t="s">
        <v>3103</v>
      </c>
      <c r="G773" s="2" t="s">
        <v>3104</v>
      </c>
      <c r="H773" s="2" t="s">
        <v>3105</v>
      </c>
      <c r="I773" s="2" t="s">
        <v>3106</v>
      </c>
      <c r="J773" s="2" t="s">
        <v>3107</v>
      </c>
      <c r="K773" s="2" t="s">
        <v>262</v>
      </c>
      <c r="L773" s="2">
        <v>3083</v>
      </c>
      <c r="M773" s="2" t="s">
        <v>3108</v>
      </c>
      <c r="N773" s="2" t="s">
        <v>264</v>
      </c>
      <c r="O773" s="2" t="s">
        <v>450</v>
      </c>
      <c r="P773" s="2" t="s">
        <v>266</v>
      </c>
      <c r="Q773" s="2" t="s">
        <v>118</v>
      </c>
      <c r="R773" s="2" t="s">
        <v>267</v>
      </c>
      <c r="S773" s="2" t="s">
        <v>182</v>
      </c>
      <c r="T773" s="2" t="s">
        <v>3109</v>
      </c>
      <c r="U773" s="2" t="s">
        <v>186</v>
      </c>
      <c r="V773" s="2" t="s">
        <v>3110</v>
      </c>
      <c r="W773" s="2" t="s">
        <v>3111</v>
      </c>
      <c r="X773" s="2" t="s">
        <v>3112</v>
      </c>
      <c r="Y773" s="2" t="s">
        <v>186</v>
      </c>
      <c r="Z773" s="16">
        <v>140000</v>
      </c>
      <c r="AA773" s="16">
        <v>0</v>
      </c>
      <c r="AB773" s="16">
        <v>0</v>
      </c>
      <c r="AC773" s="16">
        <v>0</v>
      </c>
      <c r="AD773" s="36">
        <f t="shared" si="79"/>
        <v>0</v>
      </c>
      <c r="AE773" s="16">
        <v>142923.89380530978</v>
      </c>
      <c r="AF773" s="16">
        <v>0</v>
      </c>
      <c r="AG773" s="16">
        <f t="shared" si="80"/>
        <v>142923.89380530978</v>
      </c>
      <c r="AH773" s="16">
        <v>147225.48672566374</v>
      </c>
      <c r="AI773" s="16">
        <v>0</v>
      </c>
      <c r="AJ773" s="16">
        <f t="shared" si="81"/>
        <v>147225.48672566374</v>
      </c>
      <c r="AK773" s="16">
        <v>151665.84070796461</v>
      </c>
      <c r="AL773" s="16">
        <v>0</v>
      </c>
      <c r="AM773" s="16">
        <f t="shared" si="82"/>
        <v>151665.84070796461</v>
      </c>
      <c r="AN773" s="16">
        <v>156244.95575221238</v>
      </c>
      <c r="AO773" s="16">
        <v>0</v>
      </c>
      <c r="AP773" s="16">
        <f t="shared" si="83"/>
        <v>156244.95575221238</v>
      </c>
      <c r="AQ773" s="16">
        <v>0</v>
      </c>
      <c r="AR773" s="16">
        <f t="shared" si="84"/>
        <v>598060.17699115048</v>
      </c>
      <c r="AS773" s="16" t="s">
        <v>2808</v>
      </c>
      <c r="AT773" s="16" t="s">
        <v>3113</v>
      </c>
      <c r="AU773" s="16" t="s">
        <v>274</v>
      </c>
      <c r="AV773" s="16">
        <v>0</v>
      </c>
      <c r="AW773" s="36">
        <v>0</v>
      </c>
      <c r="AX773" s="36">
        <v>0</v>
      </c>
      <c r="AY773" s="36">
        <v>0</v>
      </c>
      <c r="AZ773" s="36">
        <v>0</v>
      </c>
      <c r="BA773" s="36">
        <v>0</v>
      </c>
      <c r="BB773" s="36"/>
    </row>
    <row r="774" spans="1:54" hidden="1" x14ac:dyDescent="0.25">
      <c r="A774" s="2" t="str">
        <f t="shared" si="78"/>
        <v>R</v>
      </c>
      <c r="B774" s="34" t="s">
        <v>253</v>
      </c>
      <c r="C774" s="2" t="s">
        <v>2984</v>
      </c>
      <c r="D774" s="35" t="s">
        <v>2985</v>
      </c>
      <c r="E774" s="2" t="s">
        <v>3102</v>
      </c>
      <c r="F774" s="2" t="s">
        <v>3103</v>
      </c>
      <c r="G774" s="2" t="s">
        <v>3104</v>
      </c>
      <c r="H774" s="2" t="s">
        <v>3105</v>
      </c>
      <c r="I774" s="2" t="s">
        <v>3114</v>
      </c>
      <c r="J774" s="2" t="s">
        <v>3115</v>
      </c>
      <c r="K774" s="2" t="s">
        <v>262</v>
      </c>
      <c r="L774" s="2">
        <v>3083</v>
      </c>
      <c r="M774" s="2" t="s">
        <v>3108</v>
      </c>
      <c r="N774" s="2" t="s">
        <v>264</v>
      </c>
      <c r="O774" s="2" t="s">
        <v>450</v>
      </c>
      <c r="P774" s="2" t="s">
        <v>266</v>
      </c>
      <c r="Q774" s="2" t="s">
        <v>118</v>
      </c>
      <c r="R774" s="2" t="s">
        <v>267</v>
      </c>
      <c r="S774" s="2" t="s">
        <v>182</v>
      </c>
      <c r="T774" s="2" t="s">
        <v>3109</v>
      </c>
      <c r="U774" s="2" t="s">
        <v>186</v>
      </c>
      <c r="V774" s="2" t="s">
        <v>3110</v>
      </c>
      <c r="W774" s="2" t="s">
        <v>3111</v>
      </c>
      <c r="X774" s="2" t="s">
        <v>3112</v>
      </c>
      <c r="Y774" s="2" t="s">
        <v>186</v>
      </c>
      <c r="Z774" s="16">
        <v>1335360.1729206799</v>
      </c>
      <c r="AA774" s="16">
        <v>1755360</v>
      </c>
      <c r="AB774" s="16">
        <v>736518.41</v>
      </c>
      <c r="AC774" s="16">
        <v>2483946.7323877001</v>
      </c>
      <c r="AD774" s="36">
        <f t="shared" si="79"/>
        <v>-728586.73238770012</v>
      </c>
      <c r="AE774" s="16">
        <v>1363249.1110453918</v>
      </c>
      <c r="AF774" s="16">
        <v>1500000</v>
      </c>
      <c r="AG774" s="16">
        <f t="shared" si="80"/>
        <v>-136750.88895460824</v>
      </c>
      <c r="AH774" s="16">
        <v>1404278.9386593795</v>
      </c>
      <c r="AI774" s="16">
        <v>1500000</v>
      </c>
      <c r="AJ774" s="16">
        <f t="shared" si="81"/>
        <v>-95721.061340620508</v>
      </c>
      <c r="AK774" s="16">
        <v>1446632.3090996246</v>
      </c>
      <c r="AL774" s="16">
        <v>1500000</v>
      </c>
      <c r="AM774" s="16">
        <f t="shared" si="82"/>
        <v>-53367.690900375368</v>
      </c>
      <c r="AN774" s="16">
        <v>1490309.2223661272</v>
      </c>
      <c r="AO774" s="16">
        <v>1300000</v>
      </c>
      <c r="AP774" s="16">
        <f t="shared" si="83"/>
        <v>190309.22236612719</v>
      </c>
      <c r="AQ774" s="16">
        <v>1300000</v>
      </c>
      <c r="AR774" s="16">
        <f t="shared" si="84"/>
        <v>-824117.15121717704</v>
      </c>
      <c r="AS774" s="16" t="s">
        <v>2808</v>
      </c>
      <c r="AT774" s="16" t="s">
        <v>3116</v>
      </c>
      <c r="AU774" s="16" t="s">
        <v>274</v>
      </c>
      <c r="AV774" s="16">
        <v>0</v>
      </c>
      <c r="AW774" s="36">
        <v>0</v>
      </c>
      <c r="AX774" s="36">
        <v>0</v>
      </c>
      <c r="AY774" s="36">
        <v>0</v>
      </c>
      <c r="AZ774" s="36">
        <v>0</v>
      </c>
      <c r="BA774" s="36">
        <v>0</v>
      </c>
      <c r="BB774" s="36"/>
    </row>
    <row r="775" spans="1:54" hidden="1" x14ac:dyDescent="0.25">
      <c r="A775" s="2" t="str">
        <f t="shared" si="78"/>
        <v>R</v>
      </c>
      <c r="B775" s="34" t="s">
        <v>253</v>
      </c>
      <c r="C775" s="2" t="s">
        <v>2984</v>
      </c>
      <c r="D775" s="35" t="s">
        <v>2985</v>
      </c>
      <c r="E775" s="2" t="s">
        <v>3102</v>
      </c>
      <c r="F775" s="2" t="s">
        <v>3103</v>
      </c>
      <c r="G775" s="2" t="s">
        <v>3104</v>
      </c>
      <c r="H775" s="2" t="s">
        <v>3105</v>
      </c>
      <c r="I775" s="2" t="s">
        <v>3117</v>
      </c>
      <c r="J775" s="2" t="s">
        <v>3118</v>
      </c>
      <c r="K775" s="2" t="s">
        <v>262</v>
      </c>
      <c r="L775" s="2">
        <v>3083</v>
      </c>
      <c r="M775" s="2" t="s">
        <v>3108</v>
      </c>
      <c r="N775" s="2" t="s">
        <v>264</v>
      </c>
      <c r="O775" s="2" t="s">
        <v>450</v>
      </c>
      <c r="P775" s="2" t="s">
        <v>266</v>
      </c>
      <c r="Q775" s="2" t="s">
        <v>118</v>
      </c>
      <c r="R775" s="2" t="s">
        <v>267</v>
      </c>
      <c r="S775" s="2" t="s">
        <v>182</v>
      </c>
      <c r="T775" s="2" t="s">
        <v>3109</v>
      </c>
      <c r="U775" s="2" t="s">
        <v>186</v>
      </c>
      <c r="V775" s="2" t="s">
        <v>3110</v>
      </c>
      <c r="W775" s="2" t="s">
        <v>3111</v>
      </c>
      <c r="X775" s="2" t="s">
        <v>3112</v>
      </c>
      <c r="Y775" s="2" t="s">
        <v>186</v>
      </c>
      <c r="Z775" s="16">
        <v>-27762.158487137589</v>
      </c>
      <c r="AA775" s="16">
        <v>419988</v>
      </c>
      <c r="AB775" s="16">
        <v>114924.72</v>
      </c>
      <c r="AC775" s="16">
        <v>453166.86928500014</v>
      </c>
      <c r="AD775" s="36">
        <f t="shared" si="79"/>
        <v>-33178.869285000139</v>
      </c>
      <c r="AE775" s="16">
        <v>-28341.969938726816</v>
      </c>
      <c r="AF775" s="16">
        <v>1200000</v>
      </c>
      <c r="AG775" s="16">
        <f t="shared" si="80"/>
        <v>-1228341.9699387269</v>
      </c>
      <c r="AH775" s="16">
        <v>32116.048352353046</v>
      </c>
      <c r="AI775" s="16">
        <v>1200000</v>
      </c>
      <c r="AJ775" s="16">
        <f t="shared" si="81"/>
        <v>-1167883.951647647</v>
      </c>
      <c r="AK775" s="16">
        <v>82370.960130649662</v>
      </c>
      <c r="AL775" s="16">
        <v>1200000</v>
      </c>
      <c r="AM775" s="16">
        <f t="shared" si="82"/>
        <v>-1117629.0398693504</v>
      </c>
      <c r="AN775" s="16">
        <v>229863.41308830414</v>
      </c>
      <c r="AO775" s="16">
        <v>1100000</v>
      </c>
      <c r="AP775" s="16">
        <f t="shared" si="83"/>
        <v>-870136.58691169589</v>
      </c>
      <c r="AQ775" s="16">
        <v>1100000</v>
      </c>
      <c r="AR775" s="16">
        <f t="shared" si="84"/>
        <v>-4417170.4176524207</v>
      </c>
      <c r="AS775" s="16" t="s">
        <v>2808</v>
      </c>
      <c r="AT775" s="16" t="s">
        <v>3116</v>
      </c>
      <c r="AU775" s="16" t="s">
        <v>274</v>
      </c>
      <c r="AV775" s="16">
        <v>0</v>
      </c>
      <c r="AW775" s="36">
        <v>0</v>
      </c>
      <c r="AX775" s="36">
        <v>0</v>
      </c>
      <c r="AY775" s="36">
        <v>0</v>
      </c>
      <c r="AZ775" s="36">
        <v>0</v>
      </c>
      <c r="BA775" s="36">
        <v>0</v>
      </c>
      <c r="BB775" s="36"/>
    </row>
    <row r="776" spans="1:54" hidden="1" x14ac:dyDescent="0.25">
      <c r="A776" s="2" t="str">
        <f t="shared" si="78"/>
        <v>R</v>
      </c>
      <c r="B776" s="34" t="s">
        <v>253</v>
      </c>
      <c r="C776" s="2" t="s">
        <v>2984</v>
      </c>
      <c r="D776" s="35" t="s">
        <v>2985</v>
      </c>
      <c r="E776" s="2" t="s">
        <v>3102</v>
      </c>
      <c r="F776" s="2" t="s">
        <v>3103</v>
      </c>
      <c r="G776" s="2" t="s">
        <v>3104</v>
      </c>
      <c r="H776" s="2" t="s">
        <v>3105</v>
      </c>
      <c r="I776" s="2" t="s">
        <v>3119</v>
      </c>
      <c r="J776" s="2" t="s">
        <v>3120</v>
      </c>
      <c r="K776" s="2" t="s">
        <v>262</v>
      </c>
      <c r="L776" s="2">
        <v>3083</v>
      </c>
      <c r="M776" s="2" t="s">
        <v>3108</v>
      </c>
      <c r="N776" s="2" t="s">
        <v>264</v>
      </c>
      <c r="O776" s="2" t="s">
        <v>450</v>
      </c>
      <c r="P776" s="2" t="s">
        <v>266</v>
      </c>
      <c r="Q776" s="2" t="s">
        <v>118</v>
      </c>
      <c r="R776" s="2" t="s">
        <v>267</v>
      </c>
      <c r="S776" s="2" t="s">
        <v>182</v>
      </c>
      <c r="T776" s="2" t="s">
        <v>3109</v>
      </c>
      <c r="U776" s="2" t="s">
        <v>186</v>
      </c>
      <c r="V776" s="2" t="s">
        <v>3110</v>
      </c>
      <c r="W776" s="2" t="s">
        <v>3111</v>
      </c>
      <c r="X776" s="2" t="s">
        <v>3112</v>
      </c>
      <c r="Y776" s="2" t="s">
        <v>186</v>
      </c>
      <c r="Z776" s="16">
        <v>1816337.4375</v>
      </c>
      <c r="AA776" s="16">
        <v>329659</v>
      </c>
      <c r="AB776" s="16">
        <v>43442.34</v>
      </c>
      <c r="AC776" s="16">
        <v>240805.02901150001</v>
      </c>
      <c r="AD776" s="36">
        <f t="shared" si="79"/>
        <v>88853.97098849999</v>
      </c>
      <c r="AE776" s="16">
        <v>1854271.5645132749</v>
      </c>
      <c r="AF776" s="16">
        <v>350000</v>
      </c>
      <c r="AG776" s="16">
        <f t="shared" si="80"/>
        <v>1504271.5645132749</v>
      </c>
      <c r="AH776" s="16">
        <v>1910079.7378141596</v>
      </c>
      <c r="AI776" s="16">
        <v>350000</v>
      </c>
      <c r="AJ776" s="16">
        <f t="shared" si="81"/>
        <v>1560079.7378141596</v>
      </c>
      <c r="AK776" s="16">
        <v>1967688.1747699119</v>
      </c>
      <c r="AL776" s="16">
        <v>350000</v>
      </c>
      <c r="AM776" s="16">
        <f t="shared" si="82"/>
        <v>1617688.1747699119</v>
      </c>
      <c r="AN776" s="16">
        <v>2027096.8753805314</v>
      </c>
      <c r="AO776" s="16">
        <v>350000</v>
      </c>
      <c r="AP776" s="16">
        <f t="shared" si="83"/>
        <v>1677096.8753805314</v>
      </c>
      <c r="AQ776" s="16">
        <v>350000</v>
      </c>
      <c r="AR776" s="16">
        <f t="shared" si="84"/>
        <v>6447990.3234663783</v>
      </c>
      <c r="AS776" s="16" t="s">
        <v>2808</v>
      </c>
      <c r="AT776" s="16" t="s">
        <v>273</v>
      </c>
      <c r="AU776" s="16" t="s">
        <v>274</v>
      </c>
      <c r="AV776" s="16">
        <v>0</v>
      </c>
      <c r="AW776" s="36">
        <v>0</v>
      </c>
      <c r="AX776" s="36">
        <v>0</v>
      </c>
      <c r="AY776" s="36">
        <v>0</v>
      </c>
      <c r="AZ776" s="36">
        <v>0</v>
      </c>
      <c r="BA776" s="36">
        <v>0</v>
      </c>
      <c r="BB776" s="36"/>
    </row>
    <row r="777" spans="1:54" hidden="1" x14ac:dyDescent="0.25">
      <c r="A777" s="2" t="str">
        <f t="shared" si="78"/>
        <v>R</v>
      </c>
      <c r="B777" s="34" t="s">
        <v>253</v>
      </c>
      <c r="C777" s="2" t="s">
        <v>2984</v>
      </c>
      <c r="D777" s="35" t="s">
        <v>2985</v>
      </c>
      <c r="E777" s="2" t="s">
        <v>3102</v>
      </c>
      <c r="F777" s="2" t="s">
        <v>3103</v>
      </c>
      <c r="G777" s="2" t="s">
        <v>3104</v>
      </c>
      <c r="H777" s="2" t="s">
        <v>3105</v>
      </c>
      <c r="I777" s="2" t="s">
        <v>3121</v>
      </c>
      <c r="J777" s="2" t="s">
        <v>3122</v>
      </c>
      <c r="K777" s="2" t="s">
        <v>262</v>
      </c>
      <c r="L777" s="2">
        <v>3083</v>
      </c>
      <c r="M777" s="2" t="s">
        <v>3108</v>
      </c>
      <c r="N777" s="2" t="s">
        <v>264</v>
      </c>
      <c r="O777" s="2" t="s">
        <v>450</v>
      </c>
      <c r="P777" s="2" t="s">
        <v>266</v>
      </c>
      <c r="Q777" s="2" t="s">
        <v>118</v>
      </c>
      <c r="R777" s="2" t="s">
        <v>267</v>
      </c>
      <c r="S777" s="2" t="s">
        <v>182</v>
      </c>
      <c r="T777" s="2" t="s">
        <v>3109</v>
      </c>
      <c r="U777" s="2" t="s">
        <v>186</v>
      </c>
      <c r="V777" s="2" t="s">
        <v>3110</v>
      </c>
      <c r="W777" s="2" t="s">
        <v>3111</v>
      </c>
      <c r="X777" s="2" t="s">
        <v>3112</v>
      </c>
      <c r="Y777" s="2" t="s">
        <v>186</v>
      </c>
      <c r="Z777" s="16">
        <v>3855462.5625</v>
      </c>
      <c r="AA777" s="16">
        <v>1563470</v>
      </c>
      <c r="AB777" s="16">
        <v>432297.92</v>
      </c>
      <c r="AC777" s="16">
        <v>1981971.6598495001</v>
      </c>
      <c r="AD777" s="36">
        <f t="shared" si="79"/>
        <v>-418501.65984950005</v>
      </c>
      <c r="AE777" s="16">
        <v>3935983.7275221245</v>
      </c>
      <c r="AF777" s="16">
        <v>1350000</v>
      </c>
      <c r="AG777" s="16">
        <f t="shared" si="80"/>
        <v>2585983.7275221245</v>
      </c>
      <c r="AH777" s="16">
        <v>4054445.3736902666</v>
      </c>
      <c r="AI777" s="16">
        <v>1350000</v>
      </c>
      <c r="AJ777" s="16">
        <f t="shared" si="81"/>
        <v>2704445.3736902666</v>
      </c>
      <c r="AK777" s="16">
        <v>4176728.3632831872</v>
      </c>
      <c r="AL777" s="16">
        <v>1350000</v>
      </c>
      <c r="AM777" s="16">
        <f t="shared" si="82"/>
        <v>2826728.3632831872</v>
      </c>
      <c r="AN777" s="16">
        <v>4302832.6963008856</v>
      </c>
      <c r="AO777" s="16">
        <v>1350000</v>
      </c>
      <c r="AP777" s="16">
        <f t="shared" si="83"/>
        <v>2952832.6963008856</v>
      </c>
      <c r="AQ777" s="16">
        <v>1350000</v>
      </c>
      <c r="AR777" s="16">
        <f t="shared" si="84"/>
        <v>10651488.500946963</v>
      </c>
      <c r="AS777" s="16" t="s">
        <v>2808</v>
      </c>
      <c r="AT777" s="16" t="s">
        <v>273</v>
      </c>
      <c r="AU777" s="16" t="s">
        <v>274</v>
      </c>
      <c r="AV777" s="16">
        <v>0</v>
      </c>
      <c r="AW777" s="36">
        <v>0</v>
      </c>
      <c r="AX777" s="36">
        <v>0</v>
      </c>
      <c r="AY777" s="36">
        <v>0</v>
      </c>
      <c r="AZ777" s="36">
        <v>0</v>
      </c>
      <c r="BA777" s="36">
        <v>0</v>
      </c>
      <c r="BB777" s="36"/>
    </row>
    <row r="778" spans="1:54" hidden="1" x14ac:dyDescent="0.25">
      <c r="A778" s="2" t="str">
        <f t="shared" si="78"/>
        <v>R</v>
      </c>
      <c r="B778" s="34" t="s">
        <v>253</v>
      </c>
      <c r="C778" s="2" t="s">
        <v>2984</v>
      </c>
      <c r="D778" s="35" t="s">
        <v>2985</v>
      </c>
      <c r="E778" s="2" t="s">
        <v>3102</v>
      </c>
      <c r="F778" s="2" t="s">
        <v>3103</v>
      </c>
      <c r="G778" s="2" t="s">
        <v>3104</v>
      </c>
      <c r="H778" s="2" t="s">
        <v>3105</v>
      </c>
      <c r="I778" s="2" t="s">
        <v>3123</v>
      </c>
      <c r="J778" s="2" t="s">
        <v>3124</v>
      </c>
      <c r="K778" s="2" t="s">
        <v>262</v>
      </c>
      <c r="L778" s="2">
        <v>3083</v>
      </c>
      <c r="M778" s="2" t="s">
        <v>3108</v>
      </c>
      <c r="N778" s="2" t="s">
        <v>264</v>
      </c>
      <c r="O778" s="2" t="s">
        <v>450</v>
      </c>
      <c r="P778" s="2" t="s">
        <v>266</v>
      </c>
      <c r="Q778" s="2" t="s">
        <v>118</v>
      </c>
      <c r="R778" s="2" t="s">
        <v>267</v>
      </c>
      <c r="S778" s="2" t="s">
        <v>182</v>
      </c>
      <c r="T778" s="2" t="s">
        <v>3109</v>
      </c>
      <c r="U778" s="2" t="s">
        <v>186</v>
      </c>
      <c r="V778" s="2" t="s">
        <v>3110</v>
      </c>
      <c r="W778" s="2" t="s">
        <v>3111</v>
      </c>
      <c r="X778" s="2" t="s">
        <v>3112</v>
      </c>
      <c r="Y778" s="2" t="s">
        <v>186</v>
      </c>
      <c r="Z778" s="16">
        <v>0</v>
      </c>
      <c r="AA778" s="16">
        <v>269727</v>
      </c>
      <c r="AB778" s="16">
        <v>65817.460000000006</v>
      </c>
      <c r="AC778" s="16">
        <v>270963.74760000006</v>
      </c>
      <c r="AD778" s="36">
        <f t="shared" si="79"/>
        <v>-1236.7476000000606</v>
      </c>
      <c r="AE778" s="16">
        <v>0</v>
      </c>
      <c r="AF778" s="16">
        <v>275000</v>
      </c>
      <c r="AG778" s="16">
        <f t="shared" si="80"/>
        <v>-275000</v>
      </c>
      <c r="AH778" s="16">
        <v>0</v>
      </c>
      <c r="AI778" s="16">
        <v>280000</v>
      </c>
      <c r="AJ778" s="16">
        <f t="shared" si="81"/>
        <v>-280000</v>
      </c>
      <c r="AK778" s="16">
        <v>0</v>
      </c>
      <c r="AL778" s="16">
        <v>280000</v>
      </c>
      <c r="AM778" s="16">
        <f t="shared" si="82"/>
        <v>-280000</v>
      </c>
      <c r="AN778" s="16">
        <v>0</v>
      </c>
      <c r="AO778" s="16">
        <v>280000</v>
      </c>
      <c r="AP778" s="16">
        <f t="shared" si="83"/>
        <v>-280000</v>
      </c>
      <c r="AQ778" s="16">
        <v>280000</v>
      </c>
      <c r="AR778" s="16">
        <f t="shared" si="84"/>
        <v>-1116236.7476000001</v>
      </c>
      <c r="AS778" s="16" t="s">
        <v>2808</v>
      </c>
      <c r="AT778" s="16" t="s">
        <v>273</v>
      </c>
      <c r="AU778" s="16" t="s">
        <v>274</v>
      </c>
      <c r="AV778" s="16">
        <v>0</v>
      </c>
      <c r="AW778" s="36">
        <v>0</v>
      </c>
      <c r="AX778" s="36">
        <v>0</v>
      </c>
      <c r="AY778" s="36">
        <v>0</v>
      </c>
      <c r="AZ778" s="36">
        <v>0</v>
      </c>
      <c r="BA778" s="36">
        <v>0</v>
      </c>
      <c r="BB778" s="36"/>
    </row>
    <row r="779" spans="1:54" hidden="1" x14ac:dyDescent="0.25">
      <c r="A779" s="2" t="str">
        <f t="shared" si="78"/>
        <v>R</v>
      </c>
      <c r="B779" s="34" t="s">
        <v>253</v>
      </c>
      <c r="C779" s="2" t="s">
        <v>2984</v>
      </c>
      <c r="D779" s="35" t="s">
        <v>2985</v>
      </c>
      <c r="E779" s="2" t="s">
        <v>3102</v>
      </c>
      <c r="F779" s="2" t="s">
        <v>3103</v>
      </c>
      <c r="G779" s="2" t="s">
        <v>3104</v>
      </c>
      <c r="H779" s="2" t="s">
        <v>3105</v>
      </c>
      <c r="I779" s="2" t="s">
        <v>3125</v>
      </c>
      <c r="J779" s="2" t="s">
        <v>3126</v>
      </c>
      <c r="K779" s="2" t="s">
        <v>262</v>
      </c>
      <c r="L779" s="2">
        <v>3083</v>
      </c>
      <c r="M779" s="2" t="s">
        <v>3108</v>
      </c>
      <c r="N779" s="2" t="s">
        <v>264</v>
      </c>
      <c r="O779" s="2" t="s">
        <v>450</v>
      </c>
      <c r="P779" s="2" t="s">
        <v>266</v>
      </c>
      <c r="Q779" s="2" t="s">
        <v>118</v>
      </c>
      <c r="R779" s="2" t="s">
        <v>267</v>
      </c>
      <c r="S779" s="2" t="s">
        <v>182</v>
      </c>
      <c r="T779" s="2" t="s">
        <v>3109</v>
      </c>
      <c r="U779" s="2" t="s">
        <v>186</v>
      </c>
      <c r="V779" s="2" t="s">
        <v>3110</v>
      </c>
      <c r="W779" s="2" t="s">
        <v>3111</v>
      </c>
      <c r="X779" s="2" t="s">
        <v>3112</v>
      </c>
      <c r="Y779" s="2" t="s">
        <v>186</v>
      </c>
      <c r="Z779" s="16">
        <v>0</v>
      </c>
      <c r="AA779" s="16">
        <v>34735</v>
      </c>
      <c r="AB779" s="16">
        <v>36179.699999999997</v>
      </c>
      <c r="AC779" s="16">
        <v>61438.451799500006</v>
      </c>
      <c r="AD779" s="36">
        <f t="shared" si="79"/>
        <v>-26703.451799500006</v>
      </c>
      <c r="AE779" s="16">
        <v>0</v>
      </c>
      <c r="AF779" s="16">
        <v>40000</v>
      </c>
      <c r="AG779" s="16">
        <f t="shared" si="80"/>
        <v>-40000</v>
      </c>
      <c r="AH779" s="16">
        <v>0</v>
      </c>
      <c r="AI779" s="16">
        <v>42000</v>
      </c>
      <c r="AJ779" s="16">
        <f t="shared" si="81"/>
        <v>-42000</v>
      </c>
      <c r="AK779" s="16">
        <v>0</v>
      </c>
      <c r="AL779" s="16">
        <v>42000</v>
      </c>
      <c r="AM779" s="16">
        <f t="shared" si="82"/>
        <v>-42000</v>
      </c>
      <c r="AN779" s="16">
        <v>0</v>
      </c>
      <c r="AO779" s="16">
        <v>42000</v>
      </c>
      <c r="AP779" s="16">
        <f t="shared" si="83"/>
        <v>-42000</v>
      </c>
      <c r="AQ779" s="16">
        <v>42000</v>
      </c>
      <c r="AR779" s="16">
        <f t="shared" si="84"/>
        <v>-192703.45179950001</v>
      </c>
      <c r="AS779" s="16" t="s">
        <v>2808</v>
      </c>
      <c r="AT779" s="16" t="s">
        <v>273</v>
      </c>
      <c r="AU779" s="16" t="s">
        <v>274</v>
      </c>
      <c r="AV779" s="16">
        <v>0</v>
      </c>
      <c r="AW779" s="36">
        <v>0</v>
      </c>
      <c r="AX779" s="36">
        <v>0</v>
      </c>
      <c r="AY779" s="36">
        <v>0</v>
      </c>
      <c r="AZ779" s="36">
        <v>0</v>
      </c>
      <c r="BA779" s="36">
        <v>0</v>
      </c>
      <c r="BB779" s="36"/>
    </row>
    <row r="780" spans="1:54" hidden="1" x14ac:dyDescent="0.25">
      <c r="A780" s="2" t="str">
        <f t="shared" si="78"/>
        <v>R</v>
      </c>
      <c r="B780" s="34" t="s">
        <v>253</v>
      </c>
      <c r="C780" s="2" t="s">
        <v>2984</v>
      </c>
      <c r="D780" s="35" t="s">
        <v>2985</v>
      </c>
      <c r="E780" s="2" t="s">
        <v>3102</v>
      </c>
      <c r="F780" s="2" t="s">
        <v>3103</v>
      </c>
      <c r="G780" s="2" t="s">
        <v>3104</v>
      </c>
      <c r="H780" s="2" t="s">
        <v>3105</v>
      </c>
      <c r="I780" s="2" t="s">
        <v>3127</v>
      </c>
      <c r="J780" s="2" t="s">
        <v>3128</v>
      </c>
      <c r="K780" s="2" t="s">
        <v>262</v>
      </c>
      <c r="L780" s="2">
        <v>3083</v>
      </c>
      <c r="M780" s="2" t="s">
        <v>3108</v>
      </c>
      <c r="N780" s="2" t="s">
        <v>264</v>
      </c>
      <c r="O780" s="2" t="s">
        <v>450</v>
      </c>
      <c r="P780" s="2" t="s">
        <v>266</v>
      </c>
      <c r="Q780" s="2" t="s">
        <v>118</v>
      </c>
      <c r="R780" s="2" t="s">
        <v>267</v>
      </c>
      <c r="S780" s="2" t="s">
        <v>182</v>
      </c>
      <c r="T780" s="2" t="s">
        <v>3109</v>
      </c>
      <c r="U780" s="2" t="s">
        <v>186</v>
      </c>
      <c r="V780" s="2" t="s">
        <v>3110</v>
      </c>
      <c r="W780" s="2" t="s">
        <v>3111</v>
      </c>
      <c r="X780" s="2" t="s">
        <v>3112</v>
      </c>
      <c r="Y780" s="2" t="s">
        <v>186</v>
      </c>
      <c r="Z780" s="16">
        <v>0</v>
      </c>
      <c r="AA780" s="16">
        <v>187457</v>
      </c>
      <c r="AB780" s="16">
        <v>72455.289999999994</v>
      </c>
      <c r="AC780" s="16">
        <v>206812.52298950002</v>
      </c>
      <c r="AD780" s="36">
        <f t="shared" si="79"/>
        <v>-19355.522989500023</v>
      </c>
      <c r="AE780" s="16">
        <v>0</v>
      </c>
      <c r="AF780" s="16">
        <v>116000</v>
      </c>
      <c r="AG780" s="16">
        <f t="shared" si="80"/>
        <v>-116000</v>
      </c>
      <c r="AH780" s="16">
        <v>0</v>
      </c>
      <c r="AI780" s="16">
        <v>116000</v>
      </c>
      <c r="AJ780" s="16">
        <f t="shared" si="81"/>
        <v>-116000</v>
      </c>
      <c r="AK780" s="16">
        <v>0</v>
      </c>
      <c r="AL780" s="16">
        <v>116000</v>
      </c>
      <c r="AM780" s="16">
        <f t="shared" si="82"/>
        <v>-116000</v>
      </c>
      <c r="AN780" s="16">
        <v>0</v>
      </c>
      <c r="AO780" s="16">
        <v>116000</v>
      </c>
      <c r="AP780" s="16">
        <f t="shared" si="83"/>
        <v>-116000</v>
      </c>
      <c r="AQ780" s="16">
        <v>116000</v>
      </c>
      <c r="AR780" s="16">
        <f t="shared" si="84"/>
        <v>-483355.52298950002</v>
      </c>
      <c r="AS780" s="16" t="s">
        <v>2808</v>
      </c>
      <c r="AT780" s="16" t="s">
        <v>273</v>
      </c>
      <c r="AU780" s="16" t="s">
        <v>274</v>
      </c>
      <c r="AV780" s="16">
        <v>0</v>
      </c>
      <c r="AW780" s="36">
        <v>0</v>
      </c>
      <c r="AX780" s="36">
        <v>0</v>
      </c>
      <c r="AY780" s="36">
        <v>0</v>
      </c>
      <c r="AZ780" s="36">
        <v>0</v>
      </c>
      <c r="BA780" s="36">
        <v>0</v>
      </c>
      <c r="BB780" s="36"/>
    </row>
    <row r="781" spans="1:54" hidden="1" x14ac:dyDescent="0.25">
      <c r="A781" s="2" t="str">
        <f t="shared" ref="A781:A844" si="85">LEFT(C781,1)</f>
        <v>R</v>
      </c>
      <c r="B781" s="34" t="s">
        <v>253</v>
      </c>
      <c r="C781" s="2" t="s">
        <v>2984</v>
      </c>
      <c r="D781" s="35" t="s">
        <v>2985</v>
      </c>
      <c r="E781" s="2" t="s">
        <v>3102</v>
      </c>
      <c r="F781" s="2" t="s">
        <v>3103</v>
      </c>
      <c r="G781" s="2" t="s">
        <v>3104</v>
      </c>
      <c r="H781" s="2" t="s">
        <v>3105</v>
      </c>
      <c r="I781" s="2" t="s">
        <v>3129</v>
      </c>
      <c r="J781" s="2" t="s">
        <v>3130</v>
      </c>
      <c r="K781" s="2" t="s">
        <v>262</v>
      </c>
      <c r="L781" s="2">
        <v>3083</v>
      </c>
      <c r="M781" s="2" t="s">
        <v>3108</v>
      </c>
      <c r="N781" s="2" t="s">
        <v>264</v>
      </c>
      <c r="O781" s="2" t="s">
        <v>450</v>
      </c>
      <c r="P781" s="2" t="s">
        <v>266</v>
      </c>
      <c r="Q781" s="2" t="s">
        <v>118</v>
      </c>
      <c r="R781" s="2" t="s">
        <v>267</v>
      </c>
      <c r="S781" s="2" t="s">
        <v>182</v>
      </c>
      <c r="T781" s="2" t="s">
        <v>3109</v>
      </c>
      <c r="U781" s="2" t="s">
        <v>186</v>
      </c>
      <c r="V781" s="2" t="s">
        <v>3110</v>
      </c>
      <c r="W781" s="2" t="s">
        <v>3111</v>
      </c>
      <c r="X781" s="2" t="s">
        <v>3112</v>
      </c>
      <c r="Y781" s="2" t="s">
        <v>186</v>
      </c>
      <c r="Z781" s="16">
        <v>0</v>
      </c>
      <c r="AA781" s="16">
        <v>1165848</v>
      </c>
      <c r="AB781" s="16">
        <v>267463.15000000002</v>
      </c>
      <c r="AC781" s="16">
        <v>928909.45838999993</v>
      </c>
      <c r="AD781" s="36">
        <f t="shared" ref="AD781:AD844" si="86">AA781-AC781</f>
        <v>236938.54161000007</v>
      </c>
      <c r="AE781" s="16">
        <v>0</v>
      </c>
      <c r="AF781" s="16">
        <v>1181000</v>
      </c>
      <c r="AG781" s="16">
        <f t="shared" ref="AG781:AG844" si="87">AE781-AF781</f>
        <v>-1181000</v>
      </c>
      <c r="AH781" s="16">
        <v>0</v>
      </c>
      <c r="AI781" s="16">
        <v>1181000</v>
      </c>
      <c r="AJ781" s="16">
        <f t="shared" ref="AJ781:AJ844" si="88">AH781-AI781</f>
        <v>-1181000</v>
      </c>
      <c r="AK781" s="16">
        <v>0</v>
      </c>
      <c r="AL781" s="16">
        <v>1181000</v>
      </c>
      <c r="AM781" s="16">
        <f t="shared" ref="AM781:AM844" si="89">AK781-AL781</f>
        <v>-1181000</v>
      </c>
      <c r="AN781" s="16">
        <v>0</v>
      </c>
      <c r="AO781" s="16">
        <v>1181000</v>
      </c>
      <c r="AP781" s="16">
        <f t="shared" ref="AP781:AP844" si="90">AN781-AO781</f>
        <v>-1181000</v>
      </c>
      <c r="AQ781" s="16">
        <v>1181000</v>
      </c>
      <c r="AR781" s="16">
        <f t="shared" ref="AR781:AR844" si="91">AP781+AM781+AJ781+AG781+AD781</f>
        <v>-4487061.4583900003</v>
      </c>
      <c r="AS781" s="16" t="s">
        <v>2808</v>
      </c>
      <c r="AT781" s="16" t="s">
        <v>273</v>
      </c>
      <c r="AU781" s="16" t="s">
        <v>274</v>
      </c>
      <c r="AV781" s="16">
        <v>0</v>
      </c>
      <c r="AW781" s="36">
        <v>0</v>
      </c>
      <c r="AX781" s="36">
        <v>0</v>
      </c>
      <c r="AY781" s="36">
        <v>0</v>
      </c>
      <c r="AZ781" s="36">
        <v>0</v>
      </c>
      <c r="BA781" s="36">
        <v>0</v>
      </c>
      <c r="BB781" s="36"/>
    </row>
    <row r="782" spans="1:54" hidden="1" x14ac:dyDescent="0.25">
      <c r="A782" s="2" t="str">
        <f t="shared" si="85"/>
        <v>R</v>
      </c>
      <c r="B782" s="34" t="s">
        <v>253</v>
      </c>
      <c r="C782" s="2" t="s">
        <v>2984</v>
      </c>
      <c r="D782" s="35" t="s">
        <v>2985</v>
      </c>
      <c r="E782" s="2" t="s">
        <v>3102</v>
      </c>
      <c r="F782" s="2" t="s">
        <v>3103</v>
      </c>
      <c r="G782" s="2" t="s">
        <v>3104</v>
      </c>
      <c r="H782" s="2" t="s">
        <v>3105</v>
      </c>
      <c r="I782" s="2" t="s">
        <v>3131</v>
      </c>
      <c r="J782" s="2" t="s">
        <v>3132</v>
      </c>
      <c r="K782" s="2" t="s">
        <v>262</v>
      </c>
      <c r="L782" s="2">
        <v>3083</v>
      </c>
      <c r="M782" s="2" t="s">
        <v>3108</v>
      </c>
      <c r="N782" s="2" t="s">
        <v>422</v>
      </c>
      <c r="O782" s="2" t="s">
        <v>620</v>
      </c>
      <c r="P782" s="2" t="s">
        <v>266</v>
      </c>
      <c r="Q782" s="2" t="s">
        <v>118</v>
      </c>
      <c r="R782" s="2" t="s">
        <v>267</v>
      </c>
      <c r="S782" s="2" t="s">
        <v>182</v>
      </c>
      <c r="T782" s="2" t="s">
        <v>3109</v>
      </c>
      <c r="U782" s="2" t="s">
        <v>186</v>
      </c>
      <c r="V782" s="2" t="s">
        <v>3110</v>
      </c>
      <c r="W782" s="2" t="s">
        <v>3111</v>
      </c>
      <c r="X782" s="2" t="s">
        <v>3112</v>
      </c>
      <c r="Y782" s="2" t="s">
        <v>186</v>
      </c>
      <c r="Z782" s="16">
        <v>0</v>
      </c>
      <c r="AA782" s="16">
        <v>0</v>
      </c>
      <c r="AB782" s="16">
        <v>0</v>
      </c>
      <c r="AC782" s="16">
        <v>0</v>
      </c>
      <c r="AD782" s="36">
        <f t="shared" si="86"/>
        <v>0</v>
      </c>
      <c r="AE782" s="16">
        <v>0</v>
      </c>
      <c r="AF782" s="16">
        <v>0</v>
      </c>
      <c r="AG782" s="16">
        <f t="shared" si="87"/>
        <v>0</v>
      </c>
      <c r="AH782" s="16">
        <v>0</v>
      </c>
      <c r="AI782" s="16">
        <v>0</v>
      </c>
      <c r="AJ782" s="16">
        <f t="shared" si="88"/>
        <v>0</v>
      </c>
      <c r="AK782" s="16">
        <v>0</v>
      </c>
      <c r="AL782" s="16">
        <v>0</v>
      </c>
      <c r="AM782" s="16">
        <f t="shared" si="89"/>
        <v>0</v>
      </c>
      <c r="AN782" s="16">
        <v>0</v>
      </c>
      <c r="AO782" s="16">
        <v>0</v>
      </c>
      <c r="AP782" s="16">
        <f t="shared" si="90"/>
        <v>0</v>
      </c>
      <c r="AQ782" s="16">
        <v>0</v>
      </c>
      <c r="AR782" s="16">
        <f t="shared" si="91"/>
        <v>0</v>
      </c>
      <c r="AS782" s="16">
        <v>0</v>
      </c>
      <c r="AT782" s="16" t="s">
        <v>273</v>
      </c>
      <c r="AU782" s="16" t="s">
        <v>274</v>
      </c>
      <c r="AV782" s="16">
        <v>0</v>
      </c>
      <c r="AW782" s="36">
        <v>0</v>
      </c>
      <c r="AX782" s="36">
        <v>0</v>
      </c>
      <c r="AY782" s="36">
        <v>0</v>
      </c>
      <c r="AZ782" s="36">
        <v>0</v>
      </c>
      <c r="BA782" s="36">
        <v>0</v>
      </c>
      <c r="BB782" s="36"/>
    </row>
    <row r="783" spans="1:54" hidden="1" x14ac:dyDescent="0.25">
      <c r="A783" s="2" t="str">
        <f t="shared" si="85"/>
        <v>R</v>
      </c>
      <c r="B783" s="34" t="s">
        <v>253</v>
      </c>
      <c r="C783" s="2" t="s">
        <v>2984</v>
      </c>
      <c r="D783" s="35" t="s">
        <v>2985</v>
      </c>
      <c r="E783" s="2" t="s">
        <v>3102</v>
      </c>
      <c r="F783" s="2" t="s">
        <v>3103</v>
      </c>
      <c r="G783" s="2" t="s">
        <v>3104</v>
      </c>
      <c r="H783" s="2" t="s">
        <v>3105</v>
      </c>
      <c r="I783" s="2" t="s">
        <v>3133</v>
      </c>
      <c r="J783" s="2" t="s">
        <v>3134</v>
      </c>
      <c r="K783" s="2" t="s">
        <v>262</v>
      </c>
      <c r="L783" s="2">
        <v>3083</v>
      </c>
      <c r="M783" s="2" t="s">
        <v>3108</v>
      </c>
      <c r="N783" s="2" t="s">
        <v>422</v>
      </c>
      <c r="O783" s="2" t="s">
        <v>450</v>
      </c>
      <c r="P783" s="2" t="s">
        <v>266</v>
      </c>
      <c r="Q783" s="2" t="s">
        <v>118</v>
      </c>
      <c r="R783" s="2" t="s">
        <v>267</v>
      </c>
      <c r="S783" s="2" t="s">
        <v>182</v>
      </c>
      <c r="T783" s="2" t="s">
        <v>2828</v>
      </c>
      <c r="U783" s="2" t="s">
        <v>188</v>
      </c>
      <c r="V783" s="2" t="s">
        <v>2841</v>
      </c>
      <c r="W783" s="2" t="s">
        <v>2842</v>
      </c>
      <c r="X783" s="2" t="s">
        <v>2843</v>
      </c>
      <c r="Y783" s="2" t="s">
        <v>2844</v>
      </c>
      <c r="Z783" s="16">
        <v>0</v>
      </c>
      <c r="AA783" s="16">
        <v>0</v>
      </c>
      <c r="AB783" s="16">
        <v>0</v>
      </c>
      <c r="AC783" s="16">
        <v>0</v>
      </c>
      <c r="AD783" s="36">
        <f t="shared" si="86"/>
        <v>0</v>
      </c>
      <c r="AE783" s="16">
        <v>0</v>
      </c>
      <c r="AF783" s="16">
        <v>0</v>
      </c>
      <c r="AG783" s="16">
        <f t="shared" si="87"/>
        <v>0</v>
      </c>
      <c r="AH783" s="16">
        <v>0</v>
      </c>
      <c r="AI783" s="16">
        <v>0</v>
      </c>
      <c r="AJ783" s="16">
        <f t="shared" si="88"/>
        <v>0</v>
      </c>
      <c r="AK783" s="16">
        <v>0</v>
      </c>
      <c r="AL783" s="16">
        <v>0</v>
      </c>
      <c r="AM783" s="16">
        <f t="shared" si="89"/>
        <v>0</v>
      </c>
      <c r="AN783" s="16">
        <v>0</v>
      </c>
      <c r="AO783" s="16">
        <v>0</v>
      </c>
      <c r="AP783" s="16">
        <f t="shared" si="90"/>
        <v>0</v>
      </c>
      <c r="AQ783" s="16">
        <v>0</v>
      </c>
      <c r="AR783" s="16">
        <f t="shared" si="91"/>
        <v>0</v>
      </c>
      <c r="AS783" s="16">
        <v>0</v>
      </c>
      <c r="AT783" s="16" t="s">
        <v>273</v>
      </c>
      <c r="AU783" s="16" t="s">
        <v>274</v>
      </c>
      <c r="AV783" s="16">
        <v>0</v>
      </c>
      <c r="AW783" s="36">
        <v>0</v>
      </c>
      <c r="AX783" s="36">
        <v>0</v>
      </c>
      <c r="AY783" s="36">
        <v>0</v>
      </c>
      <c r="AZ783" s="36">
        <v>0</v>
      </c>
      <c r="BA783" s="36">
        <v>0</v>
      </c>
      <c r="BB783" s="36"/>
    </row>
    <row r="784" spans="1:54" hidden="1" x14ac:dyDescent="0.25">
      <c r="A784" s="2" t="str">
        <f t="shared" si="85"/>
        <v>R</v>
      </c>
      <c r="B784" s="34" t="s">
        <v>253</v>
      </c>
      <c r="C784" s="2" t="s">
        <v>2984</v>
      </c>
      <c r="D784" s="35" t="s">
        <v>2985</v>
      </c>
      <c r="E784" s="2" t="s">
        <v>3135</v>
      </c>
      <c r="F784" s="2" t="s">
        <v>3136</v>
      </c>
      <c r="G784" s="2" t="s">
        <v>3137</v>
      </c>
      <c r="H784" s="2" t="s">
        <v>3136</v>
      </c>
      <c r="I784" s="2" t="s">
        <v>3138</v>
      </c>
      <c r="J784" s="2" t="s">
        <v>3139</v>
      </c>
      <c r="K784" s="2" t="s">
        <v>262</v>
      </c>
      <c r="L784" s="2">
        <v>4580</v>
      </c>
      <c r="M784" s="2" t="s">
        <v>2396</v>
      </c>
      <c r="N784" s="2" t="s">
        <v>264</v>
      </c>
      <c r="O784" s="2" t="s">
        <v>450</v>
      </c>
      <c r="P784" s="2" t="s">
        <v>266</v>
      </c>
      <c r="Q784" s="2" t="s">
        <v>118</v>
      </c>
      <c r="R784" s="2" t="s">
        <v>267</v>
      </c>
      <c r="S784" s="2" t="s">
        <v>182</v>
      </c>
      <c r="T784" s="2" t="s">
        <v>2249</v>
      </c>
      <c r="U784" s="2" t="s">
        <v>184</v>
      </c>
      <c r="V784" s="2" t="s">
        <v>2020</v>
      </c>
      <c r="W784" s="2" t="s">
        <v>2021</v>
      </c>
      <c r="X784" s="2" t="s">
        <v>2022</v>
      </c>
      <c r="Y784" s="2" t="s">
        <v>2023</v>
      </c>
      <c r="Z784" s="16">
        <v>1750000</v>
      </c>
      <c r="AA784" s="16">
        <v>1750000</v>
      </c>
      <c r="AB784" s="16">
        <v>1503444.33</v>
      </c>
      <c r="AC784" s="16">
        <v>634766.24000000011</v>
      </c>
      <c r="AD784" s="36">
        <f t="shared" si="86"/>
        <v>1115233.7599999998</v>
      </c>
      <c r="AE784" s="16">
        <v>1786548.6725663722</v>
      </c>
      <c r="AF784" s="16">
        <v>1155959</v>
      </c>
      <c r="AG784" s="16">
        <f t="shared" si="87"/>
        <v>630589.6725663722</v>
      </c>
      <c r="AH784" s="16">
        <v>1840318.5840707968</v>
      </c>
      <c r="AI784" s="16">
        <v>1186014</v>
      </c>
      <c r="AJ784" s="16">
        <f t="shared" si="88"/>
        <v>654304.58407079685</v>
      </c>
      <c r="AK784" s="16">
        <v>1895823.008849558</v>
      </c>
      <c r="AL784" s="16">
        <v>1216851</v>
      </c>
      <c r="AM784" s="16">
        <f t="shared" si="89"/>
        <v>678972.00884955795</v>
      </c>
      <c r="AN784" s="16">
        <v>1953061.9469026551</v>
      </c>
      <c r="AO784" s="16">
        <v>1248489</v>
      </c>
      <c r="AP784" s="16">
        <f t="shared" si="90"/>
        <v>704572.94690265507</v>
      </c>
      <c r="AQ784" s="16">
        <v>1280949</v>
      </c>
      <c r="AR784" s="16">
        <f t="shared" si="91"/>
        <v>3783672.9723893818</v>
      </c>
      <c r="AS784" s="16" t="s">
        <v>2164</v>
      </c>
      <c r="AT784" s="16" t="s">
        <v>273</v>
      </c>
      <c r="AU784" s="16" t="s">
        <v>274</v>
      </c>
      <c r="AV784" s="16">
        <v>0</v>
      </c>
      <c r="AW784" s="36">
        <v>0</v>
      </c>
      <c r="AX784" s="36">
        <v>0</v>
      </c>
      <c r="AY784" s="36">
        <v>0</v>
      </c>
      <c r="AZ784" s="36">
        <v>0</v>
      </c>
      <c r="BA784" s="36">
        <v>0</v>
      </c>
      <c r="BB784" s="36"/>
    </row>
    <row r="785" spans="1:54" hidden="1" x14ac:dyDescent="0.25">
      <c r="A785" s="2" t="str">
        <f t="shared" si="85"/>
        <v>R</v>
      </c>
      <c r="B785" s="34" t="s">
        <v>253</v>
      </c>
      <c r="C785" s="2" t="s">
        <v>2984</v>
      </c>
      <c r="D785" s="35" t="s">
        <v>2985</v>
      </c>
      <c r="E785" s="2" t="s">
        <v>3135</v>
      </c>
      <c r="F785" s="2" t="s">
        <v>3136</v>
      </c>
      <c r="G785" s="2" t="s">
        <v>3137</v>
      </c>
      <c r="H785" s="2" t="s">
        <v>3136</v>
      </c>
      <c r="I785" s="2" t="s">
        <v>3140</v>
      </c>
      <c r="J785" s="2" t="s">
        <v>3141</v>
      </c>
      <c r="K785" s="2" t="s">
        <v>262</v>
      </c>
      <c r="L785" s="2">
        <v>4207</v>
      </c>
      <c r="M785" s="2" t="s">
        <v>2171</v>
      </c>
      <c r="N785" s="2" t="s">
        <v>264</v>
      </c>
      <c r="O785" s="2" t="s">
        <v>450</v>
      </c>
      <c r="P785" s="2" t="s">
        <v>266</v>
      </c>
      <c r="Q785" s="2" t="s">
        <v>118</v>
      </c>
      <c r="R785" s="2" t="s">
        <v>267</v>
      </c>
      <c r="S785" s="2" t="s">
        <v>182</v>
      </c>
      <c r="T785" s="2" t="s">
        <v>2982</v>
      </c>
      <c r="U785" s="2" t="s">
        <v>194</v>
      </c>
      <c r="V785" s="2" t="s">
        <v>2841</v>
      </c>
      <c r="W785" s="2" t="s">
        <v>2842</v>
      </c>
      <c r="X785" s="2" t="s">
        <v>2912</v>
      </c>
      <c r="Y785" s="2" t="s">
        <v>192</v>
      </c>
      <c r="Z785" s="16">
        <v>725003.97165543947</v>
      </c>
      <c r="AA785" s="56">
        <v>725004</v>
      </c>
      <c r="AB785" s="16">
        <v>716077.6</v>
      </c>
      <c r="AC785" s="16">
        <v>695741.02659140003</v>
      </c>
      <c r="AD785" s="36">
        <f t="shared" si="86"/>
        <v>29262.973408599966</v>
      </c>
      <c r="AE785" s="16">
        <v>740145.64752364182</v>
      </c>
      <c r="AF785" s="16">
        <v>740145.64752364182</v>
      </c>
      <c r="AG785" s="16">
        <f t="shared" si="87"/>
        <v>0</v>
      </c>
      <c r="AH785" s="16">
        <v>762421.8757500815</v>
      </c>
      <c r="AI785" s="16">
        <v>762421.8757500815</v>
      </c>
      <c r="AJ785" s="16">
        <f t="shared" si="88"/>
        <v>0</v>
      </c>
      <c r="AK785" s="16">
        <v>785416.69198382553</v>
      </c>
      <c r="AL785" s="16">
        <v>785416.69198382553</v>
      </c>
      <c r="AM785" s="16">
        <f t="shared" si="89"/>
        <v>0</v>
      </c>
      <c r="AN785" s="16">
        <v>809130.09622487437</v>
      </c>
      <c r="AO785" s="16">
        <v>809130.09622487437</v>
      </c>
      <c r="AP785" s="16">
        <f t="shared" si="90"/>
        <v>0</v>
      </c>
      <c r="AQ785" s="16">
        <v>2833403.9991116198</v>
      </c>
      <c r="AR785" s="16">
        <f t="shared" si="91"/>
        <v>29262.973408599966</v>
      </c>
      <c r="AS785" s="16" t="s">
        <v>3142</v>
      </c>
      <c r="AT785" s="16" t="s">
        <v>3143</v>
      </c>
      <c r="AU785" s="16" t="s">
        <v>274</v>
      </c>
      <c r="AV785" s="16">
        <v>0</v>
      </c>
      <c r="AW785" s="36">
        <v>0</v>
      </c>
      <c r="AX785" s="36">
        <v>0</v>
      </c>
      <c r="AY785" s="36">
        <v>0</v>
      </c>
      <c r="AZ785" s="36">
        <v>0</v>
      </c>
      <c r="BA785" s="36">
        <v>0</v>
      </c>
      <c r="BB785" s="36"/>
    </row>
    <row r="786" spans="1:54" hidden="1" x14ac:dyDescent="0.25">
      <c r="A786" s="2" t="str">
        <f t="shared" si="85"/>
        <v>R</v>
      </c>
      <c r="B786" s="34" t="s">
        <v>253</v>
      </c>
      <c r="C786" s="2" t="s">
        <v>2984</v>
      </c>
      <c r="D786" s="35" t="s">
        <v>2985</v>
      </c>
      <c r="E786" s="2" t="s">
        <v>3135</v>
      </c>
      <c r="F786" s="2" t="s">
        <v>3136</v>
      </c>
      <c r="G786" s="2" t="s">
        <v>3137</v>
      </c>
      <c r="H786" s="2" t="s">
        <v>3136</v>
      </c>
      <c r="I786" s="2" t="s">
        <v>3144</v>
      </c>
      <c r="J786" s="2" t="s">
        <v>3145</v>
      </c>
      <c r="K786" s="2" t="s">
        <v>262</v>
      </c>
      <c r="L786" s="2">
        <v>4207</v>
      </c>
      <c r="M786" s="2" t="s">
        <v>2171</v>
      </c>
      <c r="N786" s="2" t="s">
        <v>422</v>
      </c>
      <c r="O786" s="2" t="s">
        <v>450</v>
      </c>
      <c r="P786" s="2" t="s">
        <v>266</v>
      </c>
      <c r="Q786" s="2" t="s">
        <v>118</v>
      </c>
      <c r="R786" s="2" t="s">
        <v>267</v>
      </c>
      <c r="S786" s="2" t="s">
        <v>182</v>
      </c>
      <c r="T786" s="2" t="s">
        <v>2982</v>
      </c>
      <c r="U786" s="2" t="s">
        <v>194</v>
      </c>
      <c r="V786" s="2" t="s">
        <v>2841</v>
      </c>
      <c r="W786" s="2" t="s">
        <v>2842</v>
      </c>
      <c r="X786" s="2" t="s">
        <v>2912</v>
      </c>
      <c r="Y786" s="2" t="s">
        <v>192</v>
      </c>
      <c r="Z786" s="16">
        <v>0</v>
      </c>
      <c r="AA786" s="16">
        <v>0</v>
      </c>
      <c r="AB786" s="16">
        <v>0</v>
      </c>
      <c r="AC786" s="16">
        <v>0</v>
      </c>
      <c r="AD786" s="36">
        <f t="shared" si="86"/>
        <v>0</v>
      </c>
      <c r="AE786" s="16">
        <v>0</v>
      </c>
      <c r="AF786" s="16">
        <v>0</v>
      </c>
      <c r="AG786" s="16">
        <f t="shared" si="87"/>
        <v>0</v>
      </c>
      <c r="AH786" s="16">
        <v>0</v>
      </c>
      <c r="AI786" s="16">
        <v>0</v>
      </c>
      <c r="AJ786" s="16">
        <f t="shared" si="88"/>
        <v>0</v>
      </c>
      <c r="AK786" s="16">
        <v>0</v>
      </c>
      <c r="AL786" s="16">
        <v>0</v>
      </c>
      <c r="AM786" s="16">
        <f t="shared" si="89"/>
        <v>0</v>
      </c>
      <c r="AN786" s="16">
        <v>0</v>
      </c>
      <c r="AO786" s="16">
        <v>0</v>
      </c>
      <c r="AP786" s="16">
        <f t="shared" si="90"/>
        <v>0</v>
      </c>
      <c r="AQ786" s="16">
        <v>0</v>
      </c>
      <c r="AR786" s="16">
        <f t="shared" si="91"/>
        <v>0</v>
      </c>
      <c r="AS786" s="16">
        <v>0</v>
      </c>
      <c r="AT786" s="16" t="s">
        <v>273</v>
      </c>
      <c r="AU786" s="16" t="s">
        <v>274</v>
      </c>
      <c r="AV786" s="16">
        <v>0</v>
      </c>
      <c r="AW786" s="36">
        <v>0</v>
      </c>
      <c r="AX786" s="36">
        <v>0</v>
      </c>
      <c r="AY786" s="36">
        <v>0</v>
      </c>
      <c r="AZ786" s="36">
        <v>0</v>
      </c>
      <c r="BA786" s="36">
        <v>0</v>
      </c>
      <c r="BB786" s="36"/>
    </row>
    <row r="787" spans="1:54" hidden="1" x14ac:dyDescent="0.25">
      <c r="A787" s="2" t="str">
        <f t="shared" si="85"/>
        <v>R</v>
      </c>
      <c r="B787" s="34" t="s">
        <v>253</v>
      </c>
      <c r="C787" s="2" t="s">
        <v>2984</v>
      </c>
      <c r="D787" s="35" t="s">
        <v>2985</v>
      </c>
      <c r="E787" s="2" t="s">
        <v>3135</v>
      </c>
      <c r="F787" s="2" t="s">
        <v>3136</v>
      </c>
      <c r="G787" s="2" t="s">
        <v>3146</v>
      </c>
      <c r="H787" s="2" t="s">
        <v>2436</v>
      </c>
      <c r="I787" s="2" t="s">
        <v>3147</v>
      </c>
      <c r="J787" s="2" t="s">
        <v>3148</v>
      </c>
      <c r="K787" s="2" t="s">
        <v>262</v>
      </c>
      <c r="L787" s="2">
        <v>4580</v>
      </c>
      <c r="M787" s="2" t="s">
        <v>2396</v>
      </c>
      <c r="N787" s="2" t="s">
        <v>264</v>
      </c>
      <c r="O787" s="2" t="s">
        <v>300</v>
      </c>
      <c r="P787" s="2" t="s">
        <v>266</v>
      </c>
      <c r="Q787" s="2" t="s">
        <v>118</v>
      </c>
      <c r="R787" s="2" t="s">
        <v>267</v>
      </c>
      <c r="S787" s="2" t="s">
        <v>182</v>
      </c>
      <c r="T787" s="2" t="s">
        <v>2807</v>
      </c>
      <c r="U787" s="2" t="s">
        <v>185</v>
      </c>
      <c r="V787" s="2" t="s">
        <v>2020</v>
      </c>
      <c r="W787" s="2" t="s">
        <v>2021</v>
      </c>
      <c r="X787" s="2" t="s">
        <v>2022</v>
      </c>
      <c r="Y787" s="2" t="s">
        <v>2023</v>
      </c>
      <c r="Z787" s="16">
        <v>27414.096617108455</v>
      </c>
      <c r="AA787" s="16">
        <v>27414</v>
      </c>
      <c r="AB787" s="16">
        <v>27413.73</v>
      </c>
      <c r="AC787" s="16">
        <v>0</v>
      </c>
      <c r="AD787" s="36">
        <f t="shared" si="86"/>
        <v>27414</v>
      </c>
      <c r="AE787" s="16">
        <v>27986.638811943645</v>
      </c>
      <c r="AF787" s="16">
        <v>27986.638811943645</v>
      </c>
      <c r="AG787" s="16">
        <f t="shared" si="87"/>
        <v>0</v>
      </c>
      <c r="AH787" s="16">
        <v>28828.95512570117</v>
      </c>
      <c r="AI787" s="16">
        <v>28828.95512570117</v>
      </c>
      <c r="AJ787" s="16">
        <f t="shared" si="88"/>
        <v>0</v>
      </c>
      <c r="AK787" s="16">
        <v>29698.442933450875</v>
      </c>
      <c r="AL787" s="16">
        <v>29698.442933450875</v>
      </c>
      <c r="AM787" s="16">
        <f t="shared" si="89"/>
        <v>0</v>
      </c>
      <c r="AN787" s="16">
        <v>30595.102235192757</v>
      </c>
      <c r="AO787" s="16">
        <v>30595.102235192757</v>
      </c>
      <c r="AP787" s="16">
        <f t="shared" si="90"/>
        <v>0</v>
      </c>
      <c r="AQ787" s="16">
        <v>31512.955302248542</v>
      </c>
      <c r="AR787" s="16">
        <f t="shared" si="91"/>
        <v>27414</v>
      </c>
      <c r="AS787" s="16" t="s">
        <v>2808</v>
      </c>
      <c r="AT787" s="16" t="s">
        <v>273</v>
      </c>
      <c r="AU787" s="16" t="s">
        <v>274</v>
      </c>
      <c r="AV787" s="16">
        <v>0</v>
      </c>
      <c r="AW787" s="36">
        <v>0</v>
      </c>
      <c r="AX787" s="36">
        <v>0</v>
      </c>
      <c r="AY787" s="36">
        <v>0</v>
      </c>
      <c r="AZ787" s="36">
        <v>0</v>
      </c>
      <c r="BA787" s="36">
        <v>0</v>
      </c>
      <c r="BB787" s="36"/>
    </row>
    <row r="788" spans="1:54" hidden="1" x14ac:dyDescent="0.25">
      <c r="A788" s="2" t="str">
        <f t="shared" si="85"/>
        <v>R</v>
      </c>
      <c r="B788" s="34" t="s">
        <v>253</v>
      </c>
      <c r="C788" s="2" t="s">
        <v>2984</v>
      </c>
      <c r="D788" s="35" t="s">
        <v>2985</v>
      </c>
      <c r="E788" s="2" t="s">
        <v>3149</v>
      </c>
      <c r="F788" s="2" t="s">
        <v>3150</v>
      </c>
      <c r="G788" s="2" t="s">
        <v>3151</v>
      </c>
      <c r="H788" s="2" t="s">
        <v>3150</v>
      </c>
      <c r="I788" s="2" t="s">
        <v>3152</v>
      </c>
      <c r="J788" s="2" t="s">
        <v>3153</v>
      </c>
      <c r="K788" s="2" t="s">
        <v>262</v>
      </c>
      <c r="L788" s="2">
        <v>4580</v>
      </c>
      <c r="M788" s="2" t="s">
        <v>2396</v>
      </c>
      <c r="N788" s="2" t="s">
        <v>264</v>
      </c>
      <c r="O788" s="2" t="s">
        <v>450</v>
      </c>
      <c r="P788" s="2" t="s">
        <v>266</v>
      </c>
      <c r="Q788" s="2" t="s">
        <v>118</v>
      </c>
      <c r="R788" s="2" t="s">
        <v>267</v>
      </c>
      <c r="S788" s="2" t="s">
        <v>182</v>
      </c>
      <c r="T788" s="2" t="s">
        <v>2807</v>
      </c>
      <c r="U788" s="2" t="s">
        <v>185</v>
      </c>
      <c r="V788" s="2" t="s">
        <v>2020</v>
      </c>
      <c r="W788" s="2" t="s">
        <v>2021</v>
      </c>
      <c r="X788" s="2" t="s">
        <v>3154</v>
      </c>
      <c r="Y788" s="2" t="s">
        <v>3155</v>
      </c>
      <c r="Z788" s="16">
        <v>226050.00000000003</v>
      </c>
      <c r="AA788" s="16">
        <v>226050</v>
      </c>
      <c r="AB788" s="16">
        <v>225995.63</v>
      </c>
      <c r="AC788" s="16">
        <v>10779.145</v>
      </c>
      <c r="AD788" s="36">
        <f t="shared" si="86"/>
        <v>215270.85500000001</v>
      </c>
      <c r="AE788" s="16">
        <v>230771.04424778768</v>
      </c>
      <c r="AF788" s="16">
        <v>230771.04424778768</v>
      </c>
      <c r="AG788" s="16">
        <f t="shared" si="87"/>
        <v>0</v>
      </c>
      <c r="AH788" s="16">
        <v>237716.5805309735</v>
      </c>
      <c r="AI788" s="16">
        <v>237716.5805309735</v>
      </c>
      <c r="AJ788" s="16">
        <f t="shared" si="88"/>
        <v>0</v>
      </c>
      <c r="AK788" s="16">
        <v>244886.16637168149</v>
      </c>
      <c r="AL788" s="16">
        <v>244886.16637168149</v>
      </c>
      <c r="AM788" s="16">
        <f t="shared" si="89"/>
        <v>0</v>
      </c>
      <c r="AN788" s="16">
        <v>252279.80176991154</v>
      </c>
      <c r="AO788" s="16">
        <v>252279.80176991154</v>
      </c>
      <c r="AP788" s="16">
        <f t="shared" si="90"/>
        <v>0</v>
      </c>
      <c r="AQ788" s="16">
        <v>259848.19582300889</v>
      </c>
      <c r="AR788" s="16">
        <f t="shared" si="91"/>
        <v>215270.85500000001</v>
      </c>
      <c r="AS788" s="16" t="s">
        <v>2808</v>
      </c>
      <c r="AT788" s="16" t="s">
        <v>273</v>
      </c>
      <c r="AU788" s="16" t="s">
        <v>274</v>
      </c>
      <c r="AV788" s="16">
        <v>0</v>
      </c>
      <c r="AW788" s="36">
        <v>0</v>
      </c>
      <c r="AX788" s="36">
        <v>0</v>
      </c>
      <c r="AY788" s="36">
        <v>0</v>
      </c>
      <c r="AZ788" s="36">
        <v>0</v>
      </c>
      <c r="BA788" s="36">
        <v>0</v>
      </c>
      <c r="BB788" s="36"/>
    </row>
    <row r="789" spans="1:54" hidden="1" x14ac:dyDescent="0.25">
      <c r="A789" s="2" t="str">
        <f t="shared" si="85"/>
        <v>R</v>
      </c>
      <c r="B789" s="34" t="s">
        <v>253</v>
      </c>
      <c r="C789" s="2" t="s">
        <v>2984</v>
      </c>
      <c r="D789" s="35" t="s">
        <v>2985</v>
      </c>
      <c r="E789" s="2" t="s">
        <v>3149</v>
      </c>
      <c r="F789" s="2" t="s">
        <v>3150</v>
      </c>
      <c r="G789" s="2" t="s">
        <v>3151</v>
      </c>
      <c r="H789" s="2" t="s">
        <v>3150</v>
      </c>
      <c r="I789" s="2" t="s">
        <v>3156</v>
      </c>
      <c r="J789" s="2" t="s">
        <v>3157</v>
      </c>
      <c r="K789" s="2" t="s">
        <v>262</v>
      </c>
      <c r="L789" s="2">
        <v>4022</v>
      </c>
      <c r="M789" s="2" t="s">
        <v>1991</v>
      </c>
      <c r="N789" s="2" t="s">
        <v>264</v>
      </c>
      <c r="O789" s="2" t="s">
        <v>450</v>
      </c>
      <c r="P789" s="2" t="s">
        <v>266</v>
      </c>
      <c r="Q789" s="2" t="s">
        <v>118</v>
      </c>
      <c r="R789" s="2" t="s">
        <v>267</v>
      </c>
      <c r="S789" s="2" t="s">
        <v>182</v>
      </c>
      <c r="T789" s="2" t="s">
        <v>2807</v>
      </c>
      <c r="U789" s="2" t="s">
        <v>185</v>
      </c>
      <c r="V789" s="2" t="s">
        <v>2020</v>
      </c>
      <c r="W789" s="2" t="s">
        <v>2021</v>
      </c>
      <c r="X789" s="2" t="s">
        <v>2992</v>
      </c>
      <c r="Y789" s="2" t="s">
        <v>2993</v>
      </c>
      <c r="Z789" s="16">
        <v>105728.16679375</v>
      </c>
      <c r="AA789" s="16">
        <v>105728</v>
      </c>
      <c r="AB789" s="16">
        <v>106331.06</v>
      </c>
      <c r="AC789" s="16">
        <v>58985.825249000001</v>
      </c>
      <c r="AD789" s="36">
        <f t="shared" si="86"/>
        <v>46742.174750999999</v>
      </c>
      <c r="AE789" s="16">
        <v>107936.29487900004</v>
      </c>
      <c r="AF789" s="16">
        <v>107936.29487900004</v>
      </c>
      <c r="AG789" s="16">
        <f t="shared" si="87"/>
        <v>0</v>
      </c>
      <c r="AH789" s="16">
        <v>114242.44670917577</v>
      </c>
      <c r="AI789" s="16">
        <v>114242.44670917577</v>
      </c>
      <c r="AJ789" s="16">
        <f t="shared" si="88"/>
        <v>0</v>
      </c>
      <c r="AK789" s="16">
        <v>120145.93393309851</v>
      </c>
      <c r="AL789" s="16">
        <v>120145.93393309851</v>
      </c>
      <c r="AM789" s="16">
        <f t="shared" si="89"/>
        <v>0</v>
      </c>
      <c r="AN789" s="16">
        <v>131004.82640682066</v>
      </c>
      <c r="AO789" s="16">
        <v>131004.82640682066</v>
      </c>
      <c r="AP789" s="16">
        <f t="shared" si="90"/>
        <v>0</v>
      </c>
      <c r="AQ789" s="16">
        <v>134934.97119902528</v>
      </c>
      <c r="AR789" s="16">
        <f t="shared" si="91"/>
        <v>46742.174750999999</v>
      </c>
      <c r="AS789" s="16" t="s">
        <v>2808</v>
      </c>
      <c r="AT789" s="16" t="s">
        <v>273</v>
      </c>
      <c r="AU789" s="16" t="s">
        <v>274</v>
      </c>
      <c r="AV789" s="16">
        <v>0</v>
      </c>
      <c r="AW789" s="36">
        <v>0</v>
      </c>
      <c r="AX789" s="36">
        <v>0</v>
      </c>
      <c r="AY789" s="36">
        <v>0</v>
      </c>
      <c r="AZ789" s="36">
        <v>0</v>
      </c>
      <c r="BA789" s="36">
        <v>0</v>
      </c>
      <c r="BB789" s="36"/>
    </row>
    <row r="790" spans="1:54" hidden="1" x14ac:dyDescent="0.25">
      <c r="A790" s="2" t="str">
        <f t="shared" si="85"/>
        <v>R</v>
      </c>
      <c r="B790" s="34" t="s">
        <v>253</v>
      </c>
      <c r="C790" s="2" t="s">
        <v>2984</v>
      </c>
      <c r="D790" s="35" t="s">
        <v>2985</v>
      </c>
      <c r="E790" s="2" t="s">
        <v>3149</v>
      </c>
      <c r="F790" s="2" t="s">
        <v>3150</v>
      </c>
      <c r="G790" s="2" t="s">
        <v>3151</v>
      </c>
      <c r="H790" s="2" t="s">
        <v>3150</v>
      </c>
      <c r="I790" s="2" t="s">
        <v>3158</v>
      </c>
      <c r="J790" s="2" t="s">
        <v>3159</v>
      </c>
      <c r="K790" s="2" t="s">
        <v>262</v>
      </c>
      <c r="L790" s="2">
        <v>4022</v>
      </c>
      <c r="M790" s="2" t="s">
        <v>1991</v>
      </c>
      <c r="N790" s="2" t="s">
        <v>264</v>
      </c>
      <c r="O790" s="2" t="s">
        <v>450</v>
      </c>
      <c r="P790" s="2" t="s">
        <v>266</v>
      </c>
      <c r="Q790" s="2" t="s">
        <v>118</v>
      </c>
      <c r="R790" s="2" t="s">
        <v>267</v>
      </c>
      <c r="S790" s="2" t="s">
        <v>182</v>
      </c>
      <c r="T790" s="2" t="s">
        <v>2982</v>
      </c>
      <c r="U790" s="2" t="s">
        <v>194</v>
      </c>
      <c r="V790" s="2" t="s">
        <v>2020</v>
      </c>
      <c r="W790" s="2" t="s">
        <v>2021</v>
      </c>
      <c r="X790" s="2" t="s">
        <v>2022</v>
      </c>
      <c r="Y790" s="2" t="s">
        <v>2023</v>
      </c>
      <c r="Z790" s="16">
        <v>0</v>
      </c>
      <c r="AA790" s="16">
        <v>0</v>
      </c>
      <c r="AB790" s="16">
        <v>0</v>
      </c>
      <c r="AC790" s="16">
        <v>0</v>
      </c>
      <c r="AD790" s="36">
        <f t="shared" si="86"/>
        <v>0</v>
      </c>
      <c r="AE790" s="16">
        <v>0</v>
      </c>
      <c r="AF790" s="16">
        <v>0</v>
      </c>
      <c r="AG790" s="16">
        <f t="shared" si="87"/>
        <v>0</v>
      </c>
      <c r="AH790" s="16">
        <v>0</v>
      </c>
      <c r="AI790" s="16">
        <v>0</v>
      </c>
      <c r="AJ790" s="16">
        <f t="shared" si="88"/>
        <v>0</v>
      </c>
      <c r="AK790" s="16">
        <v>0</v>
      </c>
      <c r="AL790" s="16">
        <v>0</v>
      </c>
      <c r="AM790" s="16">
        <f t="shared" si="89"/>
        <v>0</v>
      </c>
      <c r="AN790" s="16">
        <v>0</v>
      </c>
      <c r="AO790" s="16">
        <v>0</v>
      </c>
      <c r="AP790" s="16">
        <f t="shared" si="90"/>
        <v>0</v>
      </c>
      <c r="AQ790" s="16">
        <v>0</v>
      </c>
      <c r="AR790" s="16">
        <f t="shared" si="91"/>
        <v>0</v>
      </c>
      <c r="AS790" s="16" t="s">
        <v>2808</v>
      </c>
      <c r="AT790" s="16" t="s">
        <v>273</v>
      </c>
      <c r="AU790" s="16" t="s">
        <v>274</v>
      </c>
      <c r="AV790" s="16">
        <v>0</v>
      </c>
      <c r="AW790" s="36">
        <v>0</v>
      </c>
      <c r="AX790" s="36">
        <v>0</v>
      </c>
      <c r="AY790" s="36">
        <v>0</v>
      </c>
      <c r="AZ790" s="36">
        <v>0</v>
      </c>
      <c r="BA790" s="36">
        <v>0</v>
      </c>
      <c r="BB790" s="36"/>
    </row>
    <row r="791" spans="1:54" hidden="1" x14ac:dyDescent="0.25">
      <c r="A791" s="2" t="str">
        <f t="shared" si="85"/>
        <v>R</v>
      </c>
      <c r="B791" s="34" t="s">
        <v>253</v>
      </c>
      <c r="C791" s="2" t="s">
        <v>2984</v>
      </c>
      <c r="D791" s="35" t="s">
        <v>2985</v>
      </c>
      <c r="E791" s="2" t="s">
        <v>3149</v>
      </c>
      <c r="F791" s="2" t="s">
        <v>3150</v>
      </c>
      <c r="G791" s="2" t="s">
        <v>3151</v>
      </c>
      <c r="H791" s="2" t="s">
        <v>3150</v>
      </c>
      <c r="I791" s="2" t="s">
        <v>3160</v>
      </c>
      <c r="J791" s="2" t="s">
        <v>3161</v>
      </c>
      <c r="K791" s="2" t="s">
        <v>262</v>
      </c>
      <c r="L791" s="2">
        <v>4022</v>
      </c>
      <c r="M791" s="2" t="s">
        <v>1991</v>
      </c>
      <c r="N791" s="2" t="s">
        <v>264</v>
      </c>
      <c r="O791" s="2" t="s">
        <v>450</v>
      </c>
      <c r="P791" s="2" t="s">
        <v>266</v>
      </c>
      <c r="Q791" s="2" t="s">
        <v>118</v>
      </c>
      <c r="R791" s="2" t="s">
        <v>267</v>
      </c>
      <c r="S791" s="2" t="s">
        <v>182</v>
      </c>
      <c r="T791" s="2" t="s">
        <v>2982</v>
      </c>
      <c r="U791" s="2" t="s">
        <v>194</v>
      </c>
      <c r="V791" s="2" t="s">
        <v>2020</v>
      </c>
      <c r="W791" s="2" t="s">
        <v>2021</v>
      </c>
      <c r="X791" s="2" t="s">
        <v>2022</v>
      </c>
      <c r="Y791" s="2" t="s">
        <v>2023</v>
      </c>
      <c r="Z791" s="16">
        <v>2824316.8364382898</v>
      </c>
      <c r="AA791" s="41">
        <v>3458379</v>
      </c>
      <c r="AB791" s="16">
        <v>2762642.91</v>
      </c>
      <c r="AC791" s="16">
        <v>1787484.9295655002</v>
      </c>
      <c r="AD791" s="36">
        <f t="shared" si="86"/>
        <v>1670894.0704344998</v>
      </c>
      <c r="AE791" s="16">
        <v>2883302.5685975309</v>
      </c>
      <c r="AF791" s="16">
        <v>0</v>
      </c>
      <c r="AG791" s="16">
        <f t="shared" si="87"/>
        <v>2883302.5685975309</v>
      </c>
      <c r="AH791" s="16">
        <v>2970081.5779436706</v>
      </c>
      <c r="AI791" s="16">
        <v>0</v>
      </c>
      <c r="AJ791" s="16">
        <f t="shared" si="88"/>
        <v>2970081.5779436706</v>
      </c>
      <c r="AK791" s="16">
        <v>3059659.9101719428</v>
      </c>
      <c r="AL791" s="16">
        <v>4919858</v>
      </c>
      <c r="AM791" s="16">
        <f t="shared" si="89"/>
        <v>-1860198.0898280572</v>
      </c>
      <c r="AN791" s="16">
        <v>3152037.565282349</v>
      </c>
      <c r="AO791" s="16">
        <v>5974858</v>
      </c>
      <c r="AP791" s="16">
        <f t="shared" si="90"/>
        <v>-2822820.434717651</v>
      </c>
      <c r="AQ791" s="16">
        <v>824858</v>
      </c>
      <c r="AR791" s="16">
        <f t="shared" si="91"/>
        <v>2841259.6924299924</v>
      </c>
      <c r="AS791" s="16" t="s">
        <v>2808</v>
      </c>
      <c r="AT791" s="16" t="s">
        <v>3162</v>
      </c>
      <c r="AU791" s="16" t="s">
        <v>274</v>
      </c>
      <c r="AV791" s="16">
        <v>0</v>
      </c>
      <c r="AW791" s="36">
        <v>0</v>
      </c>
      <c r="AX791" s="36">
        <v>0</v>
      </c>
      <c r="AY791" s="36">
        <v>0</v>
      </c>
      <c r="AZ791" s="36">
        <v>0</v>
      </c>
      <c r="BA791" s="36">
        <v>0</v>
      </c>
      <c r="BB791" s="36"/>
    </row>
    <row r="792" spans="1:54" hidden="1" x14ac:dyDescent="0.25">
      <c r="A792" s="2" t="str">
        <f t="shared" si="85"/>
        <v>R</v>
      </c>
      <c r="B792" s="34" t="s">
        <v>253</v>
      </c>
      <c r="C792" s="2" t="s">
        <v>2984</v>
      </c>
      <c r="D792" s="35" t="s">
        <v>2985</v>
      </c>
      <c r="E792" s="2" t="s">
        <v>3149</v>
      </c>
      <c r="F792" s="2" t="s">
        <v>3150</v>
      </c>
      <c r="G792" s="2" t="s">
        <v>3151</v>
      </c>
      <c r="H792" s="2" t="s">
        <v>3150</v>
      </c>
      <c r="I792" s="2" t="s">
        <v>3163</v>
      </c>
      <c r="J792" s="2" t="s">
        <v>3164</v>
      </c>
      <c r="K792" s="2" t="s">
        <v>262</v>
      </c>
      <c r="L792" s="2">
        <v>4022</v>
      </c>
      <c r="M792" s="2" t="s">
        <v>1991</v>
      </c>
      <c r="N792" s="2" t="s">
        <v>264</v>
      </c>
      <c r="O792" s="2" t="s">
        <v>450</v>
      </c>
      <c r="P792" s="2" t="s">
        <v>266</v>
      </c>
      <c r="Q792" s="2" t="s">
        <v>118</v>
      </c>
      <c r="R792" s="2" t="s">
        <v>267</v>
      </c>
      <c r="S792" s="2" t="s">
        <v>182</v>
      </c>
      <c r="T792" s="2" t="s">
        <v>2982</v>
      </c>
      <c r="U792" s="2" t="s">
        <v>194</v>
      </c>
      <c r="V792" s="2" t="s">
        <v>2020</v>
      </c>
      <c r="W792" s="2" t="s">
        <v>2021</v>
      </c>
      <c r="X792" s="2" t="s">
        <v>2022</v>
      </c>
      <c r="Y792" s="2" t="s">
        <v>2023</v>
      </c>
      <c r="Z792" s="16">
        <v>1350701.2248372131</v>
      </c>
      <c r="AA792" s="16">
        <v>1350701</v>
      </c>
      <c r="AB792" s="16">
        <v>1239859.97</v>
      </c>
      <c r="AC792" s="16">
        <v>843872.24024650001</v>
      </c>
      <c r="AD792" s="36">
        <f t="shared" si="86"/>
        <v>506828.75975349999</v>
      </c>
      <c r="AE792" s="16">
        <v>1378910.5601523975</v>
      </c>
      <c r="AF792" s="16">
        <v>0</v>
      </c>
      <c r="AG792" s="16">
        <f t="shared" si="87"/>
        <v>1378910.5601523975</v>
      </c>
      <c r="AH792" s="16">
        <v>1420411.7517686347</v>
      </c>
      <c r="AI792" s="16">
        <v>0</v>
      </c>
      <c r="AJ792" s="16">
        <f t="shared" si="88"/>
        <v>1420411.7517686347</v>
      </c>
      <c r="AK792" s="16">
        <v>1463251.6915015248</v>
      </c>
      <c r="AL792" s="16">
        <v>0</v>
      </c>
      <c r="AM792" s="16">
        <f t="shared" si="89"/>
        <v>1463251.6915015248</v>
      </c>
      <c r="AN792" s="16">
        <v>1507430.3793510676</v>
      </c>
      <c r="AO792" s="16">
        <v>809574</v>
      </c>
      <c r="AP792" s="16">
        <f t="shared" si="90"/>
        <v>697856.37935106759</v>
      </c>
      <c r="AQ792" s="16">
        <v>10874</v>
      </c>
      <c r="AR792" s="16">
        <f t="shared" si="91"/>
        <v>5467259.1425271248</v>
      </c>
      <c r="AS792" s="16" t="s">
        <v>2808</v>
      </c>
      <c r="AT792" s="16" t="s">
        <v>3165</v>
      </c>
      <c r="AU792" s="16" t="s">
        <v>274</v>
      </c>
      <c r="AV792" s="16">
        <v>0</v>
      </c>
      <c r="AW792" s="36">
        <v>0</v>
      </c>
      <c r="AX792" s="36">
        <v>0</v>
      </c>
      <c r="AY792" s="36">
        <v>0</v>
      </c>
      <c r="AZ792" s="36">
        <v>0</v>
      </c>
      <c r="BA792" s="36">
        <v>0</v>
      </c>
      <c r="BB792" s="36"/>
    </row>
    <row r="793" spans="1:54" hidden="1" x14ac:dyDescent="0.25">
      <c r="A793" s="2" t="str">
        <f t="shared" si="85"/>
        <v>R</v>
      </c>
      <c r="B793" s="34" t="s">
        <v>253</v>
      </c>
      <c r="C793" s="2" t="s">
        <v>2984</v>
      </c>
      <c r="D793" s="35" t="s">
        <v>2985</v>
      </c>
      <c r="E793" s="2" t="s">
        <v>3149</v>
      </c>
      <c r="F793" s="2" t="s">
        <v>3150</v>
      </c>
      <c r="G793" s="2" t="s">
        <v>3151</v>
      </c>
      <c r="H793" s="2" t="s">
        <v>3150</v>
      </c>
      <c r="I793" s="2" t="s">
        <v>3166</v>
      </c>
      <c r="J793" s="2" t="s">
        <v>3167</v>
      </c>
      <c r="K793" s="2" t="s">
        <v>262</v>
      </c>
      <c r="L793" s="2">
        <v>4022</v>
      </c>
      <c r="M793" s="2" t="s">
        <v>1991</v>
      </c>
      <c r="N793" s="2" t="s">
        <v>264</v>
      </c>
      <c r="O793" s="2" t="s">
        <v>450</v>
      </c>
      <c r="P793" s="2" t="s">
        <v>266</v>
      </c>
      <c r="Q793" s="2" t="s">
        <v>118</v>
      </c>
      <c r="R793" s="2" t="s">
        <v>267</v>
      </c>
      <c r="S793" s="2" t="s">
        <v>182</v>
      </c>
      <c r="T793" s="2" t="s">
        <v>2982</v>
      </c>
      <c r="U793" s="2" t="s">
        <v>194</v>
      </c>
      <c r="V793" s="2" t="s">
        <v>2020</v>
      </c>
      <c r="W793" s="2" t="s">
        <v>2021</v>
      </c>
      <c r="X793" s="2" t="s">
        <v>2022</v>
      </c>
      <c r="Y793" s="2" t="s">
        <v>2023</v>
      </c>
      <c r="Z793" s="16">
        <v>0</v>
      </c>
      <c r="AA793" s="16">
        <v>0</v>
      </c>
      <c r="AB793" s="16">
        <v>0</v>
      </c>
      <c r="AC793" s="16">
        <v>0</v>
      </c>
      <c r="AD793" s="36">
        <f t="shared" si="86"/>
        <v>0</v>
      </c>
      <c r="AE793" s="16">
        <v>0</v>
      </c>
      <c r="AF793" s="16">
        <v>0</v>
      </c>
      <c r="AG793" s="16">
        <f t="shared" si="87"/>
        <v>0</v>
      </c>
      <c r="AH793" s="16">
        <v>0</v>
      </c>
      <c r="AI793" s="16">
        <v>0</v>
      </c>
      <c r="AJ793" s="16">
        <f t="shared" si="88"/>
        <v>0</v>
      </c>
      <c r="AK793" s="16">
        <v>0</v>
      </c>
      <c r="AL793" s="16">
        <v>200000</v>
      </c>
      <c r="AM793" s="16">
        <f t="shared" si="89"/>
        <v>-200000</v>
      </c>
      <c r="AN793" s="16">
        <v>0</v>
      </c>
      <c r="AO793" s="16">
        <v>0</v>
      </c>
      <c r="AP793" s="16">
        <f t="shared" si="90"/>
        <v>0</v>
      </c>
      <c r="AQ793" s="16">
        <v>0</v>
      </c>
      <c r="AR793" s="16">
        <f t="shared" si="91"/>
        <v>-200000</v>
      </c>
      <c r="AS793" s="16" t="s">
        <v>2808</v>
      </c>
      <c r="AT793" s="16" t="s">
        <v>3168</v>
      </c>
      <c r="AU793" s="16" t="s">
        <v>274</v>
      </c>
      <c r="AV793" s="16">
        <v>0</v>
      </c>
      <c r="AW793" s="36">
        <v>0</v>
      </c>
      <c r="AX793" s="36">
        <v>0</v>
      </c>
      <c r="AY793" s="36">
        <v>0</v>
      </c>
      <c r="AZ793" s="36">
        <v>0</v>
      </c>
      <c r="BA793" s="36">
        <v>0</v>
      </c>
      <c r="BB793" s="36"/>
    </row>
    <row r="794" spans="1:54" hidden="1" x14ac:dyDescent="0.25">
      <c r="A794" s="2" t="str">
        <f t="shared" si="85"/>
        <v>R</v>
      </c>
      <c r="B794" s="34" t="s">
        <v>253</v>
      </c>
      <c r="C794" s="2" t="s">
        <v>2984</v>
      </c>
      <c r="D794" s="35" t="s">
        <v>2985</v>
      </c>
      <c r="E794" s="2" t="s">
        <v>3149</v>
      </c>
      <c r="F794" s="2" t="s">
        <v>3150</v>
      </c>
      <c r="G794" s="2" t="s">
        <v>3151</v>
      </c>
      <c r="H794" s="2" t="s">
        <v>3150</v>
      </c>
      <c r="I794" s="2" t="s">
        <v>3169</v>
      </c>
      <c r="J794" s="2" t="s">
        <v>3170</v>
      </c>
      <c r="K794" s="2" t="s">
        <v>262</v>
      </c>
      <c r="L794" s="2">
        <v>4022</v>
      </c>
      <c r="M794" s="2" t="s">
        <v>1991</v>
      </c>
      <c r="N794" s="2" t="s">
        <v>264</v>
      </c>
      <c r="O794" s="2" t="s">
        <v>300</v>
      </c>
      <c r="P794" s="2" t="s">
        <v>266</v>
      </c>
      <c r="Q794" s="2" t="s">
        <v>118</v>
      </c>
      <c r="R794" s="2" t="s">
        <v>267</v>
      </c>
      <c r="S794" s="2" t="s">
        <v>182</v>
      </c>
      <c r="T794" s="2" t="s">
        <v>2982</v>
      </c>
      <c r="U794" s="2" t="s">
        <v>194</v>
      </c>
      <c r="V794" s="2" t="s">
        <v>2020</v>
      </c>
      <c r="W794" s="2" t="s">
        <v>2021</v>
      </c>
      <c r="X794" s="2" t="s">
        <v>2022</v>
      </c>
      <c r="Y794" s="2" t="s">
        <v>2023</v>
      </c>
      <c r="Z794" s="16">
        <v>0</v>
      </c>
      <c r="AA794" s="16">
        <v>0</v>
      </c>
      <c r="AB794" s="16">
        <v>-1012.36</v>
      </c>
      <c r="AC794" s="16">
        <v>-159.09000000000003</v>
      </c>
      <c r="AD794" s="36">
        <f t="shared" si="86"/>
        <v>159.09000000000003</v>
      </c>
      <c r="AE794" s="16">
        <v>0</v>
      </c>
      <c r="AF794" s="16">
        <v>0</v>
      </c>
      <c r="AG794" s="16">
        <f t="shared" si="87"/>
        <v>0</v>
      </c>
      <c r="AH794" s="16">
        <v>0</v>
      </c>
      <c r="AI794" s="16">
        <v>0</v>
      </c>
      <c r="AJ794" s="16">
        <f t="shared" si="88"/>
        <v>0</v>
      </c>
      <c r="AK794" s="16">
        <v>0</v>
      </c>
      <c r="AL794" s="16">
        <v>0</v>
      </c>
      <c r="AM794" s="16">
        <f t="shared" si="89"/>
        <v>0</v>
      </c>
      <c r="AN794" s="16">
        <v>0</v>
      </c>
      <c r="AO794" s="16">
        <v>0</v>
      </c>
      <c r="AP794" s="16">
        <f t="shared" si="90"/>
        <v>0</v>
      </c>
      <c r="AQ794" s="16">
        <v>0</v>
      </c>
      <c r="AR794" s="16">
        <f t="shared" si="91"/>
        <v>159.09000000000003</v>
      </c>
      <c r="AS794" s="16" t="s">
        <v>2808</v>
      </c>
      <c r="AT794" s="16" t="s">
        <v>273</v>
      </c>
      <c r="AU794" s="16" t="s">
        <v>274</v>
      </c>
      <c r="AV794" s="16">
        <v>0</v>
      </c>
      <c r="AW794" s="36">
        <v>0</v>
      </c>
      <c r="AX794" s="36">
        <v>0</v>
      </c>
      <c r="AY794" s="36">
        <v>0</v>
      </c>
      <c r="AZ794" s="36">
        <v>0</v>
      </c>
      <c r="BA794" s="36">
        <v>0</v>
      </c>
      <c r="BB794" s="36"/>
    </row>
    <row r="795" spans="1:54" hidden="1" x14ac:dyDescent="0.25">
      <c r="A795" s="2" t="str">
        <f t="shared" si="85"/>
        <v>R</v>
      </c>
      <c r="B795" s="34" t="s">
        <v>253</v>
      </c>
      <c r="C795" s="2" t="s">
        <v>2984</v>
      </c>
      <c r="D795" s="35" t="s">
        <v>2985</v>
      </c>
      <c r="E795" s="2" t="s">
        <v>3149</v>
      </c>
      <c r="F795" s="2" t="s">
        <v>3150</v>
      </c>
      <c r="G795" s="2" t="s">
        <v>3151</v>
      </c>
      <c r="H795" s="2" t="s">
        <v>3150</v>
      </c>
      <c r="I795" s="2" t="s">
        <v>3171</v>
      </c>
      <c r="J795" s="2" t="s">
        <v>3172</v>
      </c>
      <c r="K795" s="2" t="s">
        <v>262</v>
      </c>
      <c r="L795" s="2">
        <v>4207</v>
      </c>
      <c r="M795" s="2" t="s">
        <v>2171</v>
      </c>
      <c r="N795" s="2" t="s">
        <v>264</v>
      </c>
      <c r="O795" s="2" t="s">
        <v>450</v>
      </c>
      <c r="P795" s="2" t="s">
        <v>266</v>
      </c>
      <c r="Q795" s="2" t="s">
        <v>118</v>
      </c>
      <c r="R795" s="2" t="s">
        <v>267</v>
      </c>
      <c r="S795" s="2" t="s">
        <v>182</v>
      </c>
      <c r="T795" s="2" t="s">
        <v>2982</v>
      </c>
      <c r="U795" s="2" t="s">
        <v>194</v>
      </c>
      <c r="V795" s="2" t="s">
        <v>2020</v>
      </c>
      <c r="W795" s="2" t="s">
        <v>2021</v>
      </c>
      <c r="X795" s="2" t="s">
        <v>2022</v>
      </c>
      <c r="Y795" s="2" t="s">
        <v>2023</v>
      </c>
      <c r="Z795" s="16">
        <v>0</v>
      </c>
      <c r="AA795" s="16">
        <v>0</v>
      </c>
      <c r="AB795" s="16">
        <v>0</v>
      </c>
      <c r="AC795" s="16">
        <v>0</v>
      </c>
      <c r="AD795" s="36">
        <f t="shared" si="86"/>
        <v>0</v>
      </c>
      <c r="AE795" s="16">
        <v>0</v>
      </c>
      <c r="AF795" s="16">
        <v>0</v>
      </c>
      <c r="AG795" s="16">
        <f t="shared" si="87"/>
        <v>0</v>
      </c>
      <c r="AH795" s="16">
        <v>0</v>
      </c>
      <c r="AI795" s="16">
        <v>0</v>
      </c>
      <c r="AJ795" s="16">
        <f t="shared" si="88"/>
        <v>0</v>
      </c>
      <c r="AK795" s="16">
        <v>0</v>
      </c>
      <c r="AL795" s="16">
        <v>0</v>
      </c>
      <c r="AM795" s="16">
        <f t="shared" si="89"/>
        <v>0</v>
      </c>
      <c r="AN795" s="16">
        <v>0</v>
      </c>
      <c r="AO795" s="16">
        <v>0</v>
      </c>
      <c r="AP795" s="16">
        <f t="shared" si="90"/>
        <v>0</v>
      </c>
      <c r="AQ795" s="16">
        <v>0</v>
      </c>
      <c r="AR795" s="16">
        <f t="shared" si="91"/>
        <v>0</v>
      </c>
      <c r="AS795" s="16" t="s">
        <v>3142</v>
      </c>
      <c r="AT795" s="16" t="s">
        <v>273</v>
      </c>
      <c r="AU795" s="16" t="s">
        <v>274</v>
      </c>
      <c r="AV795" s="16">
        <v>0</v>
      </c>
      <c r="AW795" s="36">
        <v>0</v>
      </c>
      <c r="AX795" s="36">
        <v>0</v>
      </c>
      <c r="AY795" s="36">
        <v>0</v>
      </c>
      <c r="AZ795" s="36">
        <v>0</v>
      </c>
      <c r="BA795" s="36">
        <v>0</v>
      </c>
      <c r="BB795" s="36"/>
    </row>
    <row r="796" spans="1:54" hidden="1" x14ac:dyDescent="0.25">
      <c r="A796" s="2" t="str">
        <f t="shared" si="85"/>
        <v>R</v>
      </c>
      <c r="B796" s="34" t="s">
        <v>253</v>
      </c>
      <c r="C796" s="2" t="s">
        <v>2984</v>
      </c>
      <c r="D796" s="35" t="s">
        <v>2985</v>
      </c>
      <c r="E796" s="2" t="s">
        <v>3149</v>
      </c>
      <c r="F796" s="2" t="s">
        <v>3150</v>
      </c>
      <c r="G796" s="2" t="s">
        <v>3151</v>
      </c>
      <c r="H796" s="2" t="s">
        <v>3150</v>
      </c>
      <c r="I796" s="2" t="s">
        <v>3173</v>
      </c>
      <c r="J796" s="2" t="s">
        <v>3174</v>
      </c>
      <c r="K796" s="2" t="s">
        <v>262</v>
      </c>
      <c r="L796" s="2">
        <v>4022</v>
      </c>
      <c r="M796" s="2" t="s">
        <v>1991</v>
      </c>
      <c r="N796" s="2" t="s">
        <v>422</v>
      </c>
      <c r="O796" s="2" t="s">
        <v>450</v>
      </c>
      <c r="P796" s="2" t="s">
        <v>266</v>
      </c>
      <c r="Q796" s="2" t="s">
        <v>118</v>
      </c>
      <c r="R796" s="2" t="s">
        <v>267</v>
      </c>
      <c r="S796" s="2" t="s">
        <v>182</v>
      </c>
      <c r="T796" s="2" t="s">
        <v>2982</v>
      </c>
      <c r="U796" s="2" t="s">
        <v>194</v>
      </c>
      <c r="V796" s="2" t="s">
        <v>2020</v>
      </c>
      <c r="W796" s="2" t="s">
        <v>2021</v>
      </c>
      <c r="X796" s="2" t="s">
        <v>2022</v>
      </c>
      <c r="Y796" s="2" t="s">
        <v>2023</v>
      </c>
      <c r="Z796" s="16">
        <v>0</v>
      </c>
      <c r="AA796" s="16">
        <v>0</v>
      </c>
      <c r="AB796" s="16">
        <v>0</v>
      </c>
      <c r="AC796" s="16">
        <v>0</v>
      </c>
      <c r="AD796" s="36">
        <f t="shared" si="86"/>
        <v>0</v>
      </c>
      <c r="AE796" s="16">
        <v>0</v>
      </c>
      <c r="AF796" s="16">
        <v>0</v>
      </c>
      <c r="AG796" s="16">
        <f t="shared" si="87"/>
        <v>0</v>
      </c>
      <c r="AH796" s="16">
        <v>0</v>
      </c>
      <c r="AI796" s="16">
        <v>0</v>
      </c>
      <c r="AJ796" s="16">
        <f t="shared" si="88"/>
        <v>0</v>
      </c>
      <c r="AK796" s="16">
        <v>0</v>
      </c>
      <c r="AL796" s="16">
        <v>0</v>
      </c>
      <c r="AM796" s="16">
        <f t="shared" si="89"/>
        <v>0</v>
      </c>
      <c r="AN796" s="16">
        <v>0</v>
      </c>
      <c r="AO796" s="16">
        <v>0</v>
      </c>
      <c r="AP796" s="16">
        <f t="shared" si="90"/>
        <v>0</v>
      </c>
      <c r="AQ796" s="16">
        <v>0</v>
      </c>
      <c r="AR796" s="16">
        <f t="shared" si="91"/>
        <v>0</v>
      </c>
      <c r="AS796" s="16">
        <v>0</v>
      </c>
      <c r="AT796" s="16" t="s">
        <v>273</v>
      </c>
      <c r="AU796" s="16" t="s">
        <v>274</v>
      </c>
      <c r="AV796" s="16">
        <v>0</v>
      </c>
      <c r="AW796" s="36">
        <v>0</v>
      </c>
      <c r="AX796" s="36">
        <v>0</v>
      </c>
      <c r="AY796" s="36">
        <v>0</v>
      </c>
      <c r="AZ796" s="36">
        <v>0</v>
      </c>
      <c r="BA796" s="36">
        <v>0</v>
      </c>
      <c r="BB796" s="36"/>
    </row>
    <row r="797" spans="1:54" hidden="1" x14ac:dyDescent="0.25">
      <c r="A797" s="2" t="str">
        <f t="shared" si="85"/>
        <v>R</v>
      </c>
      <c r="B797" s="34" t="s">
        <v>253</v>
      </c>
      <c r="C797" s="2" t="s">
        <v>2984</v>
      </c>
      <c r="D797" s="35" t="s">
        <v>2985</v>
      </c>
      <c r="E797" s="2" t="s">
        <v>3149</v>
      </c>
      <c r="F797" s="2" t="s">
        <v>3150</v>
      </c>
      <c r="G797" s="2" t="s">
        <v>3151</v>
      </c>
      <c r="H797" s="2" t="s">
        <v>3150</v>
      </c>
      <c r="I797" s="2" t="s">
        <v>3175</v>
      </c>
      <c r="J797" s="2" t="s">
        <v>3176</v>
      </c>
      <c r="K797" s="2" t="s">
        <v>262</v>
      </c>
      <c r="L797" s="2">
        <v>4022</v>
      </c>
      <c r="M797" s="2" t="s">
        <v>1991</v>
      </c>
      <c r="N797" s="2" t="s">
        <v>422</v>
      </c>
      <c r="O797" s="2" t="s">
        <v>450</v>
      </c>
      <c r="P797" s="2" t="s">
        <v>266</v>
      </c>
      <c r="Q797" s="2" t="s">
        <v>118</v>
      </c>
      <c r="R797" s="2" t="s">
        <v>267</v>
      </c>
      <c r="S797" s="2" t="s">
        <v>182</v>
      </c>
      <c r="T797" s="48" t="s">
        <v>2828</v>
      </c>
      <c r="U797" s="48" t="s">
        <v>188</v>
      </c>
      <c r="V797" s="2" t="s">
        <v>2020</v>
      </c>
      <c r="W797" s="2" t="s">
        <v>2021</v>
      </c>
      <c r="X797" s="2" t="s">
        <v>2022</v>
      </c>
      <c r="Y797" s="2" t="s">
        <v>2023</v>
      </c>
      <c r="Z797" s="16">
        <v>0</v>
      </c>
      <c r="AA797" s="16">
        <v>80609</v>
      </c>
      <c r="AB797" s="16">
        <v>0</v>
      </c>
      <c r="AC797" s="16">
        <v>0</v>
      </c>
      <c r="AD797" s="36">
        <f t="shared" si="86"/>
        <v>80609</v>
      </c>
      <c r="AE797" s="16">
        <v>0</v>
      </c>
      <c r="AF797" s="16">
        <v>0</v>
      </c>
      <c r="AG797" s="16">
        <f t="shared" si="87"/>
        <v>0</v>
      </c>
      <c r="AH797" s="16">
        <v>0</v>
      </c>
      <c r="AI797" s="16">
        <v>0</v>
      </c>
      <c r="AJ797" s="16">
        <f t="shared" si="88"/>
        <v>0</v>
      </c>
      <c r="AK797" s="16">
        <v>0</v>
      </c>
      <c r="AL797" s="16">
        <v>0</v>
      </c>
      <c r="AM797" s="16">
        <f t="shared" si="89"/>
        <v>0</v>
      </c>
      <c r="AN797" s="16">
        <v>0</v>
      </c>
      <c r="AO797" s="16">
        <v>0</v>
      </c>
      <c r="AP797" s="16">
        <f t="shared" si="90"/>
        <v>0</v>
      </c>
      <c r="AQ797" s="16">
        <v>0</v>
      </c>
      <c r="AR797" s="16">
        <f t="shared" si="91"/>
        <v>80609</v>
      </c>
      <c r="AS797" s="16">
        <v>0</v>
      </c>
      <c r="AT797" s="16" t="s">
        <v>273</v>
      </c>
      <c r="AU797" s="16" t="s">
        <v>274</v>
      </c>
      <c r="AV797" s="16">
        <v>0</v>
      </c>
      <c r="AW797" s="36">
        <v>0</v>
      </c>
      <c r="AX797" s="36">
        <v>0</v>
      </c>
      <c r="AY797" s="36">
        <v>0</v>
      </c>
      <c r="AZ797" s="36">
        <v>0</v>
      </c>
      <c r="BA797" s="36">
        <v>0</v>
      </c>
      <c r="BB797" s="36"/>
    </row>
    <row r="798" spans="1:54" hidden="1" x14ac:dyDescent="0.25">
      <c r="A798" s="2" t="str">
        <f t="shared" si="85"/>
        <v>R</v>
      </c>
      <c r="B798" s="34" t="s">
        <v>253</v>
      </c>
      <c r="C798" s="40" t="s">
        <v>3177</v>
      </c>
      <c r="D798" s="40" t="s">
        <v>3178</v>
      </c>
      <c r="E798" s="40" t="s">
        <v>3179</v>
      </c>
      <c r="F798" s="40" t="s">
        <v>3180</v>
      </c>
      <c r="G798" s="40" t="s">
        <v>3181</v>
      </c>
      <c r="H798" s="40" t="s">
        <v>2574</v>
      </c>
      <c r="I798" s="40" t="s">
        <v>3182</v>
      </c>
      <c r="J798" s="40" t="s">
        <v>3183</v>
      </c>
      <c r="K798" s="2" t="s">
        <v>262</v>
      </c>
      <c r="L798" s="40">
        <v>5150</v>
      </c>
      <c r="M798" s="40" t="s">
        <v>1303</v>
      </c>
      <c r="N798" s="40" t="s">
        <v>264</v>
      </c>
      <c r="O798" s="40" t="s">
        <v>300</v>
      </c>
      <c r="P798" s="40" t="s">
        <v>266</v>
      </c>
      <c r="Q798" s="40" t="s">
        <v>118</v>
      </c>
      <c r="R798" s="40" t="s">
        <v>537</v>
      </c>
      <c r="S798" s="40" t="s">
        <v>123</v>
      </c>
      <c r="T798" s="40" t="s">
        <v>1304</v>
      </c>
      <c r="U798" s="40" t="s">
        <v>125</v>
      </c>
      <c r="V798" s="40" t="s">
        <v>269</v>
      </c>
      <c r="W798" s="40" t="s">
        <v>270</v>
      </c>
      <c r="X798" s="40" t="s">
        <v>2034</v>
      </c>
      <c r="Y798" s="40" t="s">
        <v>2035</v>
      </c>
      <c r="Z798" s="41">
        <v>0</v>
      </c>
      <c r="AA798" s="41">
        <v>0</v>
      </c>
      <c r="AB798" s="16">
        <v>0</v>
      </c>
      <c r="AC798" s="16">
        <v>0</v>
      </c>
      <c r="AD798" s="36">
        <f t="shared" si="86"/>
        <v>0</v>
      </c>
      <c r="AE798" s="41">
        <v>0</v>
      </c>
      <c r="AF798" s="16">
        <v>0</v>
      </c>
      <c r="AG798" s="16">
        <f t="shared" si="87"/>
        <v>0</v>
      </c>
      <c r="AH798" s="41">
        <v>0</v>
      </c>
      <c r="AI798" s="16">
        <v>0</v>
      </c>
      <c r="AJ798" s="16">
        <f t="shared" si="88"/>
        <v>0</v>
      </c>
      <c r="AK798" s="41">
        <v>0</v>
      </c>
      <c r="AL798" s="16">
        <v>0</v>
      </c>
      <c r="AM798" s="16">
        <f t="shared" si="89"/>
        <v>0</v>
      </c>
      <c r="AN798" s="41">
        <v>0</v>
      </c>
      <c r="AO798" s="16">
        <v>0</v>
      </c>
      <c r="AP798" s="16">
        <f t="shared" si="90"/>
        <v>0</v>
      </c>
      <c r="AQ798" s="16">
        <v>0</v>
      </c>
      <c r="AR798" s="16">
        <f t="shared" si="91"/>
        <v>0</v>
      </c>
      <c r="AS798" s="16">
        <v>0</v>
      </c>
      <c r="AT798" s="16" t="s">
        <v>273</v>
      </c>
      <c r="AU798" s="16" t="s">
        <v>274</v>
      </c>
      <c r="AV798" s="16">
        <v>0</v>
      </c>
      <c r="AW798" s="36">
        <v>0</v>
      </c>
      <c r="AX798" s="36">
        <v>0</v>
      </c>
      <c r="AY798" s="36">
        <v>0</v>
      </c>
      <c r="AZ798" s="36">
        <v>0</v>
      </c>
      <c r="BA798" s="36">
        <v>0</v>
      </c>
      <c r="BB798" s="36"/>
    </row>
    <row r="799" spans="1:54" hidden="1" x14ac:dyDescent="0.25">
      <c r="A799" s="2" t="str">
        <f t="shared" si="85"/>
        <v>R</v>
      </c>
      <c r="B799" s="34" t="s">
        <v>253</v>
      </c>
      <c r="C799" s="2" t="s">
        <v>3177</v>
      </c>
      <c r="D799" s="35" t="s">
        <v>3178</v>
      </c>
      <c r="E799" s="2" t="s">
        <v>3179</v>
      </c>
      <c r="F799" s="2" t="s">
        <v>3180</v>
      </c>
      <c r="G799" s="2" t="s">
        <v>3184</v>
      </c>
      <c r="H799" s="2" t="s">
        <v>3180</v>
      </c>
      <c r="I799" s="2" t="s">
        <v>3185</v>
      </c>
      <c r="J799" s="2" t="s">
        <v>3186</v>
      </c>
      <c r="K799" s="2" t="s">
        <v>262</v>
      </c>
      <c r="L799" s="2">
        <v>5030</v>
      </c>
      <c r="M799" s="2" t="s">
        <v>3187</v>
      </c>
      <c r="N799" s="2" t="s">
        <v>264</v>
      </c>
      <c r="O799" s="2" t="s">
        <v>450</v>
      </c>
      <c r="P799" s="2" t="s">
        <v>460</v>
      </c>
      <c r="Q799" s="2" t="s">
        <v>51</v>
      </c>
      <c r="R799" s="2" t="s">
        <v>2018</v>
      </c>
      <c r="S799" s="2" t="s">
        <v>85</v>
      </c>
      <c r="T799" s="2" t="s">
        <v>2331</v>
      </c>
      <c r="U799" s="2" t="s">
        <v>88</v>
      </c>
      <c r="V799" s="2" t="s">
        <v>269</v>
      </c>
      <c r="W799" s="2" t="s">
        <v>270</v>
      </c>
      <c r="X799" s="2" t="s">
        <v>483</v>
      </c>
      <c r="Y799" s="2" t="s">
        <v>484</v>
      </c>
      <c r="Z799" s="16">
        <v>0</v>
      </c>
      <c r="AA799" s="16">
        <v>0</v>
      </c>
      <c r="AB799" s="16">
        <v>0</v>
      </c>
      <c r="AC799" s="16">
        <v>0</v>
      </c>
      <c r="AD799" s="36">
        <f t="shared" si="86"/>
        <v>0</v>
      </c>
      <c r="AE799" s="16">
        <v>0</v>
      </c>
      <c r="AF799" s="16">
        <v>0</v>
      </c>
      <c r="AG799" s="16">
        <f t="shared" si="87"/>
        <v>0</v>
      </c>
      <c r="AH799" s="16">
        <v>0</v>
      </c>
      <c r="AI799" s="16">
        <v>0</v>
      </c>
      <c r="AJ799" s="16">
        <f t="shared" si="88"/>
        <v>0</v>
      </c>
      <c r="AK799" s="16">
        <v>0</v>
      </c>
      <c r="AL799" s="16">
        <v>0</v>
      </c>
      <c r="AM799" s="16">
        <f t="shared" si="89"/>
        <v>0</v>
      </c>
      <c r="AN799" s="16">
        <v>0</v>
      </c>
      <c r="AO799" s="16">
        <v>0</v>
      </c>
      <c r="AP799" s="16">
        <f t="shared" si="90"/>
        <v>0</v>
      </c>
      <c r="AQ799" s="16">
        <v>0</v>
      </c>
      <c r="AR799" s="16">
        <f t="shared" si="91"/>
        <v>0</v>
      </c>
      <c r="AS799" s="16">
        <v>0</v>
      </c>
      <c r="AT799" s="16" t="s">
        <v>273</v>
      </c>
      <c r="AU799" s="16" t="s">
        <v>274</v>
      </c>
      <c r="AV799" s="16">
        <v>0</v>
      </c>
      <c r="AW799" s="36">
        <v>0</v>
      </c>
      <c r="AX799" s="36">
        <v>0</v>
      </c>
      <c r="AY799" s="36">
        <v>0</v>
      </c>
      <c r="AZ799" s="36">
        <v>0</v>
      </c>
      <c r="BA799" s="36">
        <v>0</v>
      </c>
      <c r="BB799" s="36"/>
    </row>
    <row r="800" spans="1:54" hidden="1" x14ac:dyDescent="0.25">
      <c r="A800" s="2" t="str">
        <f t="shared" si="85"/>
        <v>R</v>
      </c>
      <c r="B800" s="34" t="s">
        <v>253</v>
      </c>
      <c r="C800" s="40" t="s">
        <v>3177</v>
      </c>
      <c r="D800" s="40" t="s">
        <v>3178</v>
      </c>
      <c r="E800" s="40" t="s">
        <v>3188</v>
      </c>
      <c r="F800" s="40" t="s">
        <v>3189</v>
      </c>
      <c r="G800" s="40" t="s">
        <v>3190</v>
      </c>
      <c r="H800" s="40" t="s">
        <v>3189</v>
      </c>
      <c r="I800" s="40" t="s">
        <v>3191</v>
      </c>
      <c r="J800" s="40" t="s">
        <v>3192</v>
      </c>
      <c r="K800" s="2" t="s">
        <v>262</v>
      </c>
      <c r="L800" s="40">
        <v>5150</v>
      </c>
      <c r="M800" s="40" t="s">
        <v>1303</v>
      </c>
      <c r="N800" s="40" t="s">
        <v>264</v>
      </c>
      <c r="O800" s="40" t="s">
        <v>300</v>
      </c>
      <c r="P800" s="40" t="s">
        <v>266</v>
      </c>
      <c r="Q800" s="40" t="s">
        <v>118</v>
      </c>
      <c r="R800" s="40" t="s">
        <v>537</v>
      </c>
      <c r="S800" s="40" t="s">
        <v>123</v>
      </c>
      <c r="T800" s="40" t="s">
        <v>1352</v>
      </c>
      <c r="U800" s="40" t="s">
        <v>126</v>
      </c>
      <c r="V800" s="40" t="s">
        <v>269</v>
      </c>
      <c r="W800" s="40" t="s">
        <v>270</v>
      </c>
      <c r="X800" s="40" t="s">
        <v>2458</v>
      </c>
      <c r="Y800" s="40" t="s">
        <v>2459</v>
      </c>
      <c r="Z800" s="41">
        <v>0</v>
      </c>
      <c r="AA800" s="41">
        <v>0</v>
      </c>
      <c r="AB800" s="16">
        <v>0</v>
      </c>
      <c r="AC800" s="16">
        <v>0</v>
      </c>
      <c r="AD800" s="36">
        <f t="shared" si="86"/>
        <v>0</v>
      </c>
      <c r="AE800" s="41">
        <v>0</v>
      </c>
      <c r="AF800" s="16">
        <v>0</v>
      </c>
      <c r="AG800" s="16">
        <f t="shared" si="87"/>
        <v>0</v>
      </c>
      <c r="AH800" s="41">
        <v>0</v>
      </c>
      <c r="AI800" s="16">
        <v>0</v>
      </c>
      <c r="AJ800" s="16">
        <f t="shared" si="88"/>
        <v>0</v>
      </c>
      <c r="AK800" s="41">
        <v>0</v>
      </c>
      <c r="AL800" s="16">
        <v>0</v>
      </c>
      <c r="AM800" s="16">
        <f t="shared" si="89"/>
        <v>0</v>
      </c>
      <c r="AN800" s="41">
        <v>0</v>
      </c>
      <c r="AO800" s="16">
        <v>0</v>
      </c>
      <c r="AP800" s="16">
        <f t="shared" si="90"/>
        <v>0</v>
      </c>
      <c r="AQ800" s="16">
        <v>0</v>
      </c>
      <c r="AR800" s="16">
        <f t="shared" si="91"/>
        <v>0</v>
      </c>
      <c r="AS800" s="16">
        <v>0</v>
      </c>
      <c r="AT800" s="16" t="s">
        <v>273</v>
      </c>
      <c r="AU800" s="16" t="s">
        <v>274</v>
      </c>
      <c r="AV800" s="16">
        <v>0</v>
      </c>
      <c r="AW800" s="36">
        <v>0</v>
      </c>
      <c r="AX800" s="36">
        <v>0</v>
      </c>
      <c r="AY800" s="36">
        <v>0</v>
      </c>
      <c r="AZ800" s="36">
        <v>0</v>
      </c>
      <c r="BA800" s="36">
        <v>0</v>
      </c>
      <c r="BB800" s="36"/>
    </row>
    <row r="801" spans="1:54" hidden="1" x14ac:dyDescent="0.25">
      <c r="A801" s="2" t="str">
        <f t="shared" si="85"/>
        <v>R</v>
      </c>
      <c r="B801" s="34" t="s">
        <v>253</v>
      </c>
      <c r="C801" s="40" t="s">
        <v>3177</v>
      </c>
      <c r="D801" s="40" t="s">
        <v>3178</v>
      </c>
      <c r="E801" s="40" t="s">
        <v>3193</v>
      </c>
      <c r="F801" s="40" t="s">
        <v>3194</v>
      </c>
      <c r="G801" s="40" t="s">
        <v>3195</v>
      </c>
      <c r="H801" s="40" t="s">
        <v>3194</v>
      </c>
      <c r="I801" s="40" t="s">
        <v>3196</v>
      </c>
      <c r="J801" s="40" t="s">
        <v>3197</v>
      </c>
      <c r="K801" s="2" t="s">
        <v>262</v>
      </c>
      <c r="L801" s="40">
        <v>4022</v>
      </c>
      <c r="M801" s="40" t="s">
        <v>1991</v>
      </c>
      <c r="N801" s="40" t="s">
        <v>264</v>
      </c>
      <c r="O801" s="40" t="s">
        <v>620</v>
      </c>
      <c r="P801" s="40" t="s">
        <v>266</v>
      </c>
      <c r="Q801" s="40" t="s">
        <v>118</v>
      </c>
      <c r="R801" s="40" t="s">
        <v>537</v>
      </c>
      <c r="S801" s="40" t="s">
        <v>123</v>
      </c>
      <c r="T801" s="40" t="s">
        <v>3198</v>
      </c>
      <c r="U801" s="40" t="s">
        <v>3199</v>
      </c>
      <c r="V801" s="40" t="s">
        <v>269</v>
      </c>
      <c r="W801" s="40" t="s">
        <v>270</v>
      </c>
      <c r="X801" s="40" t="s">
        <v>2034</v>
      </c>
      <c r="Y801" s="40" t="s">
        <v>2035</v>
      </c>
      <c r="Z801" s="41">
        <v>0</v>
      </c>
      <c r="AA801" s="41">
        <v>0</v>
      </c>
      <c r="AB801" s="16">
        <v>0</v>
      </c>
      <c r="AC801" s="16">
        <v>0</v>
      </c>
      <c r="AD801" s="36">
        <f t="shared" si="86"/>
        <v>0</v>
      </c>
      <c r="AE801" s="41">
        <v>0</v>
      </c>
      <c r="AF801" s="16">
        <v>0</v>
      </c>
      <c r="AG801" s="16">
        <f t="shared" si="87"/>
        <v>0</v>
      </c>
      <c r="AH801" s="41">
        <v>0</v>
      </c>
      <c r="AI801" s="16">
        <v>0</v>
      </c>
      <c r="AJ801" s="16">
        <f t="shared" si="88"/>
        <v>0</v>
      </c>
      <c r="AK801" s="41">
        <v>0</v>
      </c>
      <c r="AL801" s="16">
        <v>0</v>
      </c>
      <c r="AM801" s="16">
        <f t="shared" si="89"/>
        <v>0</v>
      </c>
      <c r="AN801" s="41">
        <v>0</v>
      </c>
      <c r="AO801" s="16">
        <v>0</v>
      </c>
      <c r="AP801" s="16">
        <f t="shared" si="90"/>
        <v>0</v>
      </c>
      <c r="AQ801" s="16">
        <v>0</v>
      </c>
      <c r="AR801" s="16">
        <f t="shared" si="91"/>
        <v>0</v>
      </c>
      <c r="AS801" s="16">
        <v>0</v>
      </c>
      <c r="AT801" s="16" t="s">
        <v>273</v>
      </c>
      <c r="AU801" s="16" t="s">
        <v>274</v>
      </c>
      <c r="AV801" s="16">
        <v>0</v>
      </c>
      <c r="AW801" s="36">
        <v>0</v>
      </c>
      <c r="AX801" s="36">
        <v>0</v>
      </c>
      <c r="AY801" s="36">
        <v>0</v>
      </c>
      <c r="AZ801" s="36">
        <v>0</v>
      </c>
      <c r="BA801" s="36">
        <v>0</v>
      </c>
      <c r="BB801" s="36"/>
    </row>
    <row r="802" spans="1:54" hidden="1" x14ac:dyDescent="0.25">
      <c r="A802" s="2" t="str">
        <f t="shared" si="85"/>
        <v>R</v>
      </c>
      <c r="B802" s="34" t="s">
        <v>253</v>
      </c>
      <c r="C802" s="40" t="s">
        <v>3177</v>
      </c>
      <c r="D802" s="40" t="s">
        <v>3178</v>
      </c>
      <c r="E802" s="40" t="s">
        <v>3193</v>
      </c>
      <c r="F802" s="40" t="s">
        <v>3194</v>
      </c>
      <c r="G802" s="40" t="s">
        <v>3195</v>
      </c>
      <c r="H802" s="40" t="s">
        <v>3194</v>
      </c>
      <c r="I802" s="40" t="s">
        <v>3200</v>
      </c>
      <c r="J802" s="40" t="s">
        <v>3201</v>
      </c>
      <c r="K802" s="2" t="s">
        <v>262</v>
      </c>
      <c r="L802" s="40">
        <v>4022</v>
      </c>
      <c r="M802" s="40" t="s">
        <v>1991</v>
      </c>
      <c r="N802" s="40" t="s">
        <v>264</v>
      </c>
      <c r="O802" s="40" t="s">
        <v>620</v>
      </c>
      <c r="P802" s="40" t="s">
        <v>266</v>
      </c>
      <c r="Q802" s="40" t="s">
        <v>118</v>
      </c>
      <c r="R802" s="40" t="s">
        <v>537</v>
      </c>
      <c r="S802" s="40" t="s">
        <v>123</v>
      </c>
      <c r="T802" s="40" t="s">
        <v>3198</v>
      </c>
      <c r="U802" s="40" t="s">
        <v>3199</v>
      </c>
      <c r="V802" s="40" t="s">
        <v>269</v>
      </c>
      <c r="W802" s="40" t="s">
        <v>270</v>
      </c>
      <c r="X802" s="40" t="s">
        <v>2034</v>
      </c>
      <c r="Y802" s="40" t="s">
        <v>2035</v>
      </c>
      <c r="Z802" s="41">
        <v>0</v>
      </c>
      <c r="AA802" s="41">
        <v>0</v>
      </c>
      <c r="AB802" s="16">
        <v>0</v>
      </c>
      <c r="AC802" s="16">
        <v>0</v>
      </c>
      <c r="AD802" s="36">
        <f t="shared" si="86"/>
        <v>0</v>
      </c>
      <c r="AE802" s="41">
        <v>0</v>
      </c>
      <c r="AF802" s="16">
        <v>0</v>
      </c>
      <c r="AG802" s="16">
        <f t="shared" si="87"/>
        <v>0</v>
      </c>
      <c r="AH802" s="41">
        <v>0</v>
      </c>
      <c r="AI802" s="16">
        <v>0</v>
      </c>
      <c r="AJ802" s="16">
        <f t="shared" si="88"/>
        <v>0</v>
      </c>
      <c r="AK802" s="41">
        <v>0</v>
      </c>
      <c r="AL802" s="16">
        <v>0</v>
      </c>
      <c r="AM802" s="16">
        <f t="shared" si="89"/>
        <v>0</v>
      </c>
      <c r="AN802" s="41">
        <v>0</v>
      </c>
      <c r="AO802" s="16">
        <v>0</v>
      </c>
      <c r="AP802" s="16">
        <f t="shared" si="90"/>
        <v>0</v>
      </c>
      <c r="AQ802" s="16">
        <v>0</v>
      </c>
      <c r="AR802" s="16">
        <f t="shared" si="91"/>
        <v>0</v>
      </c>
      <c r="AS802" s="16">
        <v>0</v>
      </c>
      <c r="AT802" s="16" t="s">
        <v>273</v>
      </c>
      <c r="AU802" s="16" t="s">
        <v>274</v>
      </c>
      <c r="AV802" s="16">
        <v>0</v>
      </c>
      <c r="AW802" s="36">
        <v>0</v>
      </c>
      <c r="AX802" s="36">
        <v>0</v>
      </c>
      <c r="AY802" s="36">
        <v>0</v>
      </c>
      <c r="AZ802" s="36">
        <v>0</v>
      </c>
      <c r="BA802" s="36">
        <v>0</v>
      </c>
      <c r="BB802" s="36"/>
    </row>
    <row r="803" spans="1:54" hidden="1" x14ac:dyDescent="0.25">
      <c r="A803" s="2" t="str">
        <f t="shared" si="85"/>
        <v>R</v>
      </c>
      <c r="B803" s="34" t="s">
        <v>253</v>
      </c>
      <c r="C803" s="40" t="s">
        <v>3177</v>
      </c>
      <c r="D803" s="40" t="s">
        <v>3178</v>
      </c>
      <c r="E803" s="40" t="s">
        <v>3193</v>
      </c>
      <c r="F803" s="40" t="s">
        <v>3194</v>
      </c>
      <c r="G803" s="40" t="s">
        <v>3195</v>
      </c>
      <c r="H803" s="40" t="s">
        <v>3194</v>
      </c>
      <c r="I803" s="40" t="s">
        <v>3202</v>
      </c>
      <c r="J803" s="40" t="s">
        <v>3203</v>
      </c>
      <c r="K803" s="2" t="s">
        <v>262</v>
      </c>
      <c r="L803" s="40">
        <v>5361</v>
      </c>
      <c r="M803" s="40" t="s">
        <v>3204</v>
      </c>
      <c r="N803" s="40" t="s">
        <v>264</v>
      </c>
      <c r="O803" s="40" t="s">
        <v>300</v>
      </c>
      <c r="P803" s="40" t="s">
        <v>266</v>
      </c>
      <c r="Q803" s="40" t="s">
        <v>118</v>
      </c>
      <c r="R803" s="40" t="s">
        <v>537</v>
      </c>
      <c r="S803" s="40" t="s">
        <v>123</v>
      </c>
      <c r="T803" s="40" t="s">
        <v>3198</v>
      </c>
      <c r="U803" s="40" t="s">
        <v>3199</v>
      </c>
      <c r="V803" s="40" t="s">
        <v>269</v>
      </c>
      <c r="W803" s="40" t="s">
        <v>270</v>
      </c>
      <c r="X803" s="40" t="s">
        <v>2034</v>
      </c>
      <c r="Y803" s="40" t="s">
        <v>2035</v>
      </c>
      <c r="Z803" s="41">
        <v>0</v>
      </c>
      <c r="AA803" s="41">
        <v>0</v>
      </c>
      <c r="AB803" s="16">
        <v>0</v>
      </c>
      <c r="AC803" s="16">
        <v>0</v>
      </c>
      <c r="AD803" s="36">
        <f t="shared" si="86"/>
        <v>0</v>
      </c>
      <c r="AE803" s="41">
        <v>0</v>
      </c>
      <c r="AF803" s="16">
        <v>0</v>
      </c>
      <c r="AG803" s="16">
        <f t="shared" si="87"/>
        <v>0</v>
      </c>
      <c r="AH803" s="41">
        <v>0</v>
      </c>
      <c r="AI803" s="16">
        <v>0</v>
      </c>
      <c r="AJ803" s="16">
        <f t="shared" si="88"/>
        <v>0</v>
      </c>
      <c r="AK803" s="41">
        <v>0</v>
      </c>
      <c r="AL803" s="16">
        <v>0</v>
      </c>
      <c r="AM803" s="16">
        <f t="shared" si="89"/>
        <v>0</v>
      </c>
      <c r="AN803" s="41">
        <v>0</v>
      </c>
      <c r="AO803" s="16">
        <v>0</v>
      </c>
      <c r="AP803" s="16">
        <f t="shared" si="90"/>
        <v>0</v>
      </c>
      <c r="AQ803" s="16">
        <v>0</v>
      </c>
      <c r="AR803" s="16">
        <f t="shared" si="91"/>
        <v>0</v>
      </c>
      <c r="AS803" s="16">
        <v>0</v>
      </c>
      <c r="AT803" s="16" t="s">
        <v>273</v>
      </c>
      <c r="AU803" s="16" t="s">
        <v>274</v>
      </c>
      <c r="AV803" s="16">
        <v>0</v>
      </c>
      <c r="AW803" s="36">
        <v>0</v>
      </c>
      <c r="AX803" s="36">
        <v>0</v>
      </c>
      <c r="AY803" s="36">
        <v>0</v>
      </c>
      <c r="AZ803" s="36">
        <v>0</v>
      </c>
      <c r="BA803" s="36">
        <v>0</v>
      </c>
      <c r="BB803" s="36"/>
    </row>
    <row r="804" spans="1:54" hidden="1" x14ac:dyDescent="0.25">
      <c r="A804" s="2" t="str">
        <f t="shared" si="85"/>
        <v>R</v>
      </c>
      <c r="B804" s="34" t="s">
        <v>253</v>
      </c>
      <c r="C804" s="2" t="s">
        <v>3205</v>
      </c>
      <c r="D804" s="35" t="s">
        <v>3206</v>
      </c>
      <c r="E804" s="2" t="s">
        <v>3207</v>
      </c>
      <c r="F804" s="2" t="s">
        <v>3208</v>
      </c>
      <c r="G804" s="2" t="s">
        <v>3209</v>
      </c>
      <c r="H804" s="2" t="s">
        <v>3208</v>
      </c>
      <c r="I804" s="2" t="s">
        <v>3210</v>
      </c>
      <c r="J804" s="2" t="s">
        <v>3211</v>
      </c>
      <c r="K804" s="2" t="s">
        <v>262</v>
      </c>
      <c r="L804" s="2">
        <v>4022</v>
      </c>
      <c r="M804" s="2" t="s">
        <v>1991</v>
      </c>
      <c r="N804" s="2" t="s">
        <v>264</v>
      </c>
      <c r="O804" s="2" t="s">
        <v>300</v>
      </c>
      <c r="P804" s="2" t="s">
        <v>266</v>
      </c>
      <c r="Q804" s="2" t="s">
        <v>118</v>
      </c>
      <c r="R804" s="2" t="s">
        <v>267</v>
      </c>
      <c r="S804" s="2" t="s">
        <v>182</v>
      </c>
      <c r="T804" s="2" t="s">
        <v>2008</v>
      </c>
      <c r="U804" s="2" t="s">
        <v>193</v>
      </c>
      <c r="V804" s="2" t="s">
        <v>269</v>
      </c>
      <c r="W804" s="2" t="s">
        <v>270</v>
      </c>
      <c r="X804" s="2" t="s">
        <v>2009</v>
      </c>
      <c r="Y804" s="2" t="s">
        <v>2010</v>
      </c>
      <c r="Z804" s="16">
        <v>0</v>
      </c>
      <c r="AA804" s="16">
        <v>0</v>
      </c>
      <c r="AB804" s="16">
        <v>0</v>
      </c>
      <c r="AC804" s="16">
        <v>0</v>
      </c>
      <c r="AD804" s="36">
        <f t="shared" si="86"/>
        <v>0</v>
      </c>
      <c r="AE804" s="16">
        <v>0</v>
      </c>
      <c r="AF804" s="16">
        <v>0</v>
      </c>
      <c r="AG804" s="16">
        <f t="shared" si="87"/>
        <v>0</v>
      </c>
      <c r="AH804" s="16">
        <v>0</v>
      </c>
      <c r="AI804" s="16">
        <v>0</v>
      </c>
      <c r="AJ804" s="16">
        <f t="shared" si="88"/>
        <v>0</v>
      </c>
      <c r="AK804" s="16">
        <v>0</v>
      </c>
      <c r="AL804" s="16">
        <v>0</v>
      </c>
      <c r="AM804" s="16">
        <f t="shared" si="89"/>
        <v>0</v>
      </c>
      <c r="AN804" s="16">
        <v>0</v>
      </c>
      <c r="AO804" s="16">
        <v>0</v>
      </c>
      <c r="AP804" s="16">
        <f t="shared" si="90"/>
        <v>0</v>
      </c>
      <c r="AQ804" s="16">
        <v>0</v>
      </c>
      <c r="AR804" s="16">
        <f t="shared" si="91"/>
        <v>0</v>
      </c>
      <c r="AS804" s="16" t="s">
        <v>2036</v>
      </c>
      <c r="AT804" s="16" t="s">
        <v>273</v>
      </c>
      <c r="AU804" s="16" t="s">
        <v>274</v>
      </c>
      <c r="AV804" s="16">
        <v>0</v>
      </c>
      <c r="AW804" s="36">
        <v>0</v>
      </c>
      <c r="AX804" s="36">
        <v>0</v>
      </c>
      <c r="AY804" s="36">
        <v>0</v>
      </c>
      <c r="AZ804" s="36">
        <v>0</v>
      </c>
      <c r="BA804" s="36">
        <v>0</v>
      </c>
      <c r="BB804" s="36"/>
    </row>
    <row r="805" spans="1:54" hidden="1" x14ac:dyDescent="0.25">
      <c r="A805" s="2" t="str">
        <f t="shared" si="85"/>
        <v>R</v>
      </c>
      <c r="B805" s="34" t="s">
        <v>253</v>
      </c>
      <c r="C805" s="2" t="s">
        <v>3205</v>
      </c>
      <c r="D805" s="35" t="s">
        <v>3206</v>
      </c>
      <c r="E805" s="2" t="s">
        <v>3207</v>
      </c>
      <c r="F805" s="2" t="s">
        <v>3208</v>
      </c>
      <c r="G805" s="2" t="s">
        <v>3209</v>
      </c>
      <c r="H805" s="2" t="s">
        <v>3208</v>
      </c>
      <c r="I805" s="2" t="s">
        <v>3212</v>
      </c>
      <c r="J805" s="2" t="s">
        <v>3213</v>
      </c>
      <c r="K805" s="2" t="s">
        <v>262</v>
      </c>
      <c r="L805" s="2">
        <v>4022</v>
      </c>
      <c r="M805" s="2" t="s">
        <v>1991</v>
      </c>
      <c r="N805" s="2" t="s">
        <v>264</v>
      </c>
      <c r="O805" s="2" t="s">
        <v>300</v>
      </c>
      <c r="P805" s="2" t="s">
        <v>266</v>
      </c>
      <c r="Q805" s="2" t="s">
        <v>118</v>
      </c>
      <c r="R805" s="2" t="s">
        <v>267</v>
      </c>
      <c r="S805" s="2" t="s">
        <v>182</v>
      </c>
      <c r="T805" s="2" t="s">
        <v>2008</v>
      </c>
      <c r="U805" s="2" t="s">
        <v>193</v>
      </c>
      <c r="V805" s="2" t="s">
        <v>269</v>
      </c>
      <c r="W805" s="2" t="s">
        <v>270</v>
      </c>
      <c r="X805" s="2" t="s">
        <v>2009</v>
      </c>
      <c r="Y805" s="2" t="s">
        <v>2010</v>
      </c>
      <c r="Z805" s="16">
        <v>550000</v>
      </c>
      <c r="AA805" s="16">
        <v>550000</v>
      </c>
      <c r="AB805" s="16">
        <v>709687.65</v>
      </c>
      <c r="AC805" s="16">
        <v>292148.2401</v>
      </c>
      <c r="AD805" s="36">
        <f t="shared" si="86"/>
        <v>257851.7599</v>
      </c>
      <c r="AE805" s="16">
        <v>0</v>
      </c>
      <c r="AF805" s="16">
        <v>0</v>
      </c>
      <c r="AG805" s="16">
        <f t="shared" si="87"/>
        <v>0</v>
      </c>
      <c r="AH805" s="16">
        <v>0</v>
      </c>
      <c r="AI805" s="16">
        <v>0</v>
      </c>
      <c r="AJ805" s="16">
        <f t="shared" si="88"/>
        <v>0</v>
      </c>
      <c r="AK805" s="16">
        <v>0</v>
      </c>
      <c r="AL805" s="16">
        <v>0</v>
      </c>
      <c r="AM805" s="16">
        <f t="shared" si="89"/>
        <v>0</v>
      </c>
      <c r="AN805" s="16">
        <v>0</v>
      </c>
      <c r="AO805" s="16">
        <v>0</v>
      </c>
      <c r="AP805" s="16">
        <f t="shared" si="90"/>
        <v>0</v>
      </c>
      <c r="AQ805" s="16">
        <v>0</v>
      </c>
      <c r="AR805" s="16">
        <f t="shared" si="91"/>
        <v>257851.7599</v>
      </c>
      <c r="AS805" s="16" t="s">
        <v>2036</v>
      </c>
      <c r="AT805" s="16" t="s">
        <v>3214</v>
      </c>
      <c r="AU805" s="16" t="s">
        <v>274</v>
      </c>
      <c r="AV805" s="16">
        <v>0</v>
      </c>
      <c r="AW805" s="36">
        <v>0</v>
      </c>
      <c r="AX805" s="36">
        <v>0</v>
      </c>
      <c r="AY805" s="36">
        <v>0</v>
      </c>
      <c r="AZ805" s="36">
        <v>0</v>
      </c>
      <c r="BA805" s="36">
        <v>0</v>
      </c>
      <c r="BB805" s="36"/>
    </row>
    <row r="806" spans="1:54" hidden="1" x14ac:dyDescent="0.25">
      <c r="A806" s="2" t="str">
        <f t="shared" si="85"/>
        <v>R</v>
      </c>
      <c r="B806" s="34" t="s">
        <v>253</v>
      </c>
      <c r="C806" s="2" t="s">
        <v>3215</v>
      </c>
      <c r="D806" s="35" t="s">
        <v>3216</v>
      </c>
      <c r="E806" s="2" t="s">
        <v>3217</v>
      </c>
      <c r="F806" s="2" t="s">
        <v>3218</v>
      </c>
      <c r="G806" s="2" t="s">
        <v>3219</v>
      </c>
      <c r="H806" s="2" t="s">
        <v>3218</v>
      </c>
      <c r="I806" s="2" t="s">
        <v>3220</v>
      </c>
      <c r="J806" s="2" t="s">
        <v>3221</v>
      </c>
      <c r="K806" s="2" t="s">
        <v>262</v>
      </c>
      <c r="L806" s="2">
        <v>4022</v>
      </c>
      <c r="M806" s="2" t="s">
        <v>1991</v>
      </c>
      <c r="N806" s="2" t="s">
        <v>264</v>
      </c>
      <c r="O806" s="2" t="s">
        <v>671</v>
      </c>
      <c r="P806" s="2" t="s">
        <v>266</v>
      </c>
      <c r="Q806" s="2" t="s">
        <v>118</v>
      </c>
      <c r="R806" s="2" t="s">
        <v>267</v>
      </c>
      <c r="S806" s="2" t="s">
        <v>182</v>
      </c>
      <c r="T806" s="2" t="s">
        <v>2008</v>
      </c>
      <c r="U806" s="2" t="s">
        <v>193</v>
      </c>
      <c r="V806" s="2" t="s">
        <v>269</v>
      </c>
      <c r="W806" s="2" t="s">
        <v>270</v>
      </c>
      <c r="X806" s="2" t="s">
        <v>2009</v>
      </c>
      <c r="Y806" s="2" t="s">
        <v>2010</v>
      </c>
      <c r="Z806" s="16">
        <v>0</v>
      </c>
      <c r="AA806" s="16">
        <v>0</v>
      </c>
      <c r="AB806" s="16">
        <v>0</v>
      </c>
      <c r="AC806" s="16">
        <v>0</v>
      </c>
      <c r="AD806" s="36">
        <f t="shared" si="86"/>
        <v>0</v>
      </c>
      <c r="AE806" s="16">
        <v>0</v>
      </c>
      <c r="AF806" s="16">
        <v>0</v>
      </c>
      <c r="AG806" s="16">
        <f t="shared" si="87"/>
        <v>0</v>
      </c>
      <c r="AH806" s="16">
        <v>0</v>
      </c>
      <c r="AI806" s="16">
        <v>0</v>
      </c>
      <c r="AJ806" s="16">
        <f t="shared" si="88"/>
        <v>0</v>
      </c>
      <c r="AK806" s="16">
        <v>58894.676533345242</v>
      </c>
      <c r="AL806" s="16">
        <v>58894.676533345242</v>
      </c>
      <c r="AM806" s="16">
        <f t="shared" si="89"/>
        <v>0</v>
      </c>
      <c r="AN806" s="16">
        <v>265809.4826917309</v>
      </c>
      <c r="AO806" s="16">
        <v>265809.4826917309</v>
      </c>
      <c r="AP806" s="16">
        <f t="shared" si="90"/>
        <v>0</v>
      </c>
      <c r="AQ806" s="16">
        <v>1315000</v>
      </c>
      <c r="AR806" s="16">
        <f t="shared" si="91"/>
        <v>0</v>
      </c>
      <c r="AS806" s="16" t="s">
        <v>2036</v>
      </c>
      <c r="AT806" s="16" t="s">
        <v>273</v>
      </c>
      <c r="AU806" s="16" t="s">
        <v>274</v>
      </c>
      <c r="AV806" s="16">
        <v>0</v>
      </c>
      <c r="AW806" s="36">
        <v>0</v>
      </c>
      <c r="AX806" s="36">
        <v>0</v>
      </c>
      <c r="AY806" s="36">
        <v>0</v>
      </c>
      <c r="AZ806" s="36">
        <v>0</v>
      </c>
      <c r="BA806" s="36">
        <v>0</v>
      </c>
      <c r="BB806" s="36"/>
    </row>
    <row r="807" spans="1:54" hidden="1" x14ac:dyDescent="0.25">
      <c r="A807" s="2" t="str">
        <f t="shared" si="85"/>
        <v>R</v>
      </c>
      <c r="B807" s="34" t="s">
        <v>253</v>
      </c>
      <c r="C807" s="2" t="s">
        <v>3222</v>
      </c>
      <c r="D807" s="35" t="s">
        <v>3223</v>
      </c>
      <c r="E807" s="2" t="s">
        <v>3224</v>
      </c>
      <c r="F807" s="2" t="s">
        <v>3225</v>
      </c>
      <c r="G807" s="2" t="s">
        <v>3226</v>
      </c>
      <c r="H807" s="2" t="s">
        <v>3225</v>
      </c>
      <c r="I807" s="2" t="s">
        <v>3227</v>
      </c>
      <c r="J807" s="2" t="s">
        <v>3228</v>
      </c>
      <c r="K807" s="2" t="s">
        <v>262</v>
      </c>
      <c r="L807" s="2">
        <v>4022</v>
      </c>
      <c r="M807" s="2" t="s">
        <v>1991</v>
      </c>
      <c r="N807" s="2" t="s">
        <v>264</v>
      </c>
      <c r="O807" s="2" t="s">
        <v>300</v>
      </c>
      <c r="P807" s="2" t="s">
        <v>266</v>
      </c>
      <c r="Q807" s="2" t="s">
        <v>118</v>
      </c>
      <c r="R807" s="2" t="s">
        <v>267</v>
      </c>
      <c r="S807" s="2" t="s">
        <v>182</v>
      </c>
      <c r="T807" s="2" t="s">
        <v>2008</v>
      </c>
      <c r="U807" s="2" t="s">
        <v>193</v>
      </c>
      <c r="V807" s="2" t="s">
        <v>269</v>
      </c>
      <c r="W807" s="2" t="s">
        <v>270</v>
      </c>
      <c r="X807" s="2" t="s">
        <v>2009</v>
      </c>
      <c r="Y807" s="2" t="s">
        <v>2010</v>
      </c>
      <c r="Z807" s="16">
        <v>0</v>
      </c>
      <c r="AA807" s="16">
        <v>0</v>
      </c>
      <c r="AB807" s="16">
        <v>0</v>
      </c>
      <c r="AC807" s="16">
        <v>0</v>
      </c>
      <c r="AD807" s="36">
        <f t="shared" si="86"/>
        <v>0</v>
      </c>
      <c r="AE807" s="16">
        <v>0</v>
      </c>
      <c r="AF807" s="16">
        <v>0</v>
      </c>
      <c r="AG807" s="16">
        <f t="shared" si="87"/>
        <v>0</v>
      </c>
      <c r="AH807" s="16">
        <v>34902.318469565223</v>
      </c>
      <c r="AI807" s="16">
        <v>34902.318469565223</v>
      </c>
      <c r="AJ807" s="16">
        <f t="shared" si="88"/>
        <v>0</v>
      </c>
      <c r="AK807" s="16">
        <v>294150.79213333334</v>
      </c>
      <c r="AL807" s="16">
        <v>294150.79213333334</v>
      </c>
      <c r="AM807" s="16">
        <f t="shared" si="89"/>
        <v>0</v>
      </c>
      <c r="AN807" s="16">
        <v>569488.09900546214</v>
      </c>
      <c r="AO807" s="16">
        <v>569488.09900546214</v>
      </c>
      <c r="AP807" s="16">
        <f t="shared" si="90"/>
        <v>0</v>
      </c>
      <c r="AQ807" s="16">
        <v>0</v>
      </c>
      <c r="AR807" s="16">
        <f t="shared" si="91"/>
        <v>0</v>
      </c>
      <c r="AS807" s="16" t="s">
        <v>2036</v>
      </c>
      <c r="AT807" s="16" t="s">
        <v>273</v>
      </c>
      <c r="AU807" s="16" t="s">
        <v>274</v>
      </c>
      <c r="AV807" s="16">
        <v>0</v>
      </c>
      <c r="AW807" s="36">
        <v>0</v>
      </c>
      <c r="AX807" s="36">
        <v>0</v>
      </c>
      <c r="AY807" s="36">
        <v>0</v>
      </c>
      <c r="AZ807" s="36">
        <v>0</v>
      </c>
      <c r="BA807" s="36">
        <v>0</v>
      </c>
      <c r="BB807" s="36"/>
    </row>
    <row r="808" spans="1:54" hidden="1" x14ac:dyDescent="0.25">
      <c r="A808" s="2" t="str">
        <f t="shared" si="85"/>
        <v>R</v>
      </c>
      <c r="B808" s="34" t="s">
        <v>253</v>
      </c>
      <c r="C808" s="2" t="s">
        <v>3222</v>
      </c>
      <c r="D808" s="35" t="s">
        <v>3223</v>
      </c>
      <c r="E808" s="2" t="s">
        <v>3224</v>
      </c>
      <c r="F808" s="2" t="s">
        <v>3225</v>
      </c>
      <c r="G808" s="2" t="s">
        <v>3226</v>
      </c>
      <c r="H808" s="2" t="s">
        <v>3225</v>
      </c>
      <c r="I808" s="2" t="s">
        <v>3229</v>
      </c>
      <c r="J808" s="2" t="s">
        <v>3230</v>
      </c>
      <c r="K808" s="2" t="s">
        <v>262</v>
      </c>
      <c r="L808" s="2">
        <v>4022</v>
      </c>
      <c r="M808" s="2" t="s">
        <v>1991</v>
      </c>
      <c r="N808" s="2" t="s">
        <v>264</v>
      </c>
      <c r="O808" s="2" t="s">
        <v>300</v>
      </c>
      <c r="P808" s="2" t="s">
        <v>266</v>
      </c>
      <c r="Q808" s="2" t="s">
        <v>118</v>
      </c>
      <c r="R808" s="2" t="s">
        <v>267</v>
      </c>
      <c r="S808" s="2" t="s">
        <v>182</v>
      </c>
      <c r="T808" s="2" t="s">
        <v>2008</v>
      </c>
      <c r="U808" s="2" t="s">
        <v>193</v>
      </c>
      <c r="V808" s="2" t="s">
        <v>269</v>
      </c>
      <c r="W808" s="2" t="s">
        <v>270</v>
      </c>
      <c r="X808" s="2" t="s">
        <v>2009</v>
      </c>
      <c r="Y808" s="2" t="s">
        <v>2010</v>
      </c>
      <c r="Z808" s="16">
        <v>0</v>
      </c>
      <c r="AA808" s="16">
        <v>0</v>
      </c>
      <c r="AB808" s="16">
        <v>0</v>
      </c>
      <c r="AC808" s="16">
        <v>0</v>
      </c>
      <c r="AD808" s="36">
        <f t="shared" si="86"/>
        <v>0</v>
      </c>
      <c r="AE808" s="16">
        <v>0</v>
      </c>
      <c r="AF808" s="16">
        <v>0</v>
      </c>
      <c r="AG808" s="16">
        <f t="shared" si="87"/>
        <v>0</v>
      </c>
      <c r="AH808" s="16">
        <v>0</v>
      </c>
      <c r="AI808" s="39">
        <f>100000+900000</f>
        <v>1000000</v>
      </c>
      <c r="AJ808" s="16">
        <f t="shared" si="88"/>
        <v>-1000000</v>
      </c>
      <c r="AK808" s="16">
        <v>0</v>
      </c>
      <c r="AL808" s="39">
        <f>200000+800000</f>
        <v>1000000</v>
      </c>
      <c r="AM808" s="16">
        <f t="shared" si="89"/>
        <v>-1000000</v>
      </c>
      <c r="AN808" s="16">
        <v>0</v>
      </c>
      <c r="AO808" s="39">
        <f>12000000</f>
        <v>12000000</v>
      </c>
      <c r="AP808" s="16">
        <f t="shared" si="90"/>
        <v>-12000000</v>
      </c>
      <c r="AQ808" s="39">
        <f>12000000</f>
        <v>12000000</v>
      </c>
      <c r="AR808" s="16">
        <f t="shared" si="91"/>
        <v>-14000000</v>
      </c>
      <c r="AS808" s="16" t="s">
        <v>2036</v>
      </c>
      <c r="AT808" s="16" t="s">
        <v>3231</v>
      </c>
      <c r="AU808" s="16" t="s">
        <v>274</v>
      </c>
      <c r="AV808" s="16">
        <v>-12000000</v>
      </c>
      <c r="AW808" s="36">
        <v>0</v>
      </c>
      <c r="AX808" s="36">
        <v>900000</v>
      </c>
      <c r="AY808" s="36">
        <v>800000</v>
      </c>
      <c r="AZ808" s="36">
        <v>12000000</v>
      </c>
      <c r="BA808" s="36">
        <v>12000000</v>
      </c>
      <c r="BB808" s="36"/>
    </row>
    <row r="809" spans="1:54" hidden="1" x14ac:dyDescent="0.25">
      <c r="A809" s="2" t="str">
        <f t="shared" si="85"/>
        <v>R</v>
      </c>
      <c r="B809" s="34" t="s">
        <v>253</v>
      </c>
      <c r="C809" s="2" t="s">
        <v>3222</v>
      </c>
      <c r="D809" s="35" t="s">
        <v>3223</v>
      </c>
      <c r="E809" s="2" t="s">
        <v>3232</v>
      </c>
      <c r="F809" s="2" t="s">
        <v>3233</v>
      </c>
      <c r="G809" s="2" t="s">
        <v>3234</v>
      </c>
      <c r="H809" s="2" t="s">
        <v>3233</v>
      </c>
      <c r="I809" s="2" t="s">
        <v>3235</v>
      </c>
      <c r="J809" s="2" t="s">
        <v>3236</v>
      </c>
      <c r="K809" s="2" t="s">
        <v>262</v>
      </c>
      <c r="L809" s="2">
        <v>4022</v>
      </c>
      <c r="M809" s="2" t="s">
        <v>1991</v>
      </c>
      <c r="N809" s="2" t="s">
        <v>264</v>
      </c>
      <c r="O809" s="2" t="s">
        <v>300</v>
      </c>
      <c r="P809" s="2" t="s">
        <v>266</v>
      </c>
      <c r="Q809" s="2" t="s">
        <v>118</v>
      </c>
      <c r="R809" s="2" t="s">
        <v>267</v>
      </c>
      <c r="S809" s="2" t="s">
        <v>182</v>
      </c>
      <c r="T809" s="2" t="s">
        <v>2008</v>
      </c>
      <c r="U809" s="2" t="s">
        <v>193</v>
      </c>
      <c r="V809" s="2" t="s">
        <v>269</v>
      </c>
      <c r="W809" s="2" t="s">
        <v>270</v>
      </c>
      <c r="X809" s="2" t="s">
        <v>2009</v>
      </c>
      <c r="Y809" s="2" t="s">
        <v>2010</v>
      </c>
      <c r="Z809" s="16">
        <v>0</v>
      </c>
      <c r="AA809" s="16">
        <v>0</v>
      </c>
      <c r="AB809" s="16">
        <v>431.33</v>
      </c>
      <c r="AC809" s="16">
        <v>-1894.42</v>
      </c>
      <c r="AD809" s="36">
        <f t="shared" si="86"/>
        <v>1894.42</v>
      </c>
      <c r="AE809" s="16">
        <v>0</v>
      </c>
      <c r="AF809" s="16">
        <v>0</v>
      </c>
      <c r="AG809" s="16">
        <f t="shared" si="87"/>
        <v>0</v>
      </c>
      <c r="AH809" s="16">
        <v>0</v>
      </c>
      <c r="AI809" s="16">
        <v>0</v>
      </c>
      <c r="AJ809" s="16">
        <f t="shared" si="88"/>
        <v>0</v>
      </c>
      <c r="AK809" s="16">
        <v>0</v>
      </c>
      <c r="AL809" s="16">
        <v>0</v>
      </c>
      <c r="AM809" s="16">
        <f t="shared" si="89"/>
        <v>0</v>
      </c>
      <c r="AN809" s="16">
        <v>0</v>
      </c>
      <c r="AO809" s="16">
        <v>0</v>
      </c>
      <c r="AP809" s="16">
        <f t="shared" si="90"/>
        <v>0</v>
      </c>
      <c r="AQ809" s="16">
        <v>0</v>
      </c>
      <c r="AR809" s="16">
        <f t="shared" si="91"/>
        <v>1894.42</v>
      </c>
      <c r="AS809" s="16" t="s">
        <v>1997</v>
      </c>
      <c r="AT809" s="16" t="s">
        <v>273</v>
      </c>
      <c r="AU809" s="16" t="s">
        <v>274</v>
      </c>
      <c r="AV809" s="16">
        <v>0</v>
      </c>
      <c r="AW809" s="36">
        <v>0</v>
      </c>
      <c r="AX809" s="36">
        <v>0</v>
      </c>
      <c r="AY809" s="36">
        <v>0</v>
      </c>
      <c r="AZ809" s="36">
        <v>0</v>
      </c>
      <c r="BA809" s="36">
        <v>0</v>
      </c>
      <c r="BB809" s="36"/>
    </row>
    <row r="810" spans="1:54" hidden="1" x14ac:dyDescent="0.25">
      <c r="A810" s="2" t="str">
        <f t="shared" si="85"/>
        <v>R</v>
      </c>
      <c r="B810" s="34" t="s">
        <v>253</v>
      </c>
      <c r="C810" s="2" t="s">
        <v>3222</v>
      </c>
      <c r="D810" s="35" t="s">
        <v>3223</v>
      </c>
      <c r="E810" s="2" t="s">
        <v>3232</v>
      </c>
      <c r="F810" s="2" t="s">
        <v>3233</v>
      </c>
      <c r="G810" s="2" t="s">
        <v>3234</v>
      </c>
      <c r="H810" s="2" t="s">
        <v>3233</v>
      </c>
      <c r="I810" s="2" t="s">
        <v>3237</v>
      </c>
      <c r="J810" s="2" t="s">
        <v>3238</v>
      </c>
      <c r="K810" s="2" t="s">
        <v>262</v>
      </c>
      <c r="L810" s="2">
        <v>4022</v>
      </c>
      <c r="M810" s="2" t="s">
        <v>1991</v>
      </c>
      <c r="N810" s="2" t="s">
        <v>264</v>
      </c>
      <c r="O810" s="2" t="s">
        <v>300</v>
      </c>
      <c r="P810" s="48" t="s">
        <v>460</v>
      </c>
      <c r="Q810" s="48" t="s">
        <v>51</v>
      </c>
      <c r="R810" s="48" t="s">
        <v>2018</v>
      </c>
      <c r="S810" s="48" t="s">
        <v>85</v>
      </c>
      <c r="T810" s="48" t="s">
        <v>2352</v>
      </c>
      <c r="U810" s="48" t="s">
        <v>19</v>
      </c>
      <c r="V810" s="2" t="s">
        <v>269</v>
      </c>
      <c r="W810" s="2" t="s">
        <v>270</v>
      </c>
      <c r="X810" s="2" t="s">
        <v>2009</v>
      </c>
      <c r="Y810" s="2" t="s">
        <v>2010</v>
      </c>
      <c r="Z810" s="16">
        <v>0</v>
      </c>
      <c r="AA810" s="16">
        <v>0</v>
      </c>
      <c r="AB810" s="16">
        <v>9675.27</v>
      </c>
      <c r="AC810" s="16">
        <v>9847.7900000000009</v>
      </c>
      <c r="AD810" s="36">
        <f t="shared" si="86"/>
        <v>-9847.7900000000009</v>
      </c>
      <c r="AE810" s="16">
        <v>0</v>
      </c>
      <c r="AF810" s="16">
        <v>0</v>
      </c>
      <c r="AG810" s="16">
        <f t="shared" si="87"/>
        <v>0</v>
      </c>
      <c r="AH810" s="39">
        <v>986989.42110792804</v>
      </c>
      <c r="AI810" s="16">
        <v>0</v>
      </c>
      <c r="AJ810" s="16">
        <f t="shared" si="88"/>
        <v>986989.42110792804</v>
      </c>
      <c r="AK810" s="39">
        <v>11183428.21255365</v>
      </c>
      <c r="AL810" s="16">
        <v>0</v>
      </c>
      <c r="AM810" s="16">
        <f t="shared" si="89"/>
        <v>11183428.21255365</v>
      </c>
      <c r="AN810" s="16">
        <v>0</v>
      </c>
      <c r="AO810" s="16">
        <v>0</v>
      </c>
      <c r="AP810" s="16">
        <f t="shared" si="90"/>
        <v>0</v>
      </c>
      <c r="AQ810" s="16">
        <v>0</v>
      </c>
      <c r="AR810" s="16">
        <f t="shared" si="91"/>
        <v>12160569.843661578</v>
      </c>
      <c r="AS810" s="16" t="s">
        <v>1997</v>
      </c>
      <c r="AT810" s="16" t="s">
        <v>3239</v>
      </c>
      <c r="AU810" s="16" t="s">
        <v>274</v>
      </c>
      <c r="AV810" s="16">
        <v>0</v>
      </c>
      <c r="AW810" s="36">
        <v>0</v>
      </c>
      <c r="AX810" s="36">
        <v>0</v>
      </c>
      <c r="AY810" s="36">
        <v>0</v>
      </c>
      <c r="AZ810" s="36">
        <v>0</v>
      </c>
      <c r="BA810" s="36">
        <v>0</v>
      </c>
      <c r="BB810" s="36"/>
    </row>
    <row r="811" spans="1:54" hidden="1" x14ac:dyDescent="0.25">
      <c r="A811" s="2" t="str">
        <f t="shared" si="85"/>
        <v>R</v>
      </c>
      <c r="B811" s="34" t="s">
        <v>253</v>
      </c>
      <c r="C811" s="2" t="s">
        <v>3222</v>
      </c>
      <c r="D811" s="35" t="s">
        <v>3223</v>
      </c>
      <c r="E811" s="2" t="s">
        <v>3232</v>
      </c>
      <c r="F811" s="2" t="s">
        <v>3233</v>
      </c>
      <c r="G811" s="2" t="s">
        <v>3234</v>
      </c>
      <c r="H811" s="2" t="s">
        <v>3233</v>
      </c>
      <c r="I811" s="2" t="s">
        <v>3240</v>
      </c>
      <c r="J811" s="2" t="s">
        <v>3241</v>
      </c>
      <c r="K811" s="2" t="s">
        <v>262</v>
      </c>
      <c r="L811" s="2">
        <v>4022</v>
      </c>
      <c r="M811" s="2" t="s">
        <v>1991</v>
      </c>
      <c r="N811" s="2" t="s">
        <v>264</v>
      </c>
      <c r="O811" s="2" t="s">
        <v>300</v>
      </c>
      <c r="P811" s="57" t="s">
        <v>266</v>
      </c>
      <c r="Q811" s="57" t="s">
        <v>118</v>
      </c>
      <c r="R811" s="2" t="s">
        <v>267</v>
      </c>
      <c r="S811" s="2" t="s">
        <v>182</v>
      </c>
      <c r="T811" s="2" t="s">
        <v>2008</v>
      </c>
      <c r="U811" s="2" t="s">
        <v>193</v>
      </c>
      <c r="V811" s="2" t="s">
        <v>269</v>
      </c>
      <c r="W811" s="2" t="s">
        <v>270</v>
      </c>
      <c r="X811" s="2" t="s">
        <v>2009</v>
      </c>
      <c r="Y811" s="2" t="s">
        <v>2010</v>
      </c>
      <c r="Z811" s="16">
        <v>0</v>
      </c>
      <c r="AA811" s="16">
        <v>0</v>
      </c>
      <c r="AB811" s="16">
        <v>4751.9799999999996</v>
      </c>
      <c r="AC811" s="16">
        <v>4751.9799999999996</v>
      </c>
      <c r="AD811" s="36">
        <f t="shared" si="86"/>
        <v>-4751.9799999999996</v>
      </c>
      <c r="AE811" s="16">
        <v>4634932.4489264032</v>
      </c>
      <c r="AF811" s="39">
        <f>4634932.4489264-4634932.4489264</f>
        <v>0</v>
      </c>
      <c r="AG811" s="16">
        <f t="shared" si="87"/>
        <v>4634932.4489264032</v>
      </c>
      <c r="AH811" s="16">
        <v>4741678.6825289903</v>
      </c>
      <c r="AI811" s="39">
        <f>4741678.68252899-4741678.68252899+4634932.4489264</f>
        <v>4634932.4489264004</v>
      </c>
      <c r="AJ811" s="16">
        <f t="shared" si="88"/>
        <v>106746.23360258993</v>
      </c>
      <c r="AK811" s="50">
        <v>0</v>
      </c>
      <c r="AL811" s="39">
        <f>4741678.68252899</f>
        <v>4741678.6825289903</v>
      </c>
      <c r="AM811" s="16">
        <f t="shared" si="89"/>
        <v>-4741678.6825289903</v>
      </c>
      <c r="AN811" s="16">
        <v>0</v>
      </c>
      <c r="AO811" s="16">
        <v>0</v>
      </c>
      <c r="AP811" s="16">
        <f t="shared" si="90"/>
        <v>0</v>
      </c>
      <c r="AQ811" s="16">
        <v>0</v>
      </c>
      <c r="AR811" s="16">
        <f t="shared" si="91"/>
        <v>-4751.9799999972056</v>
      </c>
      <c r="AS811" s="16" t="s">
        <v>1997</v>
      </c>
      <c r="AT811" s="16" t="s">
        <v>273</v>
      </c>
      <c r="AU811" s="16" t="s">
        <v>274</v>
      </c>
      <c r="AV811" s="16">
        <v>0</v>
      </c>
      <c r="AW811" s="36">
        <v>-4634932.4489264032</v>
      </c>
      <c r="AX811" s="36">
        <v>-106746.23360259365</v>
      </c>
      <c r="AY811" s="36">
        <v>4741678.6825289903</v>
      </c>
      <c r="AZ811" s="36">
        <v>0</v>
      </c>
      <c r="BA811" s="36">
        <v>0</v>
      </c>
      <c r="BB811" s="36"/>
    </row>
    <row r="812" spans="1:54" hidden="1" x14ac:dyDescent="0.25">
      <c r="A812" s="2" t="str">
        <f t="shared" si="85"/>
        <v>R</v>
      </c>
      <c r="B812" s="34" t="s">
        <v>253</v>
      </c>
      <c r="C812" s="2" t="s">
        <v>3222</v>
      </c>
      <c r="D812" s="35" t="s">
        <v>3223</v>
      </c>
      <c r="E812" s="2" t="s">
        <v>3232</v>
      </c>
      <c r="F812" s="2" t="s">
        <v>3233</v>
      </c>
      <c r="G812" s="2" t="s">
        <v>3234</v>
      </c>
      <c r="H812" s="2" t="s">
        <v>3233</v>
      </c>
      <c r="I812" s="2" t="s">
        <v>3242</v>
      </c>
      <c r="J812" s="2" t="s">
        <v>3243</v>
      </c>
      <c r="K812" s="2" t="s">
        <v>262</v>
      </c>
      <c r="L812" s="2">
        <v>4022</v>
      </c>
      <c r="M812" s="2" t="s">
        <v>1991</v>
      </c>
      <c r="N812" s="2" t="s">
        <v>422</v>
      </c>
      <c r="O812" s="2" t="s">
        <v>300</v>
      </c>
      <c r="P812" s="2" t="s">
        <v>266</v>
      </c>
      <c r="Q812" s="2" t="s">
        <v>118</v>
      </c>
      <c r="R812" s="2" t="s">
        <v>267</v>
      </c>
      <c r="S812" s="2" t="s">
        <v>182</v>
      </c>
      <c r="T812" s="2" t="s">
        <v>2008</v>
      </c>
      <c r="U812" s="2" t="s">
        <v>193</v>
      </c>
      <c r="V812" s="2" t="s">
        <v>269</v>
      </c>
      <c r="W812" s="2" t="s">
        <v>270</v>
      </c>
      <c r="X812" s="2" t="s">
        <v>2061</v>
      </c>
      <c r="Y812" s="2" t="s">
        <v>2062</v>
      </c>
      <c r="Z812" s="16">
        <v>0</v>
      </c>
      <c r="AA812" s="16">
        <v>0</v>
      </c>
      <c r="AB812" s="16">
        <v>0</v>
      </c>
      <c r="AC812" s="16">
        <v>0</v>
      </c>
      <c r="AD812" s="36">
        <f t="shared" si="86"/>
        <v>0</v>
      </c>
      <c r="AE812" s="16">
        <v>0</v>
      </c>
      <c r="AF812" s="16">
        <v>0</v>
      </c>
      <c r="AG812" s="16">
        <f t="shared" si="87"/>
        <v>0</v>
      </c>
      <c r="AH812" s="16">
        <v>0</v>
      </c>
      <c r="AI812" s="16">
        <v>0</v>
      </c>
      <c r="AJ812" s="16">
        <f t="shared" si="88"/>
        <v>0</v>
      </c>
      <c r="AK812" s="16">
        <v>0</v>
      </c>
      <c r="AL812" s="16">
        <v>0</v>
      </c>
      <c r="AM812" s="16">
        <f t="shared" si="89"/>
        <v>0</v>
      </c>
      <c r="AN812" s="16">
        <v>0</v>
      </c>
      <c r="AO812" s="16">
        <v>0</v>
      </c>
      <c r="AP812" s="16">
        <f t="shared" si="90"/>
        <v>0</v>
      </c>
      <c r="AQ812" s="16">
        <v>0</v>
      </c>
      <c r="AR812" s="16">
        <f t="shared" si="91"/>
        <v>0</v>
      </c>
      <c r="AS812" s="16">
        <v>0</v>
      </c>
      <c r="AT812" s="16" t="s">
        <v>273</v>
      </c>
      <c r="AU812" s="16" t="s">
        <v>274</v>
      </c>
      <c r="AV812" s="16">
        <v>0</v>
      </c>
      <c r="AW812" s="36">
        <v>0</v>
      </c>
      <c r="AX812" s="36">
        <v>0</v>
      </c>
      <c r="AY812" s="36">
        <v>0</v>
      </c>
      <c r="AZ812" s="36">
        <v>0</v>
      </c>
      <c r="BA812" s="36">
        <v>0</v>
      </c>
      <c r="BB812" s="36"/>
    </row>
    <row r="813" spans="1:54" hidden="1" x14ac:dyDescent="0.25">
      <c r="A813" s="2" t="str">
        <f t="shared" si="85"/>
        <v>R</v>
      </c>
      <c r="B813" s="34" t="s">
        <v>253</v>
      </c>
      <c r="C813" s="2" t="s">
        <v>3222</v>
      </c>
      <c r="D813" s="35" t="s">
        <v>3223</v>
      </c>
      <c r="E813" s="2" t="s">
        <v>3232</v>
      </c>
      <c r="F813" s="2" t="s">
        <v>3233</v>
      </c>
      <c r="G813" s="2" t="s">
        <v>3234</v>
      </c>
      <c r="H813" s="2" t="s">
        <v>3233</v>
      </c>
      <c r="I813" s="2" t="s">
        <v>3244</v>
      </c>
      <c r="J813" s="2" t="s">
        <v>3245</v>
      </c>
      <c r="K813" s="2" t="s">
        <v>262</v>
      </c>
      <c r="L813" s="2">
        <v>4022</v>
      </c>
      <c r="M813" s="2" t="s">
        <v>1991</v>
      </c>
      <c r="N813" s="2" t="s">
        <v>422</v>
      </c>
      <c r="O813" s="2" t="s">
        <v>300</v>
      </c>
      <c r="P813" s="2" t="s">
        <v>266</v>
      </c>
      <c r="Q813" s="2" t="s">
        <v>118</v>
      </c>
      <c r="R813" s="2" t="s">
        <v>267</v>
      </c>
      <c r="S813" s="2" t="s">
        <v>182</v>
      </c>
      <c r="T813" s="2" t="s">
        <v>2008</v>
      </c>
      <c r="U813" s="2" t="s">
        <v>193</v>
      </c>
      <c r="V813" s="2" t="s">
        <v>269</v>
      </c>
      <c r="W813" s="2" t="s">
        <v>270</v>
      </c>
      <c r="X813" s="2" t="s">
        <v>2061</v>
      </c>
      <c r="Y813" s="2" t="s">
        <v>2062</v>
      </c>
      <c r="Z813" s="16">
        <v>0</v>
      </c>
      <c r="AA813" s="16">
        <v>0</v>
      </c>
      <c r="AB813" s="16">
        <v>0</v>
      </c>
      <c r="AC813" s="16">
        <v>0</v>
      </c>
      <c r="AD813" s="36">
        <f t="shared" si="86"/>
        <v>0</v>
      </c>
      <c r="AE813" s="16">
        <v>0</v>
      </c>
      <c r="AF813" s="16">
        <v>0</v>
      </c>
      <c r="AG813" s="16">
        <f t="shared" si="87"/>
        <v>0</v>
      </c>
      <c r="AH813" s="16">
        <v>0</v>
      </c>
      <c r="AI813" s="16">
        <v>0</v>
      </c>
      <c r="AJ813" s="16">
        <f t="shared" si="88"/>
        <v>0</v>
      </c>
      <c r="AK813" s="16">
        <v>0</v>
      </c>
      <c r="AL813" s="16">
        <v>0</v>
      </c>
      <c r="AM813" s="16">
        <f t="shared" si="89"/>
        <v>0</v>
      </c>
      <c r="AN813" s="16">
        <v>0</v>
      </c>
      <c r="AO813" s="16">
        <v>0</v>
      </c>
      <c r="AP813" s="16">
        <f t="shared" si="90"/>
        <v>0</v>
      </c>
      <c r="AQ813" s="16">
        <v>0</v>
      </c>
      <c r="AR813" s="16">
        <f t="shared" si="91"/>
        <v>0</v>
      </c>
      <c r="AS813" s="16">
        <v>0</v>
      </c>
      <c r="AT813" s="16" t="s">
        <v>273</v>
      </c>
      <c r="AU813" s="16" t="s">
        <v>274</v>
      </c>
      <c r="AV813" s="16">
        <v>0</v>
      </c>
      <c r="AW813" s="36">
        <v>0</v>
      </c>
      <c r="AX813" s="36">
        <v>0</v>
      </c>
      <c r="AY813" s="36">
        <v>0</v>
      </c>
      <c r="AZ813" s="36">
        <v>0</v>
      </c>
      <c r="BA813" s="36">
        <v>0</v>
      </c>
      <c r="BB813" s="36"/>
    </row>
    <row r="814" spans="1:54" hidden="1" x14ac:dyDescent="0.25">
      <c r="A814" s="2" t="str">
        <f t="shared" si="85"/>
        <v>R</v>
      </c>
      <c r="B814" s="34" t="s">
        <v>253</v>
      </c>
      <c r="C814" s="2" t="s">
        <v>3222</v>
      </c>
      <c r="D814" s="35" t="s">
        <v>3223</v>
      </c>
      <c r="E814" s="2" t="s">
        <v>3246</v>
      </c>
      <c r="F814" s="2" t="s">
        <v>3247</v>
      </c>
      <c r="G814" s="2" t="s">
        <v>3248</v>
      </c>
      <c r="H814" s="2" t="s">
        <v>3247</v>
      </c>
      <c r="I814" s="2" t="s">
        <v>3249</v>
      </c>
      <c r="J814" s="2" t="s">
        <v>3250</v>
      </c>
      <c r="K814" s="2" t="s">
        <v>262</v>
      </c>
      <c r="L814" s="2">
        <v>4022</v>
      </c>
      <c r="M814" s="2" t="s">
        <v>1991</v>
      </c>
      <c r="N814" s="2" t="s">
        <v>264</v>
      </c>
      <c r="O814" s="2" t="s">
        <v>300</v>
      </c>
      <c r="P814" s="2" t="s">
        <v>266</v>
      </c>
      <c r="Q814" s="2" t="s">
        <v>118</v>
      </c>
      <c r="R814" s="2" t="s">
        <v>267</v>
      </c>
      <c r="S814" s="2" t="s">
        <v>182</v>
      </c>
      <c r="T814" s="2" t="s">
        <v>2008</v>
      </c>
      <c r="U814" s="2" t="s">
        <v>193</v>
      </c>
      <c r="V814" s="2" t="s">
        <v>269</v>
      </c>
      <c r="W814" s="2" t="s">
        <v>270</v>
      </c>
      <c r="X814" s="2" t="s">
        <v>2009</v>
      </c>
      <c r="Y814" s="2" t="s">
        <v>2010</v>
      </c>
      <c r="Z814" s="16">
        <v>0</v>
      </c>
      <c r="AA814" s="16">
        <v>0</v>
      </c>
      <c r="AB814" s="16">
        <v>0</v>
      </c>
      <c r="AC814" s="16">
        <v>0</v>
      </c>
      <c r="AD814" s="36">
        <f t="shared" si="86"/>
        <v>0</v>
      </c>
      <c r="AE814" s="16">
        <v>0</v>
      </c>
      <c r="AF814" s="16">
        <v>0</v>
      </c>
      <c r="AG814" s="16">
        <f t="shared" si="87"/>
        <v>0</v>
      </c>
      <c r="AH814" s="16">
        <v>0</v>
      </c>
      <c r="AI814" s="16">
        <v>0</v>
      </c>
      <c r="AJ814" s="16">
        <f t="shared" si="88"/>
        <v>0</v>
      </c>
      <c r="AK814" s="16">
        <v>0</v>
      </c>
      <c r="AL814" s="16">
        <v>0</v>
      </c>
      <c r="AM814" s="16">
        <f t="shared" si="89"/>
        <v>0</v>
      </c>
      <c r="AN814" s="16">
        <v>0</v>
      </c>
      <c r="AO814" s="16">
        <v>0</v>
      </c>
      <c r="AP814" s="16">
        <f t="shared" si="90"/>
        <v>0</v>
      </c>
      <c r="AQ814" s="16">
        <v>0</v>
      </c>
      <c r="AR814" s="16">
        <f t="shared" si="91"/>
        <v>0</v>
      </c>
      <c r="AS814" s="16" t="s">
        <v>1997</v>
      </c>
      <c r="AT814" s="16" t="s">
        <v>273</v>
      </c>
      <c r="AU814" s="16" t="s">
        <v>274</v>
      </c>
      <c r="AV814" s="16">
        <v>0</v>
      </c>
      <c r="AW814" s="36">
        <v>0</v>
      </c>
      <c r="AX814" s="36">
        <v>0</v>
      </c>
      <c r="AY814" s="36">
        <v>0</v>
      </c>
      <c r="AZ814" s="36">
        <v>0</v>
      </c>
      <c r="BA814" s="36">
        <v>0</v>
      </c>
      <c r="BB814" s="36"/>
    </row>
    <row r="815" spans="1:54" hidden="1" x14ac:dyDescent="0.25">
      <c r="A815" s="2" t="str">
        <f t="shared" si="85"/>
        <v>R</v>
      </c>
      <c r="B815" s="34" t="s">
        <v>253</v>
      </c>
      <c r="C815" s="2" t="s">
        <v>3251</v>
      </c>
      <c r="D815" s="35" t="s">
        <v>3252</v>
      </c>
      <c r="E815" s="2" t="s">
        <v>3253</v>
      </c>
      <c r="F815" s="2" t="s">
        <v>3254</v>
      </c>
      <c r="G815" s="2" t="s">
        <v>3255</v>
      </c>
      <c r="H815" s="2" t="s">
        <v>3254</v>
      </c>
      <c r="I815" s="2" t="s">
        <v>3256</v>
      </c>
      <c r="J815" s="2" t="s">
        <v>3257</v>
      </c>
      <c r="K815" s="2" t="s">
        <v>262</v>
      </c>
      <c r="L815" s="2">
        <v>4022</v>
      </c>
      <c r="M815" s="2" t="s">
        <v>1991</v>
      </c>
      <c r="N815" s="2" t="s">
        <v>264</v>
      </c>
      <c r="O815" s="2" t="s">
        <v>300</v>
      </c>
      <c r="P815" s="2" t="s">
        <v>266</v>
      </c>
      <c r="Q815" s="2" t="s">
        <v>118</v>
      </c>
      <c r="R815" s="2" t="s">
        <v>267</v>
      </c>
      <c r="S815" s="2" t="s">
        <v>182</v>
      </c>
      <c r="T815" s="2" t="s">
        <v>2008</v>
      </c>
      <c r="U815" s="2" t="s">
        <v>193</v>
      </c>
      <c r="V815" s="2" t="s">
        <v>269</v>
      </c>
      <c r="W815" s="2" t="s">
        <v>270</v>
      </c>
      <c r="X815" s="2" t="s">
        <v>2009</v>
      </c>
      <c r="Y815" s="2" t="s">
        <v>2010</v>
      </c>
      <c r="Z815" s="16">
        <v>0</v>
      </c>
      <c r="AA815" s="16">
        <v>0</v>
      </c>
      <c r="AB815" s="16">
        <v>2343.4</v>
      </c>
      <c r="AC815" s="16">
        <v>2343.4</v>
      </c>
      <c r="AD815" s="36">
        <f t="shared" si="86"/>
        <v>-2343.4</v>
      </c>
      <c r="AE815" s="16">
        <v>0</v>
      </c>
      <c r="AF815" s="16">
        <v>0</v>
      </c>
      <c r="AG815" s="16">
        <f t="shared" si="87"/>
        <v>0</v>
      </c>
      <c r="AH815" s="16">
        <v>0</v>
      </c>
      <c r="AI815" s="16">
        <v>0</v>
      </c>
      <c r="AJ815" s="16">
        <f t="shared" si="88"/>
        <v>0</v>
      </c>
      <c r="AK815" s="16">
        <v>0</v>
      </c>
      <c r="AL815" s="16">
        <v>0</v>
      </c>
      <c r="AM815" s="16">
        <f t="shared" si="89"/>
        <v>0</v>
      </c>
      <c r="AN815" s="16">
        <v>0</v>
      </c>
      <c r="AO815" s="16">
        <v>0</v>
      </c>
      <c r="AP815" s="16">
        <f t="shared" si="90"/>
        <v>0</v>
      </c>
      <c r="AQ815" s="16">
        <v>0</v>
      </c>
      <c r="AR815" s="16">
        <f t="shared" si="91"/>
        <v>-2343.4</v>
      </c>
      <c r="AS815" s="16" t="s">
        <v>1997</v>
      </c>
      <c r="AT815" s="16" t="s">
        <v>273</v>
      </c>
      <c r="AU815" s="16" t="s">
        <v>274</v>
      </c>
      <c r="AV815" s="16">
        <v>0</v>
      </c>
      <c r="AW815" s="36">
        <v>0</v>
      </c>
      <c r="AX815" s="36">
        <v>0</v>
      </c>
      <c r="AY815" s="36">
        <v>0</v>
      </c>
      <c r="AZ815" s="36">
        <v>0</v>
      </c>
      <c r="BA815" s="36">
        <v>0</v>
      </c>
      <c r="BB815" s="36"/>
    </row>
    <row r="816" spans="1:54" hidden="1" x14ac:dyDescent="0.25">
      <c r="A816" s="2" t="str">
        <f t="shared" si="85"/>
        <v>R</v>
      </c>
      <c r="B816" s="34" t="s">
        <v>253</v>
      </c>
      <c r="C816" s="2" t="s">
        <v>3251</v>
      </c>
      <c r="D816" s="35" t="s">
        <v>3252</v>
      </c>
      <c r="E816" s="2" t="s">
        <v>3253</v>
      </c>
      <c r="F816" s="2" t="s">
        <v>3254</v>
      </c>
      <c r="G816" s="2" t="s">
        <v>3255</v>
      </c>
      <c r="H816" s="2" t="s">
        <v>3254</v>
      </c>
      <c r="I816" s="2" t="s">
        <v>3258</v>
      </c>
      <c r="J816" s="2" t="s">
        <v>3259</v>
      </c>
      <c r="K816" s="2" t="s">
        <v>262</v>
      </c>
      <c r="L816" s="2">
        <v>4022</v>
      </c>
      <c r="M816" s="2" t="s">
        <v>1991</v>
      </c>
      <c r="N816" s="2" t="s">
        <v>264</v>
      </c>
      <c r="O816" s="2" t="s">
        <v>300</v>
      </c>
      <c r="P816" s="2" t="s">
        <v>266</v>
      </c>
      <c r="Q816" s="2" t="s">
        <v>118</v>
      </c>
      <c r="R816" s="2" t="s">
        <v>267</v>
      </c>
      <c r="S816" s="2" t="s">
        <v>182</v>
      </c>
      <c r="T816" s="2" t="s">
        <v>2008</v>
      </c>
      <c r="U816" s="2" t="s">
        <v>193</v>
      </c>
      <c r="V816" s="2" t="s">
        <v>269</v>
      </c>
      <c r="W816" s="2" t="s">
        <v>270</v>
      </c>
      <c r="X816" s="2" t="s">
        <v>2009</v>
      </c>
      <c r="Y816" s="2" t="s">
        <v>2010</v>
      </c>
      <c r="Z816" s="16">
        <v>0</v>
      </c>
      <c r="AA816" s="16">
        <v>0</v>
      </c>
      <c r="AB816" s="16">
        <v>0</v>
      </c>
      <c r="AC816" s="16">
        <v>0</v>
      </c>
      <c r="AD816" s="36">
        <f t="shared" si="86"/>
        <v>0</v>
      </c>
      <c r="AE816" s="16">
        <v>0</v>
      </c>
      <c r="AF816" s="16">
        <v>0</v>
      </c>
      <c r="AG816" s="16">
        <f t="shared" si="87"/>
        <v>0</v>
      </c>
      <c r="AH816" s="16">
        <v>0</v>
      </c>
      <c r="AI816" s="16">
        <v>0</v>
      </c>
      <c r="AJ816" s="16">
        <f t="shared" si="88"/>
        <v>0</v>
      </c>
      <c r="AK816" s="16">
        <v>0</v>
      </c>
      <c r="AL816" s="16">
        <v>0</v>
      </c>
      <c r="AM816" s="16">
        <f t="shared" si="89"/>
        <v>0</v>
      </c>
      <c r="AN816" s="16">
        <v>0</v>
      </c>
      <c r="AO816" s="16">
        <v>0</v>
      </c>
      <c r="AP816" s="16">
        <f t="shared" si="90"/>
        <v>0</v>
      </c>
      <c r="AQ816" s="16">
        <v>0</v>
      </c>
      <c r="AR816" s="16">
        <f t="shared" si="91"/>
        <v>0</v>
      </c>
      <c r="AS816" s="16" t="s">
        <v>1997</v>
      </c>
      <c r="AT816" s="16" t="s">
        <v>273</v>
      </c>
      <c r="AU816" s="16" t="s">
        <v>274</v>
      </c>
      <c r="AV816" s="16">
        <v>0</v>
      </c>
      <c r="AW816" s="36">
        <v>0</v>
      </c>
      <c r="AX816" s="36">
        <v>0</v>
      </c>
      <c r="AY816" s="36">
        <v>0</v>
      </c>
      <c r="AZ816" s="36">
        <v>0</v>
      </c>
      <c r="BA816" s="36">
        <v>0</v>
      </c>
      <c r="BB816" s="36"/>
    </row>
    <row r="817" spans="1:54" hidden="1" x14ac:dyDescent="0.25">
      <c r="A817" s="2" t="str">
        <f t="shared" si="85"/>
        <v>R</v>
      </c>
      <c r="B817" s="34" t="s">
        <v>253</v>
      </c>
      <c r="C817" s="2" t="s">
        <v>3251</v>
      </c>
      <c r="D817" s="35" t="s">
        <v>3252</v>
      </c>
      <c r="E817" s="2" t="s">
        <v>3253</v>
      </c>
      <c r="F817" s="2" t="s">
        <v>3254</v>
      </c>
      <c r="G817" s="2" t="s">
        <v>3255</v>
      </c>
      <c r="H817" s="2" t="s">
        <v>3254</v>
      </c>
      <c r="I817" s="2" t="s">
        <v>3260</v>
      </c>
      <c r="J817" s="2" t="s">
        <v>3261</v>
      </c>
      <c r="K817" s="2" t="s">
        <v>262</v>
      </c>
      <c r="L817" s="2">
        <v>4022</v>
      </c>
      <c r="M817" s="2" t="s">
        <v>1991</v>
      </c>
      <c r="N817" s="2" t="s">
        <v>422</v>
      </c>
      <c r="O817" s="2" t="s">
        <v>300</v>
      </c>
      <c r="P817" s="2" t="s">
        <v>266</v>
      </c>
      <c r="Q817" s="2" t="s">
        <v>118</v>
      </c>
      <c r="R817" s="2" t="s">
        <v>267</v>
      </c>
      <c r="S817" s="2" t="s">
        <v>182</v>
      </c>
      <c r="T817" s="2" t="s">
        <v>2008</v>
      </c>
      <c r="U817" s="2" t="s">
        <v>193</v>
      </c>
      <c r="V817" s="2" t="s">
        <v>269</v>
      </c>
      <c r="W817" s="2" t="s">
        <v>270</v>
      </c>
      <c r="X817" s="2" t="s">
        <v>2009</v>
      </c>
      <c r="Y817" s="2" t="s">
        <v>2010</v>
      </c>
      <c r="Z817" s="16">
        <v>0</v>
      </c>
      <c r="AA817" s="16">
        <v>0</v>
      </c>
      <c r="AB817" s="16">
        <v>0</v>
      </c>
      <c r="AC817" s="16">
        <v>0</v>
      </c>
      <c r="AD817" s="36">
        <f t="shared" si="86"/>
        <v>0</v>
      </c>
      <c r="AE817" s="16">
        <v>0</v>
      </c>
      <c r="AF817" s="16">
        <v>0</v>
      </c>
      <c r="AG817" s="16">
        <f t="shared" si="87"/>
        <v>0</v>
      </c>
      <c r="AH817" s="16">
        <v>0</v>
      </c>
      <c r="AI817" s="16">
        <v>0</v>
      </c>
      <c r="AJ817" s="16">
        <f t="shared" si="88"/>
        <v>0</v>
      </c>
      <c r="AK817" s="16">
        <v>0</v>
      </c>
      <c r="AL817" s="16">
        <v>0</v>
      </c>
      <c r="AM817" s="16">
        <f t="shared" si="89"/>
        <v>0</v>
      </c>
      <c r="AN817" s="16">
        <v>0</v>
      </c>
      <c r="AO817" s="16">
        <v>0</v>
      </c>
      <c r="AP817" s="16">
        <f t="shared" si="90"/>
        <v>0</v>
      </c>
      <c r="AQ817" s="16">
        <v>0</v>
      </c>
      <c r="AR817" s="16">
        <f t="shared" si="91"/>
        <v>0</v>
      </c>
      <c r="AS817" s="16">
        <v>0</v>
      </c>
      <c r="AT817" s="16" t="s">
        <v>273</v>
      </c>
      <c r="AU817" s="16" t="s">
        <v>274</v>
      </c>
      <c r="AV817" s="16">
        <v>0</v>
      </c>
      <c r="AW817" s="36">
        <v>0</v>
      </c>
      <c r="AX817" s="36">
        <v>0</v>
      </c>
      <c r="AY817" s="36">
        <v>0</v>
      </c>
      <c r="AZ817" s="36">
        <v>0</v>
      </c>
      <c r="BA817" s="36">
        <v>0</v>
      </c>
      <c r="BB817" s="36"/>
    </row>
    <row r="818" spans="1:54" hidden="1" x14ac:dyDescent="0.25">
      <c r="A818" s="2" t="str">
        <f t="shared" si="85"/>
        <v>R</v>
      </c>
      <c r="B818" s="34" t="s">
        <v>253</v>
      </c>
      <c r="C818" s="2" t="s">
        <v>3251</v>
      </c>
      <c r="D818" s="35" t="s">
        <v>3252</v>
      </c>
      <c r="E818" s="2" t="s">
        <v>3262</v>
      </c>
      <c r="F818" s="2" t="s">
        <v>3263</v>
      </c>
      <c r="G818" s="2" t="s">
        <v>3264</v>
      </c>
      <c r="H818" s="2" t="s">
        <v>3263</v>
      </c>
      <c r="I818" s="2" t="s">
        <v>3265</v>
      </c>
      <c r="J818" s="2" t="s">
        <v>3266</v>
      </c>
      <c r="K818" s="2" t="s">
        <v>262</v>
      </c>
      <c r="L818" s="2">
        <v>4022</v>
      </c>
      <c r="M818" s="2" t="s">
        <v>1991</v>
      </c>
      <c r="N818" s="2" t="s">
        <v>264</v>
      </c>
      <c r="O818" s="2" t="s">
        <v>300</v>
      </c>
      <c r="P818" s="2" t="s">
        <v>266</v>
      </c>
      <c r="Q818" s="2" t="s">
        <v>118</v>
      </c>
      <c r="R818" s="2" t="s">
        <v>267</v>
      </c>
      <c r="S818" s="2" t="s">
        <v>182</v>
      </c>
      <c r="T818" s="2" t="s">
        <v>2008</v>
      </c>
      <c r="U818" s="2" t="s">
        <v>193</v>
      </c>
      <c r="V818" s="2" t="s">
        <v>269</v>
      </c>
      <c r="W818" s="2" t="s">
        <v>270</v>
      </c>
      <c r="X818" s="2" t="s">
        <v>2061</v>
      </c>
      <c r="Y818" s="2" t="s">
        <v>2062</v>
      </c>
      <c r="Z818" s="16">
        <v>0</v>
      </c>
      <c r="AA818" s="16">
        <v>0</v>
      </c>
      <c r="AB818" s="16">
        <v>0</v>
      </c>
      <c r="AC818" s="16">
        <v>0</v>
      </c>
      <c r="AD818" s="36">
        <f t="shared" si="86"/>
        <v>0</v>
      </c>
      <c r="AE818" s="16">
        <v>0</v>
      </c>
      <c r="AF818" s="16">
        <v>0</v>
      </c>
      <c r="AG818" s="16">
        <f t="shared" si="87"/>
        <v>0</v>
      </c>
      <c r="AH818" s="16">
        <v>0</v>
      </c>
      <c r="AI818" s="16">
        <v>0</v>
      </c>
      <c r="AJ818" s="16">
        <f t="shared" si="88"/>
        <v>0</v>
      </c>
      <c r="AK818" s="16">
        <v>0</v>
      </c>
      <c r="AL818" s="16">
        <v>0</v>
      </c>
      <c r="AM818" s="16">
        <f t="shared" si="89"/>
        <v>0</v>
      </c>
      <c r="AN818" s="16">
        <v>0</v>
      </c>
      <c r="AO818" s="16">
        <v>0</v>
      </c>
      <c r="AP818" s="16">
        <f t="shared" si="90"/>
        <v>0</v>
      </c>
      <c r="AQ818" s="16">
        <v>0</v>
      </c>
      <c r="AR818" s="16">
        <f t="shared" si="91"/>
        <v>0</v>
      </c>
      <c r="AS818" s="16" t="s">
        <v>1997</v>
      </c>
      <c r="AT818" s="16" t="s">
        <v>273</v>
      </c>
      <c r="AU818" s="16" t="s">
        <v>274</v>
      </c>
      <c r="AV818" s="16">
        <v>0</v>
      </c>
      <c r="AW818" s="36">
        <v>0</v>
      </c>
      <c r="AX818" s="36">
        <v>0</v>
      </c>
      <c r="AY818" s="36">
        <v>0</v>
      </c>
      <c r="AZ818" s="36">
        <v>0</v>
      </c>
      <c r="BA818" s="36">
        <v>0</v>
      </c>
      <c r="BB818" s="36"/>
    </row>
    <row r="819" spans="1:54" hidden="1" x14ac:dyDescent="0.25">
      <c r="A819" s="2" t="str">
        <f t="shared" si="85"/>
        <v>R</v>
      </c>
      <c r="B819" s="34" t="s">
        <v>253</v>
      </c>
      <c r="C819" s="2" t="s">
        <v>3267</v>
      </c>
      <c r="D819" s="35" t="s">
        <v>3268</v>
      </c>
      <c r="E819" s="2" t="s">
        <v>3269</v>
      </c>
      <c r="F819" s="2" t="s">
        <v>3270</v>
      </c>
      <c r="G819" s="2" t="s">
        <v>3271</v>
      </c>
      <c r="H819" s="2" t="s">
        <v>3270</v>
      </c>
      <c r="I819" s="2" t="s">
        <v>3272</v>
      </c>
      <c r="J819" s="2" t="s">
        <v>3273</v>
      </c>
      <c r="K819" s="2" t="s">
        <v>262</v>
      </c>
      <c r="L819" s="2">
        <v>4022</v>
      </c>
      <c r="M819" s="2" t="s">
        <v>1991</v>
      </c>
      <c r="N819" s="2" t="s">
        <v>264</v>
      </c>
      <c r="O819" s="2" t="s">
        <v>300</v>
      </c>
      <c r="P819" s="2" t="s">
        <v>266</v>
      </c>
      <c r="Q819" s="2" t="s">
        <v>118</v>
      </c>
      <c r="R819" s="2" t="s">
        <v>267</v>
      </c>
      <c r="S819" s="2" t="s">
        <v>182</v>
      </c>
      <c r="T819" s="2" t="s">
        <v>2982</v>
      </c>
      <c r="U819" s="2" t="s">
        <v>194</v>
      </c>
      <c r="V819" s="2" t="s">
        <v>2020</v>
      </c>
      <c r="W819" s="2" t="s">
        <v>2021</v>
      </c>
      <c r="X819" s="2" t="s">
        <v>2022</v>
      </c>
      <c r="Y819" s="2" t="s">
        <v>2023</v>
      </c>
      <c r="Z819" s="16">
        <v>0</v>
      </c>
      <c r="AA819" s="16">
        <v>0</v>
      </c>
      <c r="AB819" s="16">
        <v>-79</v>
      </c>
      <c r="AC819" s="16">
        <v>-159</v>
      </c>
      <c r="AD819" s="36">
        <f t="shared" si="86"/>
        <v>159</v>
      </c>
      <c r="AE819" s="16">
        <v>57212.411175804053</v>
      </c>
      <c r="AF819" s="16">
        <v>57212.411175804053</v>
      </c>
      <c r="AG819" s="16">
        <f t="shared" si="87"/>
        <v>0</v>
      </c>
      <c r="AH819" s="16">
        <v>4244943</v>
      </c>
      <c r="AI819" s="16">
        <v>4244943</v>
      </c>
      <c r="AJ819" s="16">
        <f t="shared" si="88"/>
        <v>0</v>
      </c>
      <c r="AK819" s="16">
        <v>0</v>
      </c>
      <c r="AL819" s="16">
        <v>0</v>
      </c>
      <c r="AM819" s="16">
        <f t="shared" si="89"/>
        <v>0</v>
      </c>
      <c r="AN819" s="16">
        <v>173402</v>
      </c>
      <c r="AO819" s="16">
        <v>0</v>
      </c>
      <c r="AP819" s="16">
        <f t="shared" si="90"/>
        <v>173402</v>
      </c>
      <c r="AQ819" s="16">
        <v>0</v>
      </c>
      <c r="AR819" s="16">
        <f t="shared" si="91"/>
        <v>173561</v>
      </c>
      <c r="AS819" s="16" t="s">
        <v>1997</v>
      </c>
      <c r="AT819" s="16" t="s">
        <v>273</v>
      </c>
      <c r="AU819" s="16" t="s">
        <v>274</v>
      </c>
      <c r="AV819" s="16">
        <v>0</v>
      </c>
      <c r="AW819" s="36">
        <v>0</v>
      </c>
      <c r="AX819" s="36">
        <v>0</v>
      </c>
      <c r="AY819" s="36">
        <v>0</v>
      </c>
      <c r="AZ819" s="36">
        <v>0</v>
      </c>
      <c r="BA819" s="36">
        <v>0</v>
      </c>
      <c r="BB819" s="36"/>
    </row>
    <row r="820" spans="1:54" hidden="1" x14ac:dyDescent="0.25">
      <c r="A820" s="2" t="str">
        <f t="shared" si="85"/>
        <v>R</v>
      </c>
      <c r="B820" s="34" t="s">
        <v>253</v>
      </c>
      <c r="C820" s="2" t="s">
        <v>3274</v>
      </c>
      <c r="D820" s="35" t="s">
        <v>3275</v>
      </c>
      <c r="E820" s="2" t="s">
        <v>3276</v>
      </c>
      <c r="F820" s="2" t="s">
        <v>3277</v>
      </c>
      <c r="G820" s="2" t="s">
        <v>3278</v>
      </c>
      <c r="H820" s="2" t="s">
        <v>3277</v>
      </c>
      <c r="I820" s="2" t="s">
        <v>3279</v>
      </c>
      <c r="J820" s="2" t="s">
        <v>3280</v>
      </c>
      <c r="K820" s="2" t="s">
        <v>262</v>
      </c>
      <c r="L820" s="2">
        <v>4022</v>
      </c>
      <c r="M820" s="2" t="s">
        <v>1991</v>
      </c>
      <c r="N820" s="2" t="s">
        <v>264</v>
      </c>
      <c r="O820" s="2" t="s">
        <v>671</v>
      </c>
      <c r="P820" s="2" t="s">
        <v>266</v>
      </c>
      <c r="Q820" s="2" t="s">
        <v>118</v>
      </c>
      <c r="R820" s="2" t="s">
        <v>267</v>
      </c>
      <c r="S820" s="2" t="s">
        <v>182</v>
      </c>
      <c r="T820" s="48" t="s">
        <v>2008</v>
      </c>
      <c r="U820" s="48" t="s">
        <v>193</v>
      </c>
      <c r="V820" s="2" t="s">
        <v>2020</v>
      </c>
      <c r="W820" s="2" t="s">
        <v>2021</v>
      </c>
      <c r="X820" s="2" t="s">
        <v>2022</v>
      </c>
      <c r="Y820" s="2" t="s">
        <v>2023</v>
      </c>
      <c r="Z820" s="16">
        <v>0</v>
      </c>
      <c r="AA820" s="16">
        <v>0</v>
      </c>
      <c r="AB820" s="16">
        <v>0</v>
      </c>
      <c r="AC820" s="16">
        <v>0</v>
      </c>
      <c r="AD820" s="36">
        <f t="shared" si="86"/>
        <v>0</v>
      </c>
      <c r="AE820" s="16">
        <v>0</v>
      </c>
      <c r="AF820" s="16">
        <v>0</v>
      </c>
      <c r="AG820" s="16">
        <f t="shared" si="87"/>
        <v>0</v>
      </c>
      <c r="AH820" s="16">
        <v>0</v>
      </c>
      <c r="AI820" s="16">
        <v>0</v>
      </c>
      <c r="AJ820" s="16">
        <f t="shared" si="88"/>
        <v>0</v>
      </c>
      <c r="AK820" s="16">
        <v>0</v>
      </c>
      <c r="AL820" s="16">
        <v>0</v>
      </c>
      <c r="AM820" s="16">
        <f t="shared" si="89"/>
        <v>0</v>
      </c>
      <c r="AN820" s="41">
        <v>327992.88625683641</v>
      </c>
      <c r="AO820" s="16">
        <v>327992.88625683641</v>
      </c>
      <c r="AP820" s="16">
        <f t="shared" si="90"/>
        <v>0</v>
      </c>
      <c r="AQ820" s="16">
        <v>0</v>
      </c>
      <c r="AR820" s="16">
        <f t="shared" si="91"/>
        <v>0</v>
      </c>
      <c r="AS820" s="16" t="s">
        <v>2036</v>
      </c>
      <c r="AT820" s="16" t="s">
        <v>273</v>
      </c>
      <c r="AU820" s="16" t="s">
        <v>274</v>
      </c>
      <c r="AV820" s="16">
        <v>0</v>
      </c>
      <c r="AW820" s="36">
        <v>0</v>
      </c>
      <c r="AX820" s="36">
        <v>0</v>
      </c>
      <c r="AY820" s="36">
        <v>0</v>
      </c>
      <c r="AZ820" s="36">
        <v>0</v>
      </c>
      <c r="BA820" s="36">
        <v>0</v>
      </c>
      <c r="BB820" s="36"/>
    </row>
    <row r="821" spans="1:54" hidden="1" x14ac:dyDescent="0.25">
      <c r="A821" s="2" t="str">
        <f t="shared" si="85"/>
        <v>R</v>
      </c>
      <c r="B821" s="34" t="s">
        <v>253</v>
      </c>
      <c r="C821" s="2" t="s">
        <v>3281</v>
      </c>
      <c r="D821" s="35" t="s">
        <v>3282</v>
      </c>
      <c r="E821" s="2" t="s">
        <v>3283</v>
      </c>
      <c r="F821" s="2" t="s">
        <v>3284</v>
      </c>
      <c r="G821" s="2" t="s">
        <v>3285</v>
      </c>
      <c r="H821" s="2" t="s">
        <v>3284</v>
      </c>
      <c r="I821" s="2" t="s">
        <v>3286</v>
      </c>
      <c r="J821" s="2" t="s">
        <v>3287</v>
      </c>
      <c r="K821" s="2" t="s">
        <v>262</v>
      </c>
      <c r="L821" s="2">
        <v>4022</v>
      </c>
      <c r="M821" s="2" t="s">
        <v>1991</v>
      </c>
      <c r="N821" s="2" t="s">
        <v>264</v>
      </c>
      <c r="O821" s="2" t="s">
        <v>671</v>
      </c>
      <c r="P821" s="2" t="s">
        <v>266</v>
      </c>
      <c r="Q821" s="2" t="s">
        <v>118</v>
      </c>
      <c r="R821" s="2" t="s">
        <v>267</v>
      </c>
      <c r="S821" s="2" t="s">
        <v>182</v>
      </c>
      <c r="T821" s="48" t="s">
        <v>2008</v>
      </c>
      <c r="U821" s="48" t="s">
        <v>193</v>
      </c>
      <c r="V821" s="2" t="s">
        <v>2020</v>
      </c>
      <c r="W821" s="2" t="s">
        <v>2021</v>
      </c>
      <c r="X821" s="2" t="s">
        <v>2022</v>
      </c>
      <c r="Y821" s="2" t="s">
        <v>2023</v>
      </c>
      <c r="Z821" s="16">
        <v>0</v>
      </c>
      <c r="AA821" s="16">
        <v>0</v>
      </c>
      <c r="AB821" s="16">
        <v>0</v>
      </c>
      <c r="AC821" s="16">
        <v>0</v>
      </c>
      <c r="AD821" s="36">
        <f t="shared" si="86"/>
        <v>0</v>
      </c>
      <c r="AE821" s="16">
        <v>0</v>
      </c>
      <c r="AF821" s="16">
        <v>0</v>
      </c>
      <c r="AG821" s="16">
        <f t="shared" si="87"/>
        <v>0</v>
      </c>
      <c r="AH821" s="16">
        <v>0</v>
      </c>
      <c r="AI821" s="16">
        <v>0</v>
      </c>
      <c r="AJ821" s="16">
        <f t="shared" si="88"/>
        <v>0</v>
      </c>
      <c r="AK821" s="41">
        <v>84372.124885635872</v>
      </c>
      <c r="AL821" s="16">
        <v>84372.124885635872</v>
      </c>
      <c r="AM821" s="16">
        <f t="shared" si="89"/>
        <v>0</v>
      </c>
      <c r="AN821" s="41">
        <v>84372.642095914736</v>
      </c>
      <c r="AO821" s="16">
        <v>84372.642095914736</v>
      </c>
      <c r="AP821" s="16">
        <f t="shared" si="90"/>
        <v>0</v>
      </c>
      <c r="AQ821" s="16">
        <v>0</v>
      </c>
      <c r="AR821" s="16">
        <f t="shared" si="91"/>
        <v>0</v>
      </c>
      <c r="AS821" s="16" t="s">
        <v>2036</v>
      </c>
      <c r="AT821" s="16" t="s">
        <v>273</v>
      </c>
      <c r="AU821" s="16" t="s">
        <v>274</v>
      </c>
      <c r="AV821" s="16">
        <v>0</v>
      </c>
      <c r="AW821" s="36">
        <v>0</v>
      </c>
      <c r="AX821" s="36">
        <v>0</v>
      </c>
      <c r="AY821" s="36">
        <v>0</v>
      </c>
      <c r="AZ821" s="36">
        <v>0</v>
      </c>
      <c r="BA821" s="36">
        <v>0</v>
      </c>
      <c r="BB821" s="36"/>
    </row>
    <row r="822" spans="1:54" hidden="1" x14ac:dyDescent="0.25">
      <c r="A822" s="2" t="str">
        <f t="shared" si="85"/>
        <v>R</v>
      </c>
      <c r="B822" s="34" t="s">
        <v>253</v>
      </c>
      <c r="C822" s="2" t="s">
        <v>3288</v>
      </c>
      <c r="D822" s="35" t="s">
        <v>3289</v>
      </c>
      <c r="E822" s="2" t="s">
        <v>3290</v>
      </c>
      <c r="F822" s="2" t="s">
        <v>3291</v>
      </c>
      <c r="G822" s="2" t="s">
        <v>3292</v>
      </c>
      <c r="H822" s="2" t="s">
        <v>3291</v>
      </c>
      <c r="I822" s="2" t="s">
        <v>3293</v>
      </c>
      <c r="J822" s="2" t="s">
        <v>3294</v>
      </c>
      <c r="K822" s="2" t="s">
        <v>262</v>
      </c>
      <c r="L822" s="2">
        <v>1224</v>
      </c>
      <c r="M822" s="2" t="s">
        <v>2670</v>
      </c>
      <c r="N822" s="2" t="s">
        <v>264</v>
      </c>
      <c r="O822" s="2" t="s">
        <v>300</v>
      </c>
      <c r="P822" s="2" t="s">
        <v>460</v>
      </c>
      <c r="Q822" s="2" t="s">
        <v>51</v>
      </c>
      <c r="R822" s="2" t="s">
        <v>524</v>
      </c>
      <c r="S822" s="2" t="s">
        <v>104</v>
      </c>
      <c r="T822" s="2" t="s">
        <v>3295</v>
      </c>
      <c r="U822" s="2" t="s">
        <v>108</v>
      </c>
      <c r="V822" s="2" t="s">
        <v>269</v>
      </c>
      <c r="W822" s="2" t="s">
        <v>270</v>
      </c>
      <c r="X822" s="2" t="s">
        <v>271</v>
      </c>
      <c r="Y822" s="2" t="s">
        <v>272</v>
      </c>
      <c r="Z822" s="16">
        <v>0</v>
      </c>
      <c r="AA822" s="16">
        <v>350898</v>
      </c>
      <c r="AB822" s="16">
        <v>350648.6</v>
      </c>
      <c r="AC822" s="16">
        <v>58563.778700000003</v>
      </c>
      <c r="AD822" s="36">
        <f t="shared" si="86"/>
        <v>292334.22129999998</v>
      </c>
      <c r="AE822" s="16">
        <v>0</v>
      </c>
      <c r="AF822" s="16">
        <v>361424.94</v>
      </c>
      <c r="AG822" s="16">
        <f t="shared" si="87"/>
        <v>-361424.94</v>
      </c>
      <c r="AH822" s="16">
        <v>0</v>
      </c>
      <c r="AI822" s="16">
        <v>126794.02</v>
      </c>
      <c r="AJ822" s="16">
        <f t="shared" si="88"/>
        <v>-126794.02</v>
      </c>
      <c r="AK822" s="16">
        <v>0</v>
      </c>
      <c r="AL822" s="16">
        <v>0</v>
      </c>
      <c r="AM822" s="16">
        <f t="shared" si="89"/>
        <v>0</v>
      </c>
      <c r="AN822" s="16">
        <v>0</v>
      </c>
      <c r="AO822" s="16">
        <v>0</v>
      </c>
      <c r="AP822" s="16">
        <f t="shared" si="90"/>
        <v>0</v>
      </c>
      <c r="AQ822" s="16">
        <v>0</v>
      </c>
      <c r="AR822" s="16">
        <f t="shared" si="91"/>
        <v>-195884.73870000005</v>
      </c>
      <c r="AS822" s="16" t="s">
        <v>3296</v>
      </c>
      <c r="AT822" s="16" t="s">
        <v>3297</v>
      </c>
      <c r="AU822" s="16" t="s">
        <v>306</v>
      </c>
      <c r="AV822" s="16">
        <v>0</v>
      </c>
      <c r="AW822" s="36">
        <v>0</v>
      </c>
      <c r="AX822" s="36">
        <v>0</v>
      </c>
      <c r="AY822" s="36">
        <v>0</v>
      </c>
      <c r="AZ822" s="36">
        <v>0</v>
      </c>
      <c r="BA822" s="36">
        <v>0</v>
      </c>
      <c r="BB822" s="36"/>
    </row>
    <row r="823" spans="1:54" hidden="1" x14ac:dyDescent="0.25">
      <c r="A823" s="2" t="str">
        <f t="shared" si="85"/>
        <v>R</v>
      </c>
      <c r="B823" s="34" t="s">
        <v>253</v>
      </c>
      <c r="C823" s="2" t="s">
        <v>3288</v>
      </c>
      <c r="D823" s="35" t="s">
        <v>3289</v>
      </c>
      <c r="E823" s="2" t="s">
        <v>3290</v>
      </c>
      <c r="F823" s="2" t="s">
        <v>3291</v>
      </c>
      <c r="G823" s="2" t="s">
        <v>3292</v>
      </c>
      <c r="H823" s="2" t="s">
        <v>3291</v>
      </c>
      <c r="I823" s="2" t="s">
        <v>3298</v>
      </c>
      <c r="J823" s="2" t="s">
        <v>3299</v>
      </c>
      <c r="K823" s="2" t="s">
        <v>262</v>
      </c>
      <c r="L823" s="2">
        <v>1224</v>
      </c>
      <c r="M823" s="2" t="s">
        <v>2670</v>
      </c>
      <c r="N823" s="2" t="s">
        <v>264</v>
      </c>
      <c r="O823" s="2" t="s">
        <v>450</v>
      </c>
      <c r="P823" s="2" t="s">
        <v>460</v>
      </c>
      <c r="Q823" s="2" t="s">
        <v>51</v>
      </c>
      <c r="R823" s="2" t="s">
        <v>524</v>
      </c>
      <c r="S823" s="2" t="s">
        <v>104</v>
      </c>
      <c r="T823" s="2" t="s">
        <v>2662</v>
      </c>
      <c r="U823" s="2" t="s">
        <v>106</v>
      </c>
      <c r="V823" s="2" t="s">
        <v>2020</v>
      </c>
      <c r="W823" s="2" t="s">
        <v>2021</v>
      </c>
      <c r="X823" s="2" t="s">
        <v>2654</v>
      </c>
      <c r="Y823" s="2" t="s">
        <v>2655</v>
      </c>
      <c r="Z823" s="16">
        <v>0</v>
      </c>
      <c r="AA823" s="16">
        <v>0</v>
      </c>
      <c r="AB823" s="16">
        <v>0</v>
      </c>
      <c r="AC823" s="16">
        <v>2340795.3929630001</v>
      </c>
      <c r="AD823" s="36">
        <f t="shared" si="86"/>
        <v>-2340795.3929630001</v>
      </c>
      <c r="AE823" s="16">
        <v>0</v>
      </c>
      <c r="AF823" s="16">
        <v>3582796.8</v>
      </c>
      <c r="AG823" s="16">
        <f t="shared" si="87"/>
        <v>-3582796.8</v>
      </c>
      <c r="AH823" s="16">
        <v>0</v>
      </c>
      <c r="AI823" s="16">
        <v>0</v>
      </c>
      <c r="AJ823" s="16">
        <f t="shared" si="88"/>
        <v>0</v>
      </c>
      <c r="AK823" s="16">
        <v>0</v>
      </c>
      <c r="AL823" s="16">
        <v>0</v>
      </c>
      <c r="AM823" s="16">
        <f t="shared" si="89"/>
        <v>0</v>
      </c>
      <c r="AN823" s="16">
        <v>0</v>
      </c>
      <c r="AO823" s="16">
        <v>0</v>
      </c>
      <c r="AP823" s="16">
        <f t="shared" si="90"/>
        <v>0</v>
      </c>
      <c r="AQ823" s="16">
        <v>0</v>
      </c>
      <c r="AR823" s="16">
        <f t="shared" si="91"/>
        <v>-5923592.1929630004</v>
      </c>
      <c r="AS823" s="16" t="s">
        <v>2645</v>
      </c>
      <c r="AT823" s="16" t="s">
        <v>3300</v>
      </c>
      <c r="AU823" s="16" t="s">
        <v>306</v>
      </c>
      <c r="AV823" s="16">
        <v>0</v>
      </c>
      <c r="AW823" s="36">
        <v>0</v>
      </c>
      <c r="AX823" s="36">
        <v>0</v>
      </c>
      <c r="AY823" s="36">
        <v>0</v>
      </c>
      <c r="AZ823" s="36">
        <v>0</v>
      </c>
      <c r="BA823" s="36">
        <v>0</v>
      </c>
      <c r="BB823" s="36"/>
    </row>
    <row r="824" spans="1:54" hidden="1" x14ac:dyDescent="0.25">
      <c r="A824" s="2" t="str">
        <f t="shared" si="85"/>
        <v>R</v>
      </c>
      <c r="B824" s="34" t="s">
        <v>253</v>
      </c>
      <c r="C824" s="2" t="s">
        <v>3288</v>
      </c>
      <c r="D824" s="35" t="s">
        <v>3289</v>
      </c>
      <c r="E824" s="2" t="s">
        <v>3290</v>
      </c>
      <c r="F824" s="2" t="s">
        <v>3291</v>
      </c>
      <c r="G824" s="2" t="s">
        <v>3292</v>
      </c>
      <c r="H824" s="2" t="s">
        <v>3291</v>
      </c>
      <c r="I824" s="2" t="s">
        <v>3301</v>
      </c>
      <c r="J824" s="2" t="s">
        <v>3302</v>
      </c>
      <c r="K824" s="2" t="s">
        <v>262</v>
      </c>
      <c r="L824" s="2">
        <v>3037</v>
      </c>
      <c r="M824" s="2" t="s">
        <v>2806</v>
      </c>
      <c r="N824" s="2" t="s">
        <v>264</v>
      </c>
      <c r="O824" s="2" t="s">
        <v>300</v>
      </c>
      <c r="P824" s="2" t="s">
        <v>460</v>
      </c>
      <c r="Q824" s="2" t="s">
        <v>51</v>
      </c>
      <c r="R824" s="2" t="s">
        <v>524</v>
      </c>
      <c r="S824" s="2" t="s">
        <v>104</v>
      </c>
      <c r="T824" s="2" t="s">
        <v>3295</v>
      </c>
      <c r="U824" s="2" t="s">
        <v>108</v>
      </c>
      <c r="V824" s="2" t="s">
        <v>2020</v>
      </c>
      <c r="W824" s="2" t="s">
        <v>2021</v>
      </c>
      <c r="X824" s="2" t="s">
        <v>2654</v>
      </c>
      <c r="Y824" s="2" t="s">
        <v>2655</v>
      </c>
      <c r="Z824" s="16">
        <v>7370000</v>
      </c>
      <c r="AA824" s="16">
        <v>5865372</v>
      </c>
      <c r="AB824" s="16">
        <v>6949990.0099999998</v>
      </c>
      <c r="AC824" s="16">
        <v>3813927.4819999998</v>
      </c>
      <c r="AD824" s="36">
        <f t="shared" si="86"/>
        <v>2051444.5180000002</v>
      </c>
      <c r="AE824" s="16">
        <v>5422000</v>
      </c>
      <c r="AF824" s="16">
        <v>4580000</v>
      </c>
      <c r="AG824" s="16">
        <f t="shared" si="87"/>
        <v>842000</v>
      </c>
      <c r="AH824" s="16">
        <v>0</v>
      </c>
      <c r="AI824" s="16">
        <v>0</v>
      </c>
      <c r="AJ824" s="16">
        <f t="shared" si="88"/>
        <v>0</v>
      </c>
      <c r="AK824" s="16">
        <v>0</v>
      </c>
      <c r="AL824" s="16">
        <v>0</v>
      </c>
      <c r="AM824" s="16">
        <f t="shared" si="89"/>
        <v>0</v>
      </c>
      <c r="AN824" s="16">
        <v>0</v>
      </c>
      <c r="AO824" s="16">
        <v>0</v>
      </c>
      <c r="AP824" s="16">
        <f t="shared" si="90"/>
        <v>0</v>
      </c>
      <c r="AQ824" s="16">
        <v>0</v>
      </c>
      <c r="AR824" s="16">
        <f t="shared" si="91"/>
        <v>2893444.5180000002</v>
      </c>
      <c r="AS824" s="16" t="s">
        <v>3296</v>
      </c>
      <c r="AT824" s="16" t="s">
        <v>3303</v>
      </c>
      <c r="AU824" s="16" t="s">
        <v>306</v>
      </c>
      <c r="AV824" s="16">
        <v>0</v>
      </c>
      <c r="AW824" s="36">
        <v>0</v>
      </c>
      <c r="AX824" s="36">
        <v>0</v>
      </c>
      <c r="AY824" s="36">
        <v>0</v>
      </c>
      <c r="AZ824" s="36">
        <v>0</v>
      </c>
      <c r="BA824" s="36">
        <v>0</v>
      </c>
      <c r="BB824" s="36"/>
    </row>
    <row r="825" spans="1:54" hidden="1" x14ac:dyDescent="0.25">
      <c r="A825" s="2" t="str">
        <f t="shared" si="85"/>
        <v>R</v>
      </c>
      <c r="B825" s="34" t="s">
        <v>253</v>
      </c>
      <c r="C825" s="2" t="s">
        <v>3288</v>
      </c>
      <c r="D825" s="35" t="s">
        <v>3289</v>
      </c>
      <c r="E825" s="2" t="s">
        <v>3290</v>
      </c>
      <c r="F825" s="2" t="s">
        <v>3291</v>
      </c>
      <c r="G825" s="2" t="s">
        <v>3292</v>
      </c>
      <c r="H825" s="2" t="s">
        <v>3291</v>
      </c>
      <c r="I825" s="2" t="s">
        <v>3304</v>
      </c>
      <c r="J825" s="2" t="s">
        <v>3305</v>
      </c>
      <c r="K825" s="2" t="s">
        <v>262</v>
      </c>
      <c r="L825" s="2">
        <v>4059</v>
      </c>
      <c r="M825" s="2" t="s">
        <v>3306</v>
      </c>
      <c r="N825" s="2" t="s">
        <v>264</v>
      </c>
      <c r="O825" s="2" t="s">
        <v>265</v>
      </c>
      <c r="P825" s="2" t="s">
        <v>460</v>
      </c>
      <c r="Q825" s="2" t="s">
        <v>51</v>
      </c>
      <c r="R825" s="2" t="s">
        <v>524</v>
      </c>
      <c r="S825" s="2" t="s">
        <v>104</v>
      </c>
      <c r="T825" s="2" t="s">
        <v>3295</v>
      </c>
      <c r="U825" s="2" t="s">
        <v>108</v>
      </c>
      <c r="V825" s="2" t="s">
        <v>269</v>
      </c>
      <c r="W825" s="2" t="s">
        <v>270</v>
      </c>
      <c r="X825" s="2" t="s">
        <v>271</v>
      </c>
      <c r="Y825" s="2" t="s">
        <v>272</v>
      </c>
      <c r="Z825" s="16">
        <v>0</v>
      </c>
      <c r="AA825" s="16">
        <v>1153730</v>
      </c>
      <c r="AB825" s="16">
        <v>1819668.72</v>
      </c>
      <c r="AC825" s="16">
        <v>1005475.6949999999</v>
      </c>
      <c r="AD825" s="36">
        <f t="shared" si="86"/>
        <v>148254.30500000005</v>
      </c>
      <c r="AE825" s="16">
        <v>0</v>
      </c>
      <c r="AF825" s="16">
        <v>1188341.9000000001</v>
      </c>
      <c r="AG825" s="16">
        <f t="shared" si="87"/>
        <v>-1188341.9000000001</v>
      </c>
      <c r="AH825" s="16">
        <v>0</v>
      </c>
      <c r="AI825" s="16">
        <v>0</v>
      </c>
      <c r="AJ825" s="16">
        <f t="shared" si="88"/>
        <v>0</v>
      </c>
      <c r="AK825" s="16">
        <v>0</v>
      </c>
      <c r="AL825" s="16">
        <v>0</v>
      </c>
      <c r="AM825" s="16">
        <f t="shared" si="89"/>
        <v>0</v>
      </c>
      <c r="AN825" s="16">
        <v>0</v>
      </c>
      <c r="AO825" s="16">
        <v>0</v>
      </c>
      <c r="AP825" s="16">
        <f t="shared" si="90"/>
        <v>0</v>
      </c>
      <c r="AQ825" s="16">
        <v>0</v>
      </c>
      <c r="AR825" s="16">
        <f t="shared" si="91"/>
        <v>-1040087.5950000001</v>
      </c>
      <c r="AS825" s="16" t="s">
        <v>3296</v>
      </c>
      <c r="AT825" s="16" t="s">
        <v>3307</v>
      </c>
      <c r="AU825" s="16" t="s">
        <v>306</v>
      </c>
      <c r="AV825" s="16">
        <v>0</v>
      </c>
      <c r="AW825" s="36">
        <v>0</v>
      </c>
      <c r="AX825" s="36">
        <v>0</v>
      </c>
      <c r="AY825" s="36">
        <v>0</v>
      </c>
      <c r="AZ825" s="36">
        <v>0</v>
      </c>
      <c r="BA825" s="36">
        <v>0</v>
      </c>
      <c r="BB825" s="36"/>
    </row>
    <row r="826" spans="1:54" hidden="1" x14ac:dyDescent="0.25">
      <c r="A826" s="2" t="str">
        <f t="shared" si="85"/>
        <v>R</v>
      </c>
      <c r="B826" s="34" t="s">
        <v>253</v>
      </c>
      <c r="C826" s="2" t="s">
        <v>3288</v>
      </c>
      <c r="D826" s="35" t="s">
        <v>3289</v>
      </c>
      <c r="E826" s="2" t="s">
        <v>3308</v>
      </c>
      <c r="F826" s="2" t="s">
        <v>3309</v>
      </c>
      <c r="G826" s="2" t="s">
        <v>3310</v>
      </c>
      <c r="H826" s="2" t="s">
        <v>3309</v>
      </c>
      <c r="I826" s="2" t="s">
        <v>3311</v>
      </c>
      <c r="J826" s="2" t="s">
        <v>3312</v>
      </c>
      <c r="K826" s="2" t="s">
        <v>262</v>
      </c>
      <c r="L826" s="2">
        <v>3037</v>
      </c>
      <c r="M826" s="2" t="s">
        <v>2806</v>
      </c>
      <c r="N826" s="2" t="s">
        <v>264</v>
      </c>
      <c r="O826" s="2" t="s">
        <v>450</v>
      </c>
      <c r="P826" s="2" t="s">
        <v>266</v>
      </c>
      <c r="Q826" s="2" t="s">
        <v>118</v>
      </c>
      <c r="R826" s="2" t="s">
        <v>267</v>
      </c>
      <c r="S826" s="2" t="s">
        <v>182</v>
      </c>
      <c r="T826" s="2" t="s">
        <v>2807</v>
      </c>
      <c r="U826" s="2" t="s">
        <v>185</v>
      </c>
      <c r="V826" s="2" t="s">
        <v>2020</v>
      </c>
      <c r="W826" s="2" t="s">
        <v>2021</v>
      </c>
      <c r="X826" s="2" t="s">
        <v>2896</v>
      </c>
      <c r="Y826" s="2" t="s">
        <v>2897</v>
      </c>
      <c r="Z826" s="16">
        <v>0</v>
      </c>
      <c r="AA826" s="16">
        <v>200000</v>
      </c>
      <c r="AB826" s="16">
        <v>353209.06</v>
      </c>
      <c r="AC826" s="16">
        <v>142691.49374999999</v>
      </c>
      <c r="AD826" s="36">
        <f t="shared" si="86"/>
        <v>57308.506250000006</v>
      </c>
      <c r="AE826" s="16">
        <v>0</v>
      </c>
      <c r="AF826" s="16">
        <v>290000</v>
      </c>
      <c r="AG826" s="16">
        <f t="shared" si="87"/>
        <v>-290000</v>
      </c>
      <c r="AH826" s="16">
        <v>0</v>
      </c>
      <c r="AI826" s="16">
        <v>290000</v>
      </c>
      <c r="AJ826" s="16">
        <f t="shared" si="88"/>
        <v>-290000</v>
      </c>
      <c r="AK826" s="16">
        <v>0</v>
      </c>
      <c r="AL826" s="16">
        <v>290000</v>
      </c>
      <c r="AM826" s="16">
        <f t="shared" si="89"/>
        <v>-290000</v>
      </c>
      <c r="AN826" s="16">
        <v>0</v>
      </c>
      <c r="AO826" s="16">
        <v>290000</v>
      </c>
      <c r="AP826" s="16">
        <f t="shared" si="90"/>
        <v>-290000</v>
      </c>
      <c r="AQ826" s="16">
        <v>290000</v>
      </c>
      <c r="AR826" s="16">
        <f t="shared" si="91"/>
        <v>-1102691.4937499999</v>
      </c>
      <c r="AS826" s="16" t="s">
        <v>2808</v>
      </c>
      <c r="AT826" s="16" t="s">
        <v>273</v>
      </c>
      <c r="AU826" s="16" t="s">
        <v>274</v>
      </c>
      <c r="AV826" s="16">
        <v>0</v>
      </c>
      <c r="AW826" s="36">
        <v>0</v>
      </c>
      <c r="AX826" s="36">
        <v>0</v>
      </c>
      <c r="AY826" s="36">
        <v>0</v>
      </c>
      <c r="AZ826" s="36">
        <v>0</v>
      </c>
      <c r="BA826" s="36">
        <v>0</v>
      </c>
      <c r="BB826" s="36"/>
    </row>
    <row r="827" spans="1:54" hidden="1" x14ac:dyDescent="0.25">
      <c r="A827" s="2" t="str">
        <f t="shared" si="85"/>
        <v>R</v>
      </c>
      <c r="B827" s="34" t="s">
        <v>253</v>
      </c>
      <c r="C827" s="2" t="s">
        <v>3288</v>
      </c>
      <c r="D827" s="35" t="s">
        <v>3289</v>
      </c>
      <c r="E827" s="2" t="s">
        <v>3308</v>
      </c>
      <c r="F827" s="2" t="s">
        <v>3309</v>
      </c>
      <c r="G827" s="2" t="s">
        <v>3310</v>
      </c>
      <c r="H827" s="2" t="s">
        <v>3309</v>
      </c>
      <c r="I827" s="2" t="s">
        <v>3313</v>
      </c>
      <c r="J827" s="2" t="s">
        <v>3314</v>
      </c>
      <c r="K827" s="2" t="s">
        <v>262</v>
      </c>
      <c r="L827" s="2">
        <v>3037</v>
      </c>
      <c r="M827" s="2" t="s">
        <v>2806</v>
      </c>
      <c r="N827" s="2" t="s">
        <v>264</v>
      </c>
      <c r="O827" s="2" t="s">
        <v>450</v>
      </c>
      <c r="P827" s="2" t="s">
        <v>266</v>
      </c>
      <c r="Q827" s="2" t="s">
        <v>118</v>
      </c>
      <c r="R827" s="2" t="s">
        <v>267</v>
      </c>
      <c r="S827" s="2" t="s">
        <v>182</v>
      </c>
      <c r="T827" s="2" t="s">
        <v>2807</v>
      </c>
      <c r="U827" s="2" t="s">
        <v>185</v>
      </c>
      <c r="V827" s="2" t="s">
        <v>2020</v>
      </c>
      <c r="W827" s="2" t="s">
        <v>2021</v>
      </c>
      <c r="X827" s="2" t="s">
        <v>2896</v>
      </c>
      <c r="Y827" s="2" t="s">
        <v>2897</v>
      </c>
      <c r="Z827" s="16">
        <v>2750000</v>
      </c>
      <c r="AA827" s="16">
        <v>2750000</v>
      </c>
      <c r="AB827" s="16">
        <v>4086220.31</v>
      </c>
      <c r="AC827" s="16">
        <v>1927001.5300000003</v>
      </c>
      <c r="AD827" s="36">
        <f t="shared" si="86"/>
        <v>822998.46999999974</v>
      </c>
      <c r="AE827" s="16">
        <v>2807433.6283185845</v>
      </c>
      <c r="AF827" s="16">
        <v>2764400</v>
      </c>
      <c r="AG827" s="16">
        <f t="shared" si="87"/>
        <v>43033.628318584524</v>
      </c>
      <c r="AH827" s="16">
        <v>2891929.2035398232</v>
      </c>
      <c r="AI827" s="16">
        <v>2764400</v>
      </c>
      <c r="AJ827" s="16">
        <f t="shared" si="88"/>
        <v>127529.20353982318</v>
      </c>
      <c r="AK827" s="16">
        <v>2979150.4424778763</v>
      </c>
      <c r="AL827" s="16">
        <v>2764400</v>
      </c>
      <c r="AM827" s="16">
        <f t="shared" si="89"/>
        <v>214750.44247787632</v>
      </c>
      <c r="AN827" s="16">
        <v>3069097.3451327439</v>
      </c>
      <c r="AO827" s="16">
        <v>2764400</v>
      </c>
      <c r="AP827" s="16">
        <f t="shared" si="90"/>
        <v>304697.34513274394</v>
      </c>
      <c r="AQ827" s="16">
        <v>2764400</v>
      </c>
      <c r="AR827" s="16">
        <f t="shared" si="91"/>
        <v>1513009.0894690277</v>
      </c>
      <c r="AS827" s="16" t="s">
        <v>2808</v>
      </c>
      <c r="AT827" s="16" t="s">
        <v>273</v>
      </c>
      <c r="AU827" s="16" t="s">
        <v>274</v>
      </c>
      <c r="AV827" s="16">
        <v>0</v>
      </c>
      <c r="AW827" s="36">
        <v>0</v>
      </c>
      <c r="AX827" s="36">
        <v>0</v>
      </c>
      <c r="AY827" s="36">
        <v>0</v>
      </c>
      <c r="AZ827" s="36">
        <v>0</v>
      </c>
      <c r="BA827" s="36">
        <v>0</v>
      </c>
      <c r="BB827" s="36"/>
    </row>
    <row r="828" spans="1:54" hidden="1" x14ac:dyDescent="0.25">
      <c r="A828" s="2" t="str">
        <f t="shared" si="85"/>
        <v>R</v>
      </c>
      <c r="B828" s="34" t="s">
        <v>253</v>
      </c>
      <c r="C828" s="2" t="s">
        <v>3315</v>
      </c>
      <c r="D828" s="35" t="s">
        <v>3316</v>
      </c>
      <c r="E828" s="2" t="s">
        <v>3317</v>
      </c>
      <c r="F828" s="2" t="s">
        <v>3318</v>
      </c>
      <c r="G828" s="2" t="s">
        <v>3319</v>
      </c>
      <c r="H828" s="2" t="s">
        <v>3318</v>
      </c>
      <c r="I828" s="2" t="s">
        <v>3320</v>
      </c>
      <c r="J828" s="2" t="s">
        <v>3321</v>
      </c>
      <c r="K828" s="2" t="s">
        <v>262</v>
      </c>
      <c r="L828" s="2">
        <v>4022</v>
      </c>
      <c r="M828" s="2" t="s">
        <v>1991</v>
      </c>
      <c r="N828" s="2" t="s">
        <v>264</v>
      </c>
      <c r="O828" s="2" t="s">
        <v>671</v>
      </c>
      <c r="P828" s="2" t="s">
        <v>266</v>
      </c>
      <c r="Q828" s="2" t="s">
        <v>118</v>
      </c>
      <c r="R828" s="2" t="s">
        <v>267</v>
      </c>
      <c r="S828" s="2" t="s">
        <v>182</v>
      </c>
      <c r="T828" s="2" t="s">
        <v>268</v>
      </c>
      <c r="U828" s="2" t="s">
        <v>187</v>
      </c>
      <c r="V828" s="2" t="s">
        <v>269</v>
      </c>
      <c r="W828" s="2" t="s">
        <v>270</v>
      </c>
      <c r="X828" s="2" t="s">
        <v>2458</v>
      </c>
      <c r="Y828" s="2" t="s">
        <v>2459</v>
      </c>
      <c r="Z828" s="16">
        <v>0</v>
      </c>
      <c r="AA828" s="16">
        <v>0</v>
      </c>
      <c r="AB828" s="16">
        <v>0</v>
      </c>
      <c r="AC828" s="16">
        <v>0</v>
      </c>
      <c r="AD828" s="36">
        <f t="shared" si="86"/>
        <v>0</v>
      </c>
      <c r="AE828" s="16">
        <v>0</v>
      </c>
      <c r="AF828" s="16">
        <v>0</v>
      </c>
      <c r="AG828" s="16">
        <f t="shared" si="87"/>
        <v>0</v>
      </c>
      <c r="AH828" s="16">
        <v>0</v>
      </c>
      <c r="AI828" s="16">
        <v>0</v>
      </c>
      <c r="AJ828" s="16">
        <f t="shared" si="88"/>
        <v>0</v>
      </c>
      <c r="AK828" s="16">
        <v>0</v>
      </c>
      <c r="AL828" s="16">
        <v>0</v>
      </c>
      <c r="AM828" s="16">
        <f t="shared" si="89"/>
        <v>0</v>
      </c>
      <c r="AN828" s="16">
        <v>0</v>
      </c>
      <c r="AO828" s="16">
        <v>0</v>
      </c>
      <c r="AP828" s="16">
        <f t="shared" si="90"/>
        <v>0</v>
      </c>
      <c r="AQ828" s="16">
        <v>0</v>
      </c>
      <c r="AR828" s="16">
        <f t="shared" si="91"/>
        <v>0</v>
      </c>
      <c r="AS828" s="16" t="s">
        <v>2036</v>
      </c>
      <c r="AT828" s="16" t="s">
        <v>273</v>
      </c>
      <c r="AU828" s="16" t="s">
        <v>274</v>
      </c>
      <c r="AV828" s="16">
        <v>0</v>
      </c>
      <c r="AW828" s="36">
        <v>0</v>
      </c>
      <c r="AX828" s="36">
        <v>0</v>
      </c>
      <c r="AY828" s="36">
        <v>0</v>
      </c>
      <c r="AZ828" s="36">
        <v>0</v>
      </c>
      <c r="BA828" s="36">
        <v>0</v>
      </c>
      <c r="BB828" s="36"/>
    </row>
    <row r="829" spans="1:54" hidden="1" x14ac:dyDescent="0.25">
      <c r="A829" s="2" t="str">
        <f t="shared" si="85"/>
        <v>R</v>
      </c>
      <c r="B829" s="34" t="s">
        <v>253</v>
      </c>
      <c r="C829" s="2" t="s">
        <v>3315</v>
      </c>
      <c r="D829" s="35" t="s">
        <v>3316</v>
      </c>
      <c r="E829" s="2" t="s">
        <v>3317</v>
      </c>
      <c r="F829" s="2" t="s">
        <v>3318</v>
      </c>
      <c r="G829" s="2" t="s">
        <v>3319</v>
      </c>
      <c r="H829" s="2" t="s">
        <v>3318</v>
      </c>
      <c r="I829" s="2" t="s">
        <v>3322</v>
      </c>
      <c r="J829" s="2" t="s">
        <v>3323</v>
      </c>
      <c r="K829" s="2" t="s">
        <v>262</v>
      </c>
      <c r="L829" s="2">
        <v>4022</v>
      </c>
      <c r="M829" s="2" t="s">
        <v>1991</v>
      </c>
      <c r="N829" s="2" t="s">
        <v>422</v>
      </c>
      <c r="O829" s="2" t="s">
        <v>671</v>
      </c>
      <c r="P829" s="2" t="s">
        <v>266</v>
      </c>
      <c r="Q829" s="2" t="s">
        <v>118</v>
      </c>
      <c r="R829" s="2" t="s">
        <v>267</v>
      </c>
      <c r="S829" s="2" t="s">
        <v>182</v>
      </c>
      <c r="T829" s="2" t="s">
        <v>268</v>
      </c>
      <c r="U829" s="2" t="s">
        <v>187</v>
      </c>
      <c r="V829" s="2" t="s">
        <v>269</v>
      </c>
      <c r="W829" s="2" t="s">
        <v>270</v>
      </c>
      <c r="X829" s="2" t="s">
        <v>2458</v>
      </c>
      <c r="Y829" s="2" t="s">
        <v>2459</v>
      </c>
      <c r="Z829" s="16">
        <v>0</v>
      </c>
      <c r="AA829" s="16">
        <v>0</v>
      </c>
      <c r="AB829" s="16">
        <v>0</v>
      </c>
      <c r="AC829" s="16">
        <v>0</v>
      </c>
      <c r="AD829" s="36">
        <f t="shared" si="86"/>
        <v>0</v>
      </c>
      <c r="AE829" s="16">
        <v>0</v>
      </c>
      <c r="AF829" s="16">
        <v>0</v>
      </c>
      <c r="AG829" s="16">
        <f t="shared" si="87"/>
        <v>0</v>
      </c>
      <c r="AH829" s="16">
        <v>0</v>
      </c>
      <c r="AI829" s="16">
        <v>0</v>
      </c>
      <c r="AJ829" s="16">
        <f t="shared" si="88"/>
        <v>0</v>
      </c>
      <c r="AK829" s="16">
        <v>0</v>
      </c>
      <c r="AL829" s="16">
        <v>0</v>
      </c>
      <c r="AM829" s="16">
        <f t="shared" si="89"/>
        <v>0</v>
      </c>
      <c r="AN829" s="16">
        <v>0</v>
      </c>
      <c r="AO829" s="16">
        <v>0</v>
      </c>
      <c r="AP829" s="16">
        <f t="shared" si="90"/>
        <v>0</v>
      </c>
      <c r="AQ829" s="16">
        <v>0</v>
      </c>
      <c r="AR829" s="16">
        <f t="shared" si="91"/>
        <v>0</v>
      </c>
      <c r="AS829" s="16">
        <v>0</v>
      </c>
      <c r="AT829" s="16" t="s">
        <v>273</v>
      </c>
      <c r="AU829" s="16" t="s">
        <v>274</v>
      </c>
      <c r="AV829" s="16">
        <v>0</v>
      </c>
      <c r="AW829" s="36">
        <v>0</v>
      </c>
      <c r="AX829" s="36">
        <v>0</v>
      </c>
      <c r="AY829" s="36">
        <v>0</v>
      </c>
      <c r="AZ829" s="36">
        <v>0</v>
      </c>
      <c r="BA829" s="36">
        <v>0</v>
      </c>
      <c r="BB829" s="36"/>
    </row>
    <row r="830" spans="1:54" hidden="1" x14ac:dyDescent="0.25">
      <c r="A830" s="2" t="str">
        <f t="shared" si="85"/>
        <v>R</v>
      </c>
      <c r="B830" s="34" t="s">
        <v>253</v>
      </c>
      <c r="C830" s="2" t="s">
        <v>3315</v>
      </c>
      <c r="D830" s="35" t="s">
        <v>3316</v>
      </c>
      <c r="E830" s="2" t="s">
        <v>3324</v>
      </c>
      <c r="F830" s="2" t="s">
        <v>3325</v>
      </c>
      <c r="G830" s="2" t="s">
        <v>3326</v>
      </c>
      <c r="H830" s="2" t="s">
        <v>3325</v>
      </c>
      <c r="I830" s="2" t="s">
        <v>3327</v>
      </c>
      <c r="J830" s="2" t="s">
        <v>3328</v>
      </c>
      <c r="K830" s="2" t="s">
        <v>262</v>
      </c>
      <c r="L830" s="2">
        <v>4022</v>
      </c>
      <c r="M830" s="2" t="s">
        <v>1991</v>
      </c>
      <c r="N830" s="2" t="s">
        <v>264</v>
      </c>
      <c r="O830" s="2" t="s">
        <v>265</v>
      </c>
      <c r="P830" s="2" t="s">
        <v>266</v>
      </c>
      <c r="Q830" s="2" t="s">
        <v>118</v>
      </c>
      <c r="R830" s="2" t="s">
        <v>267</v>
      </c>
      <c r="S830" s="2" t="s">
        <v>182</v>
      </c>
      <c r="T830" s="2" t="s">
        <v>268</v>
      </c>
      <c r="U830" s="2" t="s">
        <v>187</v>
      </c>
      <c r="V830" s="2" t="s">
        <v>269</v>
      </c>
      <c r="W830" s="2" t="s">
        <v>270</v>
      </c>
      <c r="X830" s="2" t="s">
        <v>2458</v>
      </c>
      <c r="Y830" s="2" t="s">
        <v>2459</v>
      </c>
      <c r="Z830" s="16">
        <v>0</v>
      </c>
      <c r="AA830" s="16">
        <v>0</v>
      </c>
      <c r="AB830" s="16">
        <v>0</v>
      </c>
      <c r="AC830" s="16">
        <v>0</v>
      </c>
      <c r="AD830" s="36">
        <f t="shared" si="86"/>
        <v>0</v>
      </c>
      <c r="AE830" s="16">
        <v>0</v>
      </c>
      <c r="AF830" s="16">
        <v>0</v>
      </c>
      <c r="AG830" s="16">
        <f t="shared" si="87"/>
        <v>0</v>
      </c>
      <c r="AH830" s="16">
        <v>0</v>
      </c>
      <c r="AI830" s="16">
        <v>0</v>
      </c>
      <c r="AJ830" s="16">
        <f t="shared" si="88"/>
        <v>0</v>
      </c>
      <c r="AK830" s="16">
        <v>0</v>
      </c>
      <c r="AL830" s="16">
        <v>0</v>
      </c>
      <c r="AM830" s="16">
        <f t="shared" si="89"/>
        <v>0</v>
      </c>
      <c r="AN830" s="16">
        <v>0</v>
      </c>
      <c r="AO830" s="16">
        <v>0</v>
      </c>
      <c r="AP830" s="16">
        <f t="shared" si="90"/>
        <v>0</v>
      </c>
      <c r="AQ830" s="16">
        <v>0</v>
      </c>
      <c r="AR830" s="16">
        <f t="shared" si="91"/>
        <v>0</v>
      </c>
      <c r="AS830" s="16" t="s">
        <v>2036</v>
      </c>
      <c r="AT830" s="16" t="s">
        <v>273</v>
      </c>
      <c r="AU830" s="16" t="s">
        <v>274</v>
      </c>
      <c r="AV830" s="16">
        <v>0</v>
      </c>
      <c r="AW830" s="36">
        <v>0</v>
      </c>
      <c r="AX830" s="36">
        <v>0</v>
      </c>
      <c r="AY830" s="36">
        <v>0</v>
      </c>
      <c r="AZ830" s="36">
        <v>0</v>
      </c>
      <c r="BA830" s="36">
        <v>0</v>
      </c>
      <c r="BB830" s="36"/>
    </row>
    <row r="831" spans="1:54" hidden="1" x14ac:dyDescent="0.25">
      <c r="A831" s="2" t="str">
        <f t="shared" si="85"/>
        <v>R</v>
      </c>
      <c r="B831" s="34" t="s">
        <v>253</v>
      </c>
      <c r="C831" s="2" t="s">
        <v>3329</v>
      </c>
      <c r="D831" s="35" t="s">
        <v>552</v>
      </c>
      <c r="E831" s="2" t="s">
        <v>3330</v>
      </c>
      <c r="F831" s="2" t="s">
        <v>554</v>
      </c>
      <c r="G831" s="2" t="s">
        <v>3331</v>
      </c>
      <c r="H831" s="2" t="s">
        <v>554</v>
      </c>
      <c r="I831" s="2" t="s">
        <v>3332</v>
      </c>
      <c r="J831" s="2" t="s">
        <v>3333</v>
      </c>
      <c r="K831" s="2" t="s">
        <v>262</v>
      </c>
      <c r="L831" s="2">
        <v>1255</v>
      </c>
      <c r="M831" s="2" t="s">
        <v>3334</v>
      </c>
      <c r="N831" s="2" t="s">
        <v>264</v>
      </c>
      <c r="O831" s="2" t="s">
        <v>450</v>
      </c>
      <c r="P831" s="2" t="s">
        <v>266</v>
      </c>
      <c r="Q831" s="2" t="s">
        <v>118</v>
      </c>
      <c r="R831" s="2" t="s">
        <v>267</v>
      </c>
      <c r="S831" s="2" t="s">
        <v>182</v>
      </c>
      <c r="T831" s="2" t="s">
        <v>268</v>
      </c>
      <c r="U831" s="2" t="s">
        <v>187</v>
      </c>
      <c r="V831" s="2" t="s">
        <v>269</v>
      </c>
      <c r="W831" s="2" t="s">
        <v>270</v>
      </c>
      <c r="X831" s="2" t="s">
        <v>483</v>
      </c>
      <c r="Y831" s="2" t="s">
        <v>484</v>
      </c>
      <c r="Z831" s="16">
        <v>0</v>
      </c>
      <c r="AA831" s="16">
        <v>0</v>
      </c>
      <c r="AB831" s="16">
        <v>2288.9</v>
      </c>
      <c r="AC831" s="16">
        <v>2901.8100000000004</v>
      </c>
      <c r="AD831" s="36">
        <f t="shared" si="86"/>
        <v>-2901.8100000000004</v>
      </c>
      <c r="AE831" s="16">
        <v>0</v>
      </c>
      <c r="AF831" s="16">
        <v>0</v>
      </c>
      <c r="AG831" s="16">
        <f t="shared" si="87"/>
        <v>0</v>
      </c>
      <c r="AH831" s="16">
        <v>0</v>
      </c>
      <c r="AI831" s="16">
        <v>0</v>
      </c>
      <c r="AJ831" s="16">
        <f t="shared" si="88"/>
        <v>0</v>
      </c>
      <c r="AK831" s="16">
        <v>0</v>
      </c>
      <c r="AL831" s="16">
        <v>0</v>
      </c>
      <c r="AM831" s="16">
        <f t="shared" si="89"/>
        <v>0</v>
      </c>
      <c r="AN831" s="16">
        <v>0</v>
      </c>
      <c r="AO831" s="16">
        <v>0</v>
      </c>
      <c r="AP831" s="16">
        <f t="shared" si="90"/>
        <v>0</v>
      </c>
      <c r="AQ831" s="16">
        <v>0</v>
      </c>
      <c r="AR831" s="16">
        <f t="shared" si="91"/>
        <v>-2901.8100000000004</v>
      </c>
      <c r="AS831" s="16" t="s">
        <v>3335</v>
      </c>
      <c r="AT831" s="16" t="s">
        <v>273</v>
      </c>
      <c r="AU831" s="16" t="s">
        <v>274</v>
      </c>
      <c r="AV831" s="16">
        <v>0</v>
      </c>
      <c r="AW831" s="36">
        <v>0</v>
      </c>
      <c r="AX831" s="36">
        <v>0</v>
      </c>
      <c r="AY831" s="36">
        <v>0</v>
      </c>
      <c r="AZ831" s="36">
        <v>0</v>
      </c>
      <c r="BA831" s="36">
        <v>0</v>
      </c>
      <c r="BB831" s="36"/>
    </row>
    <row r="832" spans="1:54" hidden="1" x14ac:dyDescent="0.25">
      <c r="A832" s="2" t="str">
        <f t="shared" si="85"/>
        <v>R</v>
      </c>
      <c r="B832" s="34" t="s">
        <v>253</v>
      </c>
      <c r="C832" s="2" t="s">
        <v>3336</v>
      </c>
      <c r="D832" s="35" t="s">
        <v>3337</v>
      </c>
      <c r="E832" s="2" t="s">
        <v>3338</v>
      </c>
      <c r="F832" s="2" t="s">
        <v>3339</v>
      </c>
      <c r="G832" s="2" t="s">
        <v>3340</v>
      </c>
      <c r="H832" s="2" t="s">
        <v>3339</v>
      </c>
      <c r="I832" s="2" t="s">
        <v>3341</v>
      </c>
      <c r="J832" s="2" t="s">
        <v>3342</v>
      </c>
      <c r="K832" s="2" t="s">
        <v>262</v>
      </c>
      <c r="L832" s="2">
        <v>4022</v>
      </c>
      <c r="M832" s="2" t="s">
        <v>1991</v>
      </c>
      <c r="N832" s="2" t="s">
        <v>264</v>
      </c>
      <c r="O832" s="2" t="s">
        <v>300</v>
      </c>
      <c r="P832" s="2" t="s">
        <v>460</v>
      </c>
      <c r="Q832" s="2" t="s">
        <v>51</v>
      </c>
      <c r="R832" s="2" t="s">
        <v>2018</v>
      </c>
      <c r="S832" s="2" t="s">
        <v>85</v>
      </c>
      <c r="T832" s="2" t="s">
        <v>2352</v>
      </c>
      <c r="U832" s="2" t="s">
        <v>19</v>
      </c>
      <c r="V832" s="2" t="s">
        <v>269</v>
      </c>
      <c r="W832" s="2" t="s">
        <v>270</v>
      </c>
      <c r="X832" s="2" t="s">
        <v>2061</v>
      </c>
      <c r="Y832" s="2" t="s">
        <v>2062</v>
      </c>
      <c r="Z832" s="16">
        <v>0</v>
      </c>
      <c r="AA832" s="16">
        <v>0</v>
      </c>
      <c r="AB832" s="16">
        <v>59205.61</v>
      </c>
      <c r="AC832" s="16">
        <v>96749.079679999981</v>
      </c>
      <c r="AD832" s="36">
        <f t="shared" si="86"/>
        <v>-96749.079679999981</v>
      </c>
      <c r="AE832" s="16">
        <v>0</v>
      </c>
      <c r="AF832" s="16">
        <v>0</v>
      </c>
      <c r="AG832" s="16">
        <f t="shared" si="87"/>
        <v>0</v>
      </c>
      <c r="AH832" s="16">
        <v>0</v>
      </c>
      <c r="AI832" s="16">
        <v>0</v>
      </c>
      <c r="AJ832" s="16">
        <f t="shared" si="88"/>
        <v>0</v>
      </c>
      <c r="AK832" s="16">
        <v>0</v>
      </c>
      <c r="AL832" s="16">
        <v>0</v>
      </c>
      <c r="AM832" s="16">
        <f t="shared" si="89"/>
        <v>0</v>
      </c>
      <c r="AN832" s="16">
        <v>0</v>
      </c>
      <c r="AO832" s="16">
        <v>0</v>
      </c>
      <c r="AP832" s="16">
        <f t="shared" si="90"/>
        <v>0</v>
      </c>
      <c r="AQ832" s="16">
        <v>0</v>
      </c>
      <c r="AR832" s="16">
        <f t="shared" si="91"/>
        <v>-96749.079679999981</v>
      </c>
      <c r="AS832" s="16" t="s">
        <v>1997</v>
      </c>
      <c r="AT832" s="16" t="s">
        <v>273</v>
      </c>
      <c r="AU832" s="16" t="s">
        <v>274</v>
      </c>
      <c r="AV832" s="16">
        <v>0</v>
      </c>
      <c r="AW832" s="36">
        <v>0</v>
      </c>
      <c r="AX832" s="36">
        <v>0</v>
      </c>
      <c r="AY832" s="36">
        <v>0</v>
      </c>
      <c r="AZ832" s="36">
        <v>0</v>
      </c>
      <c r="BA832" s="36">
        <v>0</v>
      </c>
      <c r="BB832" s="36"/>
    </row>
    <row r="833" spans="1:54" hidden="1" x14ac:dyDescent="0.25">
      <c r="A833" s="2" t="str">
        <f t="shared" si="85"/>
        <v>R</v>
      </c>
      <c r="B833" s="34" t="s">
        <v>253</v>
      </c>
      <c r="C833" s="2" t="s">
        <v>3336</v>
      </c>
      <c r="D833" s="35" t="s">
        <v>3337</v>
      </c>
      <c r="E833" s="2" t="s">
        <v>3338</v>
      </c>
      <c r="F833" s="2" t="s">
        <v>3339</v>
      </c>
      <c r="G833" s="2" t="s">
        <v>3340</v>
      </c>
      <c r="H833" s="2" t="s">
        <v>3339</v>
      </c>
      <c r="I833" s="2" t="s">
        <v>3343</v>
      </c>
      <c r="J833" s="2" t="s">
        <v>3344</v>
      </c>
      <c r="K833" s="2" t="s">
        <v>262</v>
      </c>
      <c r="L833" s="2">
        <v>4022</v>
      </c>
      <c r="M833" s="2" t="s">
        <v>1991</v>
      </c>
      <c r="N833" s="2" t="s">
        <v>422</v>
      </c>
      <c r="O833" s="2" t="s">
        <v>300</v>
      </c>
      <c r="P833" s="2" t="s">
        <v>460</v>
      </c>
      <c r="Q833" s="2" t="s">
        <v>51</v>
      </c>
      <c r="R833" s="2" t="s">
        <v>2018</v>
      </c>
      <c r="S833" s="2" t="s">
        <v>85</v>
      </c>
      <c r="T833" s="2" t="s">
        <v>2352</v>
      </c>
      <c r="U833" s="2" t="s">
        <v>19</v>
      </c>
      <c r="V833" s="2" t="s">
        <v>269</v>
      </c>
      <c r="W833" s="2" t="s">
        <v>270</v>
      </c>
      <c r="X833" s="2" t="s">
        <v>2061</v>
      </c>
      <c r="Y833" s="2" t="s">
        <v>2062</v>
      </c>
      <c r="Z833" s="16">
        <v>0</v>
      </c>
      <c r="AA833" s="16">
        <v>0</v>
      </c>
      <c r="AB833" s="16">
        <v>0</v>
      </c>
      <c r="AC833" s="16">
        <v>0</v>
      </c>
      <c r="AD833" s="36">
        <f t="shared" si="86"/>
        <v>0</v>
      </c>
      <c r="AE833" s="16">
        <v>0</v>
      </c>
      <c r="AF833" s="16">
        <v>0</v>
      </c>
      <c r="AG833" s="16">
        <f t="shared" si="87"/>
        <v>0</v>
      </c>
      <c r="AH833" s="16">
        <v>0</v>
      </c>
      <c r="AI833" s="16">
        <v>0</v>
      </c>
      <c r="AJ833" s="16">
        <f t="shared" si="88"/>
        <v>0</v>
      </c>
      <c r="AK833" s="16">
        <v>0</v>
      </c>
      <c r="AL833" s="16">
        <v>0</v>
      </c>
      <c r="AM833" s="16">
        <f t="shared" si="89"/>
        <v>0</v>
      </c>
      <c r="AN833" s="16">
        <v>0</v>
      </c>
      <c r="AO833" s="16">
        <v>0</v>
      </c>
      <c r="AP833" s="16">
        <f t="shared" si="90"/>
        <v>0</v>
      </c>
      <c r="AQ833" s="16">
        <v>0</v>
      </c>
      <c r="AR833" s="16">
        <f t="shared" si="91"/>
        <v>0</v>
      </c>
      <c r="AS833" s="16">
        <v>0</v>
      </c>
      <c r="AT833" s="16" t="s">
        <v>273</v>
      </c>
      <c r="AU833" s="16" t="s">
        <v>274</v>
      </c>
      <c r="AV833" s="16">
        <v>0</v>
      </c>
      <c r="AW833" s="36">
        <v>0</v>
      </c>
      <c r="AX833" s="36">
        <v>0</v>
      </c>
      <c r="AY833" s="36">
        <v>0</v>
      </c>
      <c r="AZ833" s="36">
        <v>0</v>
      </c>
      <c r="BA833" s="36">
        <v>0</v>
      </c>
      <c r="BB833" s="36"/>
    </row>
    <row r="834" spans="1:54" hidden="1" x14ac:dyDescent="0.25">
      <c r="A834" s="2" t="str">
        <f t="shared" si="85"/>
        <v>R</v>
      </c>
      <c r="B834" s="34" t="s">
        <v>253</v>
      </c>
      <c r="C834" s="2" t="s">
        <v>3336</v>
      </c>
      <c r="D834" s="35" t="s">
        <v>3337</v>
      </c>
      <c r="E834" s="2" t="s">
        <v>3345</v>
      </c>
      <c r="F834" s="2" t="s">
        <v>3346</v>
      </c>
      <c r="G834" s="2" t="s">
        <v>3347</v>
      </c>
      <c r="H834" s="2" t="s">
        <v>3346</v>
      </c>
      <c r="I834" s="2" t="s">
        <v>3348</v>
      </c>
      <c r="J834" s="2" t="s">
        <v>3349</v>
      </c>
      <c r="K834" s="2" t="s">
        <v>262</v>
      </c>
      <c r="L834" s="2">
        <v>4022</v>
      </c>
      <c r="M834" s="2" t="s">
        <v>1991</v>
      </c>
      <c r="N834" s="2" t="s">
        <v>264</v>
      </c>
      <c r="O834" s="2" t="s">
        <v>300</v>
      </c>
      <c r="P834" s="2" t="s">
        <v>266</v>
      </c>
      <c r="Q834" s="2" t="s">
        <v>118</v>
      </c>
      <c r="R834" s="2" t="s">
        <v>267</v>
      </c>
      <c r="S834" s="2" t="s">
        <v>182</v>
      </c>
      <c r="T834" s="2" t="s">
        <v>2008</v>
      </c>
      <c r="U834" s="2" t="s">
        <v>193</v>
      </c>
      <c r="V834" s="2" t="s">
        <v>269</v>
      </c>
      <c r="W834" s="2" t="s">
        <v>270</v>
      </c>
      <c r="X834" s="2" t="s">
        <v>2009</v>
      </c>
      <c r="Y834" s="2" t="s">
        <v>2010</v>
      </c>
      <c r="Z834" s="16">
        <v>500000</v>
      </c>
      <c r="AA834" s="16">
        <v>500000</v>
      </c>
      <c r="AB834" s="16">
        <v>1384384.8</v>
      </c>
      <c r="AC834" s="16">
        <v>1296827.1671129998</v>
      </c>
      <c r="AD834" s="36">
        <f t="shared" si="86"/>
        <v>-796827.16711299983</v>
      </c>
      <c r="AE834" s="16">
        <v>0</v>
      </c>
      <c r="AF834" s="16">
        <v>0</v>
      </c>
      <c r="AG834" s="16">
        <f t="shared" si="87"/>
        <v>0</v>
      </c>
      <c r="AH834" s="16">
        <v>675574.34793809464</v>
      </c>
      <c r="AI834" s="16">
        <v>675574.34793809464</v>
      </c>
      <c r="AJ834" s="16">
        <f t="shared" si="88"/>
        <v>0</v>
      </c>
      <c r="AK834" s="16">
        <v>1831468.1913258745</v>
      </c>
      <c r="AL834" s="16">
        <v>1831468.1913258745</v>
      </c>
      <c r="AM834" s="16">
        <f t="shared" si="89"/>
        <v>0</v>
      </c>
      <c r="AN834" s="16">
        <v>2983042.5946446541</v>
      </c>
      <c r="AO834" s="16">
        <v>2983042.5946446541</v>
      </c>
      <c r="AP834" s="16">
        <f t="shared" si="90"/>
        <v>0</v>
      </c>
      <c r="AQ834" s="16">
        <v>0</v>
      </c>
      <c r="AR834" s="16">
        <f t="shared" si="91"/>
        <v>-796827.16711299983</v>
      </c>
      <c r="AS834" s="16" t="s">
        <v>1997</v>
      </c>
      <c r="AT834" s="16" t="s">
        <v>273</v>
      </c>
      <c r="AU834" s="16" t="s">
        <v>274</v>
      </c>
      <c r="AV834" s="16">
        <v>0</v>
      </c>
      <c r="AW834" s="36">
        <v>0</v>
      </c>
      <c r="AX834" s="36">
        <v>0</v>
      </c>
      <c r="AY834" s="36">
        <v>0</v>
      </c>
      <c r="AZ834" s="36">
        <v>0</v>
      </c>
      <c r="BA834" s="36">
        <v>0</v>
      </c>
      <c r="BB834" s="36"/>
    </row>
    <row r="835" spans="1:54" hidden="1" x14ac:dyDescent="0.25">
      <c r="A835" s="2" t="str">
        <f t="shared" si="85"/>
        <v>R</v>
      </c>
      <c r="B835" s="34" t="s">
        <v>253</v>
      </c>
      <c r="C835" s="2" t="s">
        <v>3336</v>
      </c>
      <c r="D835" s="35" t="s">
        <v>3337</v>
      </c>
      <c r="E835" s="2" t="s">
        <v>3345</v>
      </c>
      <c r="F835" s="2" t="s">
        <v>3346</v>
      </c>
      <c r="G835" s="2" t="s">
        <v>3347</v>
      </c>
      <c r="H835" s="2" t="s">
        <v>3346</v>
      </c>
      <c r="I835" s="2" t="s">
        <v>3350</v>
      </c>
      <c r="J835" s="2" t="s">
        <v>3351</v>
      </c>
      <c r="K835" s="2" t="s">
        <v>262</v>
      </c>
      <c r="L835" s="2">
        <v>4022</v>
      </c>
      <c r="M835" s="2" t="s">
        <v>1991</v>
      </c>
      <c r="N835" s="2" t="s">
        <v>264</v>
      </c>
      <c r="O835" s="2" t="s">
        <v>300</v>
      </c>
      <c r="P835" s="2" t="s">
        <v>266</v>
      </c>
      <c r="Q835" s="2" t="s">
        <v>118</v>
      </c>
      <c r="R835" s="2" t="s">
        <v>267</v>
      </c>
      <c r="S835" s="2" t="s">
        <v>182</v>
      </c>
      <c r="T835" s="2" t="s">
        <v>2008</v>
      </c>
      <c r="U835" s="2" t="s">
        <v>193</v>
      </c>
      <c r="V835" s="2" t="s">
        <v>269</v>
      </c>
      <c r="W835" s="2" t="s">
        <v>270</v>
      </c>
      <c r="X835" s="2" t="s">
        <v>2009</v>
      </c>
      <c r="Y835" s="2" t="s">
        <v>2010</v>
      </c>
      <c r="Z835" s="16">
        <v>0</v>
      </c>
      <c r="AA835" s="16">
        <v>0</v>
      </c>
      <c r="AB835" s="16">
        <v>0</v>
      </c>
      <c r="AC835" s="16">
        <v>0</v>
      </c>
      <c r="AD835" s="36">
        <f t="shared" si="86"/>
        <v>0</v>
      </c>
      <c r="AE835" s="16">
        <v>0</v>
      </c>
      <c r="AF835" s="16">
        <v>0</v>
      </c>
      <c r="AG835" s="16">
        <f t="shared" si="87"/>
        <v>0</v>
      </c>
      <c r="AH835" s="16">
        <v>0</v>
      </c>
      <c r="AI835" s="16">
        <v>0</v>
      </c>
      <c r="AJ835" s="16">
        <f t="shared" si="88"/>
        <v>0</v>
      </c>
      <c r="AK835" s="16">
        <v>0</v>
      </c>
      <c r="AL835" s="16">
        <v>0</v>
      </c>
      <c r="AM835" s="16">
        <f t="shared" si="89"/>
        <v>0</v>
      </c>
      <c r="AN835" s="16">
        <v>0</v>
      </c>
      <c r="AO835" s="16">
        <v>0</v>
      </c>
      <c r="AP835" s="16">
        <f t="shared" si="90"/>
        <v>0</v>
      </c>
      <c r="AQ835" s="16">
        <v>0</v>
      </c>
      <c r="AR835" s="16">
        <f t="shared" si="91"/>
        <v>0</v>
      </c>
      <c r="AS835" s="16" t="s">
        <v>1997</v>
      </c>
      <c r="AT835" s="16" t="s">
        <v>273</v>
      </c>
      <c r="AU835" s="16" t="s">
        <v>274</v>
      </c>
      <c r="AV835" s="16">
        <v>0</v>
      </c>
      <c r="AW835" s="36">
        <v>0</v>
      </c>
      <c r="AX835" s="36">
        <v>0</v>
      </c>
      <c r="AY835" s="36">
        <v>0</v>
      </c>
      <c r="AZ835" s="36">
        <v>0</v>
      </c>
      <c r="BA835" s="36">
        <v>0</v>
      </c>
      <c r="BB835" s="36"/>
    </row>
    <row r="836" spans="1:54" hidden="1" x14ac:dyDescent="0.25">
      <c r="A836" s="2" t="str">
        <f t="shared" si="85"/>
        <v>R</v>
      </c>
      <c r="B836" s="34" t="s">
        <v>253</v>
      </c>
      <c r="C836" s="2" t="s">
        <v>3336</v>
      </c>
      <c r="D836" s="35" t="s">
        <v>3337</v>
      </c>
      <c r="E836" s="2" t="s">
        <v>3345</v>
      </c>
      <c r="F836" s="2" t="s">
        <v>3346</v>
      </c>
      <c r="G836" s="2" t="s">
        <v>3347</v>
      </c>
      <c r="H836" s="2" t="s">
        <v>3346</v>
      </c>
      <c r="I836" s="2" t="s">
        <v>3352</v>
      </c>
      <c r="J836" s="2" t="s">
        <v>3353</v>
      </c>
      <c r="K836" s="2" t="s">
        <v>262</v>
      </c>
      <c r="L836" s="2">
        <v>4022</v>
      </c>
      <c r="M836" s="2" t="s">
        <v>1991</v>
      </c>
      <c r="N836" s="2" t="s">
        <v>264</v>
      </c>
      <c r="O836" s="2" t="s">
        <v>300</v>
      </c>
      <c r="P836" s="2" t="s">
        <v>266</v>
      </c>
      <c r="Q836" s="2" t="s">
        <v>118</v>
      </c>
      <c r="R836" s="2" t="s">
        <v>267</v>
      </c>
      <c r="S836" s="2" t="s">
        <v>182</v>
      </c>
      <c r="T836" s="2" t="s">
        <v>2008</v>
      </c>
      <c r="U836" s="2" t="s">
        <v>193</v>
      </c>
      <c r="V836" s="2" t="s">
        <v>269</v>
      </c>
      <c r="W836" s="2" t="s">
        <v>270</v>
      </c>
      <c r="X836" s="2" t="s">
        <v>2009</v>
      </c>
      <c r="Y836" s="2" t="s">
        <v>2010</v>
      </c>
      <c r="Z836" s="16">
        <v>0</v>
      </c>
      <c r="AA836" s="16">
        <v>0</v>
      </c>
      <c r="AB836" s="16">
        <v>0</v>
      </c>
      <c r="AC836" s="16">
        <v>0</v>
      </c>
      <c r="AD836" s="36">
        <f t="shared" si="86"/>
        <v>0</v>
      </c>
      <c r="AE836" s="16">
        <v>0</v>
      </c>
      <c r="AF836" s="16">
        <v>0</v>
      </c>
      <c r="AG836" s="16">
        <f t="shared" si="87"/>
        <v>0</v>
      </c>
      <c r="AH836" s="16">
        <v>0</v>
      </c>
      <c r="AI836" s="16">
        <v>0</v>
      </c>
      <c r="AJ836" s="16">
        <f t="shared" si="88"/>
        <v>0</v>
      </c>
      <c r="AK836" s="16">
        <v>0</v>
      </c>
      <c r="AL836" s="16">
        <v>0</v>
      </c>
      <c r="AM836" s="16">
        <f t="shared" si="89"/>
        <v>0</v>
      </c>
      <c r="AN836" s="16">
        <v>0</v>
      </c>
      <c r="AO836" s="16">
        <v>0</v>
      </c>
      <c r="AP836" s="16">
        <f t="shared" si="90"/>
        <v>0</v>
      </c>
      <c r="AQ836" s="16">
        <v>0</v>
      </c>
      <c r="AR836" s="16">
        <f t="shared" si="91"/>
        <v>0</v>
      </c>
      <c r="AS836" s="16" t="s">
        <v>1997</v>
      </c>
      <c r="AT836" s="16" t="s">
        <v>273</v>
      </c>
      <c r="AU836" s="16" t="s">
        <v>274</v>
      </c>
      <c r="AV836" s="16">
        <v>0</v>
      </c>
      <c r="AW836" s="36">
        <v>0</v>
      </c>
      <c r="AX836" s="36">
        <v>0</v>
      </c>
      <c r="AY836" s="36">
        <v>0</v>
      </c>
      <c r="AZ836" s="36">
        <v>0</v>
      </c>
      <c r="BA836" s="36">
        <v>0</v>
      </c>
      <c r="BB836" s="36"/>
    </row>
    <row r="837" spans="1:54" hidden="1" x14ac:dyDescent="0.25">
      <c r="A837" s="2" t="str">
        <f t="shared" si="85"/>
        <v>R</v>
      </c>
      <c r="B837" s="34" t="s">
        <v>253</v>
      </c>
      <c r="C837" s="2" t="s">
        <v>3336</v>
      </c>
      <c r="D837" s="35" t="s">
        <v>3337</v>
      </c>
      <c r="E837" s="2" t="s">
        <v>3345</v>
      </c>
      <c r="F837" s="2" t="s">
        <v>3346</v>
      </c>
      <c r="G837" s="2" t="s">
        <v>3347</v>
      </c>
      <c r="H837" s="2" t="s">
        <v>3346</v>
      </c>
      <c r="I837" s="2" t="s">
        <v>3354</v>
      </c>
      <c r="J837" s="2" t="s">
        <v>3355</v>
      </c>
      <c r="K837" s="2" t="s">
        <v>262</v>
      </c>
      <c r="L837" s="2">
        <v>4022</v>
      </c>
      <c r="M837" s="2" t="s">
        <v>1991</v>
      </c>
      <c r="N837" s="2" t="s">
        <v>422</v>
      </c>
      <c r="O837" s="2" t="s">
        <v>265</v>
      </c>
      <c r="P837" s="2" t="s">
        <v>266</v>
      </c>
      <c r="Q837" s="2" t="s">
        <v>118</v>
      </c>
      <c r="R837" s="2" t="s">
        <v>267</v>
      </c>
      <c r="S837" s="2" t="s">
        <v>182</v>
      </c>
      <c r="T837" s="2" t="s">
        <v>2008</v>
      </c>
      <c r="U837" s="2" t="s">
        <v>193</v>
      </c>
      <c r="V837" s="2" t="s">
        <v>269</v>
      </c>
      <c r="W837" s="2" t="s">
        <v>270</v>
      </c>
      <c r="X837" s="2" t="s">
        <v>2009</v>
      </c>
      <c r="Y837" s="2" t="s">
        <v>2010</v>
      </c>
      <c r="Z837" s="16">
        <v>0</v>
      </c>
      <c r="AA837" s="16">
        <v>0</v>
      </c>
      <c r="AB837" s="16">
        <v>0</v>
      </c>
      <c r="AC837" s="16">
        <v>0</v>
      </c>
      <c r="AD837" s="36">
        <f t="shared" si="86"/>
        <v>0</v>
      </c>
      <c r="AE837" s="16">
        <v>0</v>
      </c>
      <c r="AF837" s="16">
        <v>0</v>
      </c>
      <c r="AG837" s="16">
        <f t="shared" si="87"/>
        <v>0</v>
      </c>
      <c r="AH837" s="16">
        <v>0</v>
      </c>
      <c r="AI837" s="16">
        <v>0</v>
      </c>
      <c r="AJ837" s="16">
        <f t="shared" si="88"/>
        <v>0</v>
      </c>
      <c r="AK837" s="16">
        <v>0</v>
      </c>
      <c r="AL837" s="16">
        <v>0</v>
      </c>
      <c r="AM837" s="16">
        <f t="shared" si="89"/>
        <v>0</v>
      </c>
      <c r="AN837" s="16">
        <v>0</v>
      </c>
      <c r="AO837" s="16">
        <v>0</v>
      </c>
      <c r="AP837" s="16">
        <f t="shared" si="90"/>
        <v>0</v>
      </c>
      <c r="AQ837" s="16">
        <v>0</v>
      </c>
      <c r="AR837" s="16">
        <f t="shared" si="91"/>
        <v>0</v>
      </c>
      <c r="AS837" s="16">
        <v>0</v>
      </c>
      <c r="AT837" s="16" t="s">
        <v>273</v>
      </c>
      <c r="AU837" s="16" t="s">
        <v>274</v>
      </c>
      <c r="AV837" s="16">
        <v>0</v>
      </c>
      <c r="AW837" s="36">
        <v>0</v>
      </c>
      <c r="AX837" s="36">
        <v>0</v>
      </c>
      <c r="AY837" s="36">
        <v>0</v>
      </c>
      <c r="AZ837" s="36">
        <v>0</v>
      </c>
      <c r="BA837" s="36">
        <v>0</v>
      </c>
      <c r="BB837" s="36"/>
    </row>
    <row r="838" spans="1:54" hidden="1" x14ac:dyDescent="0.25">
      <c r="A838" s="2" t="str">
        <f t="shared" si="85"/>
        <v>R</v>
      </c>
      <c r="B838" s="34" t="s">
        <v>253</v>
      </c>
      <c r="C838" s="2" t="s">
        <v>3356</v>
      </c>
      <c r="D838" s="35" t="s">
        <v>3357</v>
      </c>
      <c r="E838" s="2" t="s">
        <v>3358</v>
      </c>
      <c r="F838" s="2" t="s">
        <v>3359</v>
      </c>
      <c r="G838" s="2" t="s">
        <v>3360</v>
      </c>
      <c r="H838" s="2" t="s">
        <v>3359</v>
      </c>
      <c r="I838" s="2" t="s">
        <v>3361</v>
      </c>
      <c r="J838" s="2" t="s">
        <v>3362</v>
      </c>
      <c r="K838" s="2" t="s">
        <v>262</v>
      </c>
      <c r="L838" s="2">
        <v>4022</v>
      </c>
      <c r="M838" s="2" t="s">
        <v>1991</v>
      </c>
      <c r="N838" s="2" t="s">
        <v>264</v>
      </c>
      <c r="O838" s="2" t="s">
        <v>671</v>
      </c>
      <c r="P838" s="2" t="s">
        <v>460</v>
      </c>
      <c r="Q838" s="2" t="s">
        <v>51</v>
      </c>
      <c r="R838" s="2" t="s">
        <v>2018</v>
      </c>
      <c r="S838" s="2" t="s">
        <v>85</v>
      </c>
      <c r="T838" s="2" t="s">
        <v>3363</v>
      </c>
      <c r="U838" s="2" t="s">
        <v>100</v>
      </c>
      <c r="V838" s="2" t="s">
        <v>269</v>
      </c>
      <c r="W838" s="2" t="s">
        <v>270</v>
      </c>
      <c r="X838" s="2" t="s">
        <v>2009</v>
      </c>
      <c r="Y838" s="2" t="s">
        <v>2010</v>
      </c>
      <c r="Z838" s="16">
        <v>0</v>
      </c>
      <c r="AA838" s="16">
        <v>0</v>
      </c>
      <c r="AB838" s="16">
        <v>0</v>
      </c>
      <c r="AC838" s="16">
        <v>0</v>
      </c>
      <c r="AD838" s="36">
        <f t="shared" si="86"/>
        <v>0</v>
      </c>
      <c r="AE838" s="16">
        <v>0</v>
      </c>
      <c r="AF838" s="16">
        <v>0</v>
      </c>
      <c r="AG838" s="16">
        <f t="shared" si="87"/>
        <v>0</v>
      </c>
      <c r="AH838" s="16">
        <v>0</v>
      </c>
      <c r="AI838" s="16">
        <v>0</v>
      </c>
      <c r="AJ838" s="16">
        <f t="shared" si="88"/>
        <v>0</v>
      </c>
      <c r="AK838" s="16">
        <v>0</v>
      </c>
      <c r="AL838" s="16">
        <v>0</v>
      </c>
      <c r="AM838" s="16">
        <f t="shared" si="89"/>
        <v>0</v>
      </c>
      <c r="AN838" s="16">
        <v>0</v>
      </c>
      <c r="AO838" s="16">
        <v>0</v>
      </c>
      <c r="AP838" s="16">
        <f t="shared" si="90"/>
        <v>0</v>
      </c>
      <c r="AQ838" s="16">
        <v>0</v>
      </c>
      <c r="AR838" s="16">
        <f t="shared" si="91"/>
        <v>0</v>
      </c>
      <c r="AS838" s="16" t="s">
        <v>1997</v>
      </c>
      <c r="AT838" s="16" t="s">
        <v>273</v>
      </c>
      <c r="AU838" s="16" t="s">
        <v>274</v>
      </c>
      <c r="AV838" s="16">
        <v>0</v>
      </c>
      <c r="AW838" s="36">
        <v>0</v>
      </c>
      <c r="AX838" s="36">
        <v>0</v>
      </c>
      <c r="AY838" s="36">
        <v>0</v>
      </c>
      <c r="AZ838" s="36">
        <v>0</v>
      </c>
      <c r="BA838" s="36">
        <v>0</v>
      </c>
      <c r="BB838" s="36"/>
    </row>
    <row r="839" spans="1:54" hidden="1" x14ac:dyDescent="0.25">
      <c r="A839" s="2" t="str">
        <f t="shared" si="85"/>
        <v>R</v>
      </c>
      <c r="B839" s="34" t="s">
        <v>253</v>
      </c>
      <c r="C839" s="2" t="s">
        <v>3356</v>
      </c>
      <c r="D839" s="35" t="s">
        <v>3357</v>
      </c>
      <c r="E839" s="2" t="s">
        <v>3364</v>
      </c>
      <c r="F839" s="2" t="s">
        <v>3365</v>
      </c>
      <c r="G839" s="2" t="s">
        <v>3366</v>
      </c>
      <c r="H839" s="2" t="s">
        <v>3365</v>
      </c>
      <c r="I839" s="2" t="s">
        <v>3367</v>
      </c>
      <c r="J839" s="2" t="s">
        <v>3368</v>
      </c>
      <c r="K839" s="2" t="s">
        <v>262</v>
      </c>
      <c r="L839" s="2">
        <v>4022</v>
      </c>
      <c r="M839" s="2" t="s">
        <v>1991</v>
      </c>
      <c r="N839" s="2" t="s">
        <v>264</v>
      </c>
      <c r="O839" s="2" t="s">
        <v>300</v>
      </c>
      <c r="P839" s="2" t="s">
        <v>460</v>
      </c>
      <c r="Q839" s="2" t="s">
        <v>51</v>
      </c>
      <c r="R839" s="2" t="s">
        <v>2018</v>
      </c>
      <c r="S839" s="2" t="s">
        <v>85</v>
      </c>
      <c r="T839" s="2" t="s">
        <v>3363</v>
      </c>
      <c r="U839" s="2" t="s">
        <v>100</v>
      </c>
      <c r="V839" s="2" t="s">
        <v>269</v>
      </c>
      <c r="W839" s="2" t="s">
        <v>270</v>
      </c>
      <c r="X839" s="2" t="s">
        <v>2009</v>
      </c>
      <c r="Y839" s="2" t="s">
        <v>2010</v>
      </c>
      <c r="Z839" s="16">
        <v>8139371</v>
      </c>
      <c r="AA839" s="50">
        <v>8139371</v>
      </c>
      <c r="AB839" s="16">
        <v>7411511.9800000004</v>
      </c>
      <c r="AC839" s="16">
        <v>6308800.2947339993</v>
      </c>
      <c r="AD839" s="36">
        <f t="shared" si="86"/>
        <v>1830570.7052660007</v>
      </c>
      <c r="AE839" s="16">
        <v>0</v>
      </c>
      <c r="AF839" s="16">
        <v>0</v>
      </c>
      <c r="AG839" s="16">
        <f t="shared" si="87"/>
        <v>0</v>
      </c>
      <c r="AH839" s="16">
        <v>0</v>
      </c>
      <c r="AI839" s="16">
        <v>0</v>
      </c>
      <c r="AJ839" s="16">
        <f t="shared" si="88"/>
        <v>0</v>
      </c>
      <c r="AK839" s="16">
        <v>0</v>
      </c>
      <c r="AL839" s="16">
        <v>0</v>
      </c>
      <c r="AM839" s="16">
        <f t="shared" si="89"/>
        <v>0</v>
      </c>
      <c r="AN839" s="16">
        <v>0</v>
      </c>
      <c r="AO839" s="16">
        <v>0</v>
      </c>
      <c r="AP839" s="16">
        <f t="shared" si="90"/>
        <v>0</v>
      </c>
      <c r="AQ839" s="16">
        <v>0</v>
      </c>
      <c r="AR839" s="16">
        <f t="shared" si="91"/>
        <v>1830570.7052660007</v>
      </c>
      <c r="AS839" s="16" t="s">
        <v>1997</v>
      </c>
      <c r="AT839" s="16" t="s">
        <v>273</v>
      </c>
      <c r="AU839" s="16" t="s">
        <v>274</v>
      </c>
      <c r="AV839" s="16">
        <v>0</v>
      </c>
      <c r="AW839" s="36">
        <v>0</v>
      </c>
      <c r="AX839" s="36">
        <v>0</v>
      </c>
      <c r="AY839" s="36">
        <v>0</v>
      </c>
      <c r="AZ839" s="36">
        <v>0</v>
      </c>
      <c r="BA839" s="36">
        <v>0</v>
      </c>
      <c r="BB839" s="36"/>
    </row>
    <row r="840" spans="1:54" hidden="1" x14ac:dyDescent="0.25">
      <c r="A840" s="2" t="str">
        <f t="shared" si="85"/>
        <v>R</v>
      </c>
      <c r="B840" s="34" t="s">
        <v>253</v>
      </c>
      <c r="C840" s="2" t="s">
        <v>3356</v>
      </c>
      <c r="D840" s="35" t="s">
        <v>3357</v>
      </c>
      <c r="E840" s="2" t="s">
        <v>3364</v>
      </c>
      <c r="F840" s="2" t="s">
        <v>3365</v>
      </c>
      <c r="G840" s="2" t="s">
        <v>3366</v>
      </c>
      <c r="H840" s="2" t="s">
        <v>3365</v>
      </c>
      <c r="I840" s="2" t="s">
        <v>3369</v>
      </c>
      <c r="J840" s="2" t="s">
        <v>3370</v>
      </c>
      <c r="K840" s="2" t="s">
        <v>262</v>
      </c>
      <c r="L840" s="2">
        <v>4022</v>
      </c>
      <c r="M840" s="2" t="s">
        <v>1991</v>
      </c>
      <c r="N840" s="2" t="s">
        <v>422</v>
      </c>
      <c r="O840" s="2" t="s">
        <v>265</v>
      </c>
      <c r="P840" s="2" t="s">
        <v>460</v>
      </c>
      <c r="Q840" s="2" t="s">
        <v>51</v>
      </c>
      <c r="R840" s="2" t="s">
        <v>2018</v>
      </c>
      <c r="S840" s="2" t="s">
        <v>85</v>
      </c>
      <c r="T840" s="2" t="s">
        <v>3363</v>
      </c>
      <c r="U840" s="2" t="s">
        <v>100</v>
      </c>
      <c r="V840" s="2" t="s">
        <v>269</v>
      </c>
      <c r="W840" s="2" t="s">
        <v>270</v>
      </c>
      <c r="X840" s="2" t="s">
        <v>2009</v>
      </c>
      <c r="Y840" s="2" t="s">
        <v>2010</v>
      </c>
      <c r="Z840" s="16">
        <v>0</v>
      </c>
      <c r="AA840" s="16">
        <v>797404</v>
      </c>
      <c r="AB840" s="16">
        <v>0</v>
      </c>
      <c r="AC840" s="16">
        <v>0</v>
      </c>
      <c r="AD840" s="36">
        <f t="shared" si="86"/>
        <v>797404</v>
      </c>
      <c r="AE840" s="16">
        <v>0</v>
      </c>
      <c r="AF840" s="16">
        <v>0</v>
      </c>
      <c r="AG840" s="16">
        <f t="shared" si="87"/>
        <v>0</v>
      </c>
      <c r="AH840" s="16">
        <v>0</v>
      </c>
      <c r="AI840" s="16">
        <v>0</v>
      </c>
      <c r="AJ840" s="16">
        <f t="shared" si="88"/>
        <v>0</v>
      </c>
      <c r="AK840" s="16">
        <v>0</v>
      </c>
      <c r="AL840" s="16">
        <v>0</v>
      </c>
      <c r="AM840" s="16">
        <f t="shared" si="89"/>
        <v>0</v>
      </c>
      <c r="AN840" s="16">
        <v>0</v>
      </c>
      <c r="AO840" s="16">
        <v>0</v>
      </c>
      <c r="AP840" s="16">
        <f t="shared" si="90"/>
        <v>0</v>
      </c>
      <c r="AQ840" s="16">
        <v>0</v>
      </c>
      <c r="AR840" s="16">
        <f t="shared" si="91"/>
        <v>797404</v>
      </c>
      <c r="AS840" s="16">
        <v>0</v>
      </c>
      <c r="AT840" s="16" t="s">
        <v>273</v>
      </c>
      <c r="AU840" s="16" t="s">
        <v>274</v>
      </c>
      <c r="AV840" s="16">
        <v>0</v>
      </c>
      <c r="AW840" s="36">
        <v>0</v>
      </c>
      <c r="AX840" s="36">
        <v>0</v>
      </c>
      <c r="AY840" s="36">
        <v>0</v>
      </c>
      <c r="AZ840" s="36">
        <v>0</v>
      </c>
      <c r="BA840" s="36">
        <v>0</v>
      </c>
      <c r="BB840" s="36"/>
    </row>
    <row r="841" spans="1:54" hidden="1" x14ac:dyDescent="0.25">
      <c r="A841" s="2" t="str">
        <f t="shared" si="85"/>
        <v>R</v>
      </c>
      <c r="B841" s="34" t="s">
        <v>253</v>
      </c>
      <c r="C841" s="2" t="s">
        <v>3371</v>
      </c>
      <c r="D841" s="35" t="s">
        <v>3372</v>
      </c>
      <c r="E841" s="2" t="s">
        <v>3373</v>
      </c>
      <c r="F841" s="2" t="s">
        <v>3374</v>
      </c>
      <c r="G841" s="2" t="s">
        <v>3375</v>
      </c>
      <c r="H841" s="2" t="s">
        <v>3374</v>
      </c>
      <c r="I841" s="2" t="s">
        <v>3376</v>
      </c>
      <c r="J841" s="2" t="s">
        <v>3377</v>
      </c>
      <c r="K841" s="2" t="s">
        <v>262</v>
      </c>
      <c r="L841" s="2">
        <v>4022</v>
      </c>
      <c r="M841" s="2" t="s">
        <v>1991</v>
      </c>
      <c r="N841" s="2" t="s">
        <v>264</v>
      </c>
      <c r="O841" s="2" t="s">
        <v>358</v>
      </c>
      <c r="P841" s="2" t="s">
        <v>460</v>
      </c>
      <c r="Q841" s="2" t="s">
        <v>51</v>
      </c>
      <c r="R841" s="2" t="s">
        <v>2018</v>
      </c>
      <c r="S841" s="2" t="s">
        <v>85</v>
      </c>
      <c r="T841" s="2" t="s">
        <v>3378</v>
      </c>
      <c r="U841" s="2" t="s">
        <v>101</v>
      </c>
      <c r="V841" s="2" t="s">
        <v>2020</v>
      </c>
      <c r="W841" s="2" t="s">
        <v>2021</v>
      </c>
      <c r="X841" s="2" t="s">
        <v>2022</v>
      </c>
      <c r="Y841" s="2" t="s">
        <v>2023</v>
      </c>
      <c r="Z841" s="16">
        <v>1344000</v>
      </c>
      <c r="AA841" s="50">
        <v>1344000</v>
      </c>
      <c r="AB841" s="16">
        <v>47680.59</v>
      </c>
      <c r="AC841" s="16">
        <v>89263.460399999967</v>
      </c>
      <c r="AD841" s="36">
        <f t="shared" si="86"/>
        <v>1254736.5396</v>
      </c>
      <c r="AE841" s="16">
        <v>601000</v>
      </c>
      <c r="AF841" s="16">
        <v>1344000</v>
      </c>
      <c r="AG841" s="16">
        <f t="shared" si="87"/>
        <v>-743000</v>
      </c>
      <c r="AH841" s="16">
        <v>0</v>
      </c>
      <c r="AI841" s="16">
        <v>0</v>
      </c>
      <c r="AJ841" s="16">
        <f t="shared" si="88"/>
        <v>0</v>
      </c>
      <c r="AK841" s="16">
        <v>0</v>
      </c>
      <c r="AL841" s="16">
        <v>0</v>
      </c>
      <c r="AM841" s="16">
        <f t="shared" si="89"/>
        <v>0</v>
      </c>
      <c r="AN841" s="16">
        <v>0</v>
      </c>
      <c r="AO841" s="16">
        <v>0</v>
      </c>
      <c r="AP841" s="16">
        <f t="shared" si="90"/>
        <v>0</v>
      </c>
      <c r="AQ841" s="16">
        <v>0</v>
      </c>
      <c r="AR841" s="16">
        <f t="shared" si="91"/>
        <v>511736.53960000002</v>
      </c>
      <c r="AS841" s="16" t="s">
        <v>1997</v>
      </c>
      <c r="AT841" s="16" t="s">
        <v>3379</v>
      </c>
      <c r="AU841" s="16" t="s">
        <v>274</v>
      </c>
      <c r="AV841" s="16">
        <v>0</v>
      </c>
      <c r="AW841" s="36">
        <v>0</v>
      </c>
      <c r="AX841" s="36">
        <v>0</v>
      </c>
      <c r="AY841" s="36">
        <v>0</v>
      </c>
      <c r="AZ841" s="36">
        <v>0</v>
      </c>
      <c r="BA841" s="36">
        <v>0</v>
      </c>
      <c r="BB841" s="36"/>
    </row>
    <row r="842" spans="1:54" hidden="1" x14ac:dyDescent="0.25">
      <c r="A842" s="2" t="str">
        <f t="shared" si="85"/>
        <v>R</v>
      </c>
      <c r="B842" s="34" t="s">
        <v>253</v>
      </c>
      <c r="C842" s="2" t="s">
        <v>3380</v>
      </c>
      <c r="D842" s="35" t="s">
        <v>3381</v>
      </c>
      <c r="E842" s="2" t="s">
        <v>3382</v>
      </c>
      <c r="F842" s="2" t="s">
        <v>3383</v>
      </c>
      <c r="G842" s="2" t="s">
        <v>3384</v>
      </c>
      <c r="H842" s="2" t="s">
        <v>3383</v>
      </c>
      <c r="I842" s="2" t="s">
        <v>3385</v>
      </c>
      <c r="J842" s="2" t="s">
        <v>3386</v>
      </c>
      <c r="K842" s="2" t="s">
        <v>262</v>
      </c>
      <c r="L842" s="2">
        <v>4022</v>
      </c>
      <c r="M842" s="2" t="s">
        <v>1991</v>
      </c>
      <c r="N842" s="2" t="s">
        <v>264</v>
      </c>
      <c r="O842" s="2" t="s">
        <v>671</v>
      </c>
      <c r="P842" s="2" t="s">
        <v>266</v>
      </c>
      <c r="Q842" s="2" t="s">
        <v>118</v>
      </c>
      <c r="R842" s="2" t="s">
        <v>267</v>
      </c>
      <c r="S842" s="2" t="s">
        <v>182</v>
      </c>
      <c r="T842" s="2" t="s">
        <v>2008</v>
      </c>
      <c r="U842" s="2" t="s">
        <v>193</v>
      </c>
      <c r="V842" s="2" t="s">
        <v>269</v>
      </c>
      <c r="W842" s="2" t="s">
        <v>270</v>
      </c>
      <c r="X842" s="2" t="s">
        <v>2009</v>
      </c>
      <c r="Y842" s="2" t="s">
        <v>2010</v>
      </c>
      <c r="Z842" s="16">
        <v>0</v>
      </c>
      <c r="AA842" s="16">
        <v>0</v>
      </c>
      <c r="AB842" s="16">
        <v>0</v>
      </c>
      <c r="AC842" s="16">
        <v>0</v>
      </c>
      <c r="AD842" s="36">
        <f t="shared" si="86"/>
        <v>0</v>
      </c>
      <c r="AE842" s="16">
        <v>0</v>
      </c>
      <c r="AF842" s="16">
        <v>0</v>
      </c>
      <c r="AG842" s="16">
        <f t="shared" si="87"/>
        <v>0</v>
      </c>
      <c r="AH842" s="16">
        <v>0</v>
      </c>
      <c r="AI842" s="16">
        <v>0</v>
      </c>
      <c r="AJ842" s="16">
        <f t="shared" si="88"/>
        <v>0</v>
      </c>
      <c r="AK842" s="16">
        <v>0</v>
      </c>
      <c r="AL842" s="16">
        <v>0</v>
      </c>
      <c r="AM842" s="16">
        <f t="shared" si="89"/>
        <v>0</v>
      </c>
      <c r="AN842" s="16">
        <v>0</v>
      </c>
      <c r="AO842" s="16">
        <v>0</v>
      </c>
      <c r="AP842" s="16">
        <f t="shared" si="90"/>
        <v>0</v>
      </c>
      <c r="AQ842" s="16">
        <v>0</v>
      </c>
      <c r="AR842" s="16">
        <f t="shared" si="91"/>
        <v>0</v>
      </c>
      <c r="AS842" s="16" t="s">
        <v>1997</v>
      </c>
      <c r="AT842" s="16" t="s">
        <v>273</v>
      </c>
      <c r="AU842" s="16" t="s">
        <v>274</v>
      </c>
      <c r="AV842" s="16">
        <v>0</v>
      </c>
      <c r="AW842" s="36">
        <v>0</v>
      </c>
      <c r="AX842" s="36">
        <v>0</v>
      </c>
      <c r="AY842" s="36">
        <v>0</v>
      </c>
      <c r="AZ842" s="36">
        <v>0</v>
      </c>
      <c r="BA842" s="36">
        <v>0</v>
      </c>
      <c r="BB842" s="36"/>
    </row>
    <row r="843" spans="1:54" hidden="1" x14ac:dyDescent="0.25">
      <c r="A843" s="2" t="str">
        <f t="shared" si="85"/>
        <v>R</v>
      </c>
      <c r="B843" s="34" t="s">
        <v>253</v>
      </c>
      <c r="C843" s="2" t="s">
        <v>3387</v>
      </c>
      <c r="D843" s="35" t="s">
        <v>3388</v>
      </c>
      <c r="E843" s="2" t="s">
        <v>3389</v>
      </c>
      <c r="F843" s="2" t="s">
        <v>3390</v>
      </c>
      <c r="G843" s="2" t="s">
        <v>3391</v>
      </c>
      <c r="H843" s="2" t="s">
        <v>3390</v>
      </c>
      <c r="I843" s="2" t="s">
        <v>3392</v>
      </c>
      <c r="J843" s="2" t="s">
        <v>3393</v>
      </c>
      <c r="K843" s="2" t="s">
        <v>262</v>
      </c>
      <c r="L843" s="2">
        <v>4022</v>
      </c>
      <c r="M843" s="2" t="s">
        <v>1991</v>
      </c>
      <c r="N843" s="2" t="s">
        <v>264</v>
      </c>
      <c r="O843" s="2" t="s">
        <v>300</v>
      </c>
      <c r="P843" s="2" t="s">
        <v>460</v>
      </c>
      <c r="Q843" s="2" t="s">
        <v>51</v>
      </c>
      <c r="R843" s="2" t="s">
        <v>2018</v>
      </c>
      <c r="S843" s="2" t="s">
        <v>85</v>
      </c>
      <c r="T843" s="2" t="s">
        <v>3394</v>
      </c>
      <c r="U843" s="2" t="s">
        <v>94</v>
      </c>
      <c r="V843" s="2" t="s">
        <v>269</v>
      </c>
      <c r="W843" s="2" t="s">
        <v>270</v>
      </c>
      <c r="X843" s="2" t="s">
        <v>2034</v>
      </c>
      <c r="Y843" s="2" t="s">
        <v>2035</v>
      </c>
      <c r="Z843" s="16">
        <v>2030000</v>
      </c>
      <c r="AA843" s="50">
        <v>1617074</v>
      </c>
      <c r="AB843" s="16">
        <v>1794161.78</v>
      </c>
      <c r="AC843" s="16">
        <v>209486.770536</v>
      </c>
      <c r="AD843" s="36">
        <f t="shared" si="86"/>
        <v>1407587.2294640001</v>
      </c>
      <c r="AE843" s="16">
        <v>5038584</v>
      </c>
      <c r="AF843" s="16">
        <v>4838584</v>
      </c>
      <c r="AG843" s="16">
        <f t="shared" si="87"/>
        <v>200000</v>
      </c>
      <c r="AH843" s="16">
        <v>0</v>
      </c>
      <c r="AI843" s="16">
        <v>0</v>
      </c>
      <c r="AJ843" s="16">
        <f t="shared" si="88"/>
        <v>0</v>
      </c>
      <c r="AK843" s="16">
        <v>0</v>
      </c>
      <c r="AL843" s="16">
        <v>0</v>
      </c>
      <c r="AM843" s="16">
        <f t="shared" si="89"/>
        <v>0</v>
      </c>
      <c r="AN843" s="16">
        <v>0</v>
      </c>
      <c r="AO843" s="16">
        <v>0</v>
      </c>
      <c r="AP843" s="16">
        <f t="shared" si="90"/>
        <v>0</v>
      </c>
      <c r="AQ843" s="16">
        <v>0</v>
      </c>
      <c r="AR843" s="16">
        <f t="shared" si="91"/>
        <v>1607587.2294640001</v>
      </c>
      <c r="AS843" s="16" t="s">
        <v>1997</v>
      </c>
      <c r="AT843" s="16" t="s">
        <v>273</v>
      </c>
      <c r="AU843" s="16" t="s">
        <v>274</v>
      </c>
      <c r="AV843" s="16">
        <v>0</v>
      </c>
      <c r="AW843" s="36">
        <v>0</v>
      </c>
      <c r="AX843" s="36">
        <v>0</v>
      </c>
      <c r="AY843" s="36">
        <v>0</v>
      </c>
      <c r="AZ843" s="36">
        <v>0</v>
      </c>
      <c r="BA843" s="36">
        <v>0</v>
      </c>
      <c r="BB843" s="36"/>
    </row>
    <row r="844" spans="1:54" hidden="1" x14ac:dyDescent="0.25">
      <c r="A844" s="2" t="str">
        <f t="shared" si="85"/>
        <v>R</v>
      </c>
      <c r="B844" s="34" t="s">
        <v>253</v>
      </c>
      <c r="C844" s="2" t="s">
        <v>3387</v>
      </c>
      <c r="D844" s="35" t="s">
        <v>3388</v>
      </c>
      <c r="E844" s="2" t="s">
        <v>3389</v>
      </c>
      <c r="F844" s="2" t="s">
        <v>3390</v>
      </c>
      <c r="G844" s="2" t="s">
        <v>3391</v>
      </c>
      <c r="H844" s="2" t="s">
        <v>3390</v>
      </c>
      <c r="I844" s="2" t="s">
        <v>3395</v>
      </c>
      <c r="J844" s="2" t="s">
        <v>3396</v>
      </c>
      <c r="K844" s="2" t="s">
        <v>262</v>
      </c>
      <c r="L844" s="2">
        <v>4022</v>
      </c>
      <c r="M844" s="2" t="s">
        <v>1991</v>
      </c>
      <c r="N844" s="2" t="s">
        <v>264</v>
      </c>
      <c r="O844" s="2" t="s">
        <v>300</v>
      </c>
      <c r="P844" s="2" t="s">
        <v>460</v>
      </c>
      <c r="Q844" s="2" t="s">
        <v>51</v>
      </c>
      <c r="R844" s="2" t="s">
        <v>2018</v>
      </c>
      <c r="S844" s="2" t="s">
        <v>85</v>
      </c>
      <c r="T844" s="2" t="s">
        <v>3394</v>
      </c>
      <c r="U844" s="2" t="s">
        <v>94</v>
      </c>
      <c r="V844" s="2" t="s">
        <v>269</v>
      </c>
      <c r="W844" s="2" t="s">
        <v>270</v>
      </c>
      <c r="X844" s="2" t="s">
        <v>2034</v>
      </c>
      <c r="Y844" s="2" t="s">
        <v>2035</v>
      </c>
      <c r="Z844" s="16">
        <v>0</v>
      </c>
      <c r="AA844" s="50">
        <v>412926</v>
      </c>
      <c r="AB844" s="16">
        <v>445985.24</v>
      </c>
      <c r="AC844" s="16">
        <v>1514038.5070770001</v>
      </c>
      <c r="AD844" s="36">
        <f t="shared" si="86"/>
        <v>-1101112.5070770001</v>
      </c>
      <c r="AE844" s="16">
        <v>0</v>
      </c>
      <c r="AF844" s="16">
        <v>0</v>
      </c>
      <c r="AG844" s="16">
        <f t="shared" si="87"/>
        <v>0</v>
      </c>
      <c r="AH844" s="16">
        <v>0</v>
      </c>
      <c r="AI844" s="16">
        <v>0</v>
      </c>
      <c r="AJ844" s="16">
        <f t="shared" si="88"/>
        <v>0</v>
      </c>
      <c r="AK844" s="16">
        <v>0</v>
      </c>
      <c r="AL844" s="16">
        <v>0</v>
      </c>
      <c r="AM844" s="16">
        <f t="shared" si="89"/>
        <v>0</v>
      </c>
      <c r="AN844" s="16">
        <v>0</v>
      </c>
      <c r="AO844" s="16">
        <v>0</v>
      </c>
      <c r="AP844" s="16">
        <f t="shared" si="90"/>
        <v>0</v>
      </c>
      <c r="AQ844" s="16">
        <v>0</v>
      </c>
      <c r="AR844" s="16">
        <f t="shared" si="91"/>
        <v>-1101112.5070770001</v>
      </c>
      <c r="AS844" s="16" t="s">
        <v>1997</v>
      </c>
      <c r="AT844" s="16" t="s">
        <v>3397</v>
      </c>
      <c r="AU844" s="16" t="s">
        <v>274</v>
      </c>
      <c r="AV844" s="16">
        <v>0</v>
      </c>
      <c r="AW844" s="36">
        <v>0</v>
      </c>
      <c r="AX844" s="36">
        <v>0</v>
      </c>
      <c r="AY844" s="36">
        <v>0</v>
      </c>
      <c r="AZ844" s="36">
        <v>0</v>
      </c>
      <c r="BA844" s="36">
        <v>0</v>
      </c>
      <c r="BB844" s="36"/>
    </row>
    <row r="845" spans="1:54" hidden="1" x14ac:dyDescent="0.25">
      <c r="A845" s="2" t="str">
        <f t="shared" ref="A845:A908" si="92">LEFT(C845,1)</f>
        <v>R</v>
      </c>
      <c r="B845" s="34" t="s">
        <v>253</v>
      </c>
      <c r="C845" s="2" t="s">
        <v>3387</v>
      </c>
      <c r="D845" s="35" t="s">
        <v>3388</v>
      </c>
      <c r="E845" s="2" t="s">
        <v>3389</v>
      </c>
      <c r="F845" s="2" t="s">
        <v>3390</v>
      </c>
      <c r="G845" s="2" t="s">
        <v>3391</v>
      </c>
      <c r="H845" s="2" t="s">
        <v>3390</v>
      </c>
      <c r="I845" s="2" t="s">
        <v>3398</v>
      </c>
      <c r="J845" s="2" t="s">
        <v>3399</v>
      </c>
      <c r="K845" s="2" t="s">
        <v>262</v>
      </c>
      <c r="L845" s="2">
        <v>4022</v>
      </c>
      <c r="M845" s="2" t="s">
        <v>1991</v>
      </c>
      <c r="N845" s="2" t="s">
        <v>422</v>
      </c>
      <c r="O845" s="2" t="s">
        <v>450</v>
      </c>
      <c r="P845" s="2" t="s">
        <v>460</v>
      </c>
      <c r="Q845" s="2" t="s">
        <v>51</v>
      </c>
      <c r="R845" s="2" t="s">
        <v>2018</v>
      </c>
      <c r="S845" s="2" t="s">
        <v>85</v>
      </c>
      <c r="T845" s="2" t="s">
        <v>3394</v>
      </c>
      <c r="U845" s="2" t="s">
        <v>94</v>
      </c>
      <c r="V845" s="2" t="s">
        <v>269</v>
      </c>
      <c r="W845" s="2" t="s">
        <v>270</v>
      </c>
      <c r="X845" s="2" t="s">
        <v>2034</v>
      </c>
      <c r="Y845" s="2" t="s">
        <v>2035</v>
      </c>
      <c r="Z845" s="16">
        <v>0</v>
      </c>
      <c r="AA845" s="16">
        <v>37678</v>
      </c>
      <c r="AB845" s="16">
        <v>0</v>
      </c>
      <c r="AC845" s="16">
        <v>0</v>
      </c>
      <c r="AD845" s="36">
        <f t="shared" ref="AD845:AD908" si="93">AA845-AC845</f>
        <v>37678</v>
      </c>
      <c r="AE845" s="16">
        <v>0</v>
      </c>
      <c r="AF845" s="16">
        <v>0</v>
      </c>
      <c r="AG845" s="16">
        <f t="shared" ref="AG845:AG908" si="94">AE845-AF845</f>
        <v>0</v>
      </c>
      <c r="AH845" s="16">
        <v>0</v>
      </c>
      <c r="AI845" s="16">
        <v>0</v>
      </c>
      <c r="AJ845" s="16">
        <f t="shared" ref="AJ845:AJ908" si="95">AH845-AI845</f>
        <v>0</v>
      </c>
      <c r="AK845" s="16">
        <v>0</v>
      </c>
      <c r="AL845" s="16">
        <v>0</v>
      </c>
      <c r="AM845" s="16">
        <f t="shared" ref="AM845:AM908" si="96">AK845-AL845</f>
        <v>0</v>
      </c>
      <c r="AN845" s="16">
        <v>0</v>
      </c>
      <c r="AO845" s="16">
        <v>0</v>
      </c>
      <c r="AP845" s="16">
        <f t="shared" ref="AP845:AP908" si="97">AN845-AO845</f>
        <v>0</v>
      </c>
      <c r="AQ845" s="16">
        <v>0</v>
      </c>
      <c r="AR845" s="16">
        <f t="shared" ref="AR845:AR908" si="98">AP845+AM845+AJ845+AG845+AD845</f>
        <v>37678</v>
      </c>
      <c r="AS845" s="16">
        <v>0</v>
      </c>
      <c r="AT845" s="16" t="s">
        <v>273</v>
      </c>
      <c r="AU845" s="16" t="s">
        <v>274</v>
      </c>
      <c r="AV845" s="16">
        <v>0</v>
      </c>
      <c r="AW845" s="36">
        <v>0</v>
      </c>
      <c r="AX845" s="36">
        <v>0</v>
      </c>
      <c r="AY845" s="36">
        <v>0</v>
      </c>
      <c r="AZ845" s="36">
        <v>0</v>
      </c>
      <c r="BA845" s="36">
        <v>0</v>
      </c>
      <c r="BB845" s="36"/>
    </row>
    <row r="846" spans="1:54" hidden="1" x14ac:dyDescent="0.25">
      <c r="A846" s="2" t="str">
        <f t="shared" si="92"/>
        <v>R</v>
      </c>
      <c r="B846" s="34" t="s">
        <v>253</v>
      </c>
      <c r="C846" s="2" t="s">
        <v>3387</v>
      </c>
      <c r="D846" s="35" t="s">
        <v>3388</v>
      </c>
      <c r="E846" s="2" t="s">
        <v>3389</v>
      </c>
      <c r="F846" s="2" t="s">
        <v>3390</v>
      </c>
      <c r="G846" s="2" t="s">
        <v>3391</v>
      </c>
      <c r="H846" s="2" t="s">
        <v>3390</v>
      </c>
      <c r="I846" s="2" t="s">
        <v>3400</v>
      </c>
      <c r="J846" s="2" t="s">
        <v>3401</v>
      </c>
      <c r="K846" s="2" t="s">
        <v>262</v>
      </c>
      <c r="L846" s="2">
        <v>4022</v>
      </c>
      <c r="M846" s="2" t="s">
        <v>1991</v>
      </c>
      <c r="N846" s="2" t="s">
        <v>422</v>
      </c>
      <c r="O846" s="2" t="s">
        <v>265</v>
      </c>
      <c r="P846" s="2" t="s">
        <v>460</v>
      </c>
      <c r="Q846" s="2" t="s">
        <v>51</v>
      </c>
      <c r="R846" s="2" t="s">
        <v>2018</v>
      </c>
      <c r="S846" s="2" t="s">
        <v>85</v>
      </c>
      <c r="T846" s="2" t="s">
        <v>3394</v>
      </c>
      <c r="U846" s="2" t="s">
        <v>94</v>
      </c>
      <c r="V846" s="2" t="s">
        <v>269</v>
      </c>
      <c r="W846" s="2" t="s">
        <v>270</v>
      </c>
      <c r="X846" s="2" t="s">
        <v>2034</v>
      </c>
      <c r="Y846" s="2" t="s">
        <v>2035</v>
      </c>
      <c r="Z846" s="16">
        <v>0</v>
      </c>
      <c r="AA846" s="16">
        <v>0</v>
      </c>
      <c r="AB846" s="16">
        <v>0</v>
      </c>
      <c r="AC846" s="16">
        <v>0</v>
      </c>
      <c r="AD846" s="36">
        <f t="shared" si="93"/>
        <v>0</v>
      </c>
      <c r="AE846" s="16">
        <v>0</v>
      </c>
      <c r="AF846" s="16">
        <v>0</v>
      </c>
      <c r="AG846" s="16">
        <f t="shared" si="94"/>
        <v>0</v>
      </c>
      <c r="AH846" s="16">
        <v>0</v>
      </c>
      <c r="AI846" s="16">
        <v>0</v>
      </c>
      <c r="AJ846" s="16">
        <f t="shared" si="95"/>
        <v>0</v>
      </c>
      <c r="AK846" s="16">
        <v>0</v>
      </c>
      <c r="AL846" s="16">
        <v>0</v>
      </c>
      <c r="AM846" s="16">
        <f t="shared" si="96"/>
        <v>0</v>
      </c>
      <c r="AN846" s="16">
        <v>0</v>
      </c>
      <c r="AO846" s="16">
        <v>0</v>
      </c>
      <c r="AP846" s="16">
        <f t="shared" si="97"/>
        <v>0</v>
      </c>
      <c r="AQ846" s="16">
        <v>0</v>
      </c>
      <c r="AR846" s="16">
        <f t="shared" si="98"/>
        <v>0</v>
      </c>
      <c r="AS846" s="16">
        <v>0</v>
      </c>
      <c r="AT846" s="16" t="s">
        <v>273</v>
      </c>
      <c r="AU846" s="16" t="s">
        <v>274</v>
      </c>
      <c r="AV846" s="16">
        <v>0</v>
      </c>
      <c r="AW846" s="36">
        <v>0</v>
      </c>
      <c r="AX846" s="36">
        <v>0</v>
      </c>
      <c r="AY846" s="36">
        <v>0</v>
      </c>
      <c r="AZ846" s="36">
        <v>0</v>
      </c>
      <c r="BA846" s="36">
        <v>0</v>
      </c>
      <c r="BB846" s="36"/>
    </row>
    <row r="847" spans="1:54" hidden="1" x14ac:dyDescent="0.25">
      <c r="A847" s="2" t="str">
        <f t="shared" si="92"/>
        <v>R</v>
      </c>
      <c r="B847" s="34" t="s">
        <v>253</v>
      </c>
      <c r="C847" s="2" t="s">
        <v>3387</v>
      </c>
      <c r="D847" s="35" t="s">
        <v>3388</v>
      </c>
      <c r="E847" s="2" t="s">
        <v>3402</v>
      </c>
      <c r="F847" s="2" t="s">
        <v>3403</v>
      </c>
      <c r="G847" s="2" t="s">
        <v>3404</v>
      </c>
      <c r="H847" s="2" t="s">
        <v>3403</v>
      </c>
      <c r="I847" s="2" t="s">
        <v>3405</v>
      </c>
      <c r="J847" s="2" t="s">
        <v>3406</v>
      </c>
      <c r="K847" s="2" t="s">
        <v>262</v>
      </c>
      <c r="L847" s="2">
        <v>4022</v>
      </c>
      <c r="M847" s="2" t="s">
        <v>1991</v>
      </c>
      <c r="N847" s="2" t="s">
        <v>264</v>
      </c>
      <c r="O847" s="2" t="s">
        <v>300</v>
      </c>
      <c r="P847" s="2" t="s">
        <v>460</v>
      </c>
      <c r="Q847" s="2" t="s">
        <v>51</v>
      </c>
      <c r="R847" s="2" t="s">
        <v>2018</v>
      </c>
      <c r="S847" s="2" t="s">
        <v>85</v>
      </c>
      <c r="T847" s="2" t="s">
        <v>3407</v>
      </c>
      <c r="U847" s="2" t="s">
        <v>93</v>
      </c>
      <c r="V847" s="2" t="s">
        <v>269</v>
      </c>
      <c r="W847" s="2" t="s">
        <v>270</v>
      </c>
      <c r="X847" s="2" t="s">
        <v>2034</v>
      </c>
      <c r="Y847" s="2" t="s">
        <v>2035</v>
      </c>
      <c r="Z847" s="16">
        <v>0</v>
      </c>
      <c r="AA847" s="16">
        <v>0</v>
      </c>
      <c r="AB847" s="16">
        <v>81504.05</v>
      </c>
      <c r="AC847" s="16">
        <v>111344.21000000002</v>
      </c>
      <c r="AD847" s="36">
        <f t="shared" si="93"/>
        <v>-111344.21000000002</v>
      </c>
      <c r="AE847" s="16">
        <v>0</v>
      </c>
      <c r="AF847" s="16">
        <v>0</v>
      </c>
      <c r="AG847" s="16">
        <f t="shared" si="94"/>
        <v>0</v>
      </c>
      <c r="AH847" s="16">
        <v>0</v>
      </c>
      <c r="AI847" s="16">
        <v>0</v>
      </c>
      <c r="AJ847" s="16">
        <f t="shared" si="95"/>
        <v>0</v>
      </c>
      <c r="AK847" s="16">
        <v>0</v>
      </c>
      <c r="AL847" s="16">
        <v>0</v>
      </c>
      <c r="AM847" s="16">
        <f t="shared" si="96"/>
        <v>0</v>
      </c>
      <c r="AN847" s="16">
        <v>0</v>
      </c>
      <c r="AO847" s="16">
        <v>0</v>
      </c>
      <c r="AP847" s="16">
        <f t="shared" si="97"/>
        <v>0</v>
      </c>
      <c r="AQ847" s="16">
        <v>0</v>
      </c>
      <c r="AR847" s="16">
        <f t="shared" si="98"/>
        <v>-111344.21000000002</v>
      </c>
      <c r="AS847" s="16" t="s">
        <v>1997</v>
      </c>
      <c r="AT847" s="16" t="s">
        <v>273</v>
      </c>
      <c r="AU847" s="16" t="s">
        <v>274</v>
      </c>
      <c r="AV847" s="16">
        <v>0</v>
      </c>
      <c r="AW847" s="36">
        <v>0</v>
      </c>
      <c r="AX847" s="36">
        <v>0</v>
      </c>
      <c r="AY847" s="36">
        <v>0</v>
      </c>
      <c r="AZ847" s="36">
        <v>0</v>
      </c>
      <c r="BA847" s="36">
        <v>0</v>
      </c>
      <c r="BB847" s="36"/>
    </row>
    <row r="848" spans="1:54" hidden="1" x14ac:dyDescent="0.25">
      <c r="A848" s="2" t="str">
        <f t="shared" si="92"/>
        <v>R</v>
      </c>
      <c r="B848" s="34" t="s">
        <v>253</v>
      </c>
      <c r="C848" s="2" t="s">
        <v>3387</v>
      </c>
      <c r="D848" s="35" t="s">
        <v>3388</v>
      </c>
      <c r="E848" s="2" t="s">
        <v>3402</v>
      </c>
      <c r="F848" s="2" t="s">
        <v>3403</v>
      </c>
      <c r="G848" s="2" t="s">
        <v>3404</v>
      </c>
      <c r="H848" s="2" t="s">
        <v>3403</v>
      </c>
      <c r="I848" s="2" t="s">
        <v>3408</v>
      </c>
      <c r="J848" s="2" t="s">
        <v>3409</v>
      </c>
      <c r="K848" s="2" t="s">
        <v>262</v>
      </c>
      <c r="L848" s="2">
        <v>4022</v>
      </c>
      <c r="M848" s="2" t="s">
        <v>1991</v>
      </c>
      <c r="N848" s="2" t="s">
        <v>264</v>
      </c>
      <c r="O848" s="2" t="s">
        <v>300</v>
      </c>
      <c r="P848" s="2" t="s">
        <v>460</v>
      </c>
      <c r="Q848" s="2" t="s">
        <v>51</v>
      </c>
      <c r="R848" s="2" t="s">
        <v>2018</v>
      </c>
      <c r="S848" s="2" t="s">
        <v>85</v>
      </c>
      <c r="T848" s="2" t="s">
        <v>3407</v>
      </c>
      <c r="U848" s="2" t="s">
        <v>93</v>
      </c>
      <c r="V848" s="2" t="s">
        <v>269</v>
      </c>
      <c r="W848" s="2" t="s">
        <v>270</v>
      </c>
      <c r="X848" s="2" t="s">
        <v>2034</v>
      </c>
      <c r="Y848" s="2" t="s">
        <v>2035</v>
      </c>
      <c r="Z848" s="16">
        <v>6154248</v>
      </c>
      <c r="AA848" s="50">
        <v>5859129</v>
      </c>
      <c r="AB848" s="16">
        <v>7278965.0599999996</v>
      </c>
      <c r="AC848" s="16">
        <v>5683405.2332453001</v>
      </c>
      <c r="AD848" s="36">
        <f t="shared" si="93"/>
        <v>175723.76675469987</v>
      </c>
      <c r="AE848" s="16">
        <v>0</v>
      </c>
      <c r="AF848" s="16">
        <v>0</v>
      </c>
      <c r="AG848" s="16">
        <f t="shared" si="94"/>
        <v>0</v>
      </c>
      <c r="AH848" s="16">
        <v>0</v>
      </c>
      <c r="AI848" s="16">
        <v>0</v>
      </c>
      <c r="AJ848" s="16">
        <f t="shared" si="95"/>
        <v>0</v>
      </c>
      <c r="AK848" s="16">
        <v>0</v>
      </c>
      <c r="AL848" s="16">
        <v>0</v>
      </c>
      <c r="AM848" s="16">
        <f t="shared" si="96"/>
        <v>0</v>
      </c>
      <c r="AN848" s="16">
        <v>0</v>
      </c>
      <c r="AO848" s="16">
        <v>0</v>
      </c>
      <c r="AP848" s="16">
        <f t="shared" si="97"/>
        <v>0</v>
      </c>
      <c r="AQ848" s="16">
        <v>0</v>
      </c>
      <c r="AR848" s="16">
        <f t="shared" si="98"/>
        <v>175723.76675469987</v>
      </c>
      <c r="AS848" s="16" t="s">
        <v>1997</v>
      </c>
      <c r="AT848" s="16" t="s">
        <v>273</v>
      </c>
      <c r="AU848" s="16" t="s">
        <v>274</v>
      </c>
      <c r="AV848" s="16">
        <v>0</v>
      </c>
      <c r="AW848" s="36">
        <v>0</v>
      </c>
      <c r="AX848" s="36">
        <v>0</v>
      </c>
      <c r="AY848" s="36">
        <v>0</v>
      </c>
      <c r="AZ848" s="36">
        <v>0</v>
      </c>
      <c r="BA848" s="36">
        <v>0</v>
      </c>
      <c r="BB848" s="36"/>
    </row>
    <row r="849" spans="1:54" hidden="1" x14ac:dyDescent="0.25">
      <c r="A849" s="2" t="str">
        <f t="shared" si="92"/>
        <v>R</v>
      </c>
      <c r="B849" s="34" t="s">
        <v>253</v>
      </c>
      <c r="C849" s="2" t="s">
        <v>3387</v>
      </c>
      <c r="D849" s="35" t="s">
        <v>3388</v>
      </c>
      <c r="E849" s="2" t="s">
        <v>3402</v>
      </c>
      <c r="F849" s="2" t="s">
        <v>3403</v>
      </c>
      <c r="G849" s="2" t="s">
        <v>3404</v>
      </c>
      <c r="H849" s="2" t="s">
        <v>3403</v>
      </c>
      <c r="I849" s="2" t="s">
        <v>3410</v>
      </c>
      <c r="J849" s="2" t="s">
        <v>3411</v>
      </c>
      <c r="K849" s="2" t="s">
        <v>262</v>
      </c>
      <c r="L849" s="2">
        <v>4022</v>
      </c>
      <c r="M849" s="2" t="s">
        <v>1991</v>
      </c>
      <c r="N849" s="2" t="s">
        <v>264</v>
      </c>
      <c r="O849" s="2" t="s">
        <v>300</v>
      </c>
      <c r="P849" s="2" t="s">
        <v>460</v>
      </c>
      <c r="Q849" s="2" t="s">
        <v>51</v>
      </c>
      <c r="R849" s="2" t="s">
        <v>2018</v>
      </c>
      <c r="S849" s="2" t="s">
        <v>85</v>
      </c>
      <c r="T849" s="2" t="s">
        <v>3407</v>
      </c>
      <c r="U849" s="2" t="s">
        <v>93</v>
      </c>
      <c r="V849" s="2" t="s">
        <v>269</v>
      </c>
      <c r="W849" s="2" t="s">
        <v>270</v>
      </c>
      <c r="X849" s="2" t="s">
        <v>2034</v>
      </c>
      <c r="Y849" s="2" t="s">
        <v>2035</v>
      </c>
      <c r="Z849" s="16">
        <v>0</v>
      </c>
      <c r="AA849" s="16">
        <v>0</v>
      </c>
      <c r="AB849" s="16">
        <v>-1615.77</v>
      </c>
      <c r="AC849" s="16">
        <v>-1615.77</v>
      </c>
      <c r="AD849" s="36">
        <f t="shared" si="93"/>
        <v>1615.77</v>
      </c>
      <c r="AE849" s="16">
        <v>0</v>
      </c>
      <c r="AF849" s="16">
        <v>0</v>
      </c>
      <c r="AG849" s="16">
        <f t="shared" si="94"/>
        <v>0</v>
      </c>
      <c r="AH849" s="16">
        <v>0</v>
      </c>
      <c r="AI849" s="16">
        <v>0</v>
      </c>
      <c r="AJ849" s="16">
        <f t="shared" si="95"/>
        <v>0</v>
      </c>
      <c r="AK849" s="16">
        <v>0</v>
      </c>
      <c r="AL849" s="16">
        <v>0</v>
      </c>
      <c r="AM849" s="16">
        <f t="shared" si="96"/>
        <v>0</v>
      </c>
      <c r="AN849" s="16">
        <v>0</v>
      </c>
      <c r="AO849" s="16">
        <v>0</v>
      </c>
      <c r="AP849" s="16">
        <f t="shared" si="97"/>
        <v>0</v>
      </c>
      <c r="AQ849" s="16">
        <v>0</v>
      </c>
      <c r="AR849" s="16">
        <f t="shared" si="98"/>
        <v>1615.77</v>
      </c>
      <c r="AS849" s="16" t="s">
        <v>1997</v>
      </c>
      <c r="AT849" s="16" t="s">
        <v>273</v>
      </c>
      <c r="AU849" s="16" t="s">
        <v>274</v>
      </c>
      <c r="AV849" s="16">
        <v>0</v>
      </c>
      <c r="AW849" s="36">
        <v>0</v>
      </c>
      <c r="AX849" s="36">
        <v>0</v>
      </c>
      <c r="AY849" s="36">
        <v>0</v>
      </c>
      <c r="AZ849" s="36">
        <v>0</v>
      </c>
      <c r="BA849" s="36">
        <v>0</v>
      </c>
      <c r="BB849" s="36"/>
    </row>
    <row r="850" spans="1:54" hidden="1" x14ac:dyDescent="0.25">
      <c r="A850" s="2" t="str">
        <f t="shared" si="92"/>
        <v>R</v>
      </c>
      <c r="B850" s="34" t="s">
        <v>253</v>
      </c>
      <c r="C850" s="2" t="s">
        <v>3387</v>
      </c>
      <c r="D850" s="35" t="s">
        <v>3388</v>
      </c>
      <c r="E850" s="2" t="s">
        <v>3402</v>
      </c>
      <c r="F850" s="2" t="s">
        <v>3403</v>
      </c>
      <c r="G850" s="2" t="s">
        <v>3404</v>
      </c>
      <c r="H850" s="2" t="s">
        <v>3403</v>
      </c>
      <c r="I850" s="2" t="s">
        <v>3412</v>
      </c>
      <c r="J850" s="2" t="s">
        <v>3413</v>
      </c>
      <c r="K850" s="2" t="s">
        <v>262</v>
      </c>
      <c r="L850" s="2">
        <v>4022</v>
      </c>
      <c r="M850" s="2" t="s">
        <v>1991</v>
      </c>
      <c r="N850" s="2" t="s">
        <v>264</v>
      </c>
      <c r="O850" s="2" t="s">
        <v>300</v>
      </c>
      <c r="P850" s="2" t="s">
        <v>460</v>
      </c>
      <c r="Q850" s="2" t="s">
        <v>51</v>
      </c>
      <c r="R850" s="2" t="s">
        <v>2018</v>
      </c>
      <c r="S850" s="2" t="s">
        <v>85</v>
      </c>
      <c r="T850" s="2" t="s">
        <v>3407</v>
      </c>
      <c r="U850" s="2" t="s">
        <v>93</v>
      </c>
      <c r="V850" s="2" t="s">
        <v>269</v>
      </c>
      <c r="W850" s="2" t="s">
        <v>270</v>
      </c>
      <c r="X850" s="2" t="s">
        <v>2034</v>
      </c>
      <c r="Y850" s="2" t="s">
        <v>2035</v>
      </c>
      <c r="Z850" s="16">
        <v>0</v>
      </c>
      <c r="AA850" s="16">
        <v>0</v>
      </c>
      <c r="AB850" s="16">
        <v>6354.24</v>
      </c>
      <c r="AC850" s="16">
        <v>6384.54</v>
      </c>
      <c r="AD850" s="36">
        <f t="shared" si="93"/>
        <v>-6384.54</v>
      </c>
      <c r="AE850" s="16">
        <v>0</v>
      </c>
      <c r="AF850" s="16">
        <v>0</v>
      </c>
      <c r="AG850" s="16">
        <f t="shared" si="94"/>
        <v>0</v>
      </c>
      <c r="AH850" s="16">
        <v>0</v>
      </c>
      <c r="AI850" s="16">
        <v>0</v>
      </c>
      <c r="AJ850" s="16">
        <f t="shared" si="95"/>
        <v>0</v>
      </c>
      <c r="AK850" s="16">
        <v>0</v>
      </c>
      <c r="AL850" s="16">
        <v>0</v>
      </c>
      <c r="AM850" s="16">
        <f t="shared" si="96"/>
        <v>0</v>
      </c>
      <c r="AN850" s="16">
        <v>0</v>
      </c>
      <c r="AO850" s="16">
        <v>0</v>
      </c>
      <c r="AP850" s="16">
        <f t="shared" si="97"/>
        <v>0</v>
      </c>
      <c r="AQ850" s="16">
        <v>0</v>
      </c>
      <c r="AR850" s="16">
        <f t="shared" si="98"/>
        <v>-6384.54</v>
      </c>
      <c r="AS850" s="16" t="s">
        <v>1997</v>
      </c>
      <c r="AT850" s="16" t="s">
        <v>273</v>
      </c>
      <c r="AU850" s="16" t="s">
        <v>274</v>
      </c>
      <c r="AV850" s="16">
        <v>0</v>
      </c>
      <c r="AW850" s="36">
        <v>0</v>
      </c>
      <c r="AX850" s="36">
        <v>0</v>
      </c>
      <c r="AY850" s="36">
        <v>0</v>
      </c>
      <c r="AZ850" s="36">
        <v>0</v>
      </c>
      <c r="BA850" s="36">
        <v>0</v>
      </c>
      <c r="BB850" s="36"/>
    </row>
    <row r="851" spans="1:54" hidden="1" x14ac:dyDescent="0.25">
      <c r="A851" s="2" t="str">
        <f t="shared" si="92"/>
        <v>R</v>
      </c>
      <c r="B851" s="34" t="s">
        <v>253</v>
      </c>
      <c r="C851" s="2" t="s">
        <v>3387</v>
      </c>
      <c r="D851" s="35" t="s">
        <v>3388</v>
      </c>
      <c r="E851" s="2" t="s">
        <v>3402</v>
      </c>
      <c r="F851" s="2" t="s">
        <v>3403</v>
      </c>
      <c r="G851" s="2" t="s">
        <v>3404</v>
      </c>
      <c r="H851" s="2" t="s">
        <v>3403</v>
      </c>
      <c r="I851" s="2" t="s">
        <v>3414</v>
      </c>
      <c r="J851" s="2" t="s">
        <v>3415</v>
      </c>
      <c r="K851" s="2" t="s">
        <v>262</v>
      </c>
      <c r="L851" s="2">
        <v>4022</v>
      </c>
      <c r="M851" s="2" t="s">
        <v>1991</v>
      </c>
      <c r="N851" s="2" t="s">
        <v>422</v>
      </c>
      <c r="O851" s="2" t="s">
        <v>300</v>
      </c>
      <c r="P851" s="2" t="s">
        <v>460</v>
      </c>
      <c r="Q851" s="2" t="s">
        <v>51</v>
      </c>
      <c r="R851" s="2" t="s">
        <v>2018</v>
      </c>
      <c r="S851" s="2" t="s">
        <v>85</v>
      </c>
      <c r="T851" s="2" t="s">
        <v>3407</v>
      </c>
      <c r="U851" s="2" t="s">
        <v>93</v>
      </c>
      <c r="V851" s="2" t="s">
        <v>269</v>
      </c>
      <c r="W851" s="2" t="s">
        <v>270</v>
      </c>
      <c r="X851" s="2" t="s">
        <v>2034</v>
      </c>
      <c r="Y851" s="2" t="s">
        <v>2035</v>
      </c>
      <c r="Z851" s="16">
        <v>0</v>
      </c>
      <c r="AA851" s="16">
        <v>82569</v>
      </c>
      <c r="AB851" s="16">
        <v>0</v>
      </c>
      <c r="AC851" s="16">
        <v>0</v>
      </c>
      <c r="AD851" s="36">
        <f t="shared" si="93"/>
        <v>82569</v>
      </c>
      <c r="AE851" s="16">
        <v>0</v>
      </c>
      <c r="AF851" s="16">
        <v>0</v>
      </c>
      <c r="AG851" s="16">
        <f t="shared" si="94"/>
        <v>0</v>
      </c>
      <c r="AH851" s="16">
        <v>0</v>
      </c>
      <c r="AI851" s="16">
        <v>0</v>
      </c>
      <c r="AJ851" s="16">
        <f t="shared" si="95"/>
        <v>0</v>
      </c>
      <c r="AK851" s="16">
        <v>0</v>
      </c>
      <c r="AL851" s="16">
        <v>0</v>
      </c>
      <c r="AM851" s="16">
        <f t="shared" si="96"/>
        <v>0</v>
      </c>
      <c r="AN851" s="16">
        <v>0</v>
      </c>
      <c r="AO851" s="16">
        <v>0</v>
      </c>
      <c r="AP851" s="16">
        <f t="shared" si="97"/>
        <v>0</v>
      </c>
      <c r="AQ851" s="16">
        <v>0</v>
      </c>
      <c r="AR851" s="16">
        <f t="shared" si="98"/>
        <v>82569</v>
      </c>
      <c r="AS851" s="16">
        <v>0</v>
      </c>
      <c r="AT851" s="16" t="s">
        <v>273</v>
      </c>
      <c r="AU851" s="16" t="s">
        <v>274</v>
      </c>
      <c r="AV851" s="16">
        <v>0</v>
      </c>
      <c r="AW851" s="36">
        <v>0</v>
      </c>
      <c r="AX851" s="36">
        <v>0</v>
      </c>
      <c r="AY851" s="36">
        <v>0</v>
      </c>
      <c r="AZ851" s="36">
        <v>0</v>
      </c>
      <c r="BA851" s="36">
        <v>0</v>
      </c>
      <c r="BB851" s="36"/>
    </row>
    <row r="852" spans="1:54" hidden="1" x14ac:dyDescent="0.25">
      <c r="A852" s="2" t="str">
        <f t="shared" si="92"/>
        <v>R</v>
      </c>
      <c r="B852" s="34" t="s">
        <v>253</v>
      </c>
      <c r="C852" s="2" t="s">
        <v>3387</v>
      </c>
      <c r="D852" s="35" t="s">
        <v>3388</v>
      </c>
      <c r="E852" s="2" t="s">
        <v>3402</v>
      </c>
      <c r="F852" s="2" t="s">
        <v>3403</v>
      </c>
      <c r="G852" s="2" t="s">
        <v>3404</v>
      </c>
      <c r="H852" s="2" t="s">
        <v>3403</v>
      </c>
      <c r="I852" s="2" t="s">
        <v>3416</v>
      </c>
      <c r="J852" s="2" t="s">
        <v>3417</v>
      </c>
      <c r="K852" s="2" t="s">
        <v>262</v>
      </c>
      <c r="L852" s="2">
        <v>4022</v>
      </c>
      <c r="M852" s="2" t="s">
        <v>1991</v>
      </c>
      <c r="N852" s="2" t="s">
        <v>422</v>
      </c>
      <c r="O852" s="2" t="s">
        <v>300</v>
      </c>
      <c r="P852" s="2" t="s">
        <v>460</v>
      </c>
      <c r="Q852" s="2" t="s">
        <v>51</v>
      </c>
      <c r="R852" s="2" t="s">
        <v>2018</v>
      </c>
      <c r="S852" s="2" t="s">
        <v>85</v>
      </c>
      <c r="T852" s="2" t="s">
        <v>3407</v>
      </c>
      <c r="U852" s="2" t="s">
        <v>93</v>
      </c>
      <c r="V852" s="2" t="s">
        <v>269</v>
      </c>
      <c r="W852" s="2" t="s">
        <v>270</v>
      </c>
      <c r="X852" s="2" t="s">
        <v>2034</v>
      </c>
      <c r="Y852" s="2" t="s">
        <v>2035</v>
      </c>
      <c r="Z852" s="16">
        <v>0</v>
      </c>
      <c r="AA852" s="16">
        <v>0</v>
      </c>
      <c r="AB852" s="16">
        <v>0</v>
      </c>
      <c r="AC852" s="16">
        <v>0</v>
      </c>
      <c r="AD852" s="36">
        <f t="shared" si="93"/>
        <v>0</v>
      </c>
      <c r="AE852" s="16">
        <v>0</v>
      </c>
      <c r="AF852" s="16">
        <v>0</v>
      </c>
      <c r="AG852" s="16">
        <f t="shared" si="94"/>
        <v>0</v>
      </c>
      <c r="AH852" s="16">
        <v>0</v>
      </c>
      <c r="AI852" s="16">
        <v>0</v>
      </c>
      <c r="AJ852" s="16">
        <f t="shared" si="95"/>
        <v>0</v>
      </c>
      <c r="AK852" s="16">
        <v>0</v>
      </c>
      <c r="AL852" s="16">
        <v>0</v>
      </c>
      <c r="AM852" s="16">
        <f t="shared" si="96"/>
        <v>0</v>
      </c>
      <c r="AN852" s="16">
        <v>0</v>
      </c>
      <c r="AO852" s="16">
        <v>0</v>
      </c>
      <c r="AP852" s="16">
        <f t="shared" si="97"/>
        <v>0</v>
      </c>
      <c r="AQ852" s="16">
        <v>0</v>
      </c>
      <c r="AR852" s="16">
        <f t="shared" si="98"/>
        <v>0</v>
      </c>
      <c r="AS852" s="16">
        <v>0</v>
      </c>
      <c r="AT852" s="16" t="s">
        <v>273</v>
      </c>
      <c r="AU852" s="16" t="s">
        <v>274</v>
      </c>
      <c r="AV852" s="16">
        <v>0</v>
      </c>
      <c r="AW852" s="36">
        <v>0</v>
      </c>
      <c r="AX852" s="36">
        <v>0</v>
      </c>
      <c r="AY852" s="36">
        <v>0</v>
      </c>
      <c r="AZ852" s="36">
        <v>0</v>
      </c>
      <c r="BA852" s="36">
        <v>0</v>
      </c>
      <c r="BB852" s="36"/>
    </row>
    <row r="853" spans="1:54" hidden="1" x14ac:dyDescent="0.25">
      <c r="A853" s="2" t="str">
        <f t="shared" si="92"/>
        <v>R</v>
      </c>
      <c r="B853" s="34" t="s">
        <v>253</v>
      </c>
      <c r="C853" s="2" t="s">
        <v>3387</v>
      </c>
      <c r="D853" s="35" t="s">
        <v>3388</v>
      </c>
      <c r="E853" s="2" t="s">
        <v>3402</v>
      </c>
      <c r="F853" s="2" t="s">
        <v>3403</v>
      </c>
      <c r="G853" s="2" t="s">
        <v>3404</v>
      </c>
      <c r="H853" s="2" t="s">
        <v>3403</v>
      </c>
      <c r="I853" s="2" t="s">
        <v>3418</v>
      </c>
      <c r="J853" s="2" t="s">
        <v>3419</v>
      </c>
      <c r="K853" s="2" t="s">
        <v>262</v>
      </c>
      <c r="L853" s="2">
        <v>4022</v>
      </c>
      <c r="M853" s="2" t="s">
        <v>1991</v>
      </c>
      <c r="N853" s="2" t="s">
        <v>422</v>
      </c>
      <c r="O853" s="2" t="s">
        <v>300</v>
      </c>
      <c r="P853" s="2" t="s">
        <v>460</v>
      </c>
      <c r="Q853" s="2" t="s">
        <v>51</v>
      </c>
      <c r="R853" s="2" t="s">
        <v>2018</v>
      </c>
      <c r="S853" s="2" t="s">
        <v>85</v>
      </c>
      <c r="T853" s="2" t="s">
        <v>3407</v>
      </c>
      <c r="U853" s="2" t="s">
        <v>93</v>
      </c>
      <c r="V853" s="2" t="s">
        <v>269</v>
      </c>
      <c r="W853" s="2" t="s">
        <v>270</v>
      </c>
      <c r="X853" s="2" t="s">
        <v>2034</v>
      </c>
      <c r="Y853" s="2" t="s">
        <v>2035</v>
      </c>
      <c r="Z853" s="16">
        <v>0</v>
      </c>
      <c r="AA853" s="16">
        <v>0</v>
      </c>
      <c r="AB853" s="16">
        <v>0</v>
      </c>
      <c r="AC853" s="16">
        <v>0</v>
      </c>
      <c r="AD853" s="36">
        <f t="shared" si="93"/>
        <v>0</v>
      </c>
      <c r="AE853" s="16">
        <v>0</v>
      </c>
      <c r="AF853" s="16">
        <v>0</v>
      </c>
      <c r="AG853" s="16">
        <f t="shared" si="94"/>
        <v>0</v>
      </c>
      <c r="AH853" s="16">
        <v>0</v>
      </c>
      <c r="AI853" s="16">
        <v>0</v>
      </c>
      <c r="AJ853" s="16">
        <f t="shared" si="95"/>
        <v>0</v>
      </c>
      <c r="AK853" s="16">
        <v>0</v>
      </c>
      <c r="AL853" s="16">
        <v>0</v>
      </c>
      <c r="AM853" s="16">
        <f t="shared" si="96"/>
        <v>0</v>
      </c>
      <c r="AN853" s="16">
        <v>0</v>
      </c>
      <c r="AO853" s="16">
        <v>0</v>
      </c>
      <c r="AP853" s="16">
        <f t="shared" si="97"/>
        <v>0</v>
      </c>
      <c r="AQ853" s="16">
        <v>0</v>
      </c>
      <c r="AR853" s="16">
        <f t="shared" si="98"/>
        <v>0</v>
      </c>
      <c r="AS853" s="16">
        <v>0</v>
      </c>
      <c r="AT853" s="16" t="s">
        <v>273</v>
      </c>
      <c r="AU853" s="16" t="s">
        <v>274</v>
      </c>
      <c r="AV853" s="16">
        <v>0</v>
      </c>
      <c r="AW853" s="36">
        <v>0</v>
      </c>
      <c r="AX853" s="36">
        <v>0</v>
      </c>
      <c r="AY853" s="36">
        <v>0</v>
      </c>
      <c r="AZ853" s="36">
        <v>0</v>
      </c>
      <c r="BA853" s="36">
        <v>0</v>
      </c>
      <c r="BB853" s="36"/>
    </row>
    <row r="854" spans="1:54" hidden="1" x14ac:dyDescent="0.25">
      <c r="A854" s="2" t="str">
        <f t="shared" si="92"/>
        <v>R</v>
      </c>
      <c r="B854" s="34" t="s">
        <v>253</v>
      </c>
      <c r="C854" s="2" t="s">
        <v>3387</v>
      </c>
      <c r="D854" s="35" t="s">
        <v>3388</v>
      </c>
      <c r="E854" s="2" t="s">
        <v>3402</v>
      </c>
      <c r="F854" s="2" t="s">
        <v>3403</v>
      </c>
      <c r="G854" s="2" t="s">
        <v>3404</v>
      </c>
      <c r="H854" s="2" t="s">
        <v>3403</v>
      </c>
      <c r="I854" s="2" t="s">
        <v>3420</v>
      </c>
      <c r="J854" s="2" t="s">
        <v>3421</v>
      </c>
      <c r="K854" s="2" t="s">
        <v>262</v>
      </c>
      <c r="L854" s="2">
        <v>4022</v>
      </c>
      <c r="M854" s="2" t="s">
        <v>1991</v>
      </c>
      <c r="N854" s="2" t="s">
        <v>264</v>
      </c>
      <c r="O854" s="2" t="s">
        <v>265</v>
      </c>
      <c r="P854" s="2" t="s">
        <v>460</v>
      </c>
      <c r="Q854" s="2" t="s">
        <v>51</v>
      </c>
      <c r="R854" s="2" t="s">
        <v>2018</v>
      </c>
      <c r="S854" s="2" t="s">
        <v>85</v>
      </c>
      <c r="T854" s="2" t="s">
        <v>3407</v>
      </c>
      <c r="U854" s="2" t="s">
        <v>93</v>
      </c>
      <c r="V854" s="2" t="s">
        <v>269</v>
      </c>
      <c r="W854" s="2" t="s">
        <v>270</v>
      </c>
      <c r="X854" s="2" t="s">
        <v>2034</v>
      </c>
      <c r="Y854" s="2" t="s">
        <v>2035</v>
      </c>
      <c r="Z854" s="16">
        <v>0</v>
      </c>
      <c r="AA854" s="50">
        <v>295119</v>
      </c>
      <c r="AB854" s="16">
        <v>377734.86</v>
      </c>
      <c r="AC854" s="16">
        <v>407225.84310870001</v>
      </c>
      <c r="AD854" s="36">
        <f t="shared" si="93"/>
        <v>-112106.84310870001</v>
      </c>
      <c r="AE854" s="16">
        <v>0</v>
      </c>
      <c r="AF854" s="16">
        <v>0</v>
      </c>
      <c r="AG854" s="16">
        <f t="shared" si="94"/>
        <v>0</v>
      </c>
      <c r="AH854" s="16">
        <v>0</v>
      </c>
      <c r="AI854" s="16">
        <v>0</v>
      </c>
      <c r="AJ854" s="16">
        <f t="shared" si="95"/>
        <v>0</v>
      </c>
      <c r="AK854" s="16">
        <v>0</v>
      </c>
      <c r="AL854" s="16">
        <v>0</v>
      </c>
      <c r="AM854" s="16">
        <f t="shared" si="96"/>
        <v>0</v>
      </c>
      <c r="AN854" s="16">
        <v>0</v>
      </c>
      <c r="AO854" s="16">
        <v>0</v>
      </c>
      <c r="AP854" s="16">
        <f t="shared" si="97"/>
        <v>0</v>
      </c>
      <c r="AQ854" s="16">
        <v>0</v>
      </c>
      <c r="AR854" s="16">
        <f t="shared" si="98"/>
        <v>-112106.84310870001</v>
      </c>
      <c r="AS854" s="16" t="s">
        <v>1997</v>
      </c>
      <c r="AT854" s="16" t="s">
        <v>273</v>
      </c>
      <c r="AU854" s="16" t="s">
        <v>274</v>
      </c>
      <c r="AV854" s="16">
        <v>0</v>
      </c>
      <c r="AW854" s="36">
        <v>0</v>
      </c>
      <c r="AX854" s="36">
        <v>0</v>
      </c>
      <c r="AY854" s="36">
        <v>0</v>
      </c>
      <c r="AZ854" s="36">
        <v>0</v>
      </c>
      <c r="BA854" s="36">
        <v>0</v>
      </c>
      <c r="BB854" s="36"/>
    </row>
    <row r="855" spans="1:54" hidden="1" x14ac:dyDescent="0.25">
      <c r="A855" s="2" t="str">
        <f t="shared" si="92"/>
        <v>R</v>
      </c>
      <c r="B855" s="34" t="s">
        <v>253</v>
      </c>
      <c r="C855" s="2" t="s">
        <v>3387</v>
      </c>
      <c r="D855" s="35" t="s">
        <v>3388</v>
      </c>
      <c r="E855" s="2" t="s">
        <v>3402</v>
      </c>
      <c r="F855" s="2" t="s">
        <v>3403</v>
      </c>
      <c r="G855" s="2" t="s">
        <v>3404</v>
      </c>
      <c r="H855" s="2" t="s">
        <v>3403</v>
      </c>
      <c r="I855" s="2" t="s">
        <v>3422</v>
      </c>
      <c r="J855" s="2" t="s">
        <v>3423</v>
      </c>
      <c r="K855" s="2" t="s">
        <v>262</v>
      </c>
      <c r="L855" s="2">
        <v>4022</v>
      </c>
      <c r="M855" s="2" t="s">
        <v>1991</v>
      </c>
      <c r="N855" s="2" t="s">
        <v>422</v>
      </c>
      <c r="O855" s="2" t="s">
        <v>265</v>
      </c>
      <c r="P855" s="2" t="s">
        <v>460</v>
      </c>
      <c r="Q855" s="2" t="s">
        <v>51</v>
      </c>
      <c r="R855" s="2" t="s">
        <v>2018</v>
      </c>
      <c r="S855" s="2" t="s">
        <v>85</v>
      </c>
      <c r="T855" s="2" t="s">
        <v>3407</v>
      </c>
      <c r="U855" s="2" t="s">
        <v>93</v>
      </c>
      <c r="V855" s="2" t="s">
        <v>269</v>
      </c>
      <c r="W855" s="2" t="s">
        <v>270</v>
      </c>
      <c r="X855" s="2" t="s">
        <v>2034</v>
      </c>
      <c r="Y855" s="2" t="s">
        <v>2035</v>
      </c>
      <c r="Z855" s="16">
        <v>0</v>
      </c>
      <c r="AA855" s="16">
        <v>82569</v>
      </c>
      <c r="AB855" s="16">
        <v>0</v>
      </c>
      <c r="AC855" s="16">
        <v>0</v>
      </c>
      <c r="AD855" s="36">
        <f t="shared" si="93"/>
        <v>82569</v>
      </c>
      <c r="AE855" s="16">
        <v>0</v>
      </c>
      <c r="AF855" s="16">
        <v>0</v>
      </c>
      <c r="AG855" s="16">
        <f t="shared" si="94"/>
        <v>0</v>
      </c>
      <c r="AH855" s="16">
        <v>0</v>
      </c>
      <c r="AI855" s="16">
        <v>0</v>
      </c>
      <c r="AJ855" s="16">
        <f t="shared" si="95"/>
        <v>0</v>
      </c>
      <c r="AK855" s="16">
        <v>0</v>
      </c>
      <c r="AL855" s="16">
        <v>0</v>
      </c>
      <c r="AM855" s="16">
        <f t="shared" si="96"/>
        <v>0</v>
      </c>
      <c r="AN855" s="16">
        <v>0</v>
      </c>
      <c r="AO855" s="16">
        <v>0</v>
      </c>
      <c r="AP855" s="16">
        <f t="shared" si="97"/>
        <v>0</v>
      </c>
      <c r="AQ855" s="16">
        <v>0</v>
      </c>
      <c r="AR855" s="16">
        <f t="shared" si="98"/>
        <v>82569</v>
      </c>
      <c r="AS855" s="16">
        <v>0</v>
      </c>
      <c r="AT855" s="16" t="s">
        <v>273</v>
      </c>
      <c r="AU855" s="16" t="s">
        <v>274</v>
      </c>
      <c r="AV855" s="16">
        <v>0</v>
      </c>
      <c r="AW855" s="36">
        <v>0</v>
      </c>
      <c r="AX855" s="36">
        <v>0</v>
      </c>
      <c r="AY855" s="36">
        <v>0</v>
      </c>
      <c r="AZ855" s="36">
        <v>0</v>
      </c>
      <c r="BA855" s="36">
        <v>0</v>
      </c>
      <c r="BB855" s="36"/>
    </row>
    <row r="856" spans="1:54" hidden="1" x14ac:dyDescent="0.25">
      <c r="A856" s="2" t="str">
        <f t="shared" si="92"/>
        <v>R</v>
      </c>
      <c r="B856" s="34" t="s">
        <v>253</v>
      </c>
      <c r="C856" s="2" t="s">
        <v>3387</v>
      </c>
      <c r="D856" s="35" t="s">
        <v>3388</v>
      </c>
      <c r="E856" s="2" t="s">
        <v>3424</v>
      </c>
      <c r="F856" s="2" t="s">
        <v>3425</v>
      </c>
      <c r="G856" s="2" t="s">
        <v>3426</v>
      </c>
      <c r="H856" s="2" t="s">
        <v>3425</v>
      </c>
      <c r="I856" s="2" t="s">
        <v>3427</v>
      </c>
      <c r="J856" s="2" t="s">
        <v>3428</v>
      </c>
      <c r="K856" s="2" t="s">
        <v>262</v>
      </c>
      <c r="L856" s="2">
        <v>4022</v>
      </c>
      <c r="M856" s="2" t="s">
        <v>1991</v>
      </c>
      <c r="N856" s="2" t="s">
        <v>264</v>
      </c>
      <c r="O856" s="2" t="s">
        <v>300</v>
      </c>
      <c r="P856" s="2" t="s">
        <v>460</v>
      </c>
      <c r="Q856" s="2" t="s">
        <v>51</v>
      </c>
      <c r="R856" s="2" t="s">
        <v>2018</v>
      </c>
      <c r="S856" s="2" t="s">
        <v>85</v>
      </c>
      <c r="T856" s="2" t="s">
        <v>3429</v>
      </c>
      <c r="U856" s="2" t="s">
        <v>97</v>
      </c>
      <c r="V856" s="2" t="s">
        <v>269</v>
      </c>
      <c r="W856" s="2" t="s">
        <v>270</v>
      </c>
      <c r="X856" s="2" t="s">
        <v>2061</v>
      </c>
      <c r="Y856" s="2" t="s">
        <v>2062</v>
      </c>
      <c r="Z856" s="16">
        <v>6530000</v>
      </c>
      <c r="AA856" s="50">
        <v>6530000</v>
      </c>
      <c r="AB856" s="16">
        <v>945696.7</v>
      </c>
      <c r="AC856" s="16">
        <v>969802.24995529989</v>
      </c>
      <c r="AD856" s="36">
        <f t="shared" si="93"/>
        <v>5560197.7500446998</v>
      </c>
      <c r="AE856" s="16">
        <v>7745735</v>
      </c>
      <c r="AF856" s="16">
        <v>13275735</v>
      </c>
      <c r="AG856" s="16">
        <f t="shared" si="94"/>
        <v>-5530000</v>
      </c>
      <c r="AH856" s="16">
        <v>0</v>
      </c>
      <c r="AI856" s="16">
        <v>0</v>
      </c>
      <c r="AJ856" s="16">
        <f t="shared" si="95"/>
        <v>0</v>
      </c>
      <c r="AK856" s="16">
        <v>0</v>
      </c>
      <c r="AL856" s="16">
        <v>0</v>
      </c>
      <c r="AM856" s="16">
        <f t="shared" si="96"/>
        <v>0</v>
      </c>
      <c r="AN856" s="16">
        <v>0</v>
      </c>
      <c r="AO856" s="16">
        <v>0</v>
      </c>
      <c r="AP856" s="16">
        <f t="shared" si="97"/>
        <v>0</v>
      </c>
      <c r="AQ856" s="16">
        <v>0</v>
      </c>
      <c r="AR856" s="16">
        <f t="shared" si="98"/>
        <v>30197.750044699758</v>
      </c>
      <c r="AS856" s="16" t="s">
        <v>1997</v>
      </c>
      <c r="AT856" s="16" t="s">
        <v>3430</v>
      </c>
      <c r="AU856" s="16" t="s">
        <v>274</v>
      </c>
      <c r="AV856" s="16">
        <v>0</v>
      </c>
      <c r="AW856" s="36">
        <v>0</v>
      </c>
      <c r="AX856" s="36">
        <v>0</v>
      </c>
      <c r="AY856" s="36">
        <v>0</v>
      </c>
      <c r="AZ856" s="36">
        <v>0</v>
      </c>
      <c r="BA856" s="36">
        <v>0</v>
      </c>
      <c r="BB856" s="36"/>
    </row>
    <row r="857" spans="1:54" hidden="1" x14ac:dyDescent="0.25">
      <c r="A857" s="2" t="str">
        <f t="shared" si="92"/>
        <v>R</v>
      </c>
      <c r="B857" s="34" t="s">
        <v>253</v>
      </c>
      <c r="C857" s="2" t="s">
        <v>3431</v>
      </c>
      <c r="D857" s="35" t="s">
        <v>3432</v>
      </c>
      <c r="E857" s="2" t="s">
        <v>3433</v>
      </c>
      <c r="F857" s="2" t="s">
        <v>3434</v>
      </c>
      <c r="G857" s="2" t="s">
        <v>3435</v>
      </c>
      <c r="H857" s="2" t="s">
        <v>3434</v>
      </c>
      <c r="I857" s="2" t="s">
        <v>3436</v>
      </c>
      <c r="J857" s="2" t="s">
        <v>3437</v>
      </c>
      <c r="K857" s="2" t="s">
        <v>262</v>
      </c>
      <c r="L857" s="2">
        <v>4022</v>
      </c>
      <c r="M857" s="2" t="s">
        <v>1991</v>
      </c>
      <c r="N857" s="2" t="s">
        <v>264</v>
      </c>
      <c r="O857" s="2" t="s">
        <v>300</v>
      </c>
      <c r="P857" s="2" t="s">
        <v>266</v>
      </c>
      <c r="Q857" s="2" t="s">
        <v>118</v>
      </c>
      <c r="R857" s="2" t="s">
        <v>267</v>
      </c>
      <c r="S857" s="2" t="s">
        <v>182</v>
      </c>
      <c r="T857" s="2" t="s">
        <v>2982</v>
      </c>
      <c r="U857" s="2" t="s">
        <v>194</v>
      </c>
      <c r="V857" s="2" t="s">
        <v>2020</v>
      </c>
      <c r="W857" s="2" t="s">
        <v>2021</v>
      </c>
      <c r="X857" s="2" t="s">
        <v>2022</v>
      </c>
      <c r="Y857" s="2" t="s">
        <v>2023</v>
      </c>
      <c r="Z857" s="16">
        <v>1000000</v>
      </c>
      <c r="AA857" s="16">
        <v>1000000</v>
      </c>
      <c r="AB857" s="16">
        <v>992223.05</v>
      </c>
      <c r="AC857" s="16">
        <v>0</v>
      </c>
      <c r="AD857" s="36">
        <f t="shared" si="93"/>
        <v>1000000</v>
      </c>
      <c r="AE857" s="16">
        <v>0</v>
      </c>
      <c r="AF857" s="16">
        <v>0</v>
      </c>
      <c r="AG857" s="16">
        <f t="shared" si="94"/>
        <v>0</v>
      </c>
      <c r="AH857" s="16">
        <v>0</v>
      </c>
      <c r="AI857" s="16">
        <v>0</v>
      </c>
      <c r="AJ857" s="16">
        <f t="shared" si="95"/>
        <v>0</v>
      </c>
      <c r="AK857" s="16">
        <v>0</v>
      </c>
      <c r="AL857" s="16">
        <v>0</v>
      </c>
      <c r="AM857" s="16">
        <f t="shared" si="96"/>
        <v>0</v>
      </c>
      <c r="AN857" s="16">
        <v>0</v>
      </c>
      <c r="AO857" s="16">
        <v>0</v>
      </c>
      <c r="AP857" s="16">
        <f t="shared" si="97"/>
        <v>0</v>
      </c>
      <c r="AQ857" s="16">
        <v>1100000</v>
      </c>
      <c r="AR857" s="16">
        <f t="shared" si="98"/>
        <v>1000000</v>
      </c>
      <c r="AS857" s="16" t="s">
        <v>1997</v>
      </c>
      <c r="AT857" s="16" t="s">
        <v>273</v>
      </c>
      <c r="AU857" s="16" t="s">
        <v>274</v>
      </c>
      <c r="AV857" s="16">
        <v>0</v>
      </c>
      <c r="AW857" s="36">
        <v>0</v>
      </c>
      <c r="AX857" s="36">
        <v>0</v>
      </c>
      <c r="AY857" s="36">
        <v>0</v>
      </c>
      <c r="AZ857" s="36">
        <v>0</v>
      </c>
      <c r="BA857" s="36">
        <v>0</v>
      </c>
      <c r="BB857" s="36"/>
    </row>
    <row r="858" spans="1:54" hidden="1" x14ac:dyDescent="0.25">
      <c r="A858" s="2" t="str">
        <f t="shared" si="92"/>
        <v>R</v>
      </c>
      <c r="B858" s="34" t="s">
        <v>253</v>
      </c>
      <c r="C858" s="2" t="s">
        <v>3438</v>
      </c>
      <c r="D858" s="35" t="s">
        <v>3439</v>
      </c>
      <c r="E858" s="2" t="s">
        <v>3440</v>
      </c>
      <c r="F858" s="2" t="s">
        <v>3441</v>
      </c>
      <c r="G858" s="2" t="s">
        <v>3442</v>
      </c>
      <c r="H858" s="2" t="s">
        <v>3441</v>
      </c>
      <c r="I858" s="2" t="s">
        <v>3443</v>
      </c>
      <c r="J858" s="2" t="s">
        <v>3444</v>
      </c>
      <c r="K858" s="2" t="s">
        <v>262</v>
      </c>
      <c r="L858" s="2">
        <v>4220</v>
      </c>
      <c r="M858" s="2" t="s">
        <v>3445</v>
      </c>
      <c r="N858" s="2" t="s">
        <v>264</v>
      </c>
      <c r="O858" s="2" t="s">
        <v>450</v>
      </c>
      <c r="P858" s="2" t="s">
        <v>460</v>
      </c>
      <c r="Q858" s="2" t="s">
        <v>51</v>
      </c>
      <c r="R858" s="2" t="s">
        <v>2018</v>
      </c>
      <c r="S858" s="2" t="s">
        <v>85</v>
      </c>
      <c r="T858" s="2" t="s">
        <v>2331</v>
      </c>
      <c r="U858" s="2" t="s">
        <v>88</v>
      </c>
      <c r="V858" s="2" t="s">
        <v>269</v>
      </c>
      <c r="W858" s="2" t="s">
        <v>270</v>
      </c>
      <c r="X858" s="2" t="s">
        <v>483</v>
      </c>
      <c r="Y858" s="2" t="s">
        <v>484</v>
      </c>
      <c r="Z858" s="16">
        <v>0</v>
      </c>
      <c r="AA858" s="16">
        <v>250156</v>
      </c>
      <c r="AB858" s="16">
        <v>245541.85</v>
      </c>
      <c r="AC858" s="16">
        <v>228637.3656125</v>
      </c>
      <c r="AD858" s="36">
        <f t="shared" si="93"/>
        <v>21518.634387500002</v>
      </c>
      <c r="AE858" s="16">
        <v>0</v>
      </c>
      <c r="AF858" s="16">
        <v>257661</v>
      </c>
      <c r="AG858" s="16">
        <f t="shared" si="94"/>
        <v>-257661</v>
      </c>
      <c r="AH858" s="16">
        <v>0</v>
      </c>
      <c r="AI858" s="16">
        <v>265391</v>
      </c>
      <c r="AJ858" s="16">
        <f t="shared" si="95"/>
        <v>-265391</v>
      </c>
      <c r="AK858" s="16">
        <v>0</v>
      </c>
      <c r="AL858" s="16">
        <v>273353</v>
      </c>
      <c r="AM858" s="16">
        <f t="shared" si="96"/>
        <v>-273353</v>
      </c>
      <c r="AN858" s="16">
        <v>0</v>
      </c>
      <c r="AO858" s="16">
        <v>281554</v>
      </c>
      <c r="AP858" s="16">
        <f t="shared" si="97"/>
        <v>-281554</v>
      </c>
      <c r="AQ858" s="16">
        <v>290001</v>
      </c>
      <c r="AR858" s="16">
        <f t="shared" si="98"/>
        <v>-1056440.3656124999</v>
      </c>
      <c r="AS858" s="16" t="s">
        <v>3446</v>
      </c>
      <c r="AT858" s="16" t="s">
        <v>2084</v>
      </c>
      <c r="AU858" s="16" t="s">
        <v>274</v>
      </c>
      <c r="AV858" s="16">
        <v>0</v>
      </c>
      <c r="AW858" s="36">
        <v>0</v>
      </c>
      <c r="AX858" s="36">
        <v>0</v>
      </c>
      <c r="AY858" s="36">
        <v>0</v>
      </c>
      <c r="AZ858" s="36">
        <v>0</v>
      </c>
      <c r="BA858" s="36">
        <v>0</v>
      </c>
      <c r="BB858" s="36"/>
    </row>
    <row r="859" spans="1:54" hidden="1" x14ac:dyDescent="0.25">
      <c r="A859" s="2" t="str">
        <f t="shared" si="92"/>
        <v>R</v>
      </c>
      <c r="B859" s="34" t="s">
        <v>253</v>
      </c>
      <c r="C859" s="2" t="s">
        <v>3438</v>
      </c>
      <c r="D859" s="35" t="s">
        <v>3439</v>
      </c>
      <c r="E859" s="2" t="s">
        <v>3440</v>
      </c>
      <c r="F859" s="2" t="s">
        <v>3441</v>
      </c>
      <c r="G859" s="2" t="s">
        <v>3442</v>
      </c>
      <c r="H859" s="2" t="s">
        <v>3441</v>
      </c>
      <c r="I859" s="2" t="s">
        <v>3447</v>
      </c>
      <c r="J859" s="2" t="s">
        <v>3448</v>
      </c>
      <c r="K859" s="2" t="s">
        <v>262</v>
      </c>
      <c r="L859" s="2">
        <v>4220</v>
      </c>
      <c r="M859" s="2" t="s">
        <v>3445</v>
      </c>
      <c r="N859" s="2" t="s">
        <v>264</v>
      </c>
      <c r="O859" s="2" t="s">
        <v>450</v>
      </c>
      <c r="P859" s="2" t="s">
        <v>460</v>
      </c>
      <c r="Q859" s="2" t="s">
        <v>51</v>
      </c>
      <c r="R859" s="2" t="s">
        <v>2018</v>
      </c>
      <c r="S859" s="2" t="s">
        <v>85</v>
      </c>
      <c r="T859" s="2" t="s">
        <v>2331</v>
      </c>
      <c r="U859" s="2" t="s">
        <v>88</v>
      </c>
      <c r="V859" s="2" t="s">
        <v>269</v>
      </c>
      <c r="W859" s="2" t="s">
        <v>270</v>
      </c>
      <c r="X859" s="2" t="s">
        <v>483</v>
      </c>
      <c r="Y859" s="2" t="s">
        <v>484</v>
      </c>
      <c r="Z859" s="16">
        <v>0</v>
      </c>
      <c r="AA859" s="16">
        <v>2122</v>
      </c>
      <c r="AB859" s="16">
        <v>2122.66</v>
      </c>
      <c r="AC859" s="16">
        <v>1798.57125</v>
      </c>
      <c r="AD859" s="36">
        <f t="shared" si="93"/>
        <v>323.42875000000004</v>
      </c>
      <c r="AE859" s="16">
        <v>0</v>
      </c>
      <c r="AF859" s="16">
        <v>2186</v>
      </c>
      <c r="AG859" s="16">
        <f t="shared" si="94"/>
        <v>-2186</v>
      </c>
      <c r="AH859" s="16">
        <v>0</v>
      </c>
      <c r="AI859" s="16">
        <v>2252</v>
      </c>
      <c r="AJ859" s="16">
        <f t="shared" si="95"/>
        <v>-2252</v>
      </c>
      <c r="AK859" s="16">
        <v>0</v>
      </c>
      <c r="AL859" s="16">
        <v>2320</v>
      </c>
      <c r="AM859" s="16">
        <f t="shared" si="96"/>
        <v>-2320</v>
      </c>
      <c r="AN859" s="16">
        <v>0</v>
      </c>
      <c r="AO859" s="16">
        <v>2388</v>
      </c>
      <c r="AP859" s="16">
        <f t="shared" si="97"/>
        <v>-2388</v>
      </c>
      <c r="AQ859" s="16">
        <v>2460</v>
      </c>
      <c r="AR859" s="16">
        <f t="shared" si="98"/>
        <v>-8822.5712500000009</v>
      </c>
      <c r="AS859" s="16" t="s">
        <v>3446</v>
      </c>
      <c r="AT859" s="16" t="s">
        <v>273</v>
      </c>
      <c r="AU859" s="16" t="s">
        <v>274</v>
      </c>
      <c r="AV859" s="16">
        <v>0</v>
      </c>
      <c r="AW859" s="36">
        <v>0</v>
      </c>
      <c r="AX859" s="36">
        <v>0</v>
      </c>
      <c r="AY859" s="36">
        <v>0</v>
      </c>
      <c r="AZ859" s="36">
        <v>0</v>
      </c>
      <c r="BA859" s="36">
        <v>0</v>
      </c>
      <c r="BB859" s="36"/>
    </row>
    <row r="860" spans="1:54" hidden="1" x14ac:dyDescent="0.25">
      <c r="A860" s="2" t="str">
        <f t="shared" si="92"/>
        <v>R</v>
      </c>
      <c r="B860" s="34" t="s">
        <v>253</v>
      </c>
      <c r="C860" s="2" t="s">
        <v>3438</v>
      </c>
      <c r="D860" s="35" t="s">
        <v>3439</v>
      </c>
      <c r="E860" s="2" t="s">
        <v>3440</v>
      </c>
      <c r="F860" s="2" t="s">
        <v>3441</v>
      </c>
      <c r="G860" s="2" t="s">
        <v>3442</v>
      </c>
      <c r="H860" s="2" t="s">
        <v>3441</v>
      </c>
      <c r="I860" s="2" t="s">
        <v>3449</v>
      </c>
      <c r="J860" s="2" t="s">
        <v>3450</v>
      </c>
      <c r="K860" s="2" t="s">
        <v>262</v>
      </c>
      <c r="L860" s="2">
        <v>4220</v>
      </c>
      <c r="M860" s="2" t="s">
        <v>3445</v>
      </c>
      <c r="N860" s="2" t="s">
        <v>264</v>
      </c>
      <c r="O860" s="2" t="s">
        <v>450</v>
      </c>
      <c r="P860" s="2" t="s">
        <v>460</v>
      </c>
      <c r="Q860" s="2" t="s">
        <v>51</v>
      </c>
      <c r="R860" s="2" t="s">
        <v>2018</v>
      </c>
      <c r="S860" s="2" t="s">
        <v>85</v>
      </c>
      <c r="T860" s="2" t="s">
        <v>2331</v>
      </c>
      <c r="U860" s="2" t="s">
        <v>88</v>
      </c>
      <c r="V860" s="2" t="s">
        <v>269</v>
      </c>
      <c r="W860" s="2" t="s">
        <v>270</v>
      </c>
      <c r="X860" s="2" t="s">
        <v>483</v>
      </c>
      <c r="Y860" s="2" t="s">
        <v>484</v>
      </c>
      <c r="Z860" s="16">
        <v>0</v>
      </c>
      <c r="AA860" s="16">
        <v>451356</v>
      </c>
      <c r="AB860" s="16">
        <v>451336.02</v>
      </c>
      <c r="AC860" s="16">
        <v>394851.69425</v>
      </c>
      <c r="AD860" s="36">
        <f t="shared" si="93"/>
        <v>56504.30575</v>
      </c>
      <c r="AE860" s="16">
        <v>0</v>
      </c>
      <c r="AF860" s="16">
        <v>464897</v>
      </c>
      <c r="AG860" s="16">
        <f t="shared" si="94"/>
        <v>-464897</v>
      </c>
      <c r="AH860" s="16">
        <v>0</v>
      </c>
      <c r="AI860" s="16">
        <v>478844</v>
      </c>
      <c r="AJ860" s="16">
        <f t="shared" si="95"/>
        <v>-478844</v>
      </c>
      <c r="AK860" s="16">
        <v>0</v>
      </c>
      <c r="AL860" s="16">
        <v>493209</v>
      </c>
      <c r="AM860" s="16">
        <f t="shared" si="96"/>
        <v>-493209</v>
      </c>
      <c r="AN860" s="16">
        <v>0</v>
      </c>
      <c r="AO860" s="16">
        <v>508005</v>
      </c>
      <c r="AP860" s="16">
        <f t="shared" si="97"/>
        <v>-508005</v>
      </c>
      <c r="AQ860" s="16">
        <v>523245</v>
      </c>
      <c r="AR860" s="16">
        <f t="shared" si="98"/>
        <v>-1888450.6942499999</v>
      </c>
      <c r="AS860" s="16" t="s">
        <v>3446</v>
      </c>
      <c r="AT860" s="16" t="s">
        <v>273</v>
      </c>
      <c r="AU860" s="16" t="s">
        <v>274</v>
      </c>
      <c r="AV860" s="16">
        <v>0</v>
      </c>
      <c r="AW860" s="36">
        <v>0</v>
      </c>
      <c r="AX860" s="36">
        <v>0</v>
      </c>
      <c r="AY860" s="36">
        <v>0</v>
      </c>
      <c r="AZ860" s="36">
        <v>0</v>
      </c>
      <c r="BA860" s="36">
        <v>0</v>
      </c>
      <c r="BB860" s="36"/>
    </row>
    <row r="861" spans="1:54" hidden="1" x14ac:dyDescent="0.25">
      <c r="A861" s="2" t="str">
        <f t="shared" si="92"/>
        <v>R</v>
      </c>
      <c r="B861" s="34" t="s">
        <v>253</v>
      </c>
      <c r="C861" s="2" t="s">
        <v>3438</v>
      </c>
      <c r="D861" s="35" t="s">
        <v>3439</v>
      </c>
      <c r="E861" s="2" t="s">
        <v>3440</v>
      </c>
      <c r="F861" s="2" t="s">
        <v>3441</v>
      </c>
      <c r="G861" s="2" t="s">
        <v>3442</v>
      </c>
      <c r="H861" s="2" t="s">
        <v>3441</v>
      </c>
      <c r="I861" s="2" t="s">
        <v>3451</v>
      </c>
      <c r="J861" s="2" t="s">
        <v>3452</v>
      </c>
      <c r="K861" s="2" t="s">
        <v>262</v>
      </c>
      <c r="L861" s="2">
        <v>4220</v>
      </c>
      <c r="M861" s="2" t="s">
        <v>3445</v>
      </c>
      <c r="N861" s="2" t="s">
        <v>264</v>
      </c>
      <c r="O861" s="2" t="s">
        <v>450</v>
      </c>
      <c r="P861" s="2" t="s">
        <v>460</v>
      </c>
      <c r="Q861" s="2" t="s">
        <v>51</v>
      </c>
      <c r="R861" s="2" t="s">
        <v>2018</v>
      </c>
      <c r="S861" s="2" t="s">
        <v>85</v>
      </c>
      <c r="T861" s="2" t="s">
        <v>2331</v>
      </c>
      <c r="U861" s="2" t="s">
        <v>88</v>
      </c>
      <c r="V861" s="2" t="s">
        <v>269</v>
      </c>
      <c r="W861" s="2" t="s">
        <v>270</v>
      </c>
      <c r="X861" s="2" t="s">
        <v>483</v>
      </c>
      <c r="Y861" s="2" t="s">
        <v>484</v>
      </c>
      <c r="Z861" s="16">
        <v>470458.45827549958</v>
      </c>
      <c r="AA861" s="16">
        <v>0</v>
      </c>
      <c r="AB861" s="16">
        <v>0</v>
      </c>
      <c r="AC861" s="16">
        <v>0</v>
      </c>
      <c r="AD861" s="36">
        <f t="shared" si="93"/>
        <v>0</v>
      </c>
      <c r="AE861" s="16">
        <v>480283.96235983749</v>
      </c>
      <c r="AF861" s="16">
        <v>0</v>
      </c>
      <c r="AG861" s="16">
        <f t="shared" si="94"/>
        <v>480283.96235983749</v>
      </c>
      <c r="AH861" s="16">
        <v>508344.43628693372</v>
      </c>
      <c r="AI861" s="16">
        <v>0</v>
      </c>
      <c r="AJ861" s="16">
        <f t="shared" si="95"/>
        <v>508344.43628693372</v>
      </c>
      <c r="AK861" s="16">
        <v>534613.17414591624</v>
      </c>
      <c r="AL861" s="16">
        <v>0</v>
      </c>
      <c r="AM861" s="16">
        <f t="shared" si="96"/>
        <v>534613.17414591624</v>
      </c>
      <c r="AN861" s="16">
        <v>582931.97098775033</v>
      </c>
      <c r="AO861" s="16">
        <v>0</v>
      </c>
      <c r="AP861" s="16">
        <f t="shared" si="97"/>
        <v>582931.97098775033</v>
      </c>
      <c r="AQ861" s="16">
        <v>0</v>
      </c>
      <c r="AR861" s="16">
        <f t="shared" si="98"/>
        <v>2106173.5437804377</v>
      </c>
      <c r="AS861" s="16" t="s">
        <v>3446</v>
      </c>
      <c r="AT861" s="16" t="s">
        <v>273</v>
      </c>
      <c r="AU861" s="16" t="s">
        <v>274</v>
      </c>
      <c r="AV861" s="16">
        <v>0</v>
      </c>
      <c r="AW861" s="36">
        <v>0</v>
      </c>
      <c r="AX861" s="36">
        <v>0</v>
      </c>
      <c r="AY861" s="36">
        <v>0</v>
      </c>
      <c r="AZ861" s="36">
        <v>0</v>
      </c>
      <c r="BA861" s="36">
        <v>0</v>
      </c>
      <c r="BB861" s="36"/>
    </row>
    <row r="862" spans="1:54" hidden="1" x14ac:dyDescent="0.25">
      <c r="A862" s="2" t="str">
        <f t="shared" si="92"/>
        <v>R</v>
      </c>
      <c r="B862" s="34" t="s">
        <v>253</v>
      </c>
      <c r="C862" s="2" t="s">
        <v>3438</v>
      </c>
      <c r="D862" s="35" t="s">
        <v>3439</v>
      </c>
      <c r="E862" s="2" t="s">
        <v>3440</v>
      </c>
      <c r="F862" s="2" t="s">
        <v>3441</v>
      </c>
      <c r="G862" s="2" t="s">
        <v>3442</v>
      </c>
      <c r="H862" s="2" t="s">
        <v>3441</v>
      </c>
      <c r="I862" s="2" t="s">
        <v>3453</v>
      </c>
      <c r="J862" s="2" t="s">
        <v>3454</v>
      </c>
      <c r="K862" s="2" t="s">
        <v>262</v>
      </c>
      <c r="L862" s="2">
        <v>5030</v>
      </c>
      <c r="M862" s="2" t="s">
        <v>3187</v>
      </c>
      <c r="N862" s="2" t="s">
        <v>264</v>
      </c>
      <c r="O862" s="2" t="s">
        <v>450</v>
      </c>
      <c r="P862" s="2" t="s">
        <v>460</v>
      </c>
      <c r="Q862" s="2" t="s">
        <v>51</v>
      </c>
      <c r="R862" s="2" t="s">
        <v>2018</v>
      </c>
      <c r="S862" s="2" t="s">
        <v>85</v>
      </c>
      <c r="T862" s="2" t="s">
        <v>2331</v>
      </c>
      <c r="U862" s="2" t="s">
        <v>88</v>
      </c>
      <c r="V862" s="2" t="s">
        <v>269</v>
      </c>
      <c r="W862" s="2" t="s">
        <v>270</v>
      </c>
      <c r="X862" s="2" t="s">
        <v>483</v>
      </c>
      <c r="Y862" s="2" t="s">
        <v>484</v>
      </c>
      <c r="Z862" s="16">
        <v>114391.57500000001</v>
      </c>
      <c r="AA862" s="16">
        <v>120000</v>
      </c>
      <c r="AB862" s="16">
        <v>88629.1</v>
      </c>
      <c r="AC862" s="16">
        <v>99348.17</v>
      </c>
      <c r="AD862" s="36">
        <f t="shared" si="93"/>
        <v>20651.830000000002</v>
      </c>
      <c r="AE862" s="16">
        <v>116780.63798230092</v>
      </c>
      <c r="AF862" s="16">
        <v>116780.63798230092</v>
      </c>
      <c r="AG862" s="16">
        <f t="shared" si="94"/>
        <v>0</v>
      </c>
      <c r="AH862" s="16">
        <v>123603.51841160181</v>
      </c>
      <c r="AI862" s="16">
        <v>123603.51841160181</v>
      </c>
      <c r="AJ862" s="16">
        <f t="shared" si="95"/>
        <v>0</v>
      </c>
      <c r="AK862" s="16">
        <v>129990.73973602203</v>
      </c>
      <c r="AL862" s="16">
        <v>129990.73973602203</v>
      </c>
      <c r="AM862" s="16">
        <f t="shared" si="96"/>
        <v>0</v>
      </c>
      <c r="AN862" s="16">
        <v>141739.41419519327</v>
      </c>
      <c r="AO862" s="16">
        <v>141739.41419519327</v>
      </c>
      <c r="AP862" s="16">
        <f t="shared" si="97"/>
        <v>0</v>
      </c>
      <c r="AQ862" s="16">
        <v>145991.59662104907</v>
      </c>
      <c r="AR862" s="16">
        <f t="shared" si="98"/>
        <v>20651.830000000002</v>
      </c>
      <c r="AS862" s="16" t="s">
        <v>3446</v>
      </c>
      <c r="AT862" s="16" t="s">
        <v>273</v>
      </c>
      <c r="AU862" s="16" t="s">
        <v>274</v>
      </c>
      <c r="AV862" s="16">
        <v>0</v>
      </c>
      <c r="AW862" s="36">
        <v>0</v>
      </c>
      <c r="AX862" s="36">
        <v>0</v>
      </c>
      <c r="AY862" s="36">
        <v>0</v>
      </c>
      <c r="AZ862" s="36">
        <v>0</v>
      </c>
      <c r="BA862" s="36">
        <v>0</v>
      </c>
      <c r="BB862" s="36"/>
    </row>
    <row r="863" spans="1:54" hidden="1" x14ac:dyDescent="0.25">
      <c r="A863" s="2" t="str">
        <f t="shared" si="92"/>
        <v>R</v>
      </c>
      <c r="B863" s="34" t="s">
        <v>253</v>
      </c>
      <c r="C863" s="2" t="s">
        <v>3438</v>
      </c>
      <c r="D863" s="35" t="s">
        <v>3439</v>
      </c>
      <c r="E863" s="2" t="s">
        <v>3440</v>
      </c>
      <c r="F863" s="2" t="s">
        <v>3441</v>
      </c>
      <c r="G863" s="2" t="s">
        <v>3442</v>
      </c>
      <c r="H863" s="2" t="s">
        <v>3441</v>
      </c>
      <c r="I863" s="2" t="s">
        <v>3455</v>
      </c>
      <c r="J863" s="2" t="s">
        <v>3456</v>
      </c>
      <c r="K863" s="2" t="s">
        <v>262</v>
      </c>
      <c r="L863" s="2">
        <v>4220</v>
      </c>
      <c r="M863" s="2" t="s">
        <v>3445</v>
      </c>
      <c r="N863" s="2" t="s">
        <v>264</v>
      </c>
      <c r="O863" s="2" t="s">
        <v>450</v>
      </c>
      <c r="P863" s="2" t="s">
        <v>460</v>
      </c>
      <c r="Q863" s="2" t="s">
        <v>51</v>
      </c>
      <c r="R863" s="2" t="s">
        <v>2018</v>
      </c>
      <c r="S863" s="2" t="s">
        <v>85</v>
      </c>
      <c r="T863" s="2" t="s">
        <v>2331</v>
      </c>
      <c r="U863" s="2" t="s">
        <v>88</v>
      </c>
      <c r="V863" s="2" t="s">
        <v>269</v>
      </c>
      <c r="W863" s="2" t="s">
        <v>270</v>
      </c>
      <c r="X863" s="2" t="s">
        <v>483</v>
      </c>
      <c r="Y863" s="2" t="s">
        <v>484</v>
      </c>
      <c r="Z863" s="16">
        <v>1058096.2112500002</v>
      </c>
      <c r="AA863" s="16">
        <v>487011</v>
      </c>
      <c r="AB863" s="16">
        <v>477917.64</v>
      </c>
      <c r="AC863" s="16">
        <v>443419.66069999995</v>
      </c>
      <c r="AD863" s="36">
        <f t="shared" si="93"/>
        <v>43591.339300000051</v>
      </c>
      <c r="AE863" s="16">
        <v>1080194.5038035403</v>
      </c>
      <c r="AF863" s="16">
        <v>501623</v>
      </c>
      <c r="AG863" s="16">
        <f t="shared" si="94"/>
        <v>578571.50380354025</v>
      </c>
      <c r="AH863" s="16">
        <v>1117028.3110466928</v>
      </c>
      <c r="AI863" s="16">
        <v>516672</v>
      </c>
      <c r="AJ863" s="16">
        <f t="shared" si="95"/>
        <v>600356.31104669278</v>
      </c>
      <c r="AK863" s="16">
        <v>1154193.3603018995</v>
      </c>
      <c r="AL863" s="16">
        <v>532172.16</v>
      </c>
      <c r="AM863" s="16">
        <f t="shared" si="96"/>
        <v>622021.20030189946</v>
      </c>
      <c r="AN863" s="16">
        <v>1199265.393659912</v>
      </c>
      <c r="AO863" s="16">
        <v>548137.31999999995</v>
      </c>
      <c r="AP863" s="16">
        <f t="shared" si="97"/>
        <v>651128.0736599121</v>
      </c>
      <c r="AQ863" s="16">
        <v>564587.43999999994</v>
      </c>
      <c r="AR863" s="16">
        <f t="shared" si="98"/>
        <v>2495668.4281120449</v>
      </c>
      <c r="AS863" s="16" t="s">
        <v>3446</v>
      </c>
      <c r="AT863" s="16" t="s">
        <v>273</v>
      </c>
      <c r="AU863" s="16" t="s">
        <v>274</v>
      </c>
      <c r="AV863" s="16">
        <v>0</v>
      </c>
      <c r="AW863" s="36">
        <v>0</v>
      </c>
      <c r="AX863" s="36">
        <v>0</v>
      </c>
      <c r="AY863" s="36">
        <v>0</v>
      </c>
      <c r="AZ863" s="36">
        <v>0</v>
      </c>
      <c r="BA863" s="36">
        <v>0</v>
      </c>
      <c r="BB863" s="36"/>
    </row>
    <row r="864" spans="1:54" hidden="1" x14ac:dyDescent="0.25">
      <c r="A864" s="2" t="str">
        <f t="shared" si="92"/>
        <v>R</v>
      </c>
      <c r="B864" s="34" t="s">
        <v>253</v>
      </c>
      <c r="C864" s="2" t="s">
        <v>3438</v>
      </c>
      <c r="D864" s="35" t="s">
        <v>3439</v>
      </c>
      <c r="E864" s="2" t="s">
        <v>3440</v>
      </c>
      <c r="F864" s="2" t="s">
        <v>3441</v>
      </c>
      <c r="G864" s="2" t="s">
        <v>3442</v>
      </c>
      <c r="H864" s="2" t="s">
        <v>3441</v>
      </c>
      <c r="I864" s="2" t="s">
        <v>3457</v>
      </c>
      <c r="J864" s="2" t="s">
        <v>3458</v>
      </c>
      <c r="K864" s="2" t="s">
        <v>262</v>
      </c>
      <c r="L864" s="2">
        <v>4220</v>
      </c>
      <c r="M864" s="2" t="s">
        <v>3445</v>
      </c>
      <c r="N864" s="2" t="s">
        <v>264</v>
      </c>
      <c r="O864" s="2" t="s">
        <v>450</v>
      </c>
      <c r="P864" s="2" t="s">
        <v>460</v>
      </c>
      <c r="Q864" s="2" t="s">
        <v>51</v>
      </c>
      <c r="R864" s="2" t="s">
        <v>2018</v>
      </c>
      <c r="S864" s="2" t="s">
        <v>85</v>
      </c>
      <c r="T864" s="2" t="s">
        <v>3459</v>
      </c>
      <c r="U864" s="2" t="s">
        <v>89</v>
      </c>
      <c r="V864" s="2" t="s">
        <v>2020</v>
      </c>
      <c r="W864" s="2" t="s">
        <v>2021</v>
      </c>
      <c r="X864" s="2" t="s">
        <v>2896</v>
      </c>
      <c r="Y864" s="2" t="s">
        <v>2897</v>
      </c>
      <c r="Z864" s="16">
        <v>240718.20999999993</v>
      </c>
      <c r="AA864" s="16">
        <v>94632</v>
      </c>
      <c r="AB864" s="16">
        <v>94632.5</v>
      </c>
      <c r="AC864" s="16">
        <v>88213.28</v>
      </c>
      <c r="AD864" s="36">
        <f t="shared" si="93"/>
        <v>6418.7200000000012</v>
      </c>
      <c r="AE864" s="16">
        <v>245745.59916460174</v>
      </c>
      <c r="AF864" s="16">
        <v>245745.59916460174</v>
      </c>
      <c r="AG864" s="16">
        <f t="shared" si="94"/>
        <v>0</v>
      </c>
      <c r="AH864" s="16">
        <v>253141.82593557518</v>
      </c>
      <c r="AI864" s="16">
        <v>253141.82593557518</v>
      </c>
      <c r="AJ864" s="16">
        <f t="shared" si="95"/>
        <v>0</v>
      </c>
      <c r="AK864" s="16">
        <v>260776.64066690262</v>
      </c>
      <c r="AL864" s="16">
        <v>260776.64066690262</v>
      </c>
      <c r="AM864" s="16">
        <f t="shared" si="96"/>
        <v>0</v>
      </c>
      <c r="AN864" s="16">
        <v>268650.04335858405</v>
      </c>
      <c r="AO864" s="16">
        <v>268650.04335858405</v>
      </c>
      <c r="AP864" s="16">
        <f t="shared" si="97"/>
        <v>0</v>
      </c>
      <c r="AQ864" s="16">
        <v>276709.54465934157</v>
      </c>
      <c r="AR864" s="16">
        <f t="shared" si="98"/>
        <v>6418.7200000000012</v>
      </c>
      <c r="AS864" s="16" t="s">
        <v>3446</v>
      </c>
      <c r="AT864" s="16" t="s">
        <v>273</v>
      </c>
      <c r="AU864" s="16" t="s">
        <v>274</v>
      </c>
      <c r="AV864" s="16">
        <v>0</v>
      </c>
      <c r="AW864" s="36">
        <v>0</v>
      </c>
      <c r="AX864" s="36">
        <v>0</v>
      </c>
      <c r="AY864" s="36">
        <v>0</v>
      </c>
      <c r="AZ864" s="36">
        <v>0</v>
      </c>
      <c r="BA864" s="36">
        <v>0</v>
      </c>
      <c r="BB864" s="36"/>
    </row>
    <row r="865" spans="1:54" hidden="1" x14ac:dyDescent="0.25">
      <c r="A865" s="2" t="str">
        <f t="shared" si="92"/>
        <v>R</v>
      </c>
      <c r="B865" s="34" t="s">
        <v>253</v>
      </c>
      <c r="C865" s="2" t="s">
        <v>3438</v>
      </c>
      <c r="D865" s="35" t="s">
        <v>3439</v>
      </c>
      <c r="E865" s="2" t="s">
        <v>3440</v>
      </c>
      <c r="F865" s="2" t="s">
        <v>3441</v>
      </c>
      <c r="G865" s="2" t="s">
        <v>3442</v>
      </c>
      <c r="H865" s="2" t="s">
        <v>3441</v>
      </c>
      <c r="I865" s="2" t="s">
        <v>3460</v>
      </c>
      <c r="J865" s="2" t="s">
        <v>3461</v>
      </c>
      <c r="K865" s="2" t="s">
        <v>262</v>
      </c>
      <c r="L865" s="2">
        <v>4220</v>
      </c>
      <c r="M865" s="2" t="s">
        <v>3445</v>
      </c>
      <c r="N865" s="2" t="s">
        <v>264</v>
      </c>
      <c r="O865" s="2" t="s">
        <v>450</v>
      </c>
      <c r="P865" s="2" t="s">
        <v>460</v>
      </c>
      <c r="Q865" s="2" t="s">
        <v>51</v>
      </c>
      <c r="R865" s="2" t="s">
        <v>2018</v>
      </c>
      <c r="S865" s="2" t="s">
        <v>85</v>
      </c>
      <c r="T865" s="2" t="s">
        <v>3459</v>
      </c>
      <c r="U865" s="2" t="s">
        <v>89</v>
      </c>
      <c r="V865" s="2" t="s">
        <v>2020</v>
      </c>
      <c r="W865" s="2" t="s">
        <v>2021</v>
      </c>
      <c r="X865" s="2" t="s">
        <v>2896</v>
      </c>
      <c r="Y865" s="2" t="s">
        <v>2897</v>
      </c>
      <c r="Z865" s="16">
        <v>0</v>
      </c>
      <c r="AA865" s="16">
        <v>8169</v>
      </c>
      <c r="AB865" s="16">
        <v>8168.67</v>
      </c>
      <c r="AC865" s="16">
        <v>6673.731749999999</v>
      </c>
      <c r="AD865" s="36">
        <f t="shared" si="93"/>
        <v>1495.268250000001</v>
      </c>
      <c r="AE865" s="16">
        <v>0</v>
      </c>
      <c r="AF865" s="16">
        <v>8414</v>
      </c>
      <c r="AG865" s="16">
        <f t="shared" si="94"/>
        <v>-8414</v>
      </c>
      <c r="AH865" s="16">
        <v>0</v>
      </c>
      <c r="AI865" s="16">
        <v>8666</v>
      </c>
      <c r="AJ865" s="16">
        <f t="shared" si="95"/>
        <v>-8666</v>
      </c>
      <c r="AK865" s="16">
        <v>0</v>
      </c>
      <c r="AL865" s="16">
        <v>8926</v>
      </c>
      <c r="AM865" s="16">
        <f t="shared" si="96"/>
        <v>-8926</v>
      </c>
      <c r="AN865" s="16">
        <v>0</v>
      </c>
      <c r="AO865" s="16">
        <v>9194</v>
      </c>
      <c r="AP865" s="16">
        <f t="shared" si="97"/>
        <v>-9194</v>
      </c>
      <c r="AQ865" s="16">
        <v>9470</v>
      </c>
      <c r="AR865" s="16">
        <f t="shared" si="98"/>
        <v>-33704.731749999999</v>
      </c>
      <c r="AS865" s="16" t="s">
        <v>3446</v>
      </c>
      <c r="AT865" s="16" t="s">
        <v>273</v>
      </c>
      <c r="AU865" s="16" t="s">
        <v>274</v>
      </c>
      <c r="AV865" s="16">
        <v>0</v>
      </c>
      <c r="AW865" s="36">
        <v>0</v>
      </c>
      <c r="AX865" s="36">
        <v>0</v>
      </c>
      <c r="AY865" s="36">
        <v>0</v>
      </c>
      <c r="AZ865" s="36">
        <v>0</v>
      </c>
      <c r="BA865" s="36">
        <v>0</v>
      </c>
      <c r="BB865" s="36"/>
    </row>
    <row r="866" spans="1:54" hidden="1" x14ac:dyDescent="0.25">
      <c r="A866" s="2" t="str">
        <f t="shared" si="92"/>
        <v>R</v>
      </c>
      <c r="B866" s="34" t="s">
        <v>253</v>
      </c>
      <c r="C866" s="2" t="s">
        <v>3438</v>
      </c>
      <c r="D866" s="35" t="s">
        <v>3439</v>
      </c>
      <c r="E866" s="2" t="s">
        <v>3440</v>
      </c>
      <c r="F866" s="2" t="s">
        <v>3441</v>
      </c>
      <c r="G866" s="2" t="s">
        <v>3442</v>
      </c>
      <c r="H866" s="2" t="s">
        <v>3441</v>
      </c>
      <c r="I866" s="2" t="s">
        <v>3462</v>
      </c>
      <c r="J866" s="2" t="s">
        <v>3463</v>
      </c>
      <c r="K866" s="2" t="s">
        <v>262</v>
      </c>
      <c r="L866" s="2">
        <v>4220</v>
      </c>
      <c r="M866" s="2" t="s">
        <v>3445</v>
      </c>
      <c r="N866" s="2" t="s">
        <v>264</v>
      </c>
      <c r="O866" s="2" t="s">
        <v>450</v>
      </c>
      <c r="P866" s="2" t="s">
        <v>460</v>
      </c>
      <c r="Q866" s="2" t="s">
        <v>51</v>
      </c>
      <c r="R866" s="2" t="s">
        <v>2018</v>
      </c>
      <c r="S866" s="2" t="s">
        <v>85</v>
      </c>
      <c r="T866" s="2" t="s">
        <v>3459</v>
      </c>
      <c r="U866" s="2" t="s">
        <v>89</v>
      </c>
      <c r="V866" s="2" t="s">
        <v>2020</v>
      </c>
      <c r="W866" s="2" t="s">
        <v>2021</v>
      </c>
      <c r="X866" s="2" t="s">
        <v>2896</v>
      </c>
      <c r="Y866" s="2" t="s">
        <v>2897</v>
      </c>
      <c r="Z866" s="16">
        <v>0</v>
      </c>
      <c r="AA866" s="16">
        <v>105470</v>
      </c>
      <c r="AB866" s="16">
        <v>90479.38</v>
      </c>
      <c r="AC866" s="16">
        <v>391028.1700000001</v>
      </c>
      <c r="AD866" s="36">
        <f t="shared" si="93"/>
        <v>-285558.1700000001</v>
      </c>
      <c r="AE866" s="16">
        <v>0</v>
      </c>
      <c r="AF866" s="16">
        <v>108634</v>
      </c>
      <c r="AG866" s="16">
        <f t="shared" si="94"/>
        <v>-108634</v>
      </c>
      <c r="AH866" s="16">
        <v>0</v>
      </c>
      <c r="AI866" s="16">
        <v>111893</v>
      </c>
      <c r="AJ866" s="16">
        <f t="shared" si="95"/>
        <v>-111893</v>
      </c>
      <c r="AK866" s="16">
        <v>0</v>
      </c>
      <c r="AL866" s="16">
        <v>115250</v>
      </c>
      <c r="AM866" s="16">
        <f t="shared" si="96"/>
        <v>-115250</v>
      </c>
      <c r="AN866" s="16">
        <v>0</v>
      </c>
      <c r="AO866" s="16">
        <v>118707</v>
      </c>
      <c r="AP866" s="16">
        <f t="shared" si="97"/>
        <v>-118707</v>
      </c>
      <c r="AQ866" s="16">
        <v>122268</v>
      </c>
      <c r="AR866" s="16">
        <f t="shared" si="98"/>
        <v>-740042.17000000016</v>
      </c>
      <c r="AS866" s="16" t="s">
        <v>3446</v>
      </c>
      <c r="AT866" s="16" t="s">
        <v>273</v>
      </c>
      <c r="AU866" s="16" t="s">
        <v>274</v>
      </c>
      <c r="AV866" s="16">
        <v>0</v>
      </c>
      <c r="AW866" s="36">
        <v>0</v>
      </c>
      <c r="AX866" s="36">
        <v>0</v>
      </c>
      <c r="AY866" s="36">
        <v>0</v>
      </c>
      <c r="AZ866" s="36">
        <v>0</v>
      </c>
      <c r="BA866" s="36">
        <v>0</v>
      </c>
      <c r="BB866" s="36"/>
    </row>
    <row r="867" spans="1:54" hidden="1" x14ac:dyDescent="0.25">
      <c r="A867" s="2" t="str">
        <f t="shared" si="92"/>
        <v>R</v>
      </c>
      <c r="B867" s="34" t="s">
        <v>253</v>
      </c>
      <c r="C867" s="2" t="s">
        <v>3438</v>
      </c>
      <c r="D867" s="35" t="s">
        <v>3439</v>
      </c>
      <c r="E867" s="2" t="s">
        <v>3440</v>
      </c>
      <c r="F867" s="2" t="s">
        <v>3441</v>
      </c>
      <c r="G867" s="2" t="s">
        <v>3442</v>
      </c>
      <c r="H867" s="2" t="s">
        <v>3441</v>
      </c>
      <c r="I867" s="2" t="s">
        <v>3464</v>
      </c>
      <c r="J867" s="2" t="s">
        <v>3465</v>
      </c>
      <c r="K867" s="2" t="s">
        <v>262</v>
      </c>
      <c r="L867" s="2">
        <v>4220</v>
      </c>
      <c r="M867" s="2" t="s">
        <v>3445</v>
      </c>
      <c r="N867" s="2" t="s">
        <v>264</v>
      </c>
      <c r="O867" s="2" t="s">
        <v>450</v>
      </c>
      <c r="P867" s="2" t="s">
        <v>460</v>
      </c>
      <c r="Q867" s="2" t="s">
        <v>51</v>
      </c>
      <c r="R867" s="2" t="s">
        <v>2018</v>
      </c>
      <c r="S867" s="2" t="s">
        <v>85</v>
      </c>
      <c r="T867" s="2" t="s">
        <v>3459</v>
      </c>
      <c r="U867" s="2" t="s">
        <v>89</v>
      </c>
      <c r="V867" s="2" t="s">
        <v>2020</v>
      </c>
      <c r="W867" s="2" t="s">
        <v>2021</v>
      </c>
      <c r="X867" s="2" t="s">
        <v>2896</v>
      </c>
      <c r="Y867" s="2" t="s">
        <v>2897</v>
      </c>
      <c r="Z867" s="16">
        <v>0</v>
      </c>
      <c r="AA867" s="16">
        <v>2223</v>
      </c>
      <c r="AB867" s="16">
        <v>2222.5100000000002</v>
      </c>
      <c r="AC867" s="16">
        <v>1823.5664999999999</v>
      </c>
      <c r="AD867" s="36">
        <f t="shared" si="93"/>
        <v>399.43350000000009</v>
      </c>
      <c r="AE867" s="16">
        <v>0</v>
      </c>
      <c r="AF867" s="16">
        <v>2289</v>
      </c>
      <c r="AG867" s="16">
        <f t="shared" si="94"/>
        <v>-2289</v>
      </c>
      <c r="AH867" s="16">
        <v>0</v>
      </c>
      <c r="AI867" s="16">
        <v>2358</v>
      </c>
      <c r="AJ867" s="16">
        <f t="shared" si="95"/>
        <v>-2358</v>
      </c>
      <c r="AK867" s="16">
        <v>0</v>
      </c>
      <c r="AL867" s="16">
        <v>2429</v>
      </c>
      <c r="AM867" s="16">
        <f t="shared" si="96"/>
        <v>-2429</v>
      </c>
      <c r="AN867" s="16">
        <v>0</v>
      </c>
      <c r="AO867" s="16">
        <v>2502</v>
      </c>
      <c r="AP867" s="16">
        <f t="shared" si="97"/>
        <v>-2502</v>
      </c>
      <c r="AQ867" s="16">
        <v>2577</v>
      </c>
      <c r="AR867" s="16">
        <f t="shared" si="98"/>
        <v>-9178.5665000000008</v>
      </c>
      <c r="AS867" s="16" t="s">
        <v>3446</v>
      </c>
      <c r="AT867" s="16" t="s">
        <v>273</v>
      </c>
      <c r="AU867" s="16" t="s">
        <v>274</v>
      </c>
      <c r="AV867" s="16">
        <v>0</v>
      </c>
      <c r="AW867" s="36">
        <v>0</v>
      </c>
      <c r="AX867" s="36">
        <v>0</v>
      </c>
      <c r="AY867" s="36">
        <v>0</v>
      </c>
      <c r="AZ867" s="36">
        <v>0</v>
      </c>
      <c r="BA867" s="36">
        <v>0</v>
      </c>
      <c r="BB867" s="36"/>
    </row>
    <row r="868" spans="1:54" hidden="1" x14ac:dyDescent="0.25">
      <c r="A868" s="2" t="str">
        <f t="shared" si="92"/>
        <v>R</v>
      </c>
      <c r="B868" s="34" t="s">
        <v>253</v>
      </c>
      <c r="C868" s="2" t="s">
        <v>3438</v>
      </c>
      <c r="D868" s="35" t="s">
        <v>3439</v>
      </c>
      <c r="E868" s="2" t="s">
        <v>3440</v>
      </c>
      <c r="F868" s="2" t="s">
        <v>3441</v>
      </c>
      <c r="G868" s="2" t="s">
        <v>3442</v>
      </c>
      <c r="H868" s="2" t="s">
        <v>3441</v>
      </c>
      <c r="I868" s="2" t="s">
        <v>3466</v>
      </c>
      <c r="J868" s="2" t="s">
        <v>3467</v>
      </c>
      <c r="K868" s="2" t="s">
        <v>262</v>
      </c>
      <c r="L868" s="2">
        <v>4220</v>
      </c>
      <c r="M868" s="2" t="s">
        <v>3445</v>
      </c>
      <c r="N868" s="2" t="s">
        <v>264</v>
      </c>
      <c r="O868" s="2" t="s">
        <v>450</v>
      </c>
      <c r="P868" s="2" t="s">
        <v>460</v>
      </c>
      <c r="Q868" s="2" t="s">
        <v>51</v>
      </c>
      <c r="R868" s="2" t="s">
        <v>2018</v>
      </c>
      <c r="S868" s="2" t="s">
        <v>85</v>
      </c>
      <c r="T868" s="2" t="s">
        <v>3459</v>
      </c>
      <c r="U868" s="2" t="s">
        <v>89</v>
      </c>
      <c r="V868" s="2" t="s">
        <v>2020</v>
      </c>
      <c r="W868" s="2" t="s">
        <v>2021</v>
      </c>
      <c r="X868" s="2" t="s">
        <v>2896</v>
      </c>
      <c r="Y868" s="2" t="s">
        <v>2897</v>
      </c>
      <c r="Z868" s="16">
        <v>0</v>
      </c>
      <c r="AA868" s="16">
        <v>32464</v>
      </c>
      <c r="AB868" s="16">
        <v>32440.91</v>
      </c>
      <c r="AC868" s="16">
        <v>28016.256999999998</v>
      </c>
      <c r="AD868" s="36">
        <f t="shared" si="93"/>
        <v>4447.7430000000022</v>
      </c>
      <c r="AE868" s="16">
        <v>0</v>
      </c>
      <c r="AF868" s="16">
        <v>33437</v>
      </c>
      <c r="AG868" s="16">
        <f t="shared" si="94"/>
        <v>-33437</v>
      </c>
      <c r="AH868" s="16">
        <v>0</v>
      </c>
      <c r="AI868" s="16">
        <v>34440</v>
      </c>
      <c r="AJ868" s="16">
        <f t="shared" si="95"/>
        <v>-34440</v>
      </c>
      <c r="AK868" s="16">
        <v>0</v>
      </c>
      <c r="AL868" s="16">
        <v>35473</v>
      </c>
      <c r="AM868" s="16">
        <f t="shared" si="96"/>
        <v>-35473</v>
      </c>
      <c r="AN868" s="16">
        <v>0</v>
      </c>
      <c r="AO868" s="16">
        <v>36537</v>
      </c>
      <c r="AP868" s="16">
        <f t="shared" si="97"/>
        <v>-36537</v>
      </c>
      <c r="AQ868" s="16">
        <v>37633</v>
      </c>
      <c r="AR868" s="16">
        <f t="shared" si="98"/>
        <v>-135439.25699999998</v>
      </c>
      <c r="AS868" s="16" t="s">
        <v>3446</v>
      </c>
      <c r="AT868" s="16" t="s">
        <v>273</v>
      </c>
      <c r="AU868" s="16" t="s">
        <v>274</v>
      </c>
      <c r="AV868" s="16">
        <v>0</v>
      </c>
      <c r="AW868" s="36">
        <v>0</v>
      </c>
      <c r="AX868" s="36">
        <v>0</v>
      </c>
      <c r="AY868" s="36">
        <v>0</v>
      </c>
      <c r="AZ868" s="36">
        <v>0</v>
      </c>
      <c r="BA868" s="36">
        <v>0</v>
      </c>
      <c r="BB868" s="36"/>
    </row>
    <row r="869" spans="1:54" hidden="1" x14ac:dyDescent="0.25">
      <c r="A869" s="2" t="str">
        <f t="shared" si="92"/>
        <v>R</v>
      </c>
      <c r="B869" s="34" t="s">
        <v>253</v>
      </c>
      <c r="C869" s="2" t="s">
        <v>3438</v>
      </c>
      <c r="D869" s="35" t="s">
        <v>3439</v>
      </c>
      <c r="E869" s="2" t="s">
        <v>3440</v>
      </c>
      <c r="F869" s="2" t="s">
        <v>3441</v>
      </c>
      <c r="G869" s="2" t="s">
        <v>3442</v>
      </c>
      <c r="H869" s="2" t="s">
        <v>3441</v>
      </c>
      <c r="I869" s="2" t="s">
        <v>3468</v>
      </c>
      <c r="J869" s="2" t="s">
        <v>3469</v>
      </c>
      <c r="K869" s="2" t="s">
        <v>262</v>
      </c>
      <c r="L869" s="2">
        <v>4220</v>
      </c>
      <c r="M869" s="2" t="s">
        <v>3445</v>
      </c>
      <c r="N869" s="2" t="s">
        <v>264</v>
      </c>
      <c r="O869" s="2" t="s">
        <v>450</v>
      </c>
      <c r="P869" s="2" t="s">
        <v>460</v>
      </c>
      <c r="Q869" s="2" t="s">
        <v>51</v>
      </c>
      <c r="R869" s="2" t="s">
        <v>2018</v>
      </c>
      <c r="S869" s="2" t="s">
        <v>85</v>
      </c>
      <c r="T869" s="2" t="s">
        <v>3459</v>
      </c>
      <c r="U869" s="2" t="s">
        <v>89</v>
      </c>
      <c r="V869" s="2" t="s">
        <v>2020</v>
      </c>
      <c r="W869" s="2" t="s">
        <v>2021</v>
      </c>
      <c r="X869" s="2" t="s">
        <v>2896</v>
      </c>
      <c r="Y869" s="2" t="s">
        <v>2897</v>
      </c>
      <c r="Z869" s="16">
        <v>0</v>
      </c>
      <c r="AA869" s="16">
        <v>25175</v>
      </c>
      <c r="AB869" s="16">
        <v>25174.959999999999</v>
      </c>
      <c r="AC869" s="16">
        <v>21242.702249999998</v>
      </c>
      <c r="AD869" s="36">
        <f t="shared" si="93"/>
        <v>3932.2977500000015</v>
      </c>
      <c r="AE869" s="16">
        <v>0</v>
      </c>
      <c r="AF869" s="16">
        <v>25930</v>
      </c>
      <c r="AG869" s="16">
        <f t="shared" si="94"/>
        <v>-25930</v>
      </c>
      <c r="AH869" s="16">
        <v>0</v>
      </c>
      <c r="AI869" s="16">
        <v>26708</v>
      </c>
      <c r="AJ869" s="16">
        <f t="shared" si="95"/>
        <v>-26708</v>
      </c>
      <c r="AK869" s="16">
        <v>0</v>
      </c>
      <c r="AL869" s="16">
        <v>27509</v>
      </c>
      <c r="AM869" s="16">
        <f t="shared" si="96"/>
        <v>-27509</v>
      </c>
      <c r="AN869" s="16">
        <v>0</v>
      </c>
      <c r="AO869" s="16">
        <v>28334</v>
      </c>
      <c r="AP869" s="16">
        <f t="shared" si="97"/>
        <v>-28334</v>
      </c>
      <c r="AQ869" s="16">
        <v>29184</v>
      </c>
      <c r="AR869" s="16">
        <f t="shared" si="98"/>
        <v>-104548.70225</v>
      </c>
      <c r="AS869" s="16" t="s">
        <v>3446</v>
      </c>
      <c r="AT869" s="16" t="s">
        <v>273</v>
      </c>
      <c r="AU869" s="16" t="s">
        <v>274</v>
      </c>
      <c r="AV869" s="16">
        <v>0</v>
      </c>
      <c r="AW869" s="36">
        <v>0</v>
      </c>
      <c r="AX869" s="36">
        <v>0</v>
      </c>
      <c r="AY869" s="36">
        <v>0</v>
      </c>
      <c r="AZ869" s="36">
        <v>0</v>
      </c>
      <c r="BA869" s="36">
        <v>0</v>
      </c>
      <c r="BB869" s="36"/>
    </row>
    <row r="870" spans="1:54" hidden="1" x14ac:dyDescent="0.25">
      <c r="A870" s="2" t="str">
        <f t="shared" si="92"/>
        <v>R</v>
      </c>
      <c r="B870" s="34" t="s">
        <v>253</v>
      </c>
      <c r="C870" s="2" t="s">
        <v>3438</v>
      </c>
      <c r="D870" s="35" t="s">
        <v>3439</v>
      </c>
      <c r="E870" s="2" t="s">
        <v>3440</v>
      </c>
      <c r="F870" s="2" t="s">
        <v>3441</v>
      </c>
      <c r="G870" s="2" t="s">
        <v>3442</v>
      </c>
      <c r="H870" s="2" t="s">
        <v>3441</v>
      </c>
      <c r="I870" s="2" t="s">
        <v>3470</v>
      </c>
      <c r="J870" s="2" t="s">
        <v>3471</v>
      </c>
      <c r="K870" s="2" t="s">
        <v>262</v>
      </c>
      <c r="L870" s="2">
        <v>4220</v>
      </c>
      <c r="M870" s="2" t="s">
        <v>3445</v>
      </c>
      <c r="N870" s="2" t="s">
        <v>264</v>
      </c>
      <c r="O870" s="2" t="s">
        <v>450</v>
      </c>
      <c r="P870" s="2" t="s">
        <v>460</v>
      </c>
      <c r="Q870" s="2" t="s">
        <v>51</v>
      </c>
      <c r="R870" s="2" t="s">
        <v>2018</v>
      </c>
      <c r="S870" s="2" t="s">
        <v>85</v>
      </c>
      <c r="T870" s="2" t="s">
        <v>3459</v>
      </c>
      <c r="U870" s="2" t="s">
        <v>89</v>
      </c>
      <c r="V870" s="48" t="s">
        <v>269</v>
      </c>
      <c r="W870" s="48" t="s">
        <v>270</v>
      </c>
      <c r="X870" s="48" t="s">
        <v>483</v>
      </c>
      <c r="Y870" s="48" t="s">
        <v>484</v>
      </c>
      <c r="Z870" s="16">
        <v>0</v>
      </c>
      <c r="AA870" s="16">
        <v>114909</v>
      </c>
      <c r="AB870" s="16">
        <v>114909.38</v>
      </c>
      <c r="AC870" s="16">
        <v>101316.17550000001</v>
      </c>
      <c r="AD870" s="36">
        <f t="shared" si="93"/>
        <v>13592.824499999988</v>
      </c>
      <c r="AE870" s="16">
        <v>0</v>
      </c>
      <c r="AF870" s="16">
        <v>0</v>
      </c>
      <c r="AG870" s="16">
        <f t="shared" si="94"/>
        <v>0</v>
      </c>
      <c r="AH870" s="16">
        <v>0</v>
      </c>
      <c r="AI870" s="16">
        <v>0</v>
      </c>
      <c r="AJ870" s="16">
        <f t="shared" si="95"/>
        <v>0</v>
      </c>
      <c r="AK870" s="16">
        <v>0</v>
      </c>
      <c r="AL870" s="16">
        <v>0</v>
      </c>
      <c r="AM870" s="16">
        <f t="shared" si="96"/>
        <v>0</v>
      </c>
      <c r="AN870" s="16">
        <v>0</v>
      </c>
      <c r="AO870" s="16">
        <v>0</v>
      </c>
      <c r="AP870" s="16">
        <f t="shared" si="97"/>
        <v>0</v>
      </c>
      <c r="AQ870" s="16">
        <v>0</v>
      </c>
      <c r="AR870" s="16">
        <f t="shared" si="98"/>
        <v>13592.824499999988</v>
      </c>
      <c r="AS870" s="16" t="s">
        <v>3446</v>
      </c>
      <c r="AT870" s="16" t="s">
        <v>273</v>
      </c>
      <c r="AU870" s="16" t="s">
        <v>274</v>
      </c>
      <c r="AV870" s="16">
        <v>0</v>
      </c>
      <c r="AW870" s="36">
        <v>0</v>
      </c>
      <c r="AX870" s="36">
        <v>0</v>
      </c>
      <c r="AY870" s="36">
        <v>0</v>
      </c>
      <c r="AZ870" s="36">
        <v>0</v>
      </c>
      <c r="BA870" s="36">
        <v>0</v>
      </c>
      <c r="BB870" s="36"/>
    </row>
    <row r="871" spans="1:54" hidden="1" x14ac:dyDescent="0.25">
      <c r="A871" s="2" t="str">
        <f t="shared" si="92"/>
        <v>R</v>
      </c>
      <c r="B871" s="34" t="s">
        <v>253</v>
      </c>
      <c r="C871" s="2" t="s">
        <v>3438</v>
      </c>
      <c r="D871" s="35" t="s">
        <v>3439</v>
      </c>
      <c r="E871" s="2" t="s">
        <v>3440</v>
      </c>
      <c r="F871" s="2" t="s">
        <v>3441</v>
      </c>
      <c r="G871" s="2" t="s">
        <v>3442</v>
      </c>
      <c r="H871" s="2" t="s">
        <v>3441</v>
      </c>
      <c r="I871" s="2" t="s">
        <v>3472</v>
      </c>
      <c r="J871" s="2" t="s">
        <v>3473</v>
      </c>
      <c r="K871" s="2" t="s">
        <v>262</v>
      </c>
      <c r="L871" s="2">
        <v>4220</v>
      </c>
      <c r="M871" s="2" t="s">
        <v>3445</v>
      </c>
      <c r="N871" s="2" t="s">
        <v>264</v>
      </c>
      <c r="O871" s="2" t="s">
        <v>450</v>
      </c>
      <c r="P871" s="2" t="s">
        <v>460</v>
      </c>
      <c r="Q871" s="2" t="s">
        <v>51</v>
      </c>
      <c r="R871" s="2" t="s">
        <v>2018</v>
      </c>
      <c r="S871" s="2" t="s">
        <v>85</v>
      </c>
      <c r="T871" s="2" t="s">
        <v>3459</v>
      </c>
      <c r="U871" s="2" t="s">
        <v>89</v>
      </c>
      <c r="V871" s="48" t="s">
        <v>269</v>
      </c>
      <c r="W871" s="48" t="s">
        <v>270</v>
      </c>
      <c r="X871" s="48" t="s">
        <v>483</v>
      </c>
      <c r="Y871" s="48" t="s">
        <v>484</v>
      </c>
      <c r="Z871" s="16">
        <v>0</v>
      </c>
      <c r="AA871" s="16">
        <v>157391</v>
      </c>
      <c r="AB871" s="16">
        <v>157390.15</v>
      </c>
      <c r="AC871" s="16">
        <v>247490.34100000001</v>
      </c>
      <c r="AD871" s="36">
        <f t="shared" si="93"/>
        <v>-90099.341000000015</v>
      </c>
      <c r="AE871" s="16">
        <v>0</v>
      </c>
      <c r="AF871" s="16">
        <v>0</v>
      </c>
      <c r="AG871" s="16">
        <f t="shared" si="94"/>
        <v>0</v>
      </c>
      <c r="AH871" s="16">
        <v>0</v>
      </c>
      <c r="AI871" s="16">
        <v>0</v>
      </c>
      <c r="AJ871" s="16">
        <f t="shared" si="95"/>
        <v>0</v>
      </c>
      <c r="AK871" s="16">
        <v>0</v>
      </c>
      <c r="AL871" s="16">
        <v>0</v>
      </c>
      <c r="AM871" s="16">
        <f t="shared" si="96"/>
        <v>0</v>
      </c>
      <c r="AN871" s="16">
        <v>0</v>
      </c>
      <c r="AO871" s="16">
        <v>0</v>
      </c>
      <c r="AP871" s="16">
        <f t="shared" si="97"/>
        <v>0</v>
      </c>
      <c r="AQ871" s="16">
        <v>0</v>
      </c>
      <c r="AR871" s="16">
        <f t="shared" si="98"/>
        <v>-90099.341000000015</v>
      </c>
      <c r="AS871" s="16" t="s">
        <v>3446</v>
      </c>
      <c r="AT871" s="16" t="s">
        <v>273</v>
      </c>
      <c r="AU871" s="16" t="s">
        <v>274</v>
      </c>
      <c r="AV871" s="16">
        <v>0</v>
      </c>
      <c r="AW871" s="36">
        <v>0</v>
      </c>
      <c r="AX871" s="36">
        <v>0</v>
      </c>
      <c r="AY871" s="36">
        <v>0</v>
      </c>
      <c r="AZ871" s="36">
        <v>0</v>
      </c>
      <c r="BA871" s="36">
        <v>0</v>
      </c>
      <c r="BB871" s="36"/>
    </row>
    <row r="872" spans="1:54" hidden="1" x14ac:dyDescent="0.25">
      <c r="A872" s="2" t="str">
        <f t="shared" si="92"/>
        <v>R</v>
      </c>
      <c r="B872" s="34" t="s">
        <v>253</v>
      </c>
      <c r="C872" s="2" t="s">
        <v>3438</v>
      </c>
      <c r="D872" s="35" t="s">
        <v>3439</v>
      </c>
      <c r="E872" s="2" t="s">
        <v>3440</v>
      </c>
      <c r="F872" s="2" t="s">
        <v>3441</v>
      </c>
      <c r="G872" s="2" t="s">
        <v>3442</v>
      </c>
      <c r="H872" s="2" t="s">
        <v>3441</v>
      </c>
      <c r="I872" s="2" t="s">
        <v>3474</v>
      </c>
      <c r="J872" s="2" t="s">
        <v>3475</v>
      </c>
      <c r="K872" s="2" t="s">
        <v>262</v>
      </c>
      <c r="L872" s="2">
        <v>4220</v>
      </c>
      <c r="M872" s="2" t="s">
        <v>3445</v>
      </c>
      <c r="N872" s="2" t="s">
        <v>264</v>
      </c>
      <c r="O872" s="2" t="s">
        <v>450</v>
      </c>
      <c r="P872" s="2" t="s">
        <v>460</v>
      </c>
      <c r="Q872" s="2" t="s">
        <v>51</v>
      </c>
      <c r="R872" s="2" t="s">
        <v>2018</v>
      </c>
      <c r="S872" s="2" t="s">
        <v>85</v>
      </c>
      <c r="T872" s="2" t="s">
        <v>3459</v>
      </c>
      <c r="U872" s="2" t="s">
        <v>89</v>
      </c>
      <c r="V872" s="2" t="s">
        <v>2020</v>
      </c>
      <c r="W872" s="2" t="s">
        <v>2021</v>
      </c>
      <c r="X872" s="2" t="s">
        <v>2896</v>
      </c>
      <c r="Y872" s="2" t="s">
        <v>2897</v>
      </c>
      <c r="Z872" s="16">
        <v>0</v>
      </c>
      <c r="AA872" s="16">
        <v>32586</v>
      </c>
      <c r="AB872" s="16">
        <v>31879.39</v>
      </c>
      <c r="AC872" s="16">
        <v>28703.342250000002</v>
      </c>
      <c r="AD872" s="36">
        <f t="shared" si="93"/>
        <v>3882.6577499999985</v>
      </c>
      <c r="AE872" s="16">
        <v>0</v>
      </c>
      <c r="AF872" s="16">
        <v>33563</v>
      </c>
      <c r="AG872" s="16">
        <f t="shared" si="94"/>
        <v>-33563</v>
      </c>
      <c r="AH872" s="16">
        <v>0</v>
      </c>
      <c r="AI872" s="16">
        <v>34570</v>
      </c>
      <c r="AJ872" s="16">
        <f t="shared" si="95"/>
        <v>-34570</v>
      </c>
      <c r="AK872" s="16">
        <v>0</v>
      </c>
      <c r="AL872" s="16">
        <v>35607</v>
      </c>
      <c r="AM872" s="16">
        <f t="shared" si="96"/>
        <v>-35607</v>
      </c>
      <c r="AN872" s="16">
        <v>0</v>
      </c>
      <c r="AO872" s="16">
        <v>36675</v>
      </c>
      <c r="AP872" s="16">
        <f t="shared" si="97"/>
        <v>-36675</v>
      </c>
      <c r="AQ872" s="16">
        <v>37775</v>
      </c>
      <c r="AR872" s="16">
        <f t="shared" si="98"/>
        <v>-136532.34224999999</v>
      </c>
      <c r="AS872" s="16" t="s">
        <v>3446</v>
      </c>
      <c r="AT872" s="16" t="s">
        <v>273</v>
      </c>
      <c r="AU872" s="16" t="s">
        <v>274</v>
      </c>
      <c r="AV872" s="16">
        <v>0</v>
      </c>
      <c r="AW872" s="36">
        <v>0</v>
      </c>
      <c r="AX872" s="36">
        <v>0</v>
      </c>
      <c r="AY872" s="36">
        <v>0</v>
      </c>
      <c r="AZ872" s="36">
        <v>0</v>
      </c>
      <c r="BA872" s="36">
        <v>0</v>
      </c>
      <c r="BB872" s="36"/>
    </row>
    <row r="873" spans="1:54" hidden="1" x14ac:dyDescent="0.25">
      <c r="A873" s="2" t="str">
        <f t="shared" si="92"/>
        <v>R</v>
      </c>
      <c r="B873" s="34" t="s">
        <v>253</v>
      </c>
      <c r="C873" s="2" t="s">
        <v>3438</v>
      </c>
      <c r="D873" s="35" t="s">
        <v>3439</v>
      </c>
      <c r="E873" s="2" t="s">
        <v>3440</v>
      </c>
      <c r="F873" s="2" t="s">
        <v>3441</v>
      </c>
      <c r="G873" s="2" t="s">
        <v>3442</v>
      </c>
      <c r="H873" s="2" t="s">
        <v>3441</v>
      </c>
      <c r="I873" s="2" t="s">
        <v>3476</v>
      </c>
      <c r="J873" s="2" t="s">
        <v>3477</v>
      </c>
      <c r="K873" s="2" t="s">
        <v>262</v>
      </c>
      <c r="L873" s="2">
        <v>4220</v>
      </c>
      <c r="M873" s="2" t="s">
        <v>3445</v>
      </c>
      <c r="N873" s="2" t="s">
        <v>264</v>
      </c>
      <c r="O873" s="2" t="s">
        <v>265</v>
      </c>
      <c r="P873" s="2" t="s">
        <v>460</v>
      </c>
      <c r="Q873" s="2" t="s">
        <v>51</v>
      </c>
      <c r="R873" s="2" t="s">
        <v>2018</v>
      </c>
      <c r="S873" s="2" t="s">
        <v>85</v>
      </c>
      <c r="T873" s="48" t="s">
        <v>3459</v>
      </c>
      <c r="U873" s="48" t="s">
        <v>89</v>
      </c>
      <c r="V873" s="48" t="s">
        <v>2020</v>
      </c>
      <c r="W873" s="48" t="s">
        <v>2021</v>
      </c>
      <c r="X873" s="48" t="s">
        <v>2896</v>
      </c>
      <c r="Y873" s="48" t="s">
        <v>2897</v>
      </c>
      <c r="Z873" s="16">
        <v>0</v>
      </c>
      <c r="AA873" s="16">
        <v>0</v>
      </c>
      <c r="AB873" s="16">
        <v>0</v>
      </c>
      <c r="AC873" s="16">
        <v>0</v>
      </c>
      <c r="AD873" s="36">
        <f t="shared" si="93"/>
        <v>0</v>
      </c>
      <c r="AE873" s="16">
        <v>0</v>
      </c>
      <c r="AF873" s="16">
        <v>0</v>
      </c>
      <c r="AG873" s="16">
        <f t="shared" si="94"/>
        <v>0</v>
      </c>
      <c r="AH873" s="16">
        <v>0</v>
      </c>
      <c r="AI873" s="16">
        <v>0</v>
      </c>
      <c r="AJ873" s="16">
        <f t="shared" si="95"/>
        <v>0</v>
      </c>
      <c r="AK873" s="16">
        <v>0</v>
      </c>
      <c r="AL873" s="16">
        <v>0</v>
      </c>
      <c r="AM873" s="16">
        <f t="shared" si="96"/>
        <v>0</v>
      </c>
      <c r="AN873" s="16">
        <v>0</v>
      </c>
      <c r="AO873" s="16">
        <v>0</v>
      </c>
      <c r="AP873" s="16">
        <f t="shared" si="97"/>
        <v>0</v>
      </c>
      <c r="AQ873" s="16">
        <v>0</v>
      </c>
      <c r="AR873" s="16">
        <f t="shared" si="98"/>
        <v>0</v>
      </c>
      <c r="AS873" s="16" t="s">
        <v>3446</v>
      </c>
      <c r="AT873" s="16" t="s">
        <v>273</v>
      </c>
      <c r="AU873" s="16" t="s">
        <v>274</v>
      </c>
      <c r="AV873" s="16">
        <v>0</v>
      </c>
      <c r="AW873" s="36">
        <v>0</v>
      </c>
      <c r="AX873" s="36">
        <v>0</v>
      </c>
      <c r="AY873" s="36">
        <v>0</v>
      </c>
      <c r="AZ873" s="36">
        <v>0</v>
      </c>
      <c r="BA873" s="36">
        <v>0</v>
      </c>
      <c r="BB873" s="36"/>
    </row>
    <row r="874" spans="1:54" hidden="1" x14ac:dyDescent="0.25">
      <c r="A874" s="2" t="str">
        <f t="shared" si="92"/>
        <v>R</v>
      </c>
      <c r="B874" s="34" t="s">
        <v>253</v>
      </c>
      <c r="C874" s="2" t="s">
        <v>3438</v>
      </c>
      <c r="D874" s="35" t="s">
        <v>3439</v>
      </c>
      <c r="E874" s="2" t="s">
        <v>3440</v>
      </c>
      <c r="F874" s="2" t="s">
        <v>3441</v>
      </c>
      <c r="G874" s="2" t="s">
        <v>3442</v>
      </c>
      <c r="H874" s="2" t="s">
        <v>3441</v>
      </c>
      <c r="I874" s="2" t="s">
        <v>3478</v>
      </c>
      <c r="J874" s="2" t="s">
        <v>3479</v>
      </c>
      <c r="K874" s="2" t="s">
        <v>262</v>
      </c>
      <c r="L874" s="2">
        <v>4220</v>
      </c>
      <c r="M874" s="2" t="s">
        <v>3445</v>
      </c>
      <c r="N874" s="2" t="s">
        <v>264</v>
      </c>
      <c r="O874" s="2" t="s">
        <v>265</v>
      </c>
      <c r="P874" s="2" t="s">
        <v>460</v>
      </c>
      <c r="Q874" s="2" t="s">
        <v>51</v>
      </c>
      <c r="R874" s="2" t="s">
        <v>2018</v>
      </c>
      <c r="S874" s="2" t="s">
        <v>85</v>
      </c>
      <c r="T874" s="2" t="s">
        <v>3459</v>
      </c>
      <c r="U874" s="2" t="s">
        <v>89</v>
      </c>
      <c r="V874" s="48" t="s">
        <v>269</v>
      </c>
      <c r="W874" s="48" t="s">
        <v>270</v>
      </c>
      <c r="X874" s="48" t="s">
        <v>483</v>
      </c>
      <c r="Y874" s="48" t="s">
        <v>484</v>
      </c>
      <c r="Z874" s="16">
        <v>0</v>
      </c>
      <c r="AA874" s="16">
        <v>0</v>
      </c>
      <c r="AB874" s="16">
        <v>0</v>
      </c>
      <c r="AC874" s="16">
        <v>0</v>
      </c>
      <c r="AD874" s="36">
        <f t="shared" si="93"/>
        <v>0</v>
      </c>
      <c r="AE874" s="16">
        <v>0</v>
      </c>
      <c r="AF874" s="16">
        <v>0</v>
      </c>
      <c r="AG874" s="16">
        <f t="shared" si="94"/>
        <v>0</v>
      </c>
      <c r="AH874" s="16">
        <v>0</v>
      </c>
      <c r="AI874" s="16">
        <v>0</v>
      </c>
      <c r="AJ874" s="16">
        <f t="shared" si="95"/>
        <v>0</v>
      </c>
      <c r="AK874" s="16">
        <v>0</v>
      </c>
      <c r="AL874" s="16">
        <v>0</v>
      </c>
      <c r="AM874" s="16">
        <f t="shared" si="96"/>
        <v>0</v>
      </c>
      <c r="AN874" s="16">
        <v>0</v>
      </c>
      <c r="AO874" s="16">
        <v>0</v>
      </c>
      <c r="AP874" s="16">
        <f t="shared" si="97"/>
        <v>0</v>
      </c>
      <c r="AQ874" s="16">
        <v>0</v>
      </c>
      <c r="AR874" s="16">
        <f t="shared" si="98"/>
        <v>0</v>
      </c>
      <c r="AS874" s="16" t="s">
        <v>3446</v>
      </c>
      <c r="AT874" s="16" t="s">
        <v>273</v>
      </c>
      <c r="AU874" s="16" t="s">
        <v>274</v>
      </c>
      <c r="AV874" s="16">
        <v>0</v>
      </c>
      <c r="AW874" s="36">
        <v>0</v>
      </c>
      <c r="AX874" s="36">
        <v>0</v>
      </c>
      <c r="AY874" s="36">
        <v>0</v>
      </c>
      <c r="AZ874" s="36">
        <v>0</v>
      </c>
      <c r="BA874" s="36">
        <v>0</v>
      </c>
      <c r="BB874" s="36"/>
    </row>
    <row r="875" spans="1:54" hidden="1" x14ac:dyDescent="0.25">
      <c r="A875" s="2" t="str">
        <f t="shared" si="92"/>
        <v>R</v>
      </c>
      <c r="B875" s="34" t="s">
        <v>253</v>
      </c>
      <c r="C875" s="2" t="s">
        <v>3438</v>
      </c>
      <c r="D875" s="35" t="s">
        <v>3439</v>
      </c>
      <c r="E875" s="2" t="s">
        <v>3440</v>
      </c>
      <c r="F875" s="2" t="s">
        <v>3441</v>
      </c>
      <c r="G875" s="2" t="s">
        <v>3442</v>
      </c>
      <c r="H875" s="2" t="s">
        <v>3441</v>
      </c>
      <c r="I875" s="2" t="s">
        <v>3480</v>
      </c>
      <c r="J875" s="2" t="s">
        <v>3481</v>
      </c>
      <c r="K875" s="2" t="s">
        <v>262</v>
      </c>
      <c r="L875" s="2">
        <v>4220</v>
      </c>
      <c r="M875" s="2" t="s">
        <v>3445</v>
      </c>
      <c r="N875" s="2" t="s">
        <v>264</v>
      </c>
      <c r="O875" s="2" t="s">
        <v>265</v>
      </c>
      <c r="P875" s="2" t="s">
        <v>460</v>
      </c>
      <c r="Q875" s="2" t="s">
        <v>51</v>
      </c>
      <c r="R875" s="2" t="s">
        <v>2018</v>
      </c>
      <c r="S875" s="2" t="s">
        <v>85</v>
      </c>
      <c r="T875" s="2" t="s">
        <v>3459</v>
      </c>
      <c r="U875" s="2" t="s">
        <v>89</v>
      </c>
      <c r="V875" s="2" t="s">
        <v>2020</v>
      </c>
      <c r="W875" s="2" t="s">
        <v>2021</v>
      </c>
      <c r="X875" s="2" t="s">
        <v>2896</v>
      </c>
      <c r="Y875" s="2" t="s">
        <v>2897</v>
      </c>
      <c r="Z875" s="16">
        <v>0</v>
      </c>
      <c r="AA875" s="16">
        <v>0</v>
      </c>
      <c r="AB875" s="16">
        <v>0</v>
      </c>
      <c r="AC875" s="16">
        <v>0</v>
      </c>
      <c r="AD875" s="36">
        <f t="shared" si="93"/>
        <v>0</v>
      </c>
      <c r="AE875" s="16">
        <v>0</v>
      </c>
      <c r="AF875" s="16">
        <v>0</v>
      </c>
      <c r="AG875" s="16">
        <f t="shared" si="94"/>
        <v>0</v>
      </c>
      <c r="AH875" s="16">
        <v>0</v>
      </c>
      <c r="AI875" s="16">
        <v>0</v>
      </c>
      <c r="AJ875" s="16">
        <f t="shared" si="95"/>
        <v>0</v>
      </c>
      <c r="AK875" s="16">
        <v>0</v>
      </c>
      <c r="AL875" s="16">
        <v>0</v>
      </c>
      <c r="AM875" s="16">
        <f t="shared" si="96"/>
        <v>0</v>
      </c>
      <c r="AN875" s="16">
        <v>0</v>
      </c>
      <c r="AO875" s="16">
        <v>0</v>
      </c>
      <c r="AP875" s="16">
        <f t="shared" si="97"/>
        <v>0</v>
      </c>
      <c r="AQ875" s="16">
        <v>0</v>
      </c>
      <c r="AR875" s="16">
        <f t="shared" si="98"/>
        <v>0</v>
      </c>
      <c r="AS875" s="16" t="s">
        <v>3446</v>
      </c>
      <c r="AT875" s="16" t="s">
        <v>273</v>
      </c>
      <c r="AU875" s="16" t="s">
        <v>274</v>
      </c>
      <c r="AV875" s="16">
        <v>0</v>
      </c>
      <c r="AW875" s="36">
        <v>0</v>
      </c>
      <c r="AX875" s="36">
        <v>0</v>
      </c>
      <c r="AY875" s="36">
        <v>0</v>
      </c>
      <c r="AZ875" s="36">
        <v>0</v>
      </c>
      <c r="BA875" s="36">
        <v>0</v>
      </c>
      <c r="BB875" s="36"/>
    </row>
    <row r="876" spans="1:54" hidden="1" x14ac:dyDescent="0.25">
      <c r="A876" s="2" t="str">
        <f t="shared" si="92"/>
        <v>R</v>
      </c>
      <c r="B876" s="34" t="s">
        <v>253</v>
      </c>
      <c r="C876" s="2" t="s">
        <v>3482</v>
      </c>
      <c r="D876" s="35" t="s">
        <v>3483</v>
      </c>
      <c r="E876" s="2" t="s">
        <v>3484</v>
      </c>
      <c r="F876" s="2" t="s">
        <v>3485</v>
      </c>
      <c r="G876" s="2" t="s">
        <v>3486</v>
      </c>
      <c r="H876" s="2" t="s">
        <v>3485</v>
      </c>
      <c r="I876" s="2" t="s">
        <v>3487</v>
      </c>
      <c r="J876" s="2" t="s">
        <v>3488</v>
      </c>
      <c r="K876" s="2" t="s">
        <v>262</v>
      </c>
      <c r="L876" s="2">
        <v>4022</v>
      </c>
      <c r="M876" s="2" t="s">
        <v>1991</v>
      </c>
      <c r="N876" s="2" t="s">
        <v>264</v>
      </c>
      <c r="O876" s="2" t="s">
        <v>300</v>
      </c>
      <c r="P876" s="2" t="s">
        <v>460</v>
      </c>
      <c r="Q876" s="2" t="s">
        <v>51</v>
      </c>
      <c r="R876" s="2" t="s">
        <v>2018</v>
      </c>
      <c r="S876" s="2" t="s">
        <v>85</v>
      </c>
      <c r="T876" s="2" t="s">
        <v>3489</v>
      </c>
      <c r="U876" s="2" t="s">
        <v>96</v>
      </c>
      <c r="V876" s="2" t="s">
        <v>269</v>
      </c>
      <c r="W876" s="2" t="s">
        <v>270</v>
      </c>
      <c r="X876" s="2" t="s">
        <v>2061</v>
      </c>
      <c r="Y876" s="2" t="s">
        <v>2062</v>
      </c>
      <c r="Z876" s="16">
        <v>0</v>
      </c>
      <c r="AA876" s="16">
        <v>0</v>
      </c>
      <c r="AB876" s="16">
        <v>70537.990000000005</v>
      </c>
      <c r="AC876" s="16">
        <v>213108.37</v>
      </c>
      <c r="AD876" s="36">
        <f t="shared" si="93"/>
        <v>-213108.37</v>
      </c>
      <c r="AE876" s="16">
        <v>0</v>
      </c>
      <c r="AF876" s="16">
        <v>0</v>
      </c>
      <c r="AG876" s="16">
        <f t="shared" si="94"/>
        <v>0</v>
      </c>
      <c r="AH876" s="16">
        <v>0</v>
      </c>
      <c r="AI876" s="16">
        <v>0</v>
      </c>
      <c r="AJ876" s="16">
        <f t="shared" si="95"/>
        <v>0</v>
      </c>
      <c r="AK876" s="16">
        <v>0</v>
      </c>
      <c r="AL876" s="16">
        <v>0</v>
      </c>
      <c r="AM876" s="16">
        <f t="shared" si="96"/>
        <v>0</v>
      </c>
      <c r="AN876" s="16">
        <v>0</v>
      </c>
      <c r="AO876" s="16">
        <v>0</v>
      </c>
      <c r="AP876" s="16">
        <f t="shared" si="97"/>
        <v>0</v>
      </c>
      <c r="AQ876" s="16">
        <v>0</v>
      </c>
      <c r="AR876" s="16">
        <f t="shared" si="98"/>
        <v>-213108.37</v>
      </c>
      <c r="AS876" s="16" t="s">
        <v>1997</v>
      </c>
      <c r="AT876" s="16" t="s">
        <v>273</v>
      </c>
      <c r="AU876" s="16" t="s">
        <v>306</v>
      </c>
      <c r="AV876" s="16">
        <v>0</v>
      </c>
      <c r="AW876" s="36">
        <v>0</v>
      </c>
      <c r="AX876" s="36">
        <v>0</v>
      </c>
      <c r="AY876" s="36">
        <v>0</v>
      </c>
      <c r="AZ876" s="36">
        <v>0</v>
      </c>
      <c r="BA876" s="36">
        <v>0</v>
      </c>
      <c r="BB876" s="36"/>
    </row>
    <row r="877" spans="1:54" hidden="1" x14ac:dyDescent="0.25">
      <c r="A877" s="2" t="str">
        <f t="shared" si="92"/>
        <v>R</v>
      </c>
      <c r="B877" s="34" t="s">
        <v>253</v>
      </c>
      <c r="C877" s="2" t="s">
        <v>3482</v>
      </c>
      <c r="D877" s="35" t="s">
        <v>3483</v>
      </c>
      <c r="E877" s="2" t="s">
        <v>3484</v>
      </c>
      <c r="F877" s="2" t="s">
        <v>3485</v>
      </c>
      <c r="G877" s="2" t="s">
        <v>3486</v>
      </c>
      <c r="H877" s="2" t="s">
        <v>3485</v>
      </c>
      <c r="I877" s="2" t="s">
        <v>3490</v>
      </c>
      <c r="J877" s="2" t="s">
        <v>3491</v>
      </c>
      <c r="K877" s="2" t="s">
        <v>262</v>
      </c>
      <c r="L877" s="2">
        <v>4022</v>
      </c>
      <c r="M877" s="2" t="s">
        <v>1991</v>
      </c>
      <c r="N877" s="2" t="s">
        <v>264</v>
      </c>
      <c r="O877" s="2" t="s">
        <v>300</v>
      </c>
      <c r="P877" s="2" t="s">
        <v>460</v>
      </c>
      <c r="Q877" s="2" t="s">
        <v>51</v>
      </c>
      <c r="R877" s="2" t="s">
        <v>2018</v>
      </c>
      <c r="S877" s="2" t="s">
        <v>85</v>
      </c>
      <c r="T877" s="2" t="s">
        <v>3489</v>
      </c>
      <c r="U877" s="2" t="s">
        <v>96</v>
      </c>
      <c r="V877" s="2" t="s">
        <v>269</v>
      </c>
      <c r="W877" s="2" t="s">
        <v>270</v>
      </c>
      <c r="X877" s="2" t="s">
        <v>2061</v>
      </c>
      <c r="Y877" s="2" t="s">
        <v>2062</v>
      </c>
      <c r="Z877" s="16">
        <v>0</v>
      </c>
      <c r="AA877" s="50">
        <v>1062786</v>
      </c>
      <c r="AB877" s="16">
        <v>1907931.89</v>
      </c>
      <c r="AC877" s="16">
        <v>4412861.7344800001</v>
      </c>
      <c r="AD877" s="36">
        <f t="shared" si="93"/>
        <v>-3350075.7344800001</v>
      </c>
      <c r="AE877" s="16">
        <v>0</v>
      </c>
      <c r="AF877" s="16">
        <v>0</v>
      </c>
      <c r="AG877" s="16">
        <f t="shared" si="94"/>
        <v>0</v>
      </c>
      <c r="AH877" s="16">
        <v>0</v>
      </c>
      <c r="AI877" s="16">
        <v>0</v>
      </c>
      <c r="AJ877" s="16">
        <f t="shared" si="95"/>
        <v>0</v>
      </c>
      <c r="AK877" s="16">
        <v>0</v>
      </c>
      <c r="AL877" s="16">
        <v>0</v>
      </c>
      <c r="AM877" s="16">
        <f t="shared" si="96"/>
        <v>0</v>
      </c>
      <c r="AN877" s="16">
        <v>0</v>
      </c>
      <c r="AO877" s="16">
        <v>0</v>
      </c>
      <c r="AP877" s="16">
        <f t="shared" si="97"/>
        <v>0</v>
      </c>
      <c r="AQ877" s="16">
        <v>0</v>
      </c>
      <c r="AR877" s="16">
        <f t="shared" si="98"/>
        <v>-3350075.7344800001</v>
      </c>
      <c r="AS877" s="16" t="s">
        <v>1997</v>
      </c>
      <c r="AT877" s="16" t="s">
        <v>273</v>
      </c>
      <c r="AU877" s="16" t="s">
        <v>306</v>
      </c>
      <c r="AV877" s="16">
        <v>0</v>
      </c>
      <c r="AW877" s="36">
        <v>0</v>
      </c>
      <c r="AX877" s="36">
        <v>0</v>
      </c>
      <c r="AY877" s="36">
        <v>0</v>
      </c>
      <c r="AZ877" s="36">
        <v>0</v>
      </c>
      <c r="BA877" s="36">
        <v>0</v>
      </c>
      <c r="BB877" s="36"/>
    </row>
    <row r="878" spans="1:54" hidden="1" x14ac:dyDescent="0.25">
      <c r="A878" s="2" t="str">
        <f t="shared" si="92"/>
        <v>R</v>
      </c>
      <c r="B878" s="34" t="s">
        <v>253</v>
      </c>
      <c r="C878" s="2" t="s">
        <v>3482</v>
      </c>
      <c r="D878" s="35" t="s">
        <v>3483</v>
      </c>
      <c r="E878" s="2" t="s">
        <v>3484</v>
      </c>
      <c r="F878" s="2" t="s">
        <v>3485</v>
      </c>
      <c r="G878" s="2" t="s">
        <v>3486</v>
      </c>
      <c r="H878" s="2" t="s">
        <v>3485</v>
      </c>
      <c r="I878" s="2" t="s">
        <v>3492</v>
      </c>
      <c r="J878" s="2" t="s">
        <v>3493</v>
      </c>
      <c r="K878" s="2" t="s">
        <v>262</v>
      </c>
      <c r="L878" s="2">
        <v>4022</v>
      </c>
      <c r="M878" s="2" t="s">
        <v>1991</v>
      </c>
      <c r="N878" s="2" t="s">
        <v>264</v>
      </c>
      <c r="O878" s="2" t="s">
        <v>300</v>
      </c>
      <c r="P878" s="2" t="s">
        <v>460</v>
      </c>
      <c r="Q878" s="2" t="s">
        <v>51</v>
      </c>
      <c r="R878" s="2" t="s">
        <v>2018</v>
      </c>
      <c r="S878" s="2" t="s">
        <v>85</v>
      </c>
      <c r="T878" s="2" t="s">
        <v>3489</v>
      </c>
      <c r="U878" s="2" t="s">
        <v>96</v>
      </c>
      <c r="V878" s="2" t="s">
        <v>269</v>
      </c>
      <c r="W878" s="2" t="s">
        <v>270</v>
      </c>
      <c r="X878" s="2" t="s">
        <v>2061</v>
      </c>
      <c r="Y878" s="2" t="s">
        <v>2062</v>
      </c>
      <c r="Z878" s="16">
        <v>16204387.48</v>
      </c>
      <c r="AA878" s="50">
        <v>15141601</v>
      </c>
      <c r="AB878" s="16">
        <v>15138524.220000001</v>
      </c>
      <c r="AC878" s="16">
        <v>23124064.903228</v>
      </c>
      <c r="AD878" s="36">
        <f t="shared" si="93"/>
        <v>-7982463.9032279998</v>
      </c>
      <c r="AE878" s="16">
        <v>18827165</v>
      </c>
      <c r="AF878" s="44">
        <v>1000000</v>
      </c>
      <c r="AG878" s="16">
        <f t="shared" si="94"/>
        <v>17827165</v>
      </c>
      <c r="AH878" s="16">
        <v>0</v>
      </c>
      <c r="AI878" s="16">
        <v>0</v>
      </c>
      <c r="AJ878" s="16">
        <f t="shared" si="95"/>
        <v>0</v>
      </c>
      <c r="AK878" s="16">
        <v>0</v>
      </c>
      <c r="AL878" s="16">
        <v>0</v>
      </c>
      <c r="AM878" s="16">
        <f t="shared" si="96"/>
        <v>0</v>
      </c>
      <c r="AN878" s="16">
        <v>0</v>
      </c>
      <c r="AO878" s="16">
        <v>0</v>
      </c>
      <c r="AP878" s="16">
        <f t="shared" si="97"/>
        <v>0</v>
      </c>
      <c r="AQ878" s="16">
        <v>0</v>
      </c>
      <c r="AR878" s="16">
        <f t="shared" si="98"/>
        <v>9844701.0967720002</v>
      </c>
      <c r="AS878" s="16" t="s">
        <v>1997</v>
      </c>
      <c r="AT878" s="16" t="s">
        <v>3494</v>
      </c>
      <c r="AU878" s="16" t="s">
        <v>306</v>
      </c>
      <c r="AV878" s="16">
        <v>0</v>
      </c>
      <c r="AW878" s="36">
        <v>-17827165</v>
      </c>
      <c r="AX878" s="36">
        <v>0</v>
      </c>
      <c r="AY878" s="36">
        <v>0</v>
      </c>
      <c r="AZ878" s="36">
        <v>0</v>
      </c>
      <c r="BA878" s="36">
        <v>0</v>
      </c>
      <c r="BB878" s="36"/>
    </row>
    <row r="879" spans="1:54" hidden="1" x14ac:dyDescent="0.25">
      <c r="A879" s="2" t="str">
        <f t="shared" si="92"/>
        <v>R</v>
      </c>
      <c r="B879" s="34" t="s">
        <v>253</v>
      </c>
      <c r="C879" s="2" t="s">
        <v>3482</v>
      </c>
      <c r="D879" s="35" t="s">
        <v>3483</v>
      </c>
      <c r="E879" s="2" t="s">
        <v>3484</v>
      </c>
      <c r="F879" s="2" t="s">
        <v>3485</v>
      </c>
      <c r="G879" s="2" t="s">
        <v>3486</v>
      </c>
      <c r="H879" s="2" t="s">
        <v>3485</v>
      </c>
      <c r="I879" s="2" t="s">
        <v>3495</v>
      </c>
      <c r="J879" s="2" t="s">
        <v>3496</v>
      </c>
      <c r="K879" s="2" t="s">
        <v>262</v>
      </c>
      <c r="L879" s="2">
        <v>4022</v>
      </c>
      <c r="M879" s="2" t="s">
        <v>1991</v>
      </c>
      <c r="N879" s="2" t="s">
        <v>422</v>
      </c>
      <c r="O879" s="2" t="s">
        <v>265</v>
      </c>
      <c r="P879" s="2" t="s">
        <v>460</v>
      </c>
      <c r="Q879" s="2" t="s">
        <v>51</v>
      </c>
      <c r="R879" s="2" t="s">
        <v>2018</v>
      </c>
      <c r="S879" s="2" t="s">
        <v>85</v>
      </c>
      <c r="T879" s="2" t="s">
        <v>3489</v>
      </c>
      <c r="U879" s="2" t="s">
        <v>96</v>
      </c>
      <c r="V879" s="2" t="s">
        <v>269</v>
      </c>
      <c r="W879" s="2" t="s">
        <v>270</v>
      </c>
      <c r="X879" s="2" t="s">
        <v>2061</v>
      </c>
      <c r="Y879" s="2" t="s">
        <v>2062</v>
      </c>
      <c r="Z879" s="16">
        <v>0</v>
      </c>
      <c r="AA879" s="16">
        <v>1</v>
      </c>
      <c r="AB879" s="16">
        <v>0</v>
      </c>
      <c r="AC879" s="16">
        <v>0</v>
      </c>
      <c r="AD879" s="36">
        <f t="shared" si="93"/>
        <v>1</v>
      </c>
      <c r="AE879" s="16">
        <v>0</v>
      </c>
      <c r="AF879" s="16">
        <v>0</v>
      </c>
      <c r="AG879" s="16">
        <f t="shared" si="94"/>
        <v>0</v>
      </c>
      <c r="AH879" s="16">
        <v>0</v>
      </c>
      <c r="AI879" s="16">
        <v>0</v>
      </c>
      <c r="AJ879" s="16">
        <f t="shared" si="95"/>
        <v>0</v>
      </c>
      <c r="AK879" s="16">
        <v>0</v>
      </c>
      <c r="AL879" s="16">
        <v>0</v>
      </c>
      <c r="AM879" s="16">
        <f t="shared" si="96"/>
        <v>0</v>
      </c>
      <c r="AN879" s="16">
        <v>0</v>
      </c>
      <c r="AO879" s="16">
        <v>0</v>
      </c>
      <c r="AP879" s="16">
        <f t="shared" si="97"/>
        <v>0</v>
      </c>
      <c r="AQ879" s="16">
        <v>0</v>
      </c>
      <c r="AR879" s="16">
        <f t="shared" si="98"/>
        <v>1</v>
      </c>
      <c r="AS879" s="16">
        <v>0</v>
      </c>
      <c r="AT879" s="16" t="s">
        <v>273</v>
      </c>
      <c r="AU879" s="16" t="s">
        <v>306</v>
      </c>
      <c r="AV879" s="16">
        <v>0</v>
      </c>
      <c r="AW879" s="36">
        <v>0</v>
      </c>
      <c r="AX879" s="36">
        <v>0</v>
      </c>
      <c r="AY879" s="36">
        <v>0</v>
      </c>
      <c r="AZ879" s="36">
        <v>0</v>
      </c>
      <c r="BA879" s="36">
        <v>0</v>
      </c>
      <c r="BB879" s="36"/>
    </row>
    <row r="880" spans="1:54" hidden="1" x14ac:dyDescent="0.25">
      <c r="A880" s="2" t="str">
        <f t="shared" si="92"/>
        <v>R</v>
      </c>
      <c r="B880" s="34" t="s">
        <v>253</v>
      </c>
      <c r="C880" s="2" t="s">
        <v>3482</v>
      </c>
      <c r="D880" s="35" t="s">
        <v>3483</v>
      </c>
      <c r="E880" s="2" t="s">
        <v>3484</v>
      </c>
      <c r="F880" s="2" t="s">
        <v>3485</v>
      </c>
      <c r="G880" s="2" t="s">
        <v>3486</v>
      </c>
      <c r="H880" s="2" t="s">
        <v>3485</v>
      </c>
      <c r="I880" s="2" t="s">
        <v>3497</v>
      </c>
      <c r="J880" s="2" t="s">
        <v>3498</v>
      </c>
      <c r="K880" s="2" t="s">
        <v>262</v>
      </c>
      <c r="L880" s="2">
        <v>4022</v>
      </c>
      <c r="M880" s="2" t="s">
        <v>1991</v>
      </c>
      <c r="N880" s="2" t="s">
        <v>264</v>
      </c>
      <c r="O880" s="2" t="s">
        <v>265</v>
      </c>
      <c r="P880" s="2" t="s">
        <v>460</v>
      </c>
      <c r="Q880" s="2" t="s">
        <v>51</v>
      </c>
      <c r="R880" s="2" t="s">
        <v>2018</v>
      </c>
      <c r="S880" s="2" t="s">
        <v>85</v>
      </c>
      <c r="T880" s="2" t="s">
        <v>3489</v>
      </c>
      <c r="U880" s="2" t="s">
        <v>96</v>
      </c>
      <c r="V880" s="2" t="s">
        <v>269</v>
      </c>
      <c r="W880" s="2" t="s">
        <v>270</v>
      </c>
      <c r="X880" s="2" t="s">
        <v>2061</v>
      </c>
      <c r="Y880" s="2" t="s">
        <v>2062</v>
      </c>
      <c r="Z880" s="16">
        <v>0</v>
      </c>
      <c r="AA880" s="16">
        <v>0</v>
      </c>
      <c r="AB880" s="16">
        <v>0</v>
      </c>
      <c r="AC880" s="16">
        <v>0</v>
      </c>
      <c r="AD880" s="36">
        <f t="shared" si="93"/>
        <v>0</v>
      </c>
      <c r="AE880" s="16">
        <v>0</v>
      </c>
      <c r="AF880" s="16">
        <v>0</v>
      </c>
      <c r="AG880" s="16">
        <f t="shared" si="94"/>
        <v>0</v>
      </c>
      <c r="AH880" s="16">
        <v>0</v>
      </c>
      <c r="AI880" s="16">
        <v>0</v>
      </c>
      <c r="AJ880" s="16">
        <f t="shared" si="95"/>
        <v>0</v>
      </c>
      <c r="AK880" s="16">
        <v>0</v>
      </c>
      <c r="AL880" s="16">
        <v>0</v>
      </c>
      <c r="AM880" s="16">
        <f t="shared" si="96"/>
        <v>0</v>
      </c>
      <c r="AN880" s="16">
        <v>0</v>
      </c>
      <c r="AO880" s="16">
        <v>0</v>
      </c>
      <c r="AP880" s="16">
        <f t="shared" si="97"/>
        <v>0</v>
      </c>
      <c r="AQ880" s="16">
        <v>0</v>
      </c>
      <c r="AR880" s="16">
        <f t="shared" si="98"/>
        <v>0</v>
      </c>
      <c r="AS880" s="16" t="s">
        <v>1997</v>
      </c>
      <c r="AT880" s="16" t="s">
        <v>273</v>
      </c>
      <c r="AU880" s="16" t="s">
        <v>306</v>
      </c>
      <c r="AV880" s="16">
        <v>0</v>
      </c>
      <c r="AW880" s="36">
        <v>0</v>
      </c>
      <c r="AX880" s="36">
        <v>0</v>
      </c>
      <c r="AY880" s="36">
        <v>0</v>
      </c>
      <c r="AZ880" s="36">
        <v>0</v>
      </c>
      <c r="BA880" s="36">
        <v>0</v>
      </c>
      <c r="BB880" s="36"/>
    </row>
    <row r="881" spans="1:54" hidden="1" x14ac:dyDescent="0.25">
      <c r="A881" s="2" t="str">
        <f t="shared" si="92"/>
        <v>R</v>
      </c>
      <c r="B881" s="34" t="s">
        <v>253</v>
      </c>
      <c r="C881" s="2" t="s">
        <v>3482</v>
      </c>
      <c r="D881" s="35" t="s">
        <v>3483</v>
      </c>
      <c r="E881" s="2" t="s">
        <v>3499</v>
      </c>
      <c r="F881" s="2" t="s">
        <v>3500</v>
      </c>
      <c r="G881" s="2" t="s">
        <v>3501</v>
      </c>
      <c r="H881" s="2" t="s">
        <v>3500</v>
      </c>
      <c r="I881" s="2" t="s">
        <v>3502</v>
      </c>
      <c r="J881" s="2" t="s">
        <v>3503</v>
      </c>
      <c r="K881" s="2" t="s">
        <v>262</v>
      </c>
      <c r="L881" s="2">
        <v>4022</v>
      </c>
      <c r="M881" s="2" t="s">
        <v>1991</v>
      </c>
      <c r="N881" s="2" t="s">
        <v>264</v>
      </c>
      <c r="O881" s="2" t="s">
        <v>300</v>
      </c>
      <c r="P881" s="35" t="s">
        <v>266</v>
      </c>
      <c r="Q881" s="35" t="s">
        <v>118</v>
      </c>
      <c r="R881" s="2" t="s">
        <v>267</v>
      </c>
      <c r="S881" s="2" t="s">
        <v>182</v>
      </c>
      <c r="T881" s="2" t="s">
        <v>2150</v>
      </c>
      <c r="U881" s="2" t="s">
        <v>190</v>
      </c>
      <c r="V881" s="2" t="s">
        <v>269</v>
      </c>
      <c r="W881" s="2" t="s">
        <v>270</v>
      </c>
      <c r="X881" s="2" t="s">
        <v>2061</v>
      </c>
      <c r="Y881" s="2" t="s">
        <v>2062</v>
      </c>
      <c r="Z881" s="16">
        <v>0</v>
      </c>
      <c r="AA881" s="16">
        <v>0</v>
      </c>
      <c r="AB881" s="16">
        <v>0</v>
      </c>
      <c r="AC881" s="16">
        <v>0</v>
      </c>
      <c r="AD881" s="36">
        <f t="shared" si="93"/>
        <v>0</v>
      </c>
      <c r="AE881" s="16">
        <v>0</v>
      </c>
      <c r="AF881" s="16">
        <v>0</v>
      </c>
      <c r="AG881" s="16">
        <f t="shared" si="94"/>
        <v>0</v>
      </c>
      <c r="AH881" s="16">
        <v>0</v>
      </c>
      <c r="AI881" s="16">
        <v>0</v>
      </c>
      <c r="AJ881" s="16">
        <f t="shared" si="95"/>
        <v>0</v>
      </c>
      <c r="AK881" s="16">
        <v>0</v>
      </c>
      <c r="AL881" s="16">
        <v>0</v>
      </c>
      <c r="AM881" s="16">
        <f t="shared" si="96"/>
        <v>0</v>
      </c>
      <c r="AN881" s="16">
        <v>0</v>
      </c>
      <c r="AO881" s="16">
        <v>0</v>
      </c>
      <c r="AP881" s="16">
        <f t="shared" si="97"/>
        <v>0</v>
      </c>
      <c r="AQ881" s="16">
        <v>500000</v>
      </c>
      <c r="AR881" s="16">
        <f t="shared" si="98"/>
        <v>0</v>
      </c>
      <c r="AS881" s="16" t="s">
        <v>2036</v>
      </c>
      <c r="AT881" s="16" t="s">
        <v>3504</v>
      </c>
      <c r="AU881" s="16" t="s">
        <v>274</v>
      </c>
      <c r="AV881" s="16">
        <v>0</v>
      </c>
      <c r="AW881" s="36">
        <v>0</v>
      </c>
      <c r="AX881" s="36">
        <v>0</v>
      </c>
      <c r="AY881" s="36">
        <v>0</v>
      </c>
      <c r="AZ881" s="36">
        <v>0</v>
      </c>
      <c r="BA881" s="36">
        <v>0</v>
      </c>
      <c r="BB881" s="36"/>
    </row>
    <row r="882" spans="1:54" hidden="1" x14ac:dyDescent="0.25">
      <c r="A882" s="2" t="str">
        <f t="shared" si="92"/>
        <v>R</v>
      </c>
      <c r="B882" s="34" t="s">
        <v>253</v>
      </c>
      <c r="C882" s="2" t="s">
        <v>3482</v>
      </c>
      <c r="D882" s="35" t="s">
        <v>3483</v>
      </c>
      <c r="E882" s="2" t="s">
        <v>3499</v>
      </c>
      <c r="F882" s="2" t="s">
        <v>3500</v>
      </c>
      <c r="G882" s="2" t="s">
        <v>3501</v>
      </c>
      <c r="H882" s="2" t="s">
        <v>3500</v>
      </c>
      <c r="I882" s="2" t="s">
        <v>3505</v>
      </c>
      <c r="J882" s="2" t="s">
        <v>3506</v>
      </c>
      <c r="K882" s="2" t="s">
        <v>262</v>
      </c>
      <c r="L882" s="2">
        <v>4022</v>
      </c>
      <c r="M882" s="2" t="s">
        <v>1991</v>
      </c>
      <c r="N882" s="2" t="s">
        <v>422</v>
      </c>
      <c r="O882" s="2" t="s">
        <v>450</v>
      </c>
      <c r="P882" s="2" t="s">
        <v>266</v>
      </c>
      <c r="Q882" s="2" t="s">
        <v>118</v>
      </c>
      <c r="R882" s="2" t="s">
        <v>267</v>
      </c>
      <c r="S882" s="2" t="s">
        <v>182</v>
      </c>
      <c r="T882" s="2" t="s">
        <v>2150</v>
      </c>
      <c r="U882" s="2" t="s">
        <v>190</v>
      </c>
      <c r="V882" s="2" t="s">
        <v>269</v>
      </c>
      <c r="W882" s="2" t="s">
        <v>270</v>
      </c>
      <c r="X882" s="2" t="s">
        <v>2061</v>
      </c>
      <c r="Y882" s="2" t="s">
        <v>2062</v>
      </c>
      <c r="Z882" s="16">
        <v>0</v>
      </c>
      <c r="AA882" s="16">
        <v>0</v>
      </c>
      <c r="AB882" s="16">
        <v>0</v>
      </c>
      <c r="AC882" s="16">
        <v>0</v>
      </c>
      <c r="AD882" s="36">
        <f t="shared" si="93"/>
        <v>0</v>
      </c>
      <c r="AE882" s="16">
        <v>0</v>
      </c>
      <c r="AF882" s="16">
        <v>0</v>
      </c>
      <c r="AG882" s="16">
        <f t="shared" si="94"/>
        <v>0</v>
      </c>
      <c r="AH882" s="16">
        <v>0</v>
      </c>
      <c r="AI882" s="16">
        <v>0</v>
      </c>
      <c r="AJ882" s="16">
        <f t="shared" si="95"/>
        <v>0</v>
      </c>
      <c r="AK882" s="16">
        <v>0</v>
      </c>
      <c r="AL882" s="16">
        <v>0</v>
      </c>
      <c r="AM882" s="16">
        <f t="shared" si="96"/>
        <v>0</v>
      </c>
      <c r="AN882" s="16">
        <v>0</v>
      </c>
      <c r="AO882" s="16">
        <v>0</v>
      </c>
      <c r="AP882" s="16">
        <f t="shared" si="97"/>
        <v>0</v>
      </c>
      <c r="AQ882" s="16">
        <v>0</v>
      </c>
      <c r="AR882" s="16">
        <f t="shared" si="98"/>
        <v>0</v>
      </c>
      <c r="AS882" s="16">
        <v>0</v>
      </c>
      <c r="AT882" s="16" t="s">
        <v>273</v>
      </c>
      <c r="AU882" s="16" t="s">
        <v>274</v>
      </c>
      <c r="AV882" s="16">
        <v>0</v>
      </c>
      <c r="AW882" s="36">
        <v>0</v>
      </c>
      <c r="AX882" s="36">
        <v>0</v>
      </c>
      <c r="AY882" s="36">
        <v>0</v>
      </c>
      <c r="AZ882" s="36">
        <v>0</v>
      </c>
      <c r="BA882" s="36">
        <v>0</v>
      </c>
      <c r="BB882" s="36"/>
    </row>
    <row r="883" spans="1:54" hidden="1" x14ac:dyDescent="0.25">
      <c r="A883" s="2" t="str">
        <f t="shared" si="92"/>
        <v>R</v>
      </c>
      <c r="B883" s="34" t="s">
        <v>253</v>
      </c>
      <c r="C883" s="2" t="s">
        <v>3507</v>
      </c>
      <c r="D883" s="35" t="s">
        <v>3508</v>
      </c>
      <c r="E883" s="2" t="s">
        <v>3509</v>
      </c>
      <c r="F883" s="2" t="s">
        <v>3510</v>
      </c>
      <c r="G883" s="2" t="s">
        <v>3511</v>
      </c>
      <c r="H883" s="2" t="s">
        <v>3510</v>
      </c>
      <c r="I883" s="2" t="s">
        <v>3512</v>
      </c>
      <c r="J883" s="2" t="s">
        <v>3513</v>
      </c>
      <c r="K883" s="2" t="s">
        <v>262</v>
      </c>
      <c r="L883" s="2">
        <v>4022</v>
      </c>
      <c r="M883" s="2" t="s">
        <v>1991</v>
      </c>
      <c r="N883" s="2" t="s">
        <v>264</v>
      </c>
      <c r="O883" s="2" t="s">
        <v>300</v>
      </c>
      <c r="P883" s="2" t="s">
        <v>460</v>
      </c>
      <c r="Q883" s="2" t="s">
        <v>51</v>
      </c>
      <c r="R883" s="2" t="s">
        <v>2018</v>
      </c>
      <c r="S883" s="2" t="s">
        <v>85</v>
      </c>
      <c r="T883" s="2" t="s">
        <v>3514</v>
      </c>
      <c r="U883" s="2" t="s">
        <v>91</v>
      </c>
      <c r="V883" s="2" t="s">
        <v>269</v>
      </c>
      <c r="W883" s="2" t="s">
        <v>270</v>
      </c>
      <c r="X883" s="2" t="s">
        <v>2034</v>
      </c>
      <c r="Y883" s="2" t="s">
        <v>2035</v>
      </c>
      <c r="Z883" s="16">
        <v>0</v>
      </c>
      <c r="AA883" s="16">
        <v>0</v>
      </c>
      <c r="AB883" s="16">
        <v>323002.81</v>
      </c>
      <c r="AC883" s="16">
        <v>333793.12</v>
      </c>
      <c r="AD883" s="36">
        <f t="shared" si="93"/>
        <v>-333793.12</v>
      </c>
      <c r="AE883" s="16">
        <v>0</v>
      </c>
      <c r="AF883" s="16">
        <v>3500000</v>
      </c>
      <c r="AG883" s="16">
        <f t="shared" si="94"/>
        <v>-3500000</v>
      </c>
      <c r="AH883" s="16">
        <v>0</v>
      </c>
      <c r="AI883" s="16">
        <v>0</v>
      </c>
      <c r="AJ883" s="16">
        <f t="shared" si="95"/>
        <v>0</v>
      </c>
      <c r="AK883" s="16">
        <v>0</v>
      </c>
      <c r="AL883" s="16">
        <v>0</v>
      </c>
      <c r="AM883" s="16">
        <f t="shared" si="96"/>
        <v>0</v>
      </c>
      <c r="AN883" s="16">
        <v>0</v>
      </c>
      <c r="AO883" s="16">
        <v>0</v>
      </c>
      <c r="AP883" s="16">
        <f t="shared" si="97"/>
        <v>0</v>
      </c>
      <c r="AQ883" s="16">
        <v>0</v>
      </c>
      <c r="AR883" s="16">
        <f t="shared" si="98"/>
        <v>-3833793.12</v>
      </c>
      <c r="AS883" s="16" t="s">
        <v>1997</v>
      </c>
      <c r="AT883" s="16" t="s">
        <v>3515</v>
      </c>
      <c r="AU883" s="16" t="s">
        <v>274</v>
      </c>
      <c r="AV883" s="16">
        <v>0</v>
      </c>
      <c r="AW883" s="36">
        <v>0</v>
      </c>
      <c r="AX883" s="36">
        <v>0</v>
      </c>
      <c r="AY883" s="36">
        <v>0</v>
      </c>
      <c r="AZ883" s="36">
        <v>0</v>
      </c>
      <c r="BA883" s="36">
        <v>0</v>
      </c>
      <c r="BB883" s="36"/>
    </row>
    <row r="884" spans="1:54" hidden="1" x14ac:dyDescent="0.25">
      <c r="A884" s="2" t="str">
        <f t="shared" si="92"/>
        <v>R</v>
      </c>
      <c r="B884" s="34" t="s">
        <v>253</v>
      </c>
      <c r="C884" s="2" t="s">
        <v>3507</v>
      </c>
      <c r="D884" s="35" t="s">
        <v>3508</v>
      </c>
      <c r="E884" s="2" t="s">
        <v>3509</v>
      </c>
      <c r="F884" s="2" t="s">
        <v>3510</v>
      </c>
      <c r="G884" s="2" t="s">
        <v>3511</v>
      </c>
      <c r="H884" s="2" t="s">
        <v>3510</v>
      </c>
      <c r="I884" s="2" t="s">
        <v>3516</v>
      </c>
      <c r="J884" s="2" t="s">
        <v>3517</v>
      </c>
      <c r="K884" s="2" t="s">
        <v>262</v>
      </c>
      <c r="L884" s="2">
        <v>4022</v>
      </c>
      <c r="M884" s="2" t="s">
        <v>1991</v>
      </c>
      <c r="N884" s="2" t="s">
        <v>422</v>
      </c>
      <c r="O884" s="2" t="s">
        <v>450</v>
      </c>
      <c r="P884" s="2" t="s">
        <v>460</v>
      </c>
      <c r="Q884" s="2" t="s">
        <v>51</v>
      </c>
      <c r="R884" s="2" t="s">
        <v>2018</v>
      </c>
      <c r="S884" s="2" t="s">
        <v>85</v>
      </c>
      <c r="T884" s="2" t="s">
        <v>3514</v>
      </c>
      <c r="U884" s="2" t="s">
        <v>91</v>
      </c>
      <c r="V884" s="2" t="s">
        <v>269</v>
      </c>
      <c r="W884" s="2" t="s">
        <v>270</v>
      </c>
      <c r="X884" s="2" t="s">
        <v>2034</v>
      </c>
      <c r="Y884" s="2" t="s">
        <v>2035</v>
      </c>
      <c r="Z884" s="16">
        <v>0</v>
      </c>
      <c r="AA884" s="16">
        <v>8112</v>
      </c>
      <c r="AB884" s="16">
        <v>0</v>
      </c>
      <c r="AC884" s="16">
        <v>0</v>
      </c>
      <c r="AD884" s="36">
        <f t="shared" si="93"/>
        <v>8112</v>
      </c>
      <c r="AE884" s="16">
        <v>0</v>
      </c>
      <c r="AF884" s="16">
        <v>0</v>
      </c>
      <c r="AG884" s="16">
        <f t="shared" si="94"/>
        <v>0</v>
      </c>
      <c r="AH884" s="16">
        <v>0</v>
      </c>
      <c r="AI884" s="16">
        <v>0</v>
      </c>
      <c r="AJ884" s="16">
        <f t="shared" si="95"/>
        <v>0</v>
      </c>
      <c r="AK884" s="16">
        <v>0</v>
      </c>
      <c r="AL884" s="16">
        <v>0</v>
      </c>
      <c r="AM884" s="16">
        <f t="shared" si="96"/>
        <v>0</v>
      </c>
      <c r="AN884" s="16">
        <v>0</v>
      </c>
      <c r="AO884" s="16">
        <v>0</v>
      </c>
      <c r="AP884" s="16">
        <f t="shared" si="97"/>
        <v>0</v>
      </c>
      <c r="AQ884" s="16">
        <v>0</v>
      </c>
      <c r="AR884" s="16">
        <f t="shared" si="98"/>
        <v>8112</v>
      </c>
      <c r="AS884" s="16">
        <v>0</v>
      </c>
      <c r="AT884" s="16" t="s">
        <v>273</v>
      </c>
      <c r="AU884" s="16" t="s">
        <v>274</v>
      </c>
      <c r="AV884" s="16">
        <v>0</v>
      </c>
      <c r="AW884" s="36">
        <v>0</v>
      </c>
      <c r="AX884" s="36">
        <v>0</v>
      </c>
      <c r="AY884" s="36">
        <v>0</v>
      </c>
      <c r="AZ884" s="36">
        <v>0</v>
      </c>
      <c r="BA884" s="36">
        <v>0</v>
      </c>
      <c r="BB884" s="36"/>
    </row>
    <row r="885" spans="1:54" hidden="1" x14ac:dyDescent="0.25">
      <c r="A885" s="2" t="str">
        <f t="shared" si="92"/>
        <v>R</v>
      </c>
      <c r="B885" s="34" t="s">
        <v>253</v>
      </c>
      <c r="C885" s="2" t="s">
        <v>3518</v>
      </c>
      <c r="D885" s="35" t="s">
        <v>3519</v>
      </c>
      <c r="E885" s="2" t="s">
        <v>3520</v>
      </c>
      <c r="F885" s="2" t="s">
        <v>3521</v>
      </c>
      <c r="G885" s="2" t="s">
        <v>3522</v>
      </c>
      <c r="H885" s="2" t="s">
        <v>3523</v>
      </c>
      <c r="I885" s="2" t="s">
        <v>3524</v>
      </c>
      <c r="J885" s="2" t="s">
        <v>3525</v>
      </c>
      <c r="K885" s="2" t="s">
        <v>262</v>
      </c>
      <c r="L885" s="2">
        <v>1255</v>
      </c>
      <c r="M885" s="2" t="s">
        <v>3334</v>
      </c>
      <c r="N885" s="2" t="s">
        <v>264</v>
      </c>
      <c r="O885" s="2" t="s">
        <v>450</v>
      </c>
      <c r="P885" s="2" t="s">
        <v>266</v>
      </c>
      <c r="Q885" s="2" t="s">
        <v>118</v>
      </c>
      <c r="R885" s="2" t="s">
        <v>267</v>
      </c>
      <c r="S885" s="2" t="s">
        <v>182</v>
      </c>
      <c r="T885" s="2" t="s">
        <v>268</v>
      </c>
      <c r="U885" s="2" t="s">
        <v>187</v>
      </c>
      <c r="V885" s="2" t="s">
        <v>269</v>
      </c>
      <c r="W885" s="2" t="s">
        <v>270</v>
      </c>
      <c r="X885" s="2" t="s">
        <v>483</v>
      </c>
      <c r="Y885" s="2" t="s">
        <v>484</v>
      </c>
      <c r="Z885" s="16">
        <v>0</v>
      </c>
      <c r="AA885" s="16">
        <v>0</v>
      </c>
      <c r="AB885" s="16">
        <v>3258.35</v>
      </c>
      <c r="AC885" s="16">
        <v>13158.33</v>
      </c>
      <c r="AD885" s="36">
        <f t="shared" si="93"/>
        <v>-13158.33</v>
      </c>
      <c r="AE885" s="16">
        <v>0</v>
      </c>
      <c r="AF885" s="16">
        <v>0</v>
      </c>
      <c r="AG885" s="16">
        <f t="shared" si="94"/>
        <v>0</v>
      </c>
      <c r="AH885" s="16">
        <v>0</v>
      </c>
      <c r="AI885" s="16">
        <v>0</v>
      </c>
      <c r="AJ885" s="16">
        <f t="shared" si="95"/>
        <v>0</v>
      </c>
      <c r="AK885" s="16">
        <v>0</v>
      </c>
      <c r="AL885" s="16">
        <v>0</v>
      </c>
      <c r="AM885" s="16">
        <f t="shared" si="96"/>
        <v>0</v>
      </c>
      <c r="AN885" s="16">
        <v>0</v>
      </c>
      <c r="AO885" s="16">
        <v>0</v>
      </c>
      <c r="AP885" s="16">
        <f t="shared" si="97"/>
        <v>0</v>
      </c>
      <c r="AQ885" s="16">
        <v>0</v>
      </c>
      <c r="AR885" s="16">
        <f t="shared" si="98"/>
        <v>-13158.33</v>
      </c>
      <c r="AS885" s="16" t="s">
        <v>3335</v>
      </c>
      <c r="AT885" s="16" t="s">
        <v>273</v>
      </c>
      <c r="AU885" s="16" t="s">
        <v>274</v>
      </c>
      <c r="AV885" s="16">
        <v>0</v>
      </c>
      <c r="AW885" s="36">
        <v>0</v>
      </c>
      <c r="AX885" s="36">
        <v>0</v>
      </c>
      <c r="AY885" s="36">
        <v>0</v>
      </c>
      <c r="AZ885" s="36">
        <v>0</v>
      </c>
      <c r="BA885" s="36">
        <v>0</v>
      </c>
      <c r="BB885" s="36"/>
    </row>
    <row r="886" spans="1:54" hidden="1" x14ac:dyDescent="0.25">
      <c r="A886" s="2" t="str">
        <f t="shared" si="92"/>
        <v>R</v>
      </c>
      <c r="B886" s="34" t="s">
        <v>253</v>
      </c>
      <c r="C886" s="2" t="s">
        <v>3518</v>
      </c>
      <c r="D886" s="35" t="s">
        <v>3519</v>
      </c>
      <c r="E886" s="2" t="s">
        <v>3520</v>
      </c>
      <c r="F886" s="2" t="s">
        <v>3521</v>
      </c>
      <c r="G886" s="2" t="s">
        <v>3522</v>
      </c>
      <c r="H886" s="2" t="s">
        <v>3523</v>
      </c>
      <c r="I886" s="2" t="s">
        <v>3526</v>
      </c>
      <c r="J886" s="2" t="s">
        <v>3527</v>
      </c>
      <c r="K886" s="2" t="s">
        <v>262</v>
      </c>
      <c r="L886" s="2">
        <v>1255</v>
      </c>
      <c r="M886" s="2" t="s">
        <v>3334</v>
      </c>
      <c r="N886" s="2" t="s">
        <v>264</v>
      </c>
      <c r="O886" s="2" t="s">
        <v>450</v>
      </c>
      <c r="P886" s="2" t="s">
        <v>266</v>
      </c>
      <c r="Q886" s="2" t="s">
        <v>118</v>
      </c>
      <c r="R886" s="2" t="s">
        <v>267</v>
      </c>
      <c r="S886" s="2" t="s">
        <v>182</v>
      </c>
      <c r="T886" s="2" t="s">
        <v>268</v>
      </c>
      <c r="U886" s="2" t="s">
        <v>187</v>
      </c>
      <c r="V886" s="2" t="s">
        <v>269</v>
      </c>
      <c r="W886" s="2" t="s">
        <v>270</v>
      </c>
      <c r="X886" s="2" t="s">
        <v>483</v>
      </c>
      <c r="Y886" s="2" t="s">
        <v>484</v>
      </c>
      <c r="Z886" s="16">
        <v>0</v>
      </c>
      <c r="AA886" s="16">
        <v>0</v>
      </c>
      <c r="AB886" s="16">
        <v>5719.73</v>
      </c>
      <c r="AC886" s="16">
        <v>39449.129999999997</v>
      </c>
      <c r="AD886" s="36">
        <f t="shared" si="93"/>
        <v>-39449.129999999997</v>
      </c>
      <c r="AE886" s="16">
        <v>0</v>
      </c>
      <c r="AF886" s="16">
        <v>0</v>
      </c>
      <c r="AG886" s="16">
        <f t="shared" si="94"/>
        <v>0</v>
      </c>
      <c r="AH886" s="16">
        <v>0</v>
      </c>
      <c r="AI886" s="16">
        <v>0</v>
      </c>
      <c r="AJ886" s="16">
        <f t="shared" si="95"/>
        <v>0</v>
      </c>
      <c r="AK886" s="16">
        <v>0</v>
      </c>
      <c r="AL886" s="16">
        <v>0</v>
      </c>
      <c r="AM886" s="16">
        <f t="shared" si="96"/>
        <v>0</v>
      </c>
      <c r="AN886" s="16">
        <v>0</v>
      </c>
      <c r="AO886" s="16">
        <v>0</v>
      </c>
      <c r="AP886" s="16">
        <f t="shared" si="97"/>
        <v>0</v>
      </c>
      <c r="AQ886" s="16">
        <v>0</v>
      </c>
      <c r="AR886" s="16">
        <f t="shared" si="98"/>
        <v>-39449.129999999997</v>
      </c>
      <c r="AS886" s="16" t="s">
        <v>3335</v>
      </c>
      <c r="AT886" s="16" t="s">
        <v>273</v>
      </c>
      <c r="AU886" s="16" t="s">
        <v>274</v>
      </c>
      <c r="AV886" s="16">
        <v>0</v>
      </c>
      <c r="AW886" s="36">
        <v>0</v>
      </c>
      <c r="AX886" s="36">
        <v>0</v>
      </c>
      <c r="AY886" s="36">
        <v>0</v>
      </c>
      <c r="AZ886" s="36">
        <v>0</v>
      </c>
      <c r="BA886" s="36">
        <v>0</v>
      </c>
      <c r="BB886" s="36"/>
    </row>
    <row r="887" spans="1:54" hidden="1" x14ac:dyDescent="0.25">
      <c r="A887" s="2" t="str">
        <f t="shared" si="92"/>
        <v>R</v>
      </c>
      <c r="B887" s="34" t="s">
        <v>253</v>
      </c>
      <c r="C887" s="2" t="s">
        <v>3518</v>
      </c>
      <c r="D887" s="35" t="s">
        <v>3519</v>
      </c>
      <c r="E887" s="2" t="s">
        <v>3520</v>
      </c>
      <c r="F887" s="2" t="s">
        <v>3521</v>
      </c>
      <c r="G887" s="2" t="s">
        <v>3522</v>
      </c>
      <c r="H887" s="2" t="s">
        <v>3523</v>
      </c>
      <c r="I887" s="2" t="s">
        <v>3528</v>
      </c>
      <c r="J887" s="2" t="s">
        <v>3529</v>
      </c>
      <c r="K887" s="2" t="s">
        <v>262</v>
      </c>
      <c r="L887" s="2">
        <v>1255</v>
      </c>
      <c r="M887" s="2" t="s">
        <v>3334</v>
      </c>
      <c r="N887" s="2" t="s">
        <v>264</v>
      </c>
      <c r="O887" s="2" t="s">
        <v>265</v>
      </c>
      <c r="P887" s="2" t="s">
        <v>266</v>
      </c>
      <c r="Q887" s="2" t="s">
        <v>118</v>
      </c>
      <c r="R887" s="2" t="s">
        <v>267</v>
      </c>
      <c r="S887" s="2" t="s">
        <v>182</v>
      </c>
      <c r="T887" s="2" t="s">
        <v>268</v>
      </c>
      <c r="U887" s="2" t="s">
        <v>187</v>
      </c>
      <c r="V887" s="2" t="s">
        <v>269</v>
      </c>
      <c r="W887" s="2" t="s">
        <v>270</v>
      </c>
      <c r="X887" s="2" t="s">
        <v>483</v>
      </c>
      <c r="Y887" s="2" t="s">
        <v>484</v>
      </c>
      <c r="Z887" s="16">
        <v>0</v>
      </c>
      <c r="AA887" s="16">
        <v>0</v>
      </c>
      <c r="AB887" s="16">
        <v>0</v>
      </c>
      <c r="AC887" s="16">
        <v>0</v>
      </c>
      <c r="AD887" s="36">
        <f t="shared" si="93"/>
        <v>0</v>
      </c>
      <c r="AE887" s="16">
        <v>0</v>
      </c>
      <c r="AF887" s="16">
        <v>0</v>
      </c>
      <c r="AG887" s="16">
        <f t="shared" si="94"/>
        <v>0</v>
      </c>
      <c r="AH887" s="16">
        <v>0</v>
      </c>
      <c r="AI887" s="16">
        <v>0</v>
      </c>
      <c r="AJ887" s="16">
        <f t="shared" si="95"/>
        <v>0</v>
      </c>
      <c r="AK887" s="16">
        <v>0</v>
      </c>
      <c r="AL887" s="16">
        <v>0</v>
      </c>
      <c r="AM887" s="16">
        <f t="shared" si="96"/>
        <v>0</v>
      </c>
      <c r="AN887" s="16">
        <v>0</v>
      </c>
      <c r="AO887" s="16">
        <v>0</v>
      </c>
      <c r="AP887" s="16">
        <f t="shared" si="97"/>
        <v>0</v>
      </c>
      <c r="AQ887" s="16">
        <v>0</v>
      </c>
      <c r="AR887" s="16">
        <f t="shared" si="98"/>
        <v>0</v>
      </c>
      <c r="AS887" s="16" t="s">
        <v>3335</v>
      </c>
      <c r="AT887" s="16" t="s">
        <v>273</v>
      </c>
      <c r="AU887" s="16" t="s">
        <v>274</v>
      </c>
      <c r="AV887" s="16">
        <v>0</v>
      </c>
      <c r="AW887" s="36">
        <v>0</v>
      </c>
      <c r="AX887" s="36">
        <v>0</v>
      </c>
      <c r="AY887" s="36">
        <v>0</v>
      </c>
      <c r="AZ887" s="36">
        <v>0</v>
      </c>
      <c r="BA887" s="36">
        <v>0</v>
      </c>
      <c r="BB887" s="36"/>
    </row>
    <row r="888" spans="1:54" hidden="1" x14ac:dyDescent="0.25">
      <c r="A888" s="2" t="str">
        <f t="shared" si="92"/>
        <v>R</v>
      </c>
      <c r="B888" s="34" t="s">
        <v>253</v>
      </c>
      <c r="C888" s="2" t="s">
        <v>3518</v>
      </c>
      <c r="D888" s="35" t="s">
        <v>3519</v>
      </c>
      <c r="E888" s="2" t="s">
        <v>3520</v>
      </c>
      <c r="F888" s="2" t="s">
        <v>3521</v>
      </c>
      <c r="G888" s="2" t="s">
        <v>3522</v>
      </c>
      <c r="H888" s="2" t="s">
        <v>3523</v>
      </c>
      <c r="I888" s="2" t="s">
        <v>3530</v>
      </c>
      <c r="J888" s="2" t="s">
        <v>3531</v>
      </c>
      <c r="K888" s="2" t="s">
        <v>262</v>
      </c>
      <c r="L888" s="2">
        <v>1255</v>
      </c>
      <c r="M888" s="2" t="s">
        <v>3334</v>
      </c>
      <c r="N888" s="2" t="s">
        <v>264</v>
      </c>
      <c r="O888" s="2" t="s">
        <v>265</v>
      </c>
      <c r="P888" s="2" t="s">
        <v>266</v>
      </c>
      <c r="Q888" s="2" t="s">
        <v>118</v>
      </c>
      <c r="R888" s="2" t="s">
        <v>267</v>
      </c>
      <c r="S888" s="2" t="s">
        <v>182</v>
      </c>
      <c r="T888" s="2" t="s">
        <v>268</v>
      </c>
      <c r="U888" s="2" t="s">
        <v>187</v>
      </c>
      <c r="V888" s="2" t="s">
        <v>269</v>
      </c>
      <c r="W888" s="2" t="s">
        <v>270</v>
      </c>
      <c r="X888" s="2" t="s">
        <v>483</v>
      </c>
      <c r="Y888" s="2" t="s">
        <v>484</v>
      </c>
      <c r="Z888" s="16">
        <v>0</v>
      </c>
      <c r="AA888" s="16">
        <v>0</v>
      </c>
      <c r="AB888" s="16">
        <v>445.68</v>
      </c>
      <c r="AC888" s="16">
        <v>-321.45999999999998</v>
      </c>
      <c r="AD888" s="36">
        <f t="shared" si="93"/>
        <v>321.45999999999998</v>
      </c>
      <c r="AE888" s="16">
        <v>0</v>
      </c>
      <c r="AF888" s="16">
        <v>0</v>
      </c>
      <c r="AG888" s="16">
        <f t="shared" si="94"/>
        <v>0</v>
      </c>
      <c r="AH888" s="16">
        <v>0</v>
      </c>
      <c r="AI888" s="16">
        <v>0</v>
      </c>
      <c r="AJ888" s="16">
        <f t="shared" si="95"/>
        <v>0</v>
      </c>
      <c r="AK888" s="16">
        <v>0</v>
      </c>
      <c r="AL888" s="16">
        <v>0</v>
      </c>
      <c r="AM888" s="16">
        <f t="shared" si="96"/>
        <v>0</v>
      </c>
      <c r="AN888" s="16">
        <v>0</v>
      </c>
      <c r="AO888" s="16">
        <v>0</v>
      </c>
      <c r="AP888" s="16">
        <f t="shared" si="97"/>
        <v>0</v>
      </c>
      <c r="AQ888" s="16">
        <v>0</v>
      </c>
      <c r="AR888" s="16">
        <f t="shared" si="98"/>
        <v>321.45999999999998</v>
      </c>
      <c r="AS888" s="16" t="s">
        <v>3335</v>
      </c>
      <c r="AT888" s="16" t="s">
        <v>273</v>
      </c>
      <c r="AU888" s="16" t="s">
        <v>274</v>
      </c>
      <c r="AV888" s="16">
        <v>0</v>
      </c>
      <c r="AW888" s="36">
        <v>0</v>
      </c>
      <c r="AX888" s="36">
        <v>0</v>
      </c>
      <c r="AY888" s="36">
        <v>0</v>
      </c>
      <c r="AZ888" s="36">
        <v>0</v>
      </c>
      <c r="BA888" s="36">
        <v>0</v>
      </c>
      <c r="BB888" s="36"/>
    </row>
    <row r="889" spans="1:54" hidden="1" x14ac:dyDescent="0.25">
      <c r="A889" s="2" t="str">
        <f t="shared" si="92"/>
        <v>R</v>
      </c>
      <c r="B889" s="34" t="s">
        <v>253</v>
      </c>
      <c r="C889" s="2" t="s">
        <v>3532</v>
      </c>
      <c r="D889" s="35" t="s">
        <v>3533</v>
      </c>
      <c r="E889" s="2" t="s">
        <v>3534</v>
      </c>
      <c r="F889" s="2" t="s">
        <v>3535</v>
      </c>
      <c r="G889" s="2" t="s">
        <v>3536</v>
      </c>
      <c r="H889" s="2" t="s">
        <v>3535</v>
      </c>
      <c r="I889" s="2" t="s">
        <v>3537</v>
      </c>
      <c r="J889" s="2" t="s">
        <v>3538</v>
      </c>
      <c r="K889" s="2" t="s">
        <v>262</v>
      </c>
      <c r="L889" s="2">
        <v>4059</v>
      </c>
      <c r="M889" s="2" t="s">
        <v>3306</v>
      </c>
      <c r="N889" s="2" t="s">
        <v>264</v>
      </c>
      <c r="O889" s="2" t="s">
        <v>450</v>
      </c>
      <c r="P889" s="2" t="s">
        <v>460</v>
      </c>
      <c r="Q889" s="2" t="s">
        <v>51</v>
      </c>
      <c r="R889" s="2" t="s">
        <v>2018</v>
      </c>
      <c r="S889" s="2" t="s">
        <v>85</v>
      </c>
      <c r="T889" s="2" t="s">
        <v>2331</v>
      </c>
      <c r="U889" s="2" t="s">
        <v>88</v>
      </c>
      <c r="V889" s="2" t="s">
        <v>269</v>
      </c>
      <c r="W889" s="2" t="s">
        <v>270</v>
      </c>
      <c r="X889" s="2" t="s">
        <v>271</v>
      </c>
      <c r="Y889" s="2" t="s">
        <v>272</v>
      </c>
      <c r="Z889" s="16">
        <v>121218.285</v>
      </c>
      <c r="AA889" s="16">
        <v>121218</v>
      </c>
      <c r="AB889" s="16">
        <v>499640</v>
      </c>
      <c r="AC889" s="16">
        <v>532693.70717499999</v>
      </c>
      <c r="AD889" s="36">
        <f t="shared" si="93"/>
        <v>-411475.70717499999</v>
      </c>
      <c r="AE889" s="16">
        <v>123749.9235185841</v>
      </c>
      <c r="AF889" s="16">
        <v>123749.9235185841</v>
      </c>
      <c r="AG889" s="16">
        <f t="shared" si="94"/>
        <v>0</v>
      </c>
      <c r="AH889" s="16">
        <v>127474.43577982302</v>
      </c>
      <c r="AI889" s="16">
        <v>127474.43577982302</v>
      </c>
      <c r="AJ889" s="16">
        <f t="shared" si="95"/>
        <v>0</v>
      </c>
      <c r="AK889" s="16">
        <v>131319.09359787614</v>
      </c>
      <c r="AL889" s="16">
        <v>131319.09359787614</v>
      </c>
      <c r="AM889" s="16">
        <f t="shared" si="96"/>
        <v>0</v>
      </c>
      <c r="AN889" s="16">
        <v>135283.89697274339</v>
      </c>
      <c r="AO889" s="16">
        <v>135283.89697274339</v>
      </c>
      <c r="AP889" s="16">
        <f t="shared" si="97"/>
        <v>0</v>
      </c>
      <c r="AQ889" s="16">
        <v>139342.41388192569</v>
      </c>
      <c r="AR889" s="16">
        <f t="shared" si="98"/>
        <v>-411475.70717499999</v>
      </c>
      <c r="AS889" s="16" t="s">
        <v>3539</v>
      </c>
      <c r="AT889" s="16" t="s">
        <v>273</v>
      </c>
      <c r="AU889" s="16" t="s">
        <v>274</v>
      </c>
      <c r="AV889" s="16">
        <v>0</v>
      </c>
      <c r="AW889" s="36">
        <v>0</v>
      </c>
      <c r="AX889" s="36">
        <v>0</v>
      </c>
      <c r="AY889" s="36">
        <v>0</v>
      </c>
      <c r="AZ889" s="36">
        <v>0</v>
      </c>
      <c r="BA889" s="36">
        <v>0</v>
      </c>
      <c r="BB889" s="36"/>
    </row>
    <row r="890" spans="1:54" hidden="1" x14ac:dyDescent="0.25">
      <c r="A890" s="2" t="str">
        <f t="shared" si="92"/>
        <v>R</v>
      </c>
      <c r="B890" s="34" t="s">
        <v>253</v>
      </c>
      <c r="C890" s="2" t="s">
        <v>3532</v>
      </c>
      <c r="D890" s="35" t="s">
        <v>3533</v>
      </c>
      <c r="E890" s="2" t="s">
        <v>3534</v>
      </c>
      <c r="F890" s="2" t="s">
        <v>3535</v>
      </c>
      <c r="G890" s="2" t="s">
        <v>3536</v>
      </c>
      <c r="H890" s="2" t="s">
        <v>3535</v>
      </c>
      <c r="I890" s="2" t="s">
        <v>3540</v>
      </c>
      <c r="J890" s="2" t="s">
        <v>3541</v>
      </c>
      <c r="K890" s="2" t="s">
        <v>262</v>
      </c>
      <c r="L890" s="2">
        <v>4580</v>
      </c>
      <c r="M890" s="2" t="s">
        <v>2396</v>
      </c>
      <c r="N890" s="2" t="s">
        <v>264</v>
      </c>
      <c r="O890" s="2" t="s">
        <v>450</v>
      </c>
      <c r="P890" s="2" t="s">
        <v>460</v>
      </c>
      <c r="Q890" s="2" t="s">
        <v>51</v>
      </c>
      <c r="R890" s="2" t="s">
        <v>2018</v>
      </c>
      <c r="S890" s="2" t="s">
        <v>85</v>
      </c>
      <c r="T890" s="2" t="s">
        <v>2331</v>
      </c>
      <c r="U890" s="2" t="s">
        <v>88</v>
      </c>
      <c r="V890" s="2" t="s">
        <v>269</v>
      </c>
      <c r="W890" s="2" t="s">
        <v>270</v>
      </c>
      <c r="X890" s="2" t="s">
        <v>2034</v>
      </c>
      <c r="Y890" s="2" t="s">
        <v>2035</v>
      </c>
      <c r="Z890" s="16">
        <v>0</v>
      </c>
      <c r="AA890" s="16">
        <v>0</v>
      </c>
      <c r="AB890" s="16">
        <v>-37662.32</v>
      </c>
      <c r="AC890" s="16">
        <v>-89324.82</v>
      </c>
      <c r="AD890" s="36">
        <f t="shared" si="93"/>
        <v>89324.82</v>
      </c>
      <c r="AE890" s="16">
        <v>0</v>
      </c>
      <c r="AF890" s="16">
        <v>0</v>
      </c>
      <c r="AG890" s="16">
        <f t="shared" si="94"/>
        <v>0</v>
      </c>
      <c r="AH890" s="16">
        <v>0</v>
      </c>
      <c r="AI890" s="16">
        <v>0</v>
      </c>
      <c r="AJ890" s="16">
        <f t="shared" si="95"/>
        <v>0</v>
      </c>
      <c r="AK890" s="16">
        <v>0</v>
      </c>
      <c r="AL890" s="16">
        <v>0</v>
      </c>
      <c r="AM890" s="16">
        <f t="shared" si="96"/>
        <v>0</v>
      </c>
      <c r="AN890" s="16">
        <v>0</v>
      </c>
      <c r="AO890" s="16">
        <v>0</v>
      </c>
      <c r="AP890" s="16">
        <f t="shared" si="97"/>
        <v>0</v>
      </c>
      <c r="AQ890" s="16">
        <v>0</v>
      </c>
      <c r="AR890" s="16">
        <f t="shared" si="98"/>
        <v>89324.82</v>
      </c>
      <c r="AS890" s="16">
        <v>0</v>
      </c>
      <c r="AT890" s="16" t="s">
        <v>273</v>
      </c>
      <c r="AU890" s="16" t="s">
        <v>274</v>
      </c>
      <c r="AV890" s="16">
        <v>0</v>
      </c>
      <c r="AW890" s="36">
        <v>0</v>
      </c>
      <c r="AX890" s="36">
        <v>0</v>
      </c>
      <c r="AY890" s="36">
        <v>0</v>
      </c>
      <c r="AZ890" s="36">
        <v>0</v>
      </c>
      <c r="BA890" s="36">
        <v>0</v>
      </c>
      <c r="BB890" s="36"/>
    </row>
    <row r="891" spans="1:54" hidden="1" x14ac:dyDescent="0.25">
      <c r="A891" s="2" t="str">
        <f t="shared" si="92"/>
        <v>R</v>
      </c>
      <c r="B891" s="34" t="s">
        <v>253</v>
      </c>
      <c r="C891" s="2" t="s">
        <v>3532</v>
      </c>
      <c r="D891" s="35" t="s">
        <v>3533</v>
      </c>
      <c r="E891" s="2" t="s">
        <v>3534</v>
      </c>
      <c r="F891" s="2" t="s">
        <v>3535</v>
      </c>
      <c r="G891" s="2" t="s">
        <v>3536</v>
      </c>
      <c r="H891" s="2" t="s">
        <v>3535</v>
      </c>
      <c r="I891" s="2" t="s">
        <v>3542</v>
      </c>
      <c r="J891" s="2" t="s">
        <v>3543</v>
      </c>
      <c r="K891" s="2" t="s">
        <v>262</v>
      </c>
      <c r="L891" s="2">
        <v>4580</v>
      </c>
      <c r="M891" s="2" t="s">
        <v>2396</v>
      </c>
      <c r="N891" s="2" t="s">
        <v>264</v>
      </c>
      <c r="O891" s="2" t="s">
        <v>450</v>
      </c>
      <c r="P891" s="2" t="s">
        <v>266</v>
      </c>
      <c r="Q891" s="2" t="s">
        <v>118</v>
      </c>
      <c r="R891" s="2" t="s">
        <v>267</v>
      </c>
      <c r="S891" s="2" t="s">
        <v>182</v>
      </c>
      <c r="T891" s="2" t="s">
        <v>2150</v>
      </c>
      <c r="U891" s="2" t="s">
        <v>190</v>
      </c>
      <c r="V891" s="2" t="s">
        <v>494</v>
      </c>
      <c r="W891" s="2" t="s">
        <v>495</v>
      </c>
      <c r="X891" s="2" t="s">
        <v>2360</v>
      </c>
      <c r="Y891" s="2" t="s">
        <v>2361</v>
      </c>
      <c r="Z891" s="16">
        <v>0</v>
      </c>
      <c r="AA891" s="16">
        <v>0</v>
      </c>
      <c r="AB891" s="16">
        <v>0</v>
      </c>
      <c r="AC891" s="16">
        <v>0</v>
      </c>
      <c r="AD891" s="36">
        <f t="shared" si="93"/>
        <v>0</v>
      </c>
      <c r="AE891" s="16">
        <v>0</v>
      </c>
      <c r="AF891" s="16">
        <v>0</v>
      </c>
      <c r="AG891" s="16">
        <f t="shared" si="94"/>
        <v>0</v>
      </c>
      <c r="AH891" s="16">
        <v>0</v>
      </c>
      <c r="AI891" s="16">
        <v>0</v>
      </c>
      <c r="AJ891" s="16">
        <f t="shared" si="95"/>
        <v>0</v>
      </c>
      <c r="AK891" s="16">
        <v>0</v>
      </c>
      <c r="AL891" s="16">
        <v>0</v>
      </c>
      <c r="AM891" s="16">
        <f t="shared" si="96"/>
        <v>0</v>
      </c>
      <c r="AN891" s="16">
        <v>0</v>
      </c>
      <c r="AO891" s="16">
        <v>0</v>
      </c>
      <c r="AP891" s="16">
        <f t="shared" si="97"/>
        <v>0</v>
      </c>
      <c r="AQ891" s="16">
        <v>0</v>
      </c>
      <c r="AR891" s="16">
        <f t="shared" si="98"/>
        <v>0</v>
      </c>
      <c r="AS891" s="16" t="s">
        <v>3539</v>
      </c>
      <c r="AT891" s="16" t="s">
        <v>273</v>
      </c>
      <c r="AU891" s="16" t="s">
        <v>274</v>
      </c>
      <c r="AV891" s="16">
        <v>0</v>
      </c>
      <c r="AW891" s="36">
        <v>0</v>
      </c>
      <c r="AX891" s="36">
        <v>0</v>
      </c>
      <c r="AY891" s="36">
        <v>0</v>
      </c>
      <c r="AZ891" s="36">
        <v>0</v>
      </c>
      <c r="BA891" s="36">
        <v>0</v>
      </c>
      <c r="BB891" s="36"/>
    </row>
    <row r="892" spans="1:54" hidden="1" x14ac:dyDescent="0.25">
      <c r="A892" s="2" t="str">
        <f t="shared" si="92"/>
        <v>R</v>
      </c>
      <c r="B892" s="34" t="s">
        <v>253</v>
      </c>
      <c r="C892" s="2" t="s">
        <v>3532</v>
      </c>
      <c r="D892" s="35" t="s">
        <v>3533</v>
      </c>
      <c r="E892" s="2" t="s">
        <v>3534</v>
      </c>
      <c r="F892" s="2" t="s">
        <v>3535</v>
      </c>
      <c r="G892" s="2" t="s">
        <v>3536</v>
      </c>
      <c r="H892" s="2" t="s">
        <v>3535</v>
      </c>
      <c r="I892" s="2" t="s">
        <v>3544</v>
      </c>
      <c r="J892" s="2" t="s">
        <v>3545</v>
      </c>
      <c r="K892" s="2" t="s">
        <v>262</v>
      </c>
      <c r="L892" s="2">
        <v>4580</v>
      </c>
      <c r="M892" s="2" t="s">
        <v>2396</v>
      </c>
      <c r="N892" s="2" t="s">
        <v>264</v>
      </c>
      <c r="O892" s="2" t="s">
        <v>450</v>
      </c>
      <c r="P892" s="2" t="s">
        <v>266</v>
      </c>
      <c r="Q892" s="2" t="s">
        <v>118</v>
      </c>
      <c r="R892" s="2" t="s">
        <v>267</v>
      </c>
      <c r="S892" s="2" t="s">
        <v>182</v>
      </c>
      <c r="T892" s="2" t="s">
        <v>2150</v>
      </c>
      <c r="U892" s="2" t="s">
        <v>190</v>
      </c>
      <c r="V892" s="2" t="s">
        <v>494</v>
      </c>
      <c r="W892" s="2" t="s">
        <v>495</v>
      </c>
      <c r="X892" s="2" t="s">
        <v>2360</v>
      </c>
      <c r="Y892" s="2" t="s">
        <v>2361</v>
      </c>
      <c r="Z892" s="16">
        <v>-626334</v>
      </c>
      <c r="AA892" s="16">
        <v>-623599</v>
      </c>
      <c r="AB892" s="16">
        <v>-563692.5</v>
      </c>
      <c r="AC892" s="16">
        <v>-313162.5</v>
      </c>
      <c r="AD892" s="36">
        <f t="shared" si="93"/>
        <v>-310436.5</v>
      </c>
      <c r="AE892" s="16">
        <v>-643559</v>
      </c>
      <c r="AF892" s="16">
        <v>-643559</v>
      </c>
      <c r="AG892" s="16">
        <f t="shared" si="94"/>
        <v>0</v>
      </c>
      <c r="AH892" s="16">
        <v>-661257</v>
      </c>
      <c r="AI892" s="16">
        <v>-661257</v>
      </c>
      <c r="AJ892" s="16">
        <f t="shared" si="95"/>
        <v>0</v>
      </c>
      <c r="AK892" s="16">
        <v>-679442</v>
      </c>
      <c r="AL892" s="16">
        <v>-679442</v>
      </c>
      <c r="AM892" s="16">
        <f t="shared" si="96"/>
        <v>0</v>
      </c>
      <c r="AN892" s="16">
        <v>-698127</v>
      </c>
      <c r="AO892" s="16">
        <v>-698127</v>
      </c>
      <c r="AP892" s="16">
        <f t="shared" si="97"/>
        <v>0</v>
      </c>
      <c r="AQ892" s="16">
        <v>-719070.81</v>
      </c>
      <c r="AR892" s="16">
        <f t="shared" si="98"/>
        <v>-310436.5</v>
      </c>
      <c r="AS892" s="16" t="s">
        <v>3539</v>
      </c>
      <c r="AT892" s="16" t="s">
        <v>273</v>
      </c>
      <c r="AU892" s="16" t="s">
        <v>274</v>
      </c>
      <c r="AV892" s="16">
        <v>0</v>
      </c>
      <c r="AW892" s="36">
        <v>0</v>
      </c>
      <c r="AX892" s="36">
        <v>0</v>
      </c>
      <c r="AY892" s="36">
        <v>0</v>
      </c>
      <c r="AZ892" s="36">
        <v>0</v>
      </c>
      <c r="BA892" s="36">
        <v>0</v>
      </c>
      <c r="BB892" s="36"/>
    </row>
    <row r="893" spans="1:54" hidden="1" x14ac:dyDescent="0.25">
      <c r="A893" s="2" t="str">
        <f t="shared" si="92"/>
        <v>R</v>
      </c>
      <c r="B893" s="34" t="s">
        <v>253</v>
      </c>
      <c r="C893" s="2" t="s">
        <v>3532</v>
      </c>
      <c r="D893" s="35" t="s">
        <v>3533</v>
      </c>
      <c r="E893" s="2" t="s">
        <v>3534</v>
      </c>
      <c r="F893" s="2" t="s">
        <v>3535</v>
      </c>
      <c r="G893" s="2" t="s">
        <v>3536</v>
      </c>
      <c r="H893" s="2" t="s">
        <v>3535</v>
      </c>
      <c r="I893" s="2" t="s">
        <v>3546</v>
      </c>
      <c r="J893" s="2" t="s">
        <v>3547</v>
      </c>
      <c r="K893" s="2" t="s">
        <v>262</v>
      </c>
      <c r="L893" s="2">
        <v>4580</v>
      </c>
      <c r="M893" s="2" t="s">
        <v>2396</v>
      </c>
      <c r="N893" s="2" t="s">
        <v>264</v>
      </c>
      <c r="O893" s="2" t="s">
        <v>450</v>
      </c>
      <c r="P893" s="2" t="s">
        <v>460</v>
      </c>
      <c r="Q893" s="2" t="s">
        <v>51</v>
      </c>
      <c r="R893" s="2" t="s">
        <v>2018</v>
      </c>
      <c r="S893" s="2" t="s">
        <v>85</v>
      </c>
      <c r="T893" s="2" t="s">
        <v>2331</v>
      </c>
      <c r="U893" s="2" t="s">
        <v>88</v>
      </c>
      <c r="V893" s="2" t="s">
        <v>269</v>
      </c>
      <c r="W893" s="2" t="s">
        <v>270</v>
      </c>
      <c r="X893" s="2" t="s">
        <v>483</v>
      </c>
      <c r="Y893" s="2" t="s">
        <v>484</v>
      </c>
      <c r="Z893" s="16">
        <v>1367.6025000000002</v>
      </c>
      <c r="AA893" s="16">
        <v>0</v>
      </c>
      <c r="AB893" s="16">
        <v>1368.2</v>
      </c>
      <c r="AC893" s="16">
        <v>1368.15</v>
      </c>
      <c r="AD893" s="36">
        <f t="shared" si="93"/>
        <v>-1368.15</v>
      </c>
      <c r="AE893" s="16">
        <v>1396.1648176991155</v>
      </c>
      <c r="AF893" s="16">
        <v>1396.1648176991155</v>
      </c>
      <c r="AG893" s="16">
        <f t="shared" si="94"/>
        <v>0</v>
      </c>
      <c r="AH893" s="16">
        <v>1438.1853122123898</v>
      </c>
      <c r="AI893" s="16">
        <v>1438.1853122123898</v>
      </c>
      <c r="AJ893" s="16">
        <f t="shared" si="95"/>
        <v>0</v>
      </c>
      <c r="AK893" s="16">
        <v>1481.561306548673</v>
      </c>
      <c r="AL893" s="16">
        <v>1481.561306548673</v>
      </c>
      <c r="AM893" s="16">
        <f t="shared" si="96"/>
        <v>0</v>
      </c>
      <c r="AN893" s="16">
        <v>1526.2928007079649</v>
      </c>
      <c r="AO893" s="16">
        <v>1526.2928007079649</v>
      </c>
      <c r="AP893" s="16">
        <f t="shared" si="97"/>
        <v>0</v>
      </c>
      <c r="AQ893" s="16">
        <v>1572.081584729204</v>
      </c>
      <c r="AR893" s="16">
        <f t="shared" si="98"/>
        <v>-1368.15</v>
      </c>
      <c r="AS893" s="16" t="s">
        <v>3539</v>
      </c>
      <c r="AT893" s="16" t="s">
        <v>273</v>
      </c>
      <c r="AU893" s="16" t="s">
        <v>274</v>
      </c>
      <c r="AV893" s="16">
        <v>0</v>
      </c>
      <c r="AW893" s="36">
        <v>0</v>
      </c>
      <c r="AX893" s="36">
        <v>0</v>
      </c>
      <c r="AY893" s="36">
        <v>0</v>
      </c>
      <c r="AZ893" s="36">
        <v>0</v>
      </c>
      <c r="BA893" s="36">
        <v>0</v>
      </c>
      <c r="BB893" s="36"/>
    </row>
    <row r="894" spans="1:54" hidden="1" x14ac:dyDescent="0.25">
      <c r="A894" s="2" t="str">
        <f t="shared" si="92"/>
        <v>R</v>
      </c>
      <c r="B894" s="34" t="s">
        <v>253</v>
      </c>
      <c r="C894" s="2" t="s">
        <v>3532</v>
      </c>
      <c r="D894" s="35" t="s">
        <v>3533</v>
      </c>
      <c r="E894" s="2" t="s">
        <v>3534</v>
      </c>
      <c r="F894" s="2" t="s">
        <v>3535</v>
      </c>
      <c r="G894" s="2" t="s">
        <v>3536</v>
      </c>
      <c r="H894" s="2" t="s">
        <v>3535</v>
      </c>
      <c r="I894" s="2" t="s">
        <v>3548</v>
      </c>
      <c r="J894" s="2" t="s">
        <v>3549</v>
      </c>
      <c r="K894" s="2" t="s">
        <v>262</v>
      </c>
      <c r="L894" s="2">
        <v>3037</v>
      </c>
      <c r="M894" s="2" t="s">
        <v>2806</v>
      </c>
      <c r="N894" s="2" t="s">
        <v>264</v>
      </c>
      <c r="O894" s="2" t="s">
        <v>450</v>
      </c>
      <c r="P894" s="2" t="s">
        <v>460</v>
      </c>
      <c r="Q894" s="2" t="s">
        <v>51</v>
      </c>
      <c r="R894" s="2" t="s">
        <v>2018</v>
      </c>
      <c r="S894" s="2" t="s">
        <v>85</v>
      </c>
      <c r="T894" s="2" t="s">
        <v>3459</v>
      </c>
      <c r="U894" s="2" t="s">
        <v>89</v>
      </c>
      <c r="V894" s="2" t="s">
        <v>2020</v>
      </c>
      <c r="W894" s="2" t="s">
        <v>2021</v>
      </c>
      <c r="X894" s="2" t="s">
        <v>2654</v>
      </c>
      <c r="Y894" s="2" t="s">
        <v>2655</v>
      </c>
      <c r="Z894" s="16">
        <v>254565.18000000002</v>
      </c>
      <c r="AA894" s="16">
        <v>254565</v>
      </c>
      <c r="AB894" s="16">
        <v>358335.88</v>
      </c>
      <c r="AC894" s="16">
        <v>286385.26572000002</v>
      </c>
      <c r="AD894" s="36">
        <f t="shared" si="93"/>
        <v>-31820.265720000025</v>
      </c>
      <c r="AE894" s="16">
        <v>259881.76252035404</v>
      </c>
      <c r="AF894" s="16">
        <v>259881.76252035404</v>
      </c>
      <c r="AG894" s="16">
        <f t="shared" si="94"/>
        <v>0</v>
      </c>
      <c r="AH894" s="16">
        <v>275065.29141750804</v>
      </c>
      <c r="AI894" s="16">
        <v>275065.29141750804</v>
      </c>
      <c r="AJ894" s="16">
        <f t="shared" si="95"/>
        <v>0</v>
      </c>
      <c r="AK894" s="16">
        <v>289279.31151602376</v>
      </c>
      <c r="AL894" s="16">
        <v>289279.31151602376</v>
      </c>
      <c r="AM894" s="16">
        <f t="shared" si="96"/>
        <v>0</v>
      </c>
      <c r="AN894" s="16">
        <v>315424.62360269035</v>
      </c>
      <c r="AO894" s="16">
        <v>315424.62360269035</v>
      </c>
      <c r="AP894" s="16">
        <f t="shared" si="97"/>
        <v>0</v>
      </c>
      <c r="AQ894" s="16">
        <v>324887.36231077107</v>
      </c>
      <c r="AR894" s="16">
        <f t="shared" si="98"/>
        <v>-31820.265720000025</v>
      </c>
      <c r="AS894" s="16" t="s">
        <v>3539</v>
      </c>
      <c r="AT894" s="16" t="s">
        <v>273</v>
      </c>
      <c r="AU894" s="16" t="s">
        <v>274</v>
      </c>
      <c r="AV894" s="16">
        <v>0</v>
      </c>
      <c r="AW894" s="36">
        <v>0</v>
      </c>
      <c r="AX894" s="36">
        <v>0</v>
      </c>
      <c r="AY894" s="36">
        <v>0</v>
      </c>
      <c r="AZ894" s="36">
        <v>0</v>
      </c>
      <c r="BA894" s="36">
        <v>0</v>
      </c>
      <c r="BB894" s="36"/>
    </row>
    <row r="895" spans="1:54" hidden="1" x14ac:dyDescent="0.25">
      <c r="A895" s="2" t="str">
        <f t="shared" si="92"/>
        <v>R</v>
      </c>
      <c r="B895" s="34" t="s">
        <v>253</v>
      </c>
      <c r="C895" s="2" t="s">
        <v>3532</v>
      </c>
      <c r="D895" s="35" t="s">
        <v>3533</v>
      </c>
      <c r="E895" s="2" t="s">
        <v>3534</v>
      </c>
      <c r="F895" s="2" t="s">
        <v>3535</v>
      </c>
      <c r="G895" s="2" t="s">
        <v>3536</v>
      </c>
      <c r="H895" s="2" t="s">
        <v>3535</v>
      </c>
      <c r="I895" s="2" t="s">
        <v>3550</v>
      </c>
      <c r="J895" s="2" t="s">
        <v>3551</v>
      </c>
      <c r="K895" s="2" t="s">
        <v>262</v>
      </c>
      <c r="L895" s="2">
        <v>4580</v>
      </c>
      <c r="M895" s="2" t="s">
        <v>2396</v>
      </c>
      <c r="N895" s="2" t="s">
        <v>264</v>
      </c>
      <c r="O895" s="2" t="s">
        <v>450</v>
      </c>
      <c r="P895" s="2" t="s">
        <v>460</v>
      </c>
      <c r="Q895" s="2" t="s">
        <v>51</v>
      </c>
      <c r="R895" s="2" t="s">
        <v>2018</v>
      </c>
      <c r="S895" s="2" t="s">
        <v>85</v>
      </c>
      <c r="T895" s="2" t="s">
        <v>3459</v>
      </c>
      <c r="U895" s="2" t="s">
        <v>89</v>
      </c>
      <c r="V895" s="2" t="s">
        <v>2020</v>
      </c>
      <c r="W895" s="2" t="s">
        <v>2021</v>
      </c>
      <c r="X895" s="2" t="s">
        <v>2896</v>
      </c>
      <c r="Y895" s="2" t="s">
        <v>2897</v>
      </c>
      <c r="Z895" s="16">
        <v>1367.734463123847</v>
      </c>
      <c r="AA895" s="16">
        <v>0</v>
      </c>
      <c r="AB895" s="16">
        <v>1368.2</v>
      </c>
      <c r="AC895" s="16">
        <v>1367.1</v>
      </c>
      <c r="AD895" s="36">
        <f t="shared" si="93"/>
        <v>-1367.1</v>
      </c>
      <c r="AE895" s="16">
        <v>1396.2995368669649</v>
      </c>
      <c r="AF895" s="16">
        <v>1396.2995368669649</v>
      </c>
      <c r="AG895" s="16">
        <f t="shared" si="94"/>
        <v>0</v>
      </c>
      <c r="AH895" s="16">
        <v>1438.3240860348053</v>
      </c>
      <c r="AI895" s="16">
        <v>1438.3240860348053</v>
      </c>
      <c r="AJ895" s="16">
        <f t="shared" si="95"/>
        <v>0</v>
      </c>
      <c r="AK895" s="16">
        <v>1481.7042658209637</v>
      </c>
      <c r="AL895" s="16">
        <v>1481.7042658209637</v>
      </c>
      <c r="AM895" s="16">
        <f t="shared" si="96"/>
        <v>0</v>
      </c>
      <c r="AN895" s="16">
        <v>1526.440076225439</v>
      </c>
      <c r="AO895" s="16">
        <v>1526.440076225439</v>
      </c>
      <c r="AP895" s="16">
        <f t="shared" si="97"/>
        <v>0</v>
      </c>
      <c r="AQ895" s="16">
        <v>1572.2332785122023</v>
      </c>
      <c r="AR895" s="16">
        <f t="shared" si="98"/>
        <v>-1367.1</v>
      </c>
      <c r="AS895" s="16" t="s">
        <v>3539</v>
      </c>
      <c r="AT895" s="16" t="s">
        <v>273</v>
      </c>
      <c r="AU895" s="16" t="s">
        <v>274</v>
      </c>
      <c r="AV895" s="16">
        <v>0</v>
      </c>
      <c r="AW895" s="36">
        <v>0</v>
      </c>
      <c r="AX895" s="36">
        <v>0</v>
      </c>
      <c r="AY895" s="36">
        <v>0</v>
      </c>
      <c r="AZ895" s="36">
        <v>0</v>
      </c>
      <c r="BA895" s="36">
        <v>0</v>
      </c>
      <c r="BB895" s="36"/>
    </row>
    <row r="896" spans="1:54" hidden="1" x14ac:dyDescent="0.25">
      <c r="A896" s="2" t="str">
        <f t="shared" si="92"/>
        <v>R</v>
      </c>
      <c r="B896" s="34" t="s">
        <v>253</v>
      </c>
      <c r="C896" s="2" t="s">
        <v>3532</v>
      </c>
      <c r="D896" s="35" t="s">
        <v>3533</v>
      </c>
      <c r="E896" s="2" t="s">
        <v>3534</v>
      </c>
      <c r="F896" s="2" t="s">
        <v>3535</v>
      </c>
      <c r="G896" s="2" t="s">
        <v>3536</v>
      </c>
      <c r="H896" s="2" t="s">
        <v>3535</v>
      </c>
      <c r="I896" s="2" t="s">
        <v>3552</v>
      </c>
      <c r="J896" s="2" t="s">
        <v>3553</v>
      </c>
      <c r="K896" s="2" t="s">
        <v>262</v>
      </c>
      <c r="L896" s="2">
        <v>4560</v>
      </c>
      <c r="M896" s="2" t="s">
        <v>482</v>
      </c>
      <c r="N896" s="2" t="s">
        <v>264</v>
      </c>
      <c r="O896" s="2" t="s">
        <v>265</v>
      </c>
      <c r="P896" s="2" t="s">
        <v>266</v>
      </c>
      <c r="Q896" s="2" t="s">
        <v>118</v>
      </c>
      <c r="R896" s="2" t="s">
        <v>267</v>
      </c>
      <c r="S896" s="2" t="s">
        <v>182</v>
      </c>
      <c r="T896" s="2" t="s">
        <v>268</v>
      </c>
      <c r="U896" s="2" t="s">
        <v>187</v>
      </c>
      <c r="V896" s="2" t="s">
        <v>269</v>
      </c>
      <c r="W896" s="2" t="s">
        <v>270</v>
      </c>
      <c r="X896" s="2" t="s">
        <v>483</v>
      </c>
      <c r="Y896" s="2" t="s">
        <v>484</v>
      </c>
      <c r="Z896" s="16">
        <v>0</v>
      </c>
      <c r="AA896" s="16">
        <v>0</v>
      </c>
      <c r="AB896" s="16">
        <v>0</v>
      </c>
      <c r="AC896" s="16">
        <v>0</v>
      </c>
      <c r="AD896" s="36">
        <f t="shared" si="93"/>
        <v>0</v>
      </c>
      <c r="AE896" s="16">
        <v>0</v>
      </c>
      <c r="AF896" s="16">
        <v>0</v>
      </c>
      <c r="AG896" s="16">
        <f t="shared" si="94"/>
        <v>0</v>
      </c>
      <c r="AH896" s="16">
        <v>0</v>
      </c>
      <c r="AI896" s="16">
        <v>0</v>
      </c>
      <c r="AJ896" s="16">
        <f t="shared" si="95"/>
        <v>0</v>
      </c>
      <c r="AK896" s="16">
        <v>0</v>
      </c>
      <c r="AL896" s="16">
        <v>0</v>
      </c>
      <c r="AM896" s="16">
        <f t="shared" si="96"/>
        <v>0</v>
      </c>
      <c r="AN896" s="16">
        <v>0</v>
      </c>
      <c r="AO896" s="16">
        <v>0</v>
      </c>
      <c r="AP896" s="16">
        <f t="shared" si="97"/>
        <v>0</v>
      </c>
      <c r="AQ896" s="16">
        <v>0</v>
      </c>
      <c r="AR896" s="16">
        <f t="shared" si="98"/>
        <v>0</v>
      </c>
      <c r="AS896" s="16" t="s">
        <v>3554</v>
      </c>
      <c r="AT896" s="16" t="s">
        <v>273</v>
      </c>
      <c r="AU896" s="16" t="s">
        <v>274</v>
      </c>
      <c r="AV896" s="16">
        <v>0</v>
      </c>
      <c r="AW896" s="36">
        <v>0</v>
      </c>
      <c r="AX896" s="36">
        <v>0</v>
      </c>
      <c r="AY896" s="36">
        <v>0</v>
      </c>
      <c r="AZ896" s="36">
        <v>0</v>
      </c>
      <c r="BA896" s="36">
        <v>0</v>
      </c>
      <c r="BB896" s="36"/>
    </row>
    <row r="897" spans="1:54" hidden="1" x14ac:dyDescent="0.25">
      <c r="A897" s="2" t="str">
        <f t="shared" si="92"/>
        <v>R</v>
      </c>
      <c r="B897" s="34" t="s">
        <v>253</v>
      </c>
      <c r="C897" s="2" t="s">
        <v>3532</v>
      </c>
      <c r="D897" s="35" t="s">
        <v>3533</v>
      </c>
      <c r="E897" s="2" t="s">
        <v>3534</v>
      </c>
      <c r="F897" s="2" t="s">
        <v>3535</v>
      </c>
      <c r="G897" s="2" t="s">
        <v>3536</v>
      </c>
      <c r="H897" s="2" t="s">
        <v>3535</v>
      </c>
      <c r="I897" s="2" t="s">
        <v>3555</v>
      </c>
      <c r="J897" s="2" t="s">
        <v>3556</v>
      </c>
      <c r="K897" s="2" t="s">
        <v>262</v>
      </c>
      <c r="L897" s="2">
        <v>4560</v>
      </c>
      <c r="M897" s="2" t="s">
        <v>482</v>
      </c>
      <c r="N897" s="2" t="s">
        <v>264</v>
      </c>
      <c r="O897" s="2" t="s">
        <v>265</v>
      </c>
      <c r="P897" s="2" t="s">
        <v>266</v>
      </c>
      <c r="Q897" s="2" t="s">
        <v>118</v>
      </c>
      <c r="R897" s="2" t="s">
        <v>267</v>
      </c>
      <c r="S897" s="2" t="s">
        <v>182</v>
      </c>
      <c r="T897" s="2" t="s">
        <v>268</v>
      </c>
      <c r="U897" s="2" t="s">
        <v>187</v>
      </c>
      <c r="V897" s="2" t="s">
        <v>269</v>
      </c>
      <c r="W897" s="2" t="s">
        <v>270</v>
      </c>
      <c r="X897" s="2" t="s">
        <v>483</v>
      </c>
      <c r="Y897" s="2" t="s">
        <v>484</v>
      </c>
      <c r="Z897" s="16">
        <v>0</v>
      </c>
      <c r="AA897" s="16">
        <v>0</v>
      </c>
      <c r="AB897" s="16">
        <v>-92734.84</v>
      </c>
      <c r="AC897" s="16">
        <v>-254296.86</v>
      </c>
      <c r="AD897" s="36">
        <f t="shared" si="93"/>
        <v>254296.86</v>
      </c>
      <c r="AE897" s="16">
        <v>0</v>
      </c>
      <c r="AF897" s="16">
        <v>0</v>
      </c>
      <c r="AG897" s="16">
        <f t="shared" si="94"/>
        <v>0</v>
      </c>
      <c r="AH897" s="16">
        <v>0</v>
      </c>
      <c r="AI897" s="16">
        <v>0</v>
      </c>
      <c r="AJ897" s="16">
        <f t="shared" si="95"/>
        <v>0</v>
      </c>
      <c r="AK897" s="16">
        <v>0</v>
      </c>
      <c r="AL897" s="16">
        <v>0</v>
      </c>
      <c r="AM897" s="16">
        <f t="shared" si="96"/>
        <v>0</v>
      </c>
      <c r="AN897" s="16">
        <v>0</v>
      </c>
      <c r="AO897" s="16">
        <v>0</v>
      </c>
      <c r="AP897" s="16">
        <f t="shared" si="97"/>
        <v>0</v>
      </c>
      <c r="AQ897" s="16">
        <v>0</v>
      </c>
      <c r="AR897" s="16">
        <f t="shared" si="98"/>
        <v>254296.86</v>
      </c>
      <c r="AS897" s="16" t="s">
        <v>3554</v>
      </c>
      <c r="AT897" s="16" t="s">
        <v>273</v>
      </c>
      <c r="AU897" s="16" t="s">
        <v>274</v>
      </c>
      <c r="AV897" s="16">
        <v>0</v>
      </c>
      <c r="AW897" s="36">
        <v>0</v>
      </c>
      <c r="AX897" s="36">
        <v>0</v>
      </c>
      <c r="AY897" s="36">
        <v>0</v>
      </c>
      <c r="AZ897" s="36">
        <v>0</v>
      </c>
      <c r="BA897" s="36">
        <v>0</v>
      </c>
      <c r="BB897" s="36"/>
    </row>
    <row r="898" spans="1:54" hidden="1" x14ac:dyDescent="0.25">
      <c r="A898" s="2" t="str">
        <f t="shared" si="92"/>
        <v>R</v>
      </c>
      <c r="B898" s="34" t="s">
        <v>253</v>
      </c>
      <c r="C898" s="2" t="s">
        <v>3557</v>
      </c>
      <c r="D898" s="35" t="s">
        <v>3558</v>
      </c>
      <c r="E898" s="2" t="s">
        <v>3559</v>
      </c>
      <c r="F898" s="2" t="s">
        <v>3560</v>
      </c>
      <c r="G898" s="2" t="s">
        <v>3561</v>
      </c>
      <c r="H898" s="2" t="s">
        <v>3560</v>
      </c>
      <c r="I898" s="2" t="s">
        <v>3562</v>
      </c>
      <c r="J898" s="2" t="s">
        <v>3563</v>
      </c>
      <c r="K898" s="2" t="s">
        <v>262</v>
      </c>
      <c r="L898" s="2">
        <v>4022</v>
      </c>
      <c r="M898" s="2" t="s">
        <v>1991</v>
      </c>
      <c r="N898" s="2" t="s">
        <v>264</v>
      </c>
      <c r="O898" s="2" t="s">
        <v>300</v>
      </c>
      <c r="P898" s="2" t="s">
        <v>266</v>
      </c>
      <c r="Q898" s="2" t="s">
        <v>118</v>
      </c>
      <c r="R898" s="2" t="s">
        <v>267</v>
      </c>
      <c r="S898" s="2" t="s">
        <v>182</v>
      </c>
      <c r="T898" s="2" t="s">
        <v>2008</v>
      </c>
      <c r="U898" s="2" t="s">
        <v>193</v>
      </c>
      <c r="V898" s="2" t="s">
        <v>269</v>
      </c>
      <c r="W898" s="2" t="s">
        <v>270</v>
      </c>
      <c r="X898" s="2" t="s">
        <v>2009</v>
      </c>
      <c r="Y898" s="2" t="s">
        <v>2010</v>
      </c>
      <c r="Z898" s="16">
        <v>25000</v>
      </c>
      <c r="AA898" s="16">
        <v>25000</v>
      </c>
      <c r="AB898" s="16">
        <v>0</v>
      </c>
      <c r="AC898" s="16">
        <v>10876.32</v>
      </c>
      <c r="AD898" s="36">
        <f t="shared" si="93"/>
        <v>14123.68</v>
      </c>
      <c r="AE898" s="16">
        <v>0</v>
      </c>
      <c r="AF898" s="16">
        <v>0</v>
      </c>
      <c r="AG898" s="16">
        <f t="shared" si="94"/>
        <v>0</v>
      </c>
      <c r="AH898" s="16">
        <v>0</v>
      </c>
      <c r="AI898" s="16">
        <v>0</v>
      </c>
      <c r="AJ898" s="16">
        <f t="shared" si="95"/>
        <v>0</v>
      </c>
      <c r="AK898" s="16">
        <v>353635.82590308384</v>
      </c>
      <c r="AL898" s="16">
        <v>353635.82590308384</v>
      </c>
      <c r="AM898" s="16">
        <f t="shared" si="96"/>
        <v>0</v>
      </c>
      <c r="AN898" s="16">
        <v>0</v>
      </c>
      <c r="AO898" s="16">
        <v>0</v>
      </c>
      <c r="AP898" s="16">
        <f t="shared" si="97"/>
        <v>0</v>
      </c>
      <c r="AQ898" s="16">
        <v>0</v>
      </c>
      <c r="AR898" s="16">
        <f t="shared" si="98"/>
        <v>14123.68</v>
      </c>
      <c r="AS898" s="16" t="s">
        <v>1997</v>
      </c>
      <c r="AT898" s="16" t="s">
        <v>273</v>
      </c>
      <c r="AU898" s="16" t="s">
        <v>274</v>
      </c>
      <c r="AV898" s="16">
        <v>0</v>
      </c>
      <c r="AW898" s="36">
        <v>0</v>
      </c>
      <c r="AX898" s="36">
        <v>0</v>
      </c>
      <c r="AY898" s="36">
        <v>0</v>
      </c>
      <c r="AZ898" s="36">
        <v>0</v>
      </c>
      <c r="BA898" s="36">
        <v>0</v>
      </c>
      <c r="BB898" s="36"/>
    </row>
    <row r="899" spans="1:54" hidden="1" x14ac:dyDescent="0.25">
      <c r="A899" s="2" t="str">
        <f t="shared" si="92"/>
        <v>R</v>
      </c>
      <c r="B899" s="34" t="s">
        <v>253</v>
      </c>
      <c r="C899" s="2" t="s">
        <v>3564</v>
      </c>
      <c r="D899" s="35" t="s">
        <v>3565</v>
      </c>
      <c r="E899" s="2" t="s">
        <v>3566</v>
      </c>
      <c r="F899" s="2" t="s">
        <v>3567</v>
      </c>
      <c r="G899" s="2" t="s">
        <v>3568</v>
      </c>
      <c r="H899" s="2" t="s">
        <v>3567</v>
      </c>
      <c r="I899" s="2" t="s">
        <v>3569</v>
      </c>
      <c r="J899" s="2" t="s">
        <v>3570</v>
      </c>
      <c r="K899" s="2" t="s">
        <v>262</v>
      </c>
      <c r="L899" s="2">
        <v>4022</v>
      </c>
      <c r="M899" s="2" t="s">
        <v>1991</v>
      </c>
      <c r="N899" s="2" t="s">
        <v>264</v>
      </c>
      <c r="O899" s="2" t="s">
        <v>671</v>
      </c>
      <c r="P899" s="2" t="s">
        <v>266</v>
      </c>
      <c r="Q899" s="2" t="s">
        <v>118</v>
      </c>
      <c r="R899" s="2" t="s">
        <v>267</v>
      </c>
      <c r="S899" s="2" t="s">
        <v>182</v>
      </c>
      <c r="T899" s="2" t="s">
        <v>268</v>
      </c>
      <c r="U899" s="2" t="s">
        <v>187</v>
      </c>
      <c r="V899" s="2" t="s">
        <v>269</v>
      </c>
      <c r="W899" s="2" t="s">
        <v>270</v>
      </c>
      <c r="X899" s="2" t="s">
        <v>2458</v>
      </c>
      <c r="Y899" s="2" t="s">
        <v>2459</v>
      </c>
      <c r="Z899" s="16">
        <v>0</v>
      </c>
      <c r="AA899" s="16">
        <v>0</v>
      </c>
      <c r="AB899" s="16">
        <v>0</v>
      </c>
      <c r="AC899" s="16">
        <v>0</v>
      </c>
      <c r="AD899" s="36">
        <f t="shared" si="93"/>
        <v>0</v>
      </c>
      <c r="AE899" s="16">
        <v>0</v>
      </c>
      <c r="AF899" s="16">
        <v>0</v>
      </c>
      <c r="AG899" s="16">
        <f t="shared" si="94"/>
        <v>0</v>
      </c>
      <c r="AH899" s="16">
        <v>0</v>
      </c>
      <c r="AI899" s="16">
        <v>0</v>
      </c>
      <c r="AJ899" s="16">
        <f t="shared" si="95"/>
        <v>0</v>
      </c>
      <c r="AK899" s="16">
        <v>0</v>
      </c>
      <c r="AL899" s="16">
        <v>0</v>
      </c>
      <c r="AM899" s="16">
        <f t="shared" si="96"/>
        <v>0</v>
      </c>
      <c r="AN899" s="16">
        <v>58477.825610719105</v>
      </c>
      <c r="AO899" s="16">
        <v>58477.825610719105</v>
      </c>
      <c r="AP899" s="16">
        <f t="shared" si="97"/>
        <v>0</v>
      </c>
      <c r="AQ899" s="16">
        <v>0</v>
      </c>
      <c r="AR899" s="16">
        <f t="shared" si="98"/>
        <v>0</v>
      </c>
      <c r="AS899" s="16" t="s">
        <v>2036</v>
      </c>
      <c r="AT899" s="16" t="s">
        <v>273</v>
      </c>
      <c r="AU899" s="16" t="s">
        <v>274</v>
      </c>
      <c r="AV899" s="16">
        <v>0</v>
      </c>
      <c r="AW899" s="36">
        <v>0</v>
      </c>
      <c r="AX899" s="36">
        <v>0</v>
      </c>
      <c r="AY899" s="36">
        <v>0</v>
      </c>
      <c r="AZ899" s="36">
        <v>0</v>
      </c>
      <c r="BA899" s="36">
        <v>0</v>
      </c>
      <c r="BB899" s="36"/>
    </row>
    <row r="900" spans="1:54" hidden="1" x14ac:dyDescent="0.25">
      <c r="A900" s="2" t="str">
        <f t="shared" si="92"/>
        <v>R</v>
      </c>
      <c r="B900" s="34" t="s">
        <v>253</v>
      </c>
      <c r="C900" s="2" t="s">
        <v>3564</v>
      </c>
      <c r="D900" s="35" t="s">
        <v>3565</v>
      </c>
      <c r="E900" s="2" t="s">
        <v>3571</v>
      </c>
      <c r="F900" s="2" t="s">
        <v>3572</v>
      </c>
      <c r="G900" s="2" t="s">
        <v>3573</v>
      </c>
      <c r="H900" s="2" t="s">
        <v>3572</v>
      </c>
      <c r="I900" s="2" t="s">
        <v>3574</v>
      </c>
      <c r="J900" s="2" t="s">
        <v>3575</v>
      </c>
      <c r="K900" s="2" t="s">
        <v>262</v>
      </c>
      <c r="L900" s="2">
        <v>4022</v>
      </c>
      <c r="M900" s="2" t="s">
        <v>1991</v>
      </c>
      <c r="N900" s="2" t="s">
        <v>264</v>
      </c>
      <c r="O900" s="2" t="s">
        <v>300</v>
      </c>
      <c r="P900" s="2" t="s">
        <v>460</v>
      </c>
      <c r="Q900" s="2" t="s">
        <v>51</v>
      </c>
      <c r="R900" s="2" t="s">
        <v>2018</v>
      </c>
      <c r="S900" s="2" t="s">
        <v>85</v>
      </c>
      <c r="T900" s="2" t="s">
        <v>3514</v>
      </c>
      <c r="U900" s="2" t="s">
        <v>91</v>
      </c>
      <c r="V900" s="2" t="s">
        <v>269</v>
      </c>
      <c r="W900" s="2" t="s">
        <v>270</v>
      </c>
      <c r="X900" s="2" t="s">
        <v>2009</v>
      </c>
      <c r="Y900" s="2" t="s">
        <v>2010</v>
      </c>
      <c r="Z900" s="16">
        <v>0</v>
      </c>
      <c r="AA900" s="16">
        <v>0</v>
      </c>
      <c r="AB900" s="16">
        <v>18505.87</v>
      </c>
      <c r="AC900" s="16">
        <v>13584.380000000001</v>
      </c>
      <c r="AD900" s="36">
        <f t="shared" si="93"/>
        <v>-13584.380000000001</v>
      </c>
      <c r="AE900" s="16">
        <v>0</v>
      </c>
      <c r="AF900" s="16">
        <v>0</v>
      </c>
      <c r="AG900" s="16">
        <f t="shared" si="94"/>
        <v>0</v>
      </c>
      <c r="AH900" s="16">
        <v>0</v>
      </c>
      <c r="AI900" s="16">
        <v>0</v>
      </c>
      <c r="AJ900" s="16">
        <f t="shared" si="95"/>
        <v>0</v>
      </c>
      <c r="AK900" s="16">
        <v>0</v>
      </c>
      <c r="AL900" s="16">
        <v>0</v>
      </c>
      <c r="AM900" s="16">
        <f t="shared" si="96"/>
        <v>0</v>
      </c>
      <c r="AN900" s="16">
        <v>0</v>
      </c>
      <c r="AO900" s="16">
        <v>0</v>
      </c>
      <c r="AP900" s="16">
        <f t="shared" si="97"/>
        <v>0</v>
      </c>
      <c r="AQ900" s="16">
        <v>0</v>
      </c>
      <c r="AR900" s="16">
        <f t="shared" si="98"/>
        <v>-13584.380000000001</v>
      </c>
      <c r="AS900" s="16" t="s">
        <v>1997</v>
      </c>
      <c r="AT900" s="16" t="s">
        <v>273</v>
      </c>
      <c r="AU900" s="16" t="s">
        <v>274</v>
      </c>
      <c r="AV900" s="16">
        <v>0</v>
      </c>
      <c r="AW900" s="36">
        <v>0</v>
      </c>
      <c r="AX900" s="36">
        <v>0</v>
      </c>
      <c r="AY900" s="36">
        <v>0</v>
      </c>
      <c r="AZ900" s="36">
        <v>0</v>
      </c>
      <c r="BA900" s="36">
        <v>0</v>
      </c>
      <c r="BB900" s="36"/>
    </row>
    <row r="901" spans="1:54" hidden="1" x14ac:dyDescent="0.25">
      <c r="A901" s="2" t="str">
        <f t="shared" si="92"/>
        <v>R</v>
      </c>
      <c r="B901" s="34" t="s">
        <v>253</v>
      </c>
      <c r="C901" s="2" t="s">
        <v>3564</v>
      </c>
      <c r="D901" s="35" t="s">
        <v>3565</v>
      </c>
      <c r="E901" s="2" t="s">
        <v>3571</v>
      </c>
      <c r="F901" s="2" t="s">
        <v>3572</v>
      </c>
      <c r="G901" s="2" t="s">
        <v>3573</v>
      </c>
      <c r="H901" s="2" t="s">
        <v>3572</v>
      </c>
      <c r="I901" s="2" t="s">
        <v>3576</v>
      </c>
      <c r="J901" s="2" t="s">
        <v>3577</v>
      </c>
      <c r="K901" s="2" t="s">
        <v>262</v>
      </c>
      <c r="L901" s="2">
        <v>4022</v>
      </c>
      <c r="M901" s="2" t="s">
        <v>1991</v>
      </c>
      <c r="N901" s="2" t="s">
        <v>264</v>
      </c>
      <c r="O901" s="2" t="s">
        <v>300</v>
      </c>
      <c r="P901" s="2" t="s">
        <v>266</v>
      </c>
      <c r="Q901" s="2" t="s">
        <v>118</v>
      </c>
      <c r="R901" s="2" t="s">
        <v>267</v>
      </c>
      <c r="S901" s="2" t="s">
        <v>182</v>
      </c>
      <c r="T901" s="2" t="s">
        <v>2008</v>
      </c>
      <c r="U901" s="2" t="s">
        <v>193</v>
      </c>
      <c r="V901" s="2" t="s">
        <v>269</v>
      </c>
      <c r="W901" s="2" t="s">
        <v>270</v>
      </c>
      <c r="X901" s="2" t="s">
        <v>2009</v>
      </c>
      <c r="Y901" s="2" t="s">
        <v>2010</v>
      </c>
      <c r="Z901" s="16">
        <v>0</v>
      </c>
      <c r="AA901" s="16">
        <v>0</v>
      </c>
      <c r="AB901" s="16">
        <v>154143.03</v>
      </c>
      <c r="AC901" s="16">
        <v>189020.69804400002</v>
      </c>
      <c r="AD901" s="36">
        <f t="shared" si="93"/>
        <v>-189020.69804400002</v>
      </c>
      <c r="AE901" s="16">
        <v>0</v>
      </c>
      <c r="AF901" s="16">
        <v>0</v>
      </c>
      <c r="AG901" s="16">
        <f t="shared" si="94"/>
        <v>0</v>
      </c>
      <c r="AH901" s="16">
        <v>0</v>
      </c>
      <c r="AI901" s="16">
        <v>0</v>
      </c>
      <c r="AJ901" s="16">
        <f t="shared" si="95"/>
        <v>0</v>
      </c>
      <c r="AK901" s="16">
        <v>0</v>
      </c>
      <c r="AL901" s="16">
        <v>0</v>
      </c>
      <c r="AM901" s="16">
        <f t="shared" si="96"/>
        <v>0</v>
      </c>
      <c r="AN901" s="16">
        <v>0</v>
      </c>
      <c r="AO901" s="16">
        <v>0</v>
      </c>
      <c r="AP901" s="16">
        <f t="shared" si="97"/>
        <v>0</v>
      </c>
      <c r="AQ901" s="16">
        <v>0</v>
      </c>
      <c r="AR901" s="16">
        <f t="shared" si="98"/>
        <v>-189020.69804400002</v>
      </c>
      <c r="AS901" s="16" t="s">
        <v>1997</v>
      </c>
      <c r="AT901" s="16" t="s">
        <v>273</v>
      </c>
      <c r="AU901" s="16" t="s">
        <v>274</v>
      </c>
      <c r="AV901" s="16">
        <v>0</v>
      </c>
      <c r="AW901" s="36">
        <v>0</v>
      </c>
      <c r="AX901" s="36">
        <v>0</v>
      </c>
      <c r="AY901" s="36">
        <v>0</v>
      </c>
      <c r="AZ901" s="36">
        <v>0</v>
      </c>
      <c r="BA901" s="36">
        <v>0</v>
      </c>
      <c r="BB901" s="36"/>
    </row>
    <row r="902" spans="1:54" hidden="1" x14ac:dyDescent="0.25">
      <c r="A902" s="2" t="str">
        <f t="shared" si="92"/>
        <v>R</v>
      </c>
      <c r="B902" s="34" t="s">
        <v>253</v>
      </c>
      <c r="C902" s="2" t="s">
        <v>3564</v>
      </c>
      <c r="D902" s="35" t="s">
        <v>3565</v>
      </c>
      <c r="E902" s="2" t="s">
        <v>3571</v>
      </c>
      <c r="F902" s="2" t="s">
        <v>3572</v>
      </c>
      <c r="G902" s="2" t="s">
        <v>3573</v>
      </c>
      <c r="H902" s="2" t="s">
        <v>3572</v>
      </c>
      <c r="I902" s="2" t="s">
        <v>3578</v>
      </c>
      <c r="J902" s="2" t="s">
        <v>3579</v>
      </c>
      <c r="K902" s="2" t="s">
        <v>262</v>
      </c>
      <c r="L902" s="2">
        <v>4022</v>
      </c>
      <c r="M902" s="2" t="s">
        <v>1991</v>
      </c>
      <c r="N902" s="2" t="s">
        <v>264</v>
      </c>
      <c r="O902" s="2" t="s">
        <v>300</v>
      </c>
      <c r="P902" s="2" t="s">
        <v>460</v>
      </c>
      <c r="Q902" s="2" t="s">
        <v>51</v>
      </c>
      <c r="R902" s="2" t="s">
        <v>2018</v>
      </c>
      <c r="S902" s="2" t="s">
        <v>85</v>
      </c>
      <c r="T902" s="2" t="s">
        <v>3514</v>
      </c>
      <c r="U902" s="2" t="s">
        <v>91</v>
      </c>
      <c r="V902" s="2" t="s">
        <v>269</v>
      </c>
      <c r="W902" s="2" t="s">
        <v>270</v>
      </c>
      <c r="X902" s="2" t="s">
        <v>2061</v>
      </c>
      <c r="Y902" s="2" t="s">
        <v>2062</v>
      </c>
      <c r="Z902" s="16">
        <v>0</v>
      </c>
      <c r="AA902" s="16">
        <v>1364101</v>
      </c>
      <c r="AB902" s="16">
        <v>267775.33</v>
      </c>
      <c r="AC902" s="16">
        <v>112966.22102800001</v>
      </c>
      <c r="AD902" s="36">
        <f t="shared" si="93"/>
        <v>1251134.7789719999</v>
      </c>
      <c r="AE902" s="16">
        <v>0</v>
      </c>
      <c r="AF902" s="16">
        <v>0</v>
      </c>
      <c r="AG902" s="16">
        <f t="shared" si="94"/>
        <v>0</v>
      </c>
      <c r="AH902" s="16">
        <v>0</v>
      </c>
      <c r="AI902" s="16">
        <v>0</v>
      </c>
      <c r="AJ902" s="16">
        <f t="shared" si="95"/>
        <v>0</v>
      </c>
      <c r="AK902" s="16">
        <v>0</v>
      </c>
      <c r="AL902" s="16">
        <v>0</v>
      </c>
      <c r="AM902" s="16">
        <f t="shared" si="96"/>
        <v>0</v>
      </c>
      <c r="AN902" s="16">
        <v>0</v>
      </c>
      <c r="AO902" s="16">
        <v>0</v>
      </c>
      <c r="AP902" s="16">
        <f t="shared" si="97"/>
        <v>0</v>
      </c>
      <c r="AQ902" s="16">
        <v>0</v>
      </c>
      <c r="AR902" s="16">
        <f t="shared" si="98"/>
        <v>1251134.7789719999</v>
      </c>
      <c r="AS902" s="16" t="s">
        <v>1997</v>
      </c>
      <c r="AT902" s="16" t="s">
        <v>273</v>
      </c>
      <c r="AU902" s="16" t="s">
        <v>274</v>
      </c>
      <c r="AV902" s="16">
        <v>0</v>
      </c>
      <c r="AW902" s="36">
        <v>0</v>
      </c>
      <c r="AX902" s="36">
        <v>0</v>
      </c>
      <c r="AY902" s="36">
        <v>0</v>
      </c>
      <c r="AZ902" s="36">
        <v>0</v>
      </c>
      <c r="BA902" s="36">
        <v>0</v>
      </c>
      <c r="BB902" s="36"/>
    </row>
    <row r="903" spans="1:54" hidden="1" x14ac:dyDescent="0.25">
      <c r="A903" s="2" t="str">
        <f t="shared" si="92"/>
        <v>R</v>
      </c>
      <c r="B903" s="34" t="s">
        <v>253</v>
      </c>
      <c r="C903" s="2" t="s">
        <v>3564</v>
      </c>
      <c r="D903" s="35" t="s">
        <v>3565</v>
      </c>
      <c r="E903" s="2" t="s">
        <v>3571</v>
      </c>
      <c r="F903" s="2" t="s">
        <v>3572</v>
      </c>
      <c r="G903" s="2" t="s">
        <v>3573</v>
      </c>
      <c r="H903" s="2" t="s">
        <v>3572</v>
      </c>
      <c r="I903" s="2" t="s">
        <v>3580</v>
      </c>
      <c r="J903" s="2" t="s">
        <v>3581</v>
      </c>
      <c r="K903" s="2" t="s">
        <v>262</v>
      </c>
      <c r="L903" s="2">
        <v>4022</v>
      </c>
      <c r="M903" s="2" t="s">
        <v>1991</v>
      </c>
      <c r="N903" s="2" t="s">
        <v>264</v>
      </c>
      <c r="O903" s="2" t="s">
        <v>300</v>
      </c>
      <c r="P903" s="2" t="s">
        <v>460</v>
      </c>
      <c r="Q903" s="2" t="s">
        <v>51</v>
      </c>
      <c r="R903" s="2" t="s">
        <v>2018</v>
      </c>
      <c r="S903" s="2" t="s">
        <v>85</v>
      </c>
      <c r="T903" s="2" t="s">
        <v>3514</v>
      </c>
      <c r="U903" s="2" t="s">
        <v>91</v>
      </c>
      <c r="V903" s="2" t="s">
        <v>269</v>
      </c>
      <c r="W903" s="2" t="s">
        <v>270</v>
      </c>
      <c r="X903" s="2" t="s">
        <v>2061</v>
      </c>
      <c r="Y903" s="2" t="s">
        <v>2062</v>
      </c>
      <c r="Z903" s="16">
        <v>0</v>
      </c>
      <c r="AA903" s="16">
        <v>124295</v>
      </c>
      <c r="AB903" s="16">
        <v>7359.47</v>
      </c>
      <c r="AC903" s="16">
        <v>12921.57746</v>
      </c>
      <c r="AD903" s="36">
        <f t="shared" si="93"/>
        <v>111373.42254</v>
      </c>
      <c r="AE903" s="16">
        <v>0</v>
      </c>
      <c r="AF903" s="16">
        <v>0</v>
      </c>
      <c r="AG903" s="16">
        <f t="shared" si="94"/>
        <v>0</v>
      </c>
      <c r="AH903" s="16">
        <v>0</v>
      </c>
      <c r="AI903" s="16">
        <v>0</v>
      </c>
      <c r="AJ903" s="16">
        <f t="shared" si="95"/>
        <v>0</v>
      </c>
      <c r="AK903" s="16">
        <v>0</v>
      </c>
      <c r="AL903" s="16">
        <v>0</v>
      </c>
      <c r="AM903" s="16">
        <f t="shared" si="96"/>
        <v>0</v>
      </c>
      <c r="AN903" s="16">
        <v>0</v>
      </c>
      <c r="AO903" s="16">
        <v>0</v>
      </c>
      <c r="AP903" s="16">
        <f t="shared" si="97"/>
        <v>0</v>
      </c>
      <c r="AQ903" s="16">
        <v>0</v>
      </c>
      <c r="AR903" s="16">
        <f t="shared" si="98"/>
        <v>111373.42254</v>
      </c>
      <c r="AS903" s="16" t="s">
        <v>1997</v>
      </c>
      <c r="AT903" s="16" t="s">
        <v>273</v>
      </c>
      <c r="AU903" s="16" t="s">
        <v>274</v>
      </c>
      <c r="AV903" s="16">
        <v>0</v>
      </c>
      <c r="AW903" s="36">
        <v>0</v>
      </c>
      <c r="AX903" s="36">
        <v>0</v>
      </c>
      <c r="AY903" s="36">
        <v>0</v>
      </c>
      <c r="AZ903" s="36">
        <v>0</v>
      </c>
      <c r="BA903" s="36">
        <v>0</v>
      </c>
      <c r="BB903" s="36"/>
    </row>
    <row r="904" spans="1:54" hidden="1" x14ac:dyDescent="0.25">
      <c r="A904" s="2" t="str">
        <f t="shared" si="92"/>
        <v>R</v>
      </c>
      <c r="B904" s="34" t="s">
        <v>253</v>
      </c>
      <c r="C904" s="2" t="s">
        <v>3564</v>
      </c>
      <c r="D904" s="35" t="s">
        <v>3565</v>
      </c>
      <c r="E904" s="2" t="s">
        <v>3571</v>
      </c>
      <c r="F904" s="2" t="s">
        <v>3572</v>
      </c>
      <c r="G904" s="2" t="s">
        <v>3573</v>
      </c>
      <c r="H904" s="2" t="s">
        <v>3572</v>
      </c>
      <c r="I904" s="2" t="s">
        <v>3582</v>
      </c>
      <c r="J904" s="2" t="s">
        <v>3583</v>
      </c>
      <c r="K904" s="2" t="s">
        <v>262</v>
      </c>
      <c r="L904" s="2">
        <v>4022</v>
      </c>
      <c r="M904" s="2" t="s">
        <v>1991</v>
      </c>
      <c r="N904" s="2" t="s">
        <v>264</v>
      </c>
      <c r="O904" s="2" t="s">
        <v>300</v>
      </c>
      <c r="P904" s="2" t="s">
        <v>460</v>
      </c>
      <c r="Q904" s="2" t="s">
        <v>51</v>
      </c>
      <c r="R904" s="2" t="s">
        <v>2018</v>
      </c>
      <c r="S904" s="2" t="s">
        <v>85</v>
      </c>
      <c r="T904" s="2" t="s">
        <v>3514</v>
      </c>
      <c r="U904" s="2" t="s">
        <v>91</v>
      </c>
      <c r="V904" s="2" t="s">
        <v>269</v>
      </c>
      <c r="W904" s="2" t="s">
        <v>270</v>
      </c>
      <c r="X904" s="2" t="s">
        <v>2061</v>
      </c>
      <c r="Y904" s="2" t="s">
        <v>2062</v>
      </c>
      <c r="Z904" s="16">
        <v>0</v>
      </c>
      <c r="AA904" s="16">
        <v>0</v>
      </c>
      <c r="AB904" s="16">
        <v>0</v>
      </c>
      <c r="AC904" s="16">
        <v>0</v>
      </c>
      <c r="AD904" s="36">
        <f t="shared" si="93"/>
        <v>0</v>
      </c>
      <c r="AE904" s="16">
        <v>0</v>
      </c>
      <c r="AF904" s="16">
        <v>0</v>
      </c>
      <c r="AG904" s="16">
        <f t="shared" si="94"/>
        <v>0</v>
      </c>
      <c r="AH904" s="16">
        <v>0</v>
      </c>
      <c r="AI904" s="16">
        <v>0</v>
      </c>
      <c r="AJ904" s="16">
        <f t="shared" si="95"/>
        <v>0</v>
      </c>
      <c r="AK904" s="16">
        <v>0</v>
      </c>
      <c r="AL904" s="16">
        <v>0</v>
      </c>
      <c r="AM904" s="16">
        <f t="shared" si="96"/>
        <v>0</v>
      </c>
      <c r="AN904" s="16">
        <v>0</v>
      </c>
      <c r="AO904" s="16">
        <v>0</v>
      </c>
      <c r="AP904" s="16">
        <f t="shared" si="97"/>
        <v>0</v>
      </c>
      <c r="AQ904" s="16">
        <v>0</v>
      </c>
      <c r="AR904" s="16">
        <f t="shared" si="98"/>
        <v>0</v>
      </c>
      <c r="AS904" s="16" t="s">
        <v>1997</v>
      </c>
      <c r="AT904" s="16" t="s">
        <v>273</v>
      </c>
      <c r="AU904" s="16" t="s">
        <v>274</v>
      </c>
      <c r="AV904" s="16">
        <v>0</v>
      </c>
      <c r="AW904" s="36">
        <v>0</v>
      </c>
      <c r="AX904" s="36">
        <v>0</v>
      </c>
      <c r="AY904" s="36">
        <v>0</v>
      </c>
      <c r="AZ904" s="36">
        <v>0</v>
      </c>
      <c r="BA904" s="36">
        <v>0</v>
      </c>
      <c r="BB904" s="36"/>
    </row>
    <row r="905" spans="1:54" hidden="1" x14ac:dyDescent="0.25">
      <c r="A905" s="2" t="str">
        <f t="shared" si="92"/>
        <v>R</v>
      </c>
      <c r="B905" s="34" t="s">
        <v>253</v>
      </c>
      <c r="C905" s="2" t="s">
        <v>3564</v>
      </c>
      <c r="D905" s="35" t="s">
        <v>3565</v>
      </c>
      <c r="E905" s="2" t="s">
        <v>3571</v>
      </c>
      <c r="F905" s="2" t="s">
        <v>3572</v>
      </c>
      <c r="G905" s="2" t="s">
        <v>3573</v>
      </c>
      <c r="H905" s="2" t="s">
        <v>3572</v>
      </c>
      <c r="I905" s="2" t="s">
        <v>3584</v>
      </c>
      <c r="J905" s="2" t="s">
        <v>3585</v>
      </c>
      <c r="K905" s="2" t="s">
        <v>262</v>
      </c>
      <c r="L905" s="2">
        <v>4022</v>
      </c>
      <c r="M905" s="2" t="s">
        <v>1991</v>
      </c>
      <c r="N905" s="2" t="s">
        <v>264</v>
      </c>
      <c r="O905" s="2" t="s">
        <v>300</v>
      </c>
      <c r="P905" s="2" t="s">
        <v>460</v>
      </c>
      <c r="Q905" s="2" t="s">
        <v>51</v>
      </c>
      <c r="R905" s="2" t="s">
        <v>2018</v>
      </c>
      <c r="S905" s="2" t="s">
        <v>85</v>
      </c>
      <c r="T905" s="2" t="s">
        <v>3514</v>
      </c>
      <c r="U905" s="2" t="s">
        <v>91</v>
      </c>
      <c r="V905" s="2" t="s">
        <v>269</v>
      </c>
      <c r="W905" s="2" t="s">
        <v>270</v>
      </c>
      <c r="X905" s="2" t="s">
        <v>2061</v>
      </c>
      <c r="Y905" s="2" t="s">
        <v>2062</v>
      </c>
      <c r="Z905" s="16">
        <v>0</v>
      </c>
      <c r="AA905" s="16">
        <v>0</v>
      </c>
      <c r="AB905" s="16">
        <v>0</v>
      </c>
      <c r="AC905" s="16">
        <v>0</v>
      </c>
      <c r="AD905" s="36">
        <f t="shared" si="93"/>
        <v>0</v>
      </c>
      <c r="AE905" s="16">
        <v>0</v>
      </c>
      <c r="AF905" s="16">
        <v>0</v>
      </c>
      <c r="AG905" s="16">
        <f t="shared" si="94"/>
        <v>0</v>
      </c>
      <c r="AH905" s="16">
        <v>0</v>
      </c>
      <c r="AI905" s="16">
        <v>0</v>
      </c>
      <c r="AJ905" s="16">
        <f t="shared" si="95"/>
        <v>0</v>
      </c>
      <c r="AK905" s="16">
        <v>0</v>
      </c>
      <c r="AL905" s="16">
        <v>0</v>
      </c>
      <c r="AM905" s="16">
        <f t="shared" si="96"/>
        <v>0</v>
      </c>
      <c r="AN905" s="16">
        <v>0</v>
      </c>
      <c r="AO905" s="16">
        <v>0</v>
      </c>
      <c r="AP905" s="16">
        <f t="shared" si="97"/>
        <v>0</v>
      </c>
      <c r="AQ905" s="16">
        <v>0</v>
      </c>
      <c r="AR905" s="16">
        <f t="shared" si="98"/>
        <v>0</v>
      </c>
      <c r="AS905" s="16" t="s">
        <v>1997</v>
      </c>
      <c r="AT905" s="16" t="s">
        <v>273</v>
      </c>
      <c r="AU905" s="16" t="s">
        <v>274</v>
      </c>
      <c r="AV905" s="16">
        <v>0</v>
      </c>
      <c r="AW905" s="36">
        <v>0</v>
      </c>
      <c r="AX905" s="36">
        <v>0</v>
      </c>
      <c r="AY905" s="36">
        <v>0</v>
      </c>
      <c r="AZ905" s="36">
        <v>0</v>
      </c>
      <c r="BA905" s="36">
        <v>0</v>
      </c>
      <c r="BB905" s="36"/>
    </row>
    <row r="906" spans="1:54" hidden="1" x14ac:dyDescent="0.25">
      <c r="A906" s="2" t="str">
        <f t="shared" si="92"/>
        <v>R</v>
      </c>
      <c r="B906" s="34" t="s">
        <v>253</v>
      </c>
      <c r="C906" s="2" t="s">
        <v>3564</v>
      </c>
      <c r="D906" s="35" t="s">
        <v>3565</v>
      </c>
      <c r="E906" s="2" t="s">
        <v>3571</v>
      </c>
      <c r="F906" s="2" t="s">
        <v>3572</v>
      </c>
      <c r="G906" s="2" t="s">
        <v>3573</v>
      </c>
      <c r="H906" s="2" t="s">
        <v>3572</v>
      </c>
      <c r="I906" s="2" t="s">
        <v>3586</v>
      </c>
      <c r="J906" s="2" t="s">
        <v>3587</v>
      </c>
      <c r="K906" s="2" t="s">
        <v>262</v>
      </c>
      <c r="L906" s="2">
        <v>4022</v>
      </c>
      <c r="M906" s="2" t="s">
        <v>1991</v>
      </c>
      <c r="N906" s="2" t="s">
        <v>264</v>
      </c>
      <c r="O906" s="2" t="s">
        <v>300</v>
      </c>
      <c r="P906" s="2" t="s">
        <v>460</v>
      </c>
      <c r="Q906" s="2" t="s">
        <v>51</v>
      </c>
      <c r="R906" s="2" t="s">
        <v>2018</v>
      </c>
      <c r="S906" s="2" t="s">
        <v>85</v>
      </c>
      <c r="T906" s="2" t="s">
        <v>3514</v>
      </c>
      <c r="U906" s="2" t="s">
        <v>91</v>
      </c>
      <c r="V906" s="2" t="s">
        <v>269</v>
      </c>
      <c r="W906" s="2" t="s">
        <v>270</v>
      </c>
      <c r="X906" s="2" t="s">
        <v>2061</v>
      </c>
      <c r="Y906" s="2" t="s">
        <v>2062</v>
      </c>
      <c r="Z906" s="16">
        <v>1848576</v>
      </c>
      <c r="AA906" s="16">
        <v>360180</v>
      </c>
      <c r="AB906" s="16">
        <v>16402.86</v>
      </c>
      <c r="AC906" s="16">
        <v>17348.19844</v>
      </c>
      <c r="AD906" s="36">
        <f t="shared" si="93"/>
        <v>342831.80155999999</v>
      </c>
      <c r="AE906" s="16">
        <v>6469326</v>
      </c>
      <c r="AF906" s="16">
        <v>8100000</v>
      </c>
      <c r="AG906" s="16">
        <f t="shared" si="94"/>
        <v>-1630674</v>
      </c>
      <c r="AH906" s="16">
        <v>6773709</v>
      </c>
      <c r="AI906" s="16">
        <v>6500000</v>
      </c>
      <c r="AJ906" s="16">
        <f t="shared" si="95"/>
        <v>273709</v>
      </c>
      <c r="AK906" s="16">
        <v>0</v>
      </c>
      <c r="AL906" s="16">
        <v>0</v>
      </c>
      <c r="AM906" s="16">
        <f t="shared" si="96"/>
        <v>0</v>
      </c>
      <c r="AN906" s="16">
        <v>0</v>
      </c>
      <c r="AO906" s="16">
        <v>0</v>
      </c>
      <c r="AP906" s="16">
        <f t="shared" si="97"/>
        <v>0</v>
      </c>
      <c r="AQ906" s="16">
        <v>0</v>
      </c>
      <c r="AR906" s="16">
        <f t="shared" si="98"/>
        <v>-1014133.1984399999</v>
      </c>
      <c r="AS906" s="16" t="s">
        <v>1997</v>
      </c>
      <c r="AT906" s="16" t="s">
        <v>3588</v>
      </c>
      <c r="AU906" s="16" t="s">
        <v>274</v>
      </c>
      <c r="AV906" s="16">
        <v>0</v>
      </c>
      <c r="AW906" s="36">
        <v>0</v>
      </c>
      <c r="AX906" s="36">
        <v>0</v>
      </c>
      <c r="AY906" s="36">
        <v>0</v>
      </c>
      <c r="AZ906" s="36">
        <v>0</v>
      </c>
      <c r="BA906" s="36">
        <v>0</v>
      </c>
      <c r="BB906" s="36"/>
    </row>
    <row r="907" spans="1:54" hidden="1" x14ac:dyDescent="0.25">
      <c r="A907" s="2" t="str">
        <f t="shared" si="92"/>
        <v>R</v>
      </c>
      <c r="B907" s="34" t="s">
        <v>253</v>
      </c>
      <c r="C907" s="2" t="s">
        <v>3564</v>
      </c>
      <c r="D907" s="35" t="s">
        <v>3565</v>
      </c>
      <c r="E907" s="2" t="s">
        <v>3571</v>
      </c>
      <c r="F907" s="2" t="s">
        <v>3572</v>
      </c>
      <c r="G907" s="2" t="s">
        <v>3573</v>
      </c>
      <c r="H907" s="2" t="s">
        <v>3572</v>
      </c>
      <c r="I907" s="2" t="s">
        <v>3589</v>
      </c>
      <c r="J907" s="2" t="s">
        <v>3590</v>
      </c>
      <c r="K907" s="2" t="s">
        <v>262</v>
      </c>
      <c r="L907" s="2">
        <v>4022</v>
      </c>
      <c r="M907" s="2" t="s">
        <v>1991</v>
      </c>
      <c r="N907" s="2" t="s">
        <v>422</v>
      </c>
      <c r="O907" s="2" t="s">
        <v>300</v>
      </c>
      <c r="P907" s="2" t="s">
        <v>460</v>
      </c>
      <c r="Q907" s="2" t="s">
        <v>51</v>
      </c>
      <c r="R907" s="2" t="s">
        <v>2018</v>
      </c>
      <c r="S907" s="2" t="s">
        <v>85</v>
      </c>
      <c r="T907" s="2" t="s">
        <v>3514</v>
      </c>
      <c r="U907" s="2" t="s">
        <v>91</v>
      </c>
      <c r="V907" s="2" t="s">
        <v>269</v>
      </c>
      <c r="W907" s="2" t="s">
        <v>270</v>
      </c>
      <c r="X907" s="2" t="s">
        <v>2061</v>
      </c>
      <c r="Y907" s="2" t="s">
        <v>2062</v>
      </c>
      <c r="Z907" s="16">
        <v>0</v>
      </c>
      <c r="AA907" s="16">
        <v>0</v>
      </c>
      <c r="AB907" s="16">
        <v>0</v>
      </c>
      <c r="AC907" s="16">
        <v>0</v>
      </c>
      <c r="AD907" s="36">
        <f t="shared" si="93"/>
        <v>0</v>
      </c>
      <c r="AE907" s="16">
        <v>0</v>
      </c>
      <c r="AF907" s="16">
        <v>0</v>
      </c>
      <c r="AG907" s="16">
        <f t="shared" si="94"/>
        <v>0</v>
      </c>
      <c r="AH907" s="16">
        <v>0</v>
      </c>
      <c r="AI907" s="16">
        <v>0</v>
      </c>
      <c r="AJ907" s="16">
        <f t="shared" si="95"/>
        <v>0</v>
      </c>
      <c r="AK907" s="16">
        <v>0</v>
      </c>
      <c r="AL907" s="16">
        <v>0</v>
      </c>
      <c r="AM907" s="16">
        <f t="shared" si="96"/>
        <v>0</v>
      </c>
      <c r="AN907" s="16">
        <v>0</v>
      </c>
      <c r="AO907" s="16">
        <v>0</v>
      </c>
      <c r="AP907" s="16">
        <f t="shared" si="97"/>
        <v>0</v>
      </c>
      <c r="AQ907" s="16">
        <v>0</v>
      </c>
      <c r="AR907" s="16">
        <f t="shared" si="98"/>
        <v>0</v>
      </c>
      <c r="AS907" s="16">
        <v>0</v>
      </c>
      <c r="AT907" s="16" t="s">
        <v>273</v>
      </c>
      <c r="AU907" s="16" t="s">
        <v>274</v>
      </c>
      <c r="AV907" s="16">
        <v>0</v>
      </c>
      <c r="AW907" s="36">
        <v>0</v>
      </c>
      <c r="AX907" s="36">
        <v>0</v>
      </c>
      <c r="AY907" s="36">
        <v>0</v>
      </c>
      <c r="AZ907" s="36">
        <v>0</v>
      </c>
      <c r="BA907" s="36">
        <v>0</v>
      </c>
      <c r="BB907" s="36"/>
    </row>
    <row r="908" spans="1:54" hidden="1" x14ac:dyDescent="0.25">
      <c r="A908" s="2" t="str">
        <f t="shared" si="92"/>
        <v>R</v>
      </c>
      <c r="B908" s="34" t="s">
        <v>253</v>
      </c>
      <c r="C908" s="2" t="s">
        <v>3564</v>
      </c>
      <c r="D908" s="35" t="s">
        <v>3565</v>
      </c>
      <c r="E908" s="2" t="s">
        <v>3571</v>
      </c>
      <c r="F908" s="2" t="s">
        <v>3572</v>
      </c>
      <c r="G908" s="2" t="s">
        <v>3573</v>
      </c>
      <c r="H908" s="2" t="s">
        <v>3572</v>
      </c>
      <c r="I908" s="2" t="s">
        <v>3591</v>
      </c>
      <c r="J908" s="2" t="s">
        <v>3592</v>
      </c>
      <c r="K908" s="2" t="s">
        <v>262</v>
      </c>
      <c r="L908" s="2">
        <v>4022</v>
      </c>
      <c r="M908" s="2" t="s">
        <v>1991</v>
      </c>
      <c r="N908" s="2" t="s">
        <v>422</v>
      </c>
      <c r="O908" s="2" t="s">
        <v>265</v>
      </c>
      <c r="P908" s="2" t="s">
        <v>460</v>
      </c>
      <c r="Q908" s="2" t="s">
        <v>51</v>
      </c>
      <c r="R908" s="2" t="s">
        <v>2018</v>
      </c>
      <c r="S908" s="2" t="s">
        <v>85</v>
      </c>
      <c r="T908" s="2" t="s">
        <v>3514</v>
      </c>
      <c r="U908" s="2" t="s">
        <v>91</v>
      </c>
      <c r="V908" s="2" t="s">
        <v>269</v>
      </c>
      <c r="W908" s="2" t="s">
        <v>270</v>
      </c>
      <c r="X908" s="2" t="s">
        <v>2061</v>
      </c>
      <c r="Y908" s="2" t="s">
        <v>2062</v>
      </c>
      <c r="Z908" s="16">
        <v>0</v>
      </c>
      <c r="AA908" s="16">
        <v>0</v>
      </c>
      <c r="AB908" s="16">
        <v>0</v>
      </c>
      <c r="AC908" s="16">
        <v>0</v>
      </c>
      <c r="AD908" s="36">
        <f t="shared" si="93"/>
        <v>0</v>
      </c>
      <c r="AE908" s="16">
        <v>0</v>
      </c>
      <c r="AF908" s="16">
        <v>0</v>
      </c>
      <c r="AG908" s="16">
        <f t="shared" si="94"/>
        <v>0</v>
      </c>
      <c r="AH908" s="16">
        <v>0</v>
      </c>
      <c r="AI908" s="16">
        <v>0</v>
      </c>
      <c r="AJ908" s="16">
        <f t="shared" si="95"/>
        <v>0</v>
      </c>
      <c r="AK908" s="16">
        <v>0</v>
      </c>
      <c r="AL908" s="16">
        <v>0</v>
      </c>
      <c r="AM908" s="16">
        <f t="shared" si="96"/>
        <v>0</v>
      </c>
      <c r="AN908" s="16">
        <v>0</v>
      </c>
      <c r="AO908" s="16">
        <v>0</v>
      </c>
      <c r="AP908" s="16">
        <f t="shared" si="97"/>
        <v>0</v>
      </c>
      <c r="AQ908" s="16">
        <v>0</v>
      </c>
      <c r="AR908" s="16">
        <f t="shared" si="98"/>
        <v>0</v>
      </c>
      <c r="AS908" s="16">
        <v>0</v>
      </c>
      <c r="AT908" s="16" t="s">
        <v>273</v>
      </c>
      <c r="AU908" s="16" t="s">
        <v>274</v>
      </c>
      <c r="AV908" s="16">
        <v>0</v>
      </c>
      <c r="AW908" s="36">
        <v>0</v>
      </c>
      <c r="AX908" s="36">
        <v>0</v>
      </c>
      <c r="AY908" s="36">
        <v>0</v>
      </c>
      <c r="AZ908" s="36">
        <v>0</v>
      </c>
      <c r="BA908" s="36">
        <v>0</v>
      </c>
      <c r="BB908" s="36"/>
    </row>
    <row r="909" spans="1:54" hidden="1" x14ac:dyDescent="0.25">
      <c r="A909" s="2" t="str">
        <f t="shared" ref="A909:A972" si="99">LEFT(C909,1)</f>
        <v>R</v>
      </c>
      <c r="B909" s="34" t="s">
        <v>253</v>
      </c>
      <c r="C909" s="2" t="s">
        <v>3564</v>
      </c>
      <c r="D909" s="35" t="s">
        <v>3565</v>
      </c>
      <c r="E909" s="2" t="s">
        <v>3593</v>
      </c>
      <c r="F909" s="2" t="s">
        <v>3594</v>
      </c>
      <c r="G909" s="2" t="s">
        <v>3595</v>
      </c>
      <c r="H909" s="2" t="s">
        <v>3594</v>
      </c>
      <c r="I909" s="2" t="s">
        <v>3596</v>
      </c>
      <c r="J909" s="2" t="s">
        <v>3597</v>
      </c>
      <c r="K909" s="2" t="s">
        <v>262</v>
      </c>
      <c r="L909" s="2">
        <v>4022</v>
      </c>
      <c r="M909" s="2" t="s">
        <v>1991</v>
      </c>
      <c r="N909" s="2" t="s">
        <v>264</v>
      </c>
      <c r="O909" s="2" t="s">
        <v>671</v>
      </c>
      <c r="P909" s="2" t="s">
        <v>266</v>
      </c>
      <c r="Q909" s="2" t="s">
        <v>118</v>
      </c>
      <c r="R909" s="2" t="s">
        <v>267</v>
      </c>
      <c r="S909" s="2" t="s">
        <v>182</v>
      </c>
      <c r="T909" s="2" t="s">
        <v>2008</v>
      </c>
      <c r="U909" s="2" t="s">
        <v>193</v>
      </c>
      <c r="V909" s="2" t="s">
        <v>269</v>
      </c>
      <c r="W909" s="2" t="s">
        <v>270</v>
      </c>
      <c r="X909" s="2" t="s">
        <v>2009</v>
      </c>
      <c r="Y909" s="2" t="s">
        <v>2010</v>
      </c>
      <c r="Z909" s="16">
        <v>0</v>
      </c>
      <c r="AA909" s="16">
        <v>0</v>
      </c>
      <c r="AB909" s="16">
        <v>0</v>
      </c>
      <c r="AC909" s="16">
        <v>0</v>
      </c>
      <c r="AD909" s="36">
        <f t="shared" ref="AD909:AD972" si="100">AA909-AC909</f>
        <v>0</v>
      </c>
      <c r="AE909" s="16">
        <v>0</v>
      </c>
      <c r="AF909" s="16">
        <v>0</v>
      </c>
      <c r="AG909" s="16">
        <f t="shared" ref="AG909:AG972" si="101">AE909-AF909</f>
        <v>0</v>
      </c>
      <c r="AH909" s="16">
        <v>0</v>
      </c>
      <c r="AI909" s="16">
        <v>0</v>
      </c>
      <c r="AJ909" s="16">
        <f t="shared" ref="AJ909:AJ972" si="102">AH909-AI909</f>
        <v>0</v>
      </c>
      <c r="AK909" s="16">
        <v>0</v>
      </c>
      <c r="AL909" s="16">
        <v>0</v>
      </c>
      <c r="AM909" s="16">
        <f t="shared" ref="AM909:AM972" si="103">AK909-AL909</f>
        <v>0</v>
      </c>
      <c r="AN909" s="16">
        <v>0</v>
      </c>
      <c r="AO909" s="16">
        <v>0</v>
      </c>
      <c r="AP909" s="16">
        <f t="shared" ref="AP909:AP972" si="104">AN909-AO909</f>
        <v>0</v>
      </c>
      <c r="AQ909" s="16">
        <v>0</v>
      </c>
      <c r="AR909" s="16">
        <f t="shared" ref="AR909:AR972" si="105">AP909+AM909+AJ909+AG909+AD909</f>
        <v>0</v>
      </c>
      <c r="AS909" s="16" t="s">
        <v>1997</v>
      </c>
      <c r="AT909" s="16" t="s">
        <v>273</v>
      </c>
      <c r="AU909" s="16" t="s">
        <v>274</v>
      </c>
      <c r="AV909" s="16">
        <v>0</v>
      </c>
      <c r="AW909" s="36">
        <v>0</v>
      </c>
      <c r="AX909" s="36">
        <v>0</v>
      </c>
      <c r="AY909" s="36">
        <v>0</v>
      </c>
      <c r="AZ909" s="36">
        <v>0</v>
      </c>
      <c r="BA909" s="36">
        <v>0</v>
      </c>
      <c r="BB909" s="36"/>
    </row>
    <row r="910" spans="1:54" hidden="1" x14ac:dyDescent="0.25">
      <c r="A910" s="2" t="str">
        <f t="shared" si="99"/>
        <v>R</v>
      </c>
      <c r="B910" s="34" t="s">
        <v>253</v>
      </c>
      <c r="C910" s="2" t="s">
        <v>3564</v>
      </c>
      <c r="D910" s="35" t="s">
        <v>3565</v>
      </c>
      <c r="E910" s="2" t="s">
        <v>3598</v>
      </c>
      <c r="F910" s="2" t="s">
        <v>3599</v>
      </c>
      <c r="G910" s="2" t="s">
        <v>3600</v>
      </c>
      <c r="H910" s="2" t="s">
        <v>3599</v>
      </c>
      <c r="I910" s="2" t="s">
        <v>3601</v>
      </c>
      <c r="J910" s="2" t="s">
        <v>3602</v>
      </c>
      <c r="K910" s="2" t="s">
        <v>262</v>
      </c>
      <c r="L910" s="2">
        <v>4022</v>
      </c>
      <c r="M910" s="2" t="s">
        <v>1991</v>
      </c>
      <c r="N910" s="2" t="s">
        <v>264</v>
      </c>
      <c r="O910" s="2" t="s">
        <v>671</v>
      </c>
      <c r="P910" s="2" t="s">
        <v>266</v>
      </c>
      <c r="Q910" s="2" t="s">
        <v>118</v>
      </c>
      <c r="R910" s="2" t="s">
        <v>267</v>
      </c>
      <c r="S910" s="2" t="s">
        <v>182</v>
      </c>
      <c r="T910" s="2" t="s">
        <v>2008</v>
      </c>
      <c r="U910" s="2" t="s">
        <v>193</v>
      </c>
      <c r="V910" s="2" t="s">
        <v>269</v>
      </c>
      <c r="W910" s="2" t="s">
        <v>270</v>
      </c>
      <c r="X910" s="2" t="s">
        <v>2009</v>
      </c>
      <c r="Y910" s="2" t="s">
        <v>2010</v>
      </c>
      <c r="Z910" s="16">
        <v>0</v>
      </c>
      <c r="AA910" s="16">
        <v>0</v>
      </c>
      <c r="AB910" s="16">
        <v>0</v>
      </c>
      <c r="AC910" s="16">
        <v>0</v>
      </c>
      <c r="AD910" s="36">
        <f t="shared" si="100"/>
        <v>0</v>
      </c>
      <c r="AE910" s="16">
        <v>0</v>
      </c>
      <c r="AF910" s="16">
        <v>0</v>
      </c>
      <c r="AG910" s="16">
        <f t="shared" si="101"/>
        <v>0</v>
      </c>
      <c r="AH910" s="16">
        <v>0</v>
      </c>
      <c r="AI910" s="16">
        <v>0</v>
      </c>
      <c r="AJ910" s="16">
        <f t="shared" si="102"/>
        <v>0</v>
      </c>
      <c r="AK910" s="16">
        <v>0</v>
      </c>
      <c r="AL910" s="16">
        <v>40000</v>
      </c>
      <c r="AM910" s="16">
        <f t="shared" si="103"/>
        <v>-40000</v>
      </c>
      <c r="AN910" s="16">
        <v>0</v>
      </c>
      <c r="AO910" s="16">
        <v>0</v>
      </c>
      <c r="AP910" s="16">
        <f t="shared" si="104"/>
        <v>0</v>
      </c>
      <c r="AQ910" s="16">
        <v>0</v>
      </c>
      <c r="AR910" s="16">
        <f t="shared" si="105"/>
        <v>-40000</v>
      </c>
      <c r="AS910" s="16" t="s">
        <v>1997</v>
      </c>
      <c r="AT910" s="16" t="s">
        <v>3603</v>
      </c>
      <c r="AU910" s="16" t="s">
        <v>274</v>
      </c>
      <c r="AV910" s="16">
        <v>0</v>
      </c>
      <c r="AW910" s="36">
        <v>0</v>
      </c>
      <c r="AX910" s="36">
        <v>0</v>
      </c>
      <c r="AY910" s="36">
        <v>0</v>
      </c>
      <c r="AZ910" s="36">
        <v>0</v>
      </c>
      <c r="BA910" s="36">
        <v>0</v>
      </c>
      <c r="BB910" s="36"/>
    </row>
    <row r="911" spans="1:54" hidden="1" x14ac:dyDescent="0.25">
      <c r="A911" s="2" t="str">
        <f t="shared" si="99"/>
        <v>R</v>
      </c>
      <c r="B911" s="34" t="s">
        <v>253</v>
      </c>
      <c r="C911" s="2" t="s">
        <v>3604</v>
      </c>
      <c r="D911" s="35" t="s">
        <v>3605</v>
      </c>
      <c r="E911" s="2" t="s">
        <v>3606</v>
      </c>
      <c r="F911" s="2" t="s">
        <v>3607</v>
      </c>
      <c r="G911" s="2" t="s">
        <v>3608</v>
      </c>
      <c r="H911" s="2" t="s">
        <v>3607</v>
      </c>
      <c r="I911" s="2" t="s">
        <v>3609</v>
      </c>
      <c r="J911" s="2" t="s">
        <v>3610</v>
      </c>
      <c r="K911" s="2" t="s">
        <v>262</v>
      </c>
      <c r="L911" s="2">
        <v>4022</v>
      </c>
      <c r="M911" s="2" t="s">
        <v>1991</v>
      </c>
      <c r="N911" s="2" t="s">
        <v>264</v>
      </c>
      <c r="O911" s="2" t="s">
        <v>671</v>
      </c>
      <c r="P911" s="2" t="s">
        <v>460</v>
      </c>
      <c r="Q911" s="2" t="s">
        <v>51</v>
      </c>
      <c r="R911" s="2" t="s">
        <v>2018</v>
      </c>
      <c r="S911" s="2" t="s">
        <v>85</v>
      </c>
      <c r="T911" s="2" t="s">
        <v>2352</v>
      </c>
      <c r="U911" s="2" t="s">
        <v>19</v>
      </c>
      <c r="V911" s="2" t="s">
        <v>269</v>
      </c>
      <c r="W911" s="2" t="s">
        <v>270</v>
      </c>
      <c r="X911" s="2" t="s">
        <v>2034</v>
      </c>
      <c r="Y911" s="2" t="s">
        <v>2035</v>
      </c>
      <c r="Z911" s="16">
        <v>0</v>
      </c>
      <c r="AA911" s="16">
        <v>0</v>
      </c>
      <c r="AB911" s="16">
        <v>332821.28000000003</v>
      </c>
      <c r="AC911" s="16">
        <v>302250.5529979</v>
      </c>
      <c r="AD911" s="36">
        <f t="shared" si="100"/>
        <v>-302250.5529979</v>
      </c>
      <c r="AE911" s="16">
        <v>0</v>
      </c>
      <c r="AF911" s="16">
        <v>0</v>
      </c>
      <c r="AG911" s="16">
        <f t="shared" si="101"/>
        <v>0</v>
      </c>
      <c r="AH911" s="16">
        <v>0</v>
      </c>
      <c r="AI911" s="16">
        <v>0</v>
      </c>
      <c r="AJ911" s="16">
        <f t="shared" si="102"/>
        <v>0</v>
      </c>
      <c r="AK911" s="16">
        <v>0</v>
      </c>
      <c r="AL911" s="16">
        <v>0</v>
      </c>
      <c r="AM911" s="16">
        <f t="shared" si="103"/>
        <v>0</v>
      </c>
      <c r="AN911" s="16">
        <v>0</v>
      </c>
      <c r="AO911" s="16">
        <v>0</v>
      </c>
      <c r="AP911" s="16">
        <f t="shared" si="104"/>
        <v>0</v>
      </c>
      <c r="AQ911" s="16">
        <v>0</v>
      </c>
      <c r="AR911" s="16">
        <f t="shared" si="105"/>
        <v>-302250.5529979</v>
      </c>
      <c r="AS911" s="16" t="s">
        <v>1997</v>
      </c>
      <c r="AT911" s="16" t="s">
        <v>273</v>
      </c>
      <c r="AU911" s="16" t="s">
        <v>274</v>
      </c>
      <c r="AV911" s="16">
        <v>0</v>
      </c>
      <c r="AW911" s="36">
        <v>0</v>
      </c>
      <c r="AX911" s="36">
        <v>0</v>
      </c>
      <c r="AY911" s="36">
        <v>0</v>
      </c>
      <c r="AZ911" s="36">
        <v>0</v>
      </c>
      <c r="BA911" s="36">
        <v>0</v>
      </c>
      <c r="BB911" s="36"/>
    </row>
    <row r="912" spans="1:54" hidden="1" x14ac:dyDescent="0.25">
      <c r="A912" s="2" t="str">
        <f t="shared" si="99"/>
        <v>R</v>
      </c>
      <c r="B912" s="34" t="s">
        <v>253</v>
      </c>
      <c r="C912" s="2" t="s">
        <v>3604</v>
      </c>
      <c r="D912" s="35" t="s">
        <v>3605</v>
      </c>
      <c r="E912" s="2" t="s">
        <v>3606</v>
      </c>
      <c r="F912" s="2" t="s">
        <v>3607</v>
      </c>
      <c r="G912" s="2" t="s">
        <v>3608</v>
      </c>
      <c r="H912" s="2" t="s">
        <v>3607</v>
      </c>
      <c r="I912" s="2" t="s">
        <v>3611</v>
      </c>
      <c r="J912" s="2" t="s">
        <v>3612</v>
      </c>
      <c r="K912" s="2" t="s">
        <v>262</v>
      </c>
      <c r="L912" s="2">
        <v>4022</v>
      </c>
      <c r="M912" s="2" t="s">
        <v>1991</v>
      </c>
      <c r="N912" s="2" t="s">
        <v>422</v>
      </c>
      <c r="O912" s="2" t="s">
        <v>671</v>
      </c>
      <c r="P912" s="2" t="s">
        <v>460</v>
      </c>
      <c r="Q912" s="2" t="s">
        <v>51</v>
      </c>
      <c r="R912" s="2" t="s">
        <v>2018</v>
      </c>
      <c r="S912" s="2" t="s">
        <v>85</v>
      </c>
      <c r="T912" s="2" t="s">
        <v>2352</v>
      </c>
      <c r="U912" s="2" t="s">
        <v>19</v>
      </c>
      <c r="V912" s="2" t="s">
        <v>269</v>
      </c>
      <c r="W912" s="2" t="s">
        <v>270</v>
      </c>
      <c r="X912" s="2" t="s">
        <v>2034</v>
      </c>
      <c r="Y912" s="2" t="s">
        <v>2035</v>
      </c>
      <c r="Z912" s="16">
        <v>0</v>
      </c>
      <c r="AA912" s="16">
        <v>38226</v>
      </c>
      <c r="AB912" s="16">
        <v>0</v>
      </c>
      <c r="AC912" s="16">
        <v>0</v>
      </c>
      <c r="AD912" s="36">
        <f t="shared" si="100"/>
        <v>38226</v>
      </c>
      <c r="AE912" s="16">
        <v>0</v>
      </c>
      <c r="AF912" s="16">
        <v>0</v>
      </c>
      <c r="AG912" s="16">
        <f t="shared" si="101"/>
        <v>0</v>
      </c>
      <c r="AH912" s="16">
        <v>0</v>
      </c>
      <c r="AI912" s="16">
        <v>0</v>
      </c>
      <c r="AJ912" s="16">
        <f t="shared" si="102"/>
        <v>0</v>
      </c>
      <c r="AK912" s="16">
        <v>0</v>
      </c>
      <c r="AL912" s="16">
        <v>0</v>
      </c>
      <c r="AM912" s="16">
        <f t="shared" si="103"/>
        <v>0</v>
      </c>
      <c r="AN912" s="16">
        <v>0</v>
      </c>
      <c r="AO912" s="16">
        <v>0</v>
      </c>
      <c r="AP912" s="16">
        <f t="shared" si="104"/>
        <v>0</v>
      </c>
      <c r="AQ912" s="16">
        <v>0</v>
      </c>
      <c r="AR912" s="16">
        <f t="shared" si="105"/>
        <v>38226</v>
      </c>
      <c r="AS912" s="16">
        <v>0</v>
      </c>
      <c r="AT912" s="16" t="s">
        <v>273</v>
      </c>
      <c r="AU912" s="16" t="s">
        <v>274</v>
      </c>
      <c r="AV912" s="16">
        <v>0</v>
      </c>
      <c r="AW912" s="36">
        <v>0</v>
      </c>
      <c r="AX912" s="36">
        <v>0</v>
      </c>
      <c r="AY912" s="36">
        <v>0</v>
      </c>
      <c r="AZ912" s="36">
        <v>0</v>
      </c>
      <c r="BA912" s="36">
        <v>0</v>
      </c>
      <c r="BB912" s="36"/>
    </row>
    <row r="913" spans="1:54" hidden="1" x14ac:dyDescent="0.25">
      <c r="A913" s="2" t="str">
        <f t="shared" si="99"/>
        <v>R</v>
      </c>
      <c r="B913" s="34" t="s">
        <v>253</v>
      </c>
      <c r="C913" s="2" t="s">
        <v>3613</v>
      </c>
      <c r="D913" s="35" t="s">
        <v>3614</v>
      </c>
      <c r="E913" s="2" t="s">
        <v>3615</v>
      </c>
      <c r="F913" s="2" t="s">
        <v>3616</v>
      </c>
      <c r="G913" s="2" t="s">
        <v>3617</v>
      </c>
      <c r="H913" s="2" t="s">
        <v>3616</v>
      </c>
      <c r="I913" s="2" t="s">
        <v>3618</v>
      </c>
      <c r="J913" s="2" t="s">
        <v>3619</v>
      </c>
      <c r="K913" s="2" t="s">
        <v>262</v>
      </c>
      <c r="L913" s="2">
        <v>4022</v>
      </c>
      <c r="M913" s="2" t="s">
        <v>1991</v>
      </c>
      <c r="N913" s="2" t="s">
        <v>264</v>
      </c>
      <c r="O913" s="2" t="s">
        <v>300</v>
      </c>
      <c r="P913" s="2" t="s">
        <v>266</v>
      </c>
      <c r="Q913" s="2" t="s">
        <v>118</v>
      </c>
      <c r="R913" s="2" t="s">
        <v>267</v>
      </c>
      <c r="S913" s="2" t="s">
        <v>182</v>
      </c>
      <c r="T913" s="2" t="s">
        <v>2008</v>
      </c>
      <c r="U913" s="2" t="s">
        <v>193</v>
      </c>
      <c r="V913" s="2" t="s">
        <v>269</v>
      </c>
      <c r="W913" s="2" t="s">
        <v>270</v>
      </c>
      <c r="X913" s="2" t="s">
        <v>2009</v>
      </c>
      <c r="Y913" s="2" t="s">
        <v>2010</v>
      </c>
      <c r="Z913" s="16">
        <v>0</v>
      </c>
      <c r="AA913" s="16">
        <v>0</v>
      </c>
      <c r="AB913" s="16">
        <v>1449.21</v>
      </c>
      <c r="AC913" s="16">
        <v>1468.9099999999999</v>
      </c>
      <c r="AD913" s="36">
        <f t="shared" si="100"/>
        <v>-1468.9099999999999</v>
      </c>
      <c r="AE913" s="16">
        <v>0</v>
      </c>
      <c r="AF913" s="16">
        <v>0</v>
      </c>
      <c r="AG913" s="16">
        <f t="shared" si="101"/>
        <v>0</v>
      </c>
      <c r="AH913" s="16">
        <v>0</v>
      </c>
      <c r="AI913" s="16">
        <v>0</v>
      </c>
      <c r="AJ913" s="16">
        <f t="shared" si="102"/>
        <v>0</v>
      </c>
      <c r="AK913" s="16">
        <v>0</v>
      </c>
      <c r="AL913" s="16">
        <v>0</v>
      </c>
      <c r="AM913" s="16">
        <f t="shared" si="103"/>
        <v>0</v>
      </c>
      <c r="AN913" s="16">
        <v>0</v>
      </c>
      <c r="AO913" s="16">
        <v>0</v>
      </c>
      <c r="AP913" s="16">
        <f t="shared" si="104"/>
        <v>0</v>
      </c>
      <c r="AQ913" s="16">
        <v>0</v>
      </c>
      <c r="AR913" s="16">
        <f t="shared" si="105"/>
        <v>-1468.9099999999999</v>
      </c>
      <c r="AS913" s="16" t="s">
        <v>1997</v>
      </c>
      <c r="AT913" s="16" t="s">
        <v>273</v>
      </c>
      <c r="AU913" s="16" t="s">
        <v>274</v>
      </c>
      <c r="AV913" s="16">
        <v>0</v>
      </c>
      <c r="AW913" s="36">
        <v>0</v>
      </c>
      <c r="AX913" s="36">
        <v>0</v>
      </c>
      <c r="AY913" s="36">
        <v>0</v>
      </c>
      <c r="AZ913" s="36">
        <v>0</v>
      </c>
      <c r="BA913" s="36">
        <v>0</v>
      </c>
      <c r="BB913" s="36"/>
    </row>
    <row r="914" spans="1:54" hidden="1" x14ac:dyDescent="0.25">
      <c r="A914" s="2" t="str">
        <f t="shared" si="99"/>
        <v>R</v>
      </c>
      <c r="B914" s="34" t="s">
        <v>253</v>
      </c>
      <c r="C914" s="2" t="s">
        <v>3620</v>
      </c>
      <c r="D914" s="35" t="s">
        <v>3621</v>
      </c>
      <c r="E914" s="2" t="s">
        <v>3622</v>
      </c>
      <c r="F914" s="2" t="s">
        <v>3623</v>
      </c>
      <c r="G914" s="2" t="s">
        <v>3624</v>
      </c>
      <c r="H914" s="2" t="s">
        <v>3623</v>
      </c>
      <c r="I914" s="2" t="s">
        <v>3625</v>
      </c>
      <c r="J914" s="2" t="s">
        <v>3626</v>
      </c>
      <c r="K914" s="2" t="s">
        <v>262</v>
      </c>
      <c r="L914" s="2">
        <v>4022</v>
      </c>
      <c r="M914" s="2" t="s">
        <v>1991</v>
      </c>
      <c r="N914" s="2" t="s">
        <v>264</v>
      </c>
      <c r="O914" s="2" t="s">
        <v>300</v>
      </c>
      <c r="P914" s="2" t="s">
        <v>266</v>
      </c>
      <c r="Q914" s="2" t="s">
        <v>118</v>
      </c>
      <c r="R914" s="2" t="s">
        <v>267</v>
      </c>
      <c r="S914" s="2" t="s">
        <v>182</v>
      </c>
      <c r="T914" s="2" t="s">
        <v>2008</v>
      </c>
      <c r="U914" s="2" t="s">
        <v>193</v>
      </c>
      <c r="V914" s="2" t="s">
        <v>269</v>
      </c>
      <c r="W914" s="2" t="s">
        <v>270</v>
      </c>
      <c r="X914" s="2" t="s">
        <v>2009</v>
      </c>
      <c r="Y914" s="2" t="s">
        <v>2010</v>
      </c>
      <c r="Z914" s="16">
        <v>0</v>
      </c>
      <c r="AA914" s="16">
        <v>0</v>
      </c>
      <c r="AB914" s="16">
        <v>0</v>
      </c>
      <c r="AC914" s="16">
        <v>0</v>
      </c>
      <c r="AD914" s="36">
        <f t="shared" si="100"/>
        <v>0</v>
      </c>
      <c r="AE914" s="16">
        <v>0</v>
      </c>
      <c r="AF914" s="16">
        <v>0</v>
      </c>
      <c r="AG914" s="16">
        <f t="shared" si="101"/>
        <v>0</v>
      </c>
      <c r="AH914" s="16">
        <v>220000</v>
      </c>
      <c r="AI914" s="16">
        <v>0</v>
      </c>
      <c r="AJ914" s="16">
        <f t="shared" si="102"/>
        <v>220000</v>
      </c>
      <c r="AK914" s="16">
        <v>3253005.4544869349</v>
      </c>
      <c r="AL914" s="16">
        <v>0</v>
      </c>
      <c r="AM914" s="16">
        <f t="shared" si="103"/>
        <v>3253005.4544869349</v>
      </c>
      <c r="AN914" s="16">
        <v>0</v>
      </c>
      <c r="AO914" s="16">
        <v>0</v>
      </c>
      <c r="AP914" s="16">
        <f t="shared" si="104"/>
        <v>0</v>
      </c>
      <c r="AQ914" s="16">
        <v>0</v>
      </c>
      <c r="AR914" s="16">
        <f t="shared" si="105"/>
        <v>3473005.4544869349</v>
      </c>
      <c r="AS914" s="16" t="s">
        <v>2036</v>
      </c>
      <c r="AT914" s="16" t="s">
        <v>3627</v>
      </c>
      <c r="AU914" s="16" t="s">
        <v>274</v>
      </c>
      <c r="AV914" s="16">
        <v>0</v>
      </c>
      <c r="AW914" s="36">
        <v>0</v>
      </c>
      <c r="AX914" s="36">
        <v>0</v>
      </c>
      <c r="AY914" s="36">
        <v>0</v>
      </c>
      <c r="AZ914" s="36">
        <v>0</v>
      </c>
      <c r="BA914" s="36">
        <v>0</v>
      </c>
      <c r="BB914" s="36"/>
    </row>
    <row r="915" spans="1:54" hidden="1" x14ac:dyDescent="0.25">
      <c r="A915" s="2" t="str">
        <f t="shared" si="99"/>
        <v>R</v>
      </c>
      <c r="B915" s="34" t="s">
        <v>253</v>
      </c>
      <c r="C915" s="2" t="s">
        <v>3628</v>
      </c>
      <c r="D915" s="35" t="s">
        <v>3629</v>
      </c>
      <c r="E915" s="2" t="s">
        <v>3630</v>
      </c>
      <c r="F915" s="2" t="s">
        <v>3631</v>
      </c>
      <c r="G915" s="2" t="s">
        <v>3632</v>
      </c>
      <c r="H915" s="2" t="s">
        <v>3631</v>
      </c>
      <c r="I915" s="2" t="s">
        <v>3633</v>
      </c>
      <c r="J915" s="2" t="s">
        <v>3634</v>
      </c>
      <c r="K915" s="2" t="s">
        <v>262</v>
      </c>
      <c r="L915" s="2">
        <v>4022</v>
      </c>
      <c r="M915" s="2" t="s">
        <v>1991</v>
      </c>
      <c r="N915" s="2" t="s">
        <v>264</v>
      </c>
      <c r="O915" s="2" t="s">
        <v>300</v>
      </c>
      <c r="P915" s="2" t="s">
        <v>266</v>
      </c>
      <c r="Q915" s="2" t="s">
        <v>118</v>
      </c>
      <c r="R915" s="2" t="s">
        <v>267</v>
      </c>
      <c r="S915" s="2" t="s">
        <v>182</v>
      </c>
      <c r="T915" s="2" t="s">
        <v>2008</v>
      </c>
      <c r="U915" s="2" t="s">
        <v>193</v>
      </c>
      <c r="V915" s="2" t="s">
        <v>269</v>
      </c>
      <c r="W915" s="2" t="s">
        <v>270</v>
      </c>
      <c r="X915" s="2" t="s">
        <v>2061</v>
      </c>
      <c r="Y915" s="2" t="s">
        <v>2062</v>
      </c>
      <c r="Z915" s="16">
        <v>0</v>
      </c>
      <c r="AA915" s="16">
        <v>0</v>
      </c>
      <c r="AB915" s="16">
        <v>0</v>
      </c>
      <c r="AC915" s="16">
        <v>0</v>
      </c>
      <c r="AD915" s="36">
        <f t="shared" si="100"/>
        <v>0</v>
      </c>
      <c r="AE915" s="16">
        <v>0</v>
      </c>
      <c r="AF915" s="16">
        <v>0</v>
      </c>
      <c r="AG915" s="16">
        <f t="shared" si="101"/>
        <v>0</v>
      </c>
      <c r="AH915" s="16">
        <v>0</v>
      </c>
      <c r="AI915" s="16">
        <v>0</v>
      </c>
      <c r="AJ915" s="16">
        <f t="shared" si="102"/>
        <v>0</v>
      </c>
      <c r="AK915" s="16">
        <v>0</v>
      </c>
      <c r="AL915" s="16">
        <v>0</v>
      </c>
      <c r="AM915" s="16">
        <f t="shared" si="103"/>
        <v>0</v>
      </c>
      <c r="AN915" s="16">
        <v>0</v>
      </c>
      <c r="AO915" s="16">
        <v>0</v>
      </c>
      <c r="AP915" s="16">
        <f t="shared" si="104"/>
        <v>0</v>
      </c>
      <c r="AQ915" s="16">
        <v>0</v>
      </c>
      <c r="AR915" s="16">
        <f t="shared" si="105"/>
        <v>0</v>
      </c>
      <c r="AS915" s="16" t="s">
        <v>1997</v>
      </c>
      <c r="AT915" s="16" t="s">
        <v>273</v>
      </c>
      <c r="AU915" s="16" t="s">
        <v>274</v>
      </c>
      <c r="AV915" s="16">
        <v>0</v>
      </c>
      <c r="AW915" s="36">
        <v>0</v>
      </c>
      <c r="AX915" s="36">
        <v>0</v>
      </c>
      <c r="AY915" s="36">
        <v>0</v>
      </c>
      <c r="AZ915" s="36">
        <v>0</v>
      </c>
      <c r="BA915" s="36">
        <v>0</v>
      </c>
      <c r="BB915" s="36"/>
    </row>
    <row r="916" spans="1:54" hidden="1" x14ac:dyDescent="0.25">
      <c r="A916" s="2" t="str">
        <f t="shared" si="99"/>
        <v>R</v>
      </c>
      <c r="B916" s="34" t="s">
        <v>253</v>
      </c>
      <c r="C916" s="2" t="s">
        <v>3628</v>
      </c>
      <c r="D916" s="35" t="s">
        <v>3629</v>
      </c>
      <c r="E916" s="2" t="s">
        <v>3635</v>
      </c>
      <c r="F916" s="2" t="s">
        <v>3636</v>
      </c>
      <c r="G916" s="2" t="s">
        <v>3637</v>
      </c>
      <c r="H916" s="2" t="s">
        <v>3636</v>
      </c>
      <c r="I916" s="2" t="s">
        <v>3638</v>
      </c>
      <c r="J916" s="2" t="s">
        <v>3639</v>
      </c>
      <c r="K916" s="2" t="s">
        <v>262</v>
      </c>
      <c r="L916" s="2">
        <v>4022</v>
      </c>
      <c r="M916" s="2" t="s">
        <v>1991</v>
      </c>
      <c r="N916" s="2" t="s">
        <v>264</v>
      </c>
      <c r="O916" s="2" t="s">
        <v>300</v>
      </c>
      <c r="P916" s="2" t="s">
        <v>266</v>
      </c>
      <c r="Q916" s="2" t="s">
        <v>118</v>
      </c>
      <c r="R916" s="2" t="s">
        <v>267</v>
      </c>
      <c r="S916" s="2" t="s">
        <v>182</v>
      </c>
      <c r="T916" s="2" t="s">
        <v>2008</v>
      </c>
      <c r="U916" s="2" t="s">
        <v>193</v>
      </c>
      <c r="V916" s="2" t="s">
        <v>269</v>
      </c>
      <c r="W916" s="2" t="s">
        <v>270</v>
      </c>
      <c r="X916" s="2" t="s">
        <v>2009</v>
      </c>
      <c r="Y916" s="2" t="s">
        <v>2010</v>
      </c>
      <c r="Z916" s="16">
        <v>0</v>
      </c>
      <c r="AA916" s="16">
        <v>0</v>
      </c>
      <c r="AB916" s="16">
        <v>-11666.57</v>
      </c>
      <c r="AC916" s="16">
        <v>-11666.569999999978</v>
      </c>
      <c r="AD916" s="36">
        <f t="shared" si="100"/>
        <v>11666.569999999978</v>
      </c>
      <c r="AE916" s="16">
        <v>0</v>
      </c>
      <c r="AF916" s="16">
        <v>0</v>
      </c>
      <c r="AG916" s="16">
        <f t="shared" si="101"/>
        <v>0</v>
      </c>
      <c r="AH916" s="16">
        <v>0</v>
      </c>
      <c r="AI916" s="16">
        <v>0</v>
      </c>
      <c r="AJ916" s="16">
        <f t="shared" si="102"/>
        <v>0</v>
      </c>
      <c r="AK916" s="16">
        <v>0</v>
      </c>
      <c r="AL916" s="16">
        <v>0</v>
      </c>
      <c r="AM916" s="16">
        <f t="shared" si="103"/>
        <v>0</v>
      </c>
      <c r="AN916" s="16">
        <v>0</v>
      </c>
      <c r="AO916" s="16">
        <v>0</v>
      </c>
      <c r="AP916" s="16">
        <f t="shared" si="104"/>
        <v>0</v>
      </c>
      <c r="AQ916" s="16">
        <v>0</v>
      </c>
      <c r="AR916" s="16">
        <f t="shared" si="105"/>
        <v>11666.569999999978</v>
      </c>
      <c r="AS916" s="16" t="s">
        <v>1997</v>
      </c>
      <c r="AT916" s="16" t="s">
        <v>273</v>
      </c>
      <c r="AU916" s="16" t="s">
        <v>274</v>
      </c>
      <c r="AV916" s="16">
        <v>0</v>
      </c>
      <c r="AW916" s="36">
        <v>0</v>
      </c>
      <c r="AX916" s="36">
        <v>0</v>
      </c>
      <c r="AY916" s="36">
        <v>0</v>
      </c>
      <c r="AZ916" s="36">
        <v>0</v>
      </c>
      <c r="BA916" s="36">
        <v>0</v>
      </c>
      <c r="BB916" s="36"/>
    </row>
    <row r="917" spans="1:54" hidden="1" x14ac:dyDescent="0.25">
      <c r="A917" s="2" t="str">
        <f t="shared" si="99"/>
        <v>R</v>
      </c>
      <c r="B917" s="34" t="s">
        <v>253</v>
      </c>
      <c r="C917" s="2" t="s">
        <v>3640</v>
      </c>
      <c r="D917" s="35" t="s">
        <v>3641</v>
      </c>
      <c r="E917" s="2" t="s">
        <v>3642</v>
      </c>
      <c r="F917" s="2" t="s">
        <v>3643</v>
      </c>
      <c r="G917" s="2" t="s">
        <v>3644</v>
      </c>
      <c r="H917" s="2" t="s">
        <v>3643</v>
      </c>
      <c r="I917" s="2" t="s">
        <v>3645</v>
      </c>
      <c r="J917" s="2" t="s">
        <v>3646</v>
      </c>
      <c r="K917" s="2" t="s">
        <v>262</v>
      </c>
      <c r="L917" s="2">
        <v>4022</v>
      </c>
      <c r="M917" s="2" t="s">
        <v>1991</v>
      </c>
      <c r="N917" s="2" t="s">
        <v>264</v>
      </c>
      <c r="O917" s="2" t="s">
        <v>300</v>
      </c>
      <c r="P917" s="2" t="s">
        <v>460</v>
      </c>
      <c r="Q917" s="2" t="s">
        <v>51</v>
      </c>
      <c r="R917" s="2" t="s">
        <v>2018</v>
      </c>
      <c r="S917" s="2" t="s">
        <v>85</v>
      </c>
      <c r="T917" s="2" t="s">
        <v>3647</v>
      </c>
      <c r="U917" s="2" t="s">
        <v>92</v>
      </c>
      <c r="V917" s="2" t="s">
        <v>269</v>
      </c>
      <c r="W917" s="2" t="s">
        <v>270</v>
      </c>
      <c r="X917" s="2" t="s">
        <v>2009</v>
      </c>
      <c r="Y917" s="2" t="s">
        <v>2010</v>
      </c>
      <c r="Z917" s="16">
        <v>0</v>
      </c>
      <c r="AA917" s="16">
        <v>0</v>
      </c>
      <c r="AB917" s="16">
        <v>0</v>
      </c>
      <c r="AC917" s="16">
        <v>0</v>
      </c>
      <c r="AD917" s="36">
        <f t="shared" si="100"/>
        <v>0</v>
      </c>
      <c r="AE917" s="16">
        <v>0</v>
      </c>
      <c r="AF917" s="16">
        <v>0</v>
      </c>
      <c r="AG917" s="16">
        <f t="shared" si="101"/>
        <v>0</v>
      </c>
      <c r="AH917" s="16">
        <v>0</v>
      </c>
      <c r="AI917" s="16">
        <v>0</v>
      </c>
      <c r="AJ917" s="16">
        <f t="shared" si="102"/>
        <v>0</v>
      </c>
      <c r="AK917" s="16">
        <v>0</v>
      </c>
      <c r="AL917" s="16">
        <v>0</v>
      </c>
      <c r="AM917" s="16">
        <f t="shared" si="103"/>
        <v>0</v>
      </c>
      <c r="AN917" s="16">
        <v>0</v>
      </c>
      <c r="AO917" s="16">
        <v>0</v>
      </c>
      <c r="AP917" s="16">
        <f t="shared" si="104"/>
        <v>0</v>
      </c>
      <c r="AQ917" s="16">
        <v>0</v>
      </c>
      <c r="AR917" s="16">
        <f t="shared" si="105"/>
        <v>0</v>
      </c>
      <c r="AS917" s="16" t="s">
        <v>1997</v>
      </c>
      <c r="AT917" s="16" t="s">
        <v>273</v>
      </c>
      <c r="AU917" s="16" t="s">
        <v>274</v>
      </c>
      <c r="AV917" s="16">
        <v>0</v>
      </c>
      <c r="AW917" s="36">
        <v>0</v>
      </c>
      <c r="AX917" s="36">
        <v>0</v>
      </c>
      <c r="AY917" s="36">
        <v>0</v>
      </c>
      <c r="AZ917" s="36">
        <v>0</v>
      </c>
      <c r="BA917" s="36">
        <v>0</v>
      </c>
      <c r="BB917" s="36"/>
    </row>
    <row r="918" spans="1:54" hidden="1" x14ac:dyDescent="0.25">
      <c r="A918" s="2" t="str">
        <f t="shared" si="99"/>
        <v>R</v>
      </c>
      <c r="B918" s="34" t="s">
        <v>253</v>
      </c>
      <c r="C918" s="2" t="s">
        <v>3640</v>
      </c>
      <c r="D918" s="35" t="s">
        <v>3641</v>
      </c>
      <c r="E918" s="2" t="s">
        <v>3642</v>
      </c>
      <c r="F918" s="2" t="s">
        <v>3643</v>
      </c>
      <c r="G918" s="2" t="s">
        <v>3644</v>
      </c>
      <c r="H918" s="2" t="s">
        <v>3643</v>
      </c>
      <c r="I918" s="2" t="s">
        <v>3648</v>
      </c>
      <c r="J918" s="2" t="s">
        <v>3649</v>
      </c>
      <c r="K918" s="2" t="s">
        <v>262</v>
      </c>
      <c r="L918" s="2">
        <v>4022</v>
      </c>
      <c r="M918" s="2" t="s">
        <v>1991</v>
      </c>
      <c r="N918" s="2" t="s">
        <v>264</v>
      </c>
      <c r="O918" s="2" t="s">
        <v>300</v>
      </c>
      <c r="P918" s="2" t="s">
        <v>460</v>
      </c>
      <c r="Q918" s="2" t="s">
        <v>51</v>
      </c>
      <c r="R918" s="2" t="s">
        <v>2018</v>
      </c>
      <c r="S918" s="2" t="s">
        <v>85</v>
      </c>
      <c r="T918" s="2" t="s">
        <v>3647</v>
      </c>
      <c r="U918" s="2" t="s">
        <v>92</v>
      </c>
      <c r="V918" s="2" t="s">
        <v>269</v>
      </c>
      <c r="W918" s="2" t="s">
        <v>270</v>
      </c>
      <c r="X918" s="2" t="s">
        <v>2009</v>
      </c>
      <c r="Y918" s="2" t="s">
        <v>2010</v>
      </c>
      <c r="Z918" s="16">
        <v>0</v>
      </c>
      <c r="AA918" s="16">
        <v>0</v>
      </c>
      <c r="AB918" s="16">
        <v>0</v>
      </c>
      <c r="AC918" s="16">
        <v>0</v>
      </c>
      <c r="AD918" s="36">
        <f t="shared" si="100"/>
        <v>0</v>
      </c>
      <c r="AE918" s="16">
        <v>0</v>
      </c>
      <c r="AF918" s="16">
        <v>0</v>
      </c>
      <c r="AG918" s="16">
        <f t="shared" si="101"/>
        <v>0</v>
      </c>
      <c r="AH918" s="16">
        <v>0</v>
      </c>
      <c r="AI918" s="16">
        <v>0</v>
      </c>
      <c r="AJ918" s="16">
        <f t="shared" si="102"/>
        <v>0</v>
      </c>
      <c r="AK918" s="16">
        <v>0</v>
      </c>
      <c r="AL918" s="16">
        <v>0</v>
      </c>
      <c r="AM918" s="16">
        <f t="shared" si="103"/>
        <v>0</v>
      </c>
      <c r="AN918" s="16">
        <v>0</v>
      </c>
      <c r="AO918" s="16">
        <v>0</v>
      </c>
      <c r="AP918" s="16">
        <f t="shared" si="104"/>
        <v>0</v>
      </c>
      <c r="AQ918" s="16">
        <v>0</v>
      </c>
      <c r="AR918" s="16">
        <f t="shared" si="105"/>
        <v>0</v>
      </c>
      <c r="AS918" s="16" t="s">
        <v>1997</v>
      </c>
      <c r="AT918" s="16" t="s">
        <v>273</v>
      </c>
      <c r="AU918" s="16" t="s">
        <v>274</v>
      </c>
      <c r="AV918" s="16">
        <v>0</v>
      </c>
      <c r="AW918" s="36">
        <v>0</v>
      </c>
      <c r="AX918" s="36">
        <v>0</v>
      </c>
      <c r="AY918" s="36">
        <v>0</v>
      </c>
      <c r="AZ918" s="36">
        <v>0</v>
      </c>
      <c r="BA918" s="36">
        <v>0</v>
      </c>
      <c r="BB918" s="36"/>
    </row>
    <row r="919" spans="1:54" hidden="1" x14ac:dyDescent="0.25">
      <c r="A919" s="2" t="str">
        <f t="shared" si="99"/>
        <v>R</v>
      </c>
      <c r="B919" s="34" t="s">
        <v>253</v>
      </c>
      <c r="C919" s="2" t="s">
        <v>3640</v>
      </c>
      <c r="D919" s="35" t="s">
        <v>3641</v>
      </c>
      <c r="E919" s="2" t="s">
        <v>3642</v>
      </c>
      <c r="F919" s="2" t="s">
        <v>3643</v>
      </c>
      <c r="G919" s="2" t="s">
        <v>3644</v>
      </c>
      <c r="H919" s="2" t="s">
        <v>3643</v>
      </c>
      <c r="I919" s="2" t="s">
        <v>3650</v>
      </c>
      <c r="J919" s="2" t="s">
        <v>3651</v>
      </c>
      <c r="K919" s="2" t="s">
        <v>262</v>
      </c>
      <c r="L919" s="2">
        <v>4022</v>
      </c>
      <c r="M919" s="2" t="s">
        <v>1991</v>
      </c>
      <c r="N919" s="2" t="s">
        <v>264</v>
      </c>
      <c r="O919" s="2" t="s">
        <v>300</v>
      </c>
      <c r="P919" s="2" t="s">
        <v>460</v>
      </c>
      <c r="Q919" s="2" t="s">
        <v>51</v>
      </c>
      <c r="R919" s="2" t="s">
        <v>2018</v>
      </c>
      <c r="S919" s="2" t="s">
        <v>85</v>
      </c>
      <c r="T919" s="2" t="s">
        <v>3647</v>
      </c>
      <c r="U919" s="2" t="s">
        <v>92</v>
      </c>
      <c r="V919" s="2" t="s">
        <v>269</v>
      </c>
      <c r="W919" s="2" t="s">
        <v>270</v>
      </c>
      <c r="X919" s="2" t="s">
        <v>2009</v>
      </c>
      <c r="Y919" s="2" t="s">
        <v>2010</v>
      </c>
      <c r="Z919" s="16">
        <v>0</v>
      </c>
      <c r="AA919" s="16">
        <v>0</v>
      </c>
      <c r="AB919" s="16">
        <v>0</v>
      </c>
      <c r="AC919" s="16">
        <v>0</v>
      </c>
      <c r="AD919" s="36">
        <f t="shared" si="100"/>
        <v>0</v>
      </c>
      <c r="AE919" s="16">
        <v>0</v>
      </c>
      <c r="AF919" s="16">
        <v>0</v>
      </c>
      <c r="AG919" s="16">
        <f t="shared" si="101"/>
        <v>0</v>
      </c>
      <c r="AH919" s="16">
        <v>483270.16607076436</v>
      </c>
      <c r="AI919" s="16">
        <v>483270.16607076436</v>
      </c>
      <c r="AJ919" s="16">
        <f t="shared" si="102"/>
        <v>0</v>
      </c>
      <c r="AK919" s="16">
        <v>8863485.4473176561</v>
      </c>
      <c r="AL919" s="16">
        <v>8863485.4473176561</v>
      </c>
      <c r="AM919" s="16">
        <f t="shared" si="103"/>
        <v>0</v>
      </c>
      <c r="AN919" s="16">
        <v>5000000</v>
      </c>
      <c r="AO919" s="16">
        <v>5000000</v>
      </c>
      <c r="AP919" s="16">
        <f t="shared" si="104"/>
        <v>0</v>
      </c>
      <c r="AQ919" s="16">
        <v>0</v>
      </c>
      <c r="AR919" s="16">
        <f t="shared" si="105"/>
        <v>0</v>
      </c>
      <c r="AS919" s="16" t="s">
        <v>1997</v>
      </c>
      <c r="AT919" s="16" t="s">
        <v>273</v>
      </c>
      <c r="AU919" s="16" t="s">
        <v>274</v>
      </c>
      <c r="AV919" s="16">
        <v>0</v>
      </c>
      <c r="AW919" s="36">
        <v>0</v>
      </c>
      <c r="AX919" s="36">
        <v>0</v>
      </c>
      <c r="AY919" s="36">
        <v>0</v>
      </c>
      <c r="AZ919" s="36">
        <v>0</v>
      </c>
      <c r="BA919" s="36">
        <v>0</v>
      </c>
      <c r="BB919" s="36"/>
    </row>
    <row r="920" spans="1:54" hidden="1" x14ac:dyDescent="0.25">
      <c r="A920" s="2" t="str">
        <f t="shared" si="99"/>
        <v>R</v>
      </c>
      <c r="B920" s="34" t="s">
        <v>253</v>
      </c>
      <c r="C920" s="2" t="s">
        <v>3640</v>
      </c>
      <c r="D920" s="35" t="s">
        <v>3641</v>
      </c>
      <c r="E920" s="2" t="s">
        <v>3642</v>
      </c>
      <c r="F920" s="2" t="s">
        <v>3643</v>
      </c>
      <c r="G920" s="2" t="s">
        <v>3644</v>
      </c>
      <c r="H920" s="2" t="s">
        <v>3643</v>
      </c>
      <c r="I920" s="2" t="s">
        <v>3652</v>
      </c>
      <c r="J920" s="2" t="s">
        <v>3653</v>
      </c>
      <c r="K920" s="2" t="s">
        <v>262</v>
      </c>
      <c r="L920" s="2">
        <v>4022</v>
      </c>
      <c r="M920" s="2" t="s">
        <v>1991</v>
      </c>
      <c r="N920" s="2" t="s">
        <v>264</v>
      </c>
      <c r="O920" s="2" t="s">
        <v>300</v>
      </c>
      <c r="P920" s="2" t="s">
        <v>460</v>
      </c>
      <c r="Q920" s="2" t="s">
        <v>51</v>
      </c>
      <c r="R920" s="2" t="s">
        <v>2018</v>
      </c>
      <c r="S920" s="2" t="s">
        <v>85</v>
      </c>
      <c r="T920" s="2" t="s">
        <v>3647</v>
      </c>
      <c r="U920" s="2" t="s">
        <v>92</v>
      </c>
      <c r="V920" s="2" t="s">
        <v>269</v>
      </c>
      <c r="W920" s="2" t="s">
        <v>270</v>
      </c>
      <c r="X920" s="2" t="s">
        <v>2009</v>
      </c>
      <c r="Y920" s="2" t="s">
        <v>2010</v>
      </c>
      <c r="Z920" s="16">
        <v>0</v>
      </c>
      <c r="AA920" s="16">
        <v>0</v>
      </c>
      <c r="AB920" s="16">
        <v>0</v>
      </c>
      <c r="AC920" s="16">
        <v>0</v>
      </c>
      <c r="AD920" s="36">
        <f t="shared" si="100"/>
        <v>0</v>
      </c>
      <c r="AE920" s="16">
        <v>0</v>
      </c>
      <c r="AF920" s="16">
        <v>0</v>
      </c>
      <c r="AG920" s="16">
        <f t="shared" si="101"/>
        <v>0</v>
      </c>
      <c r="AH920" s="16">
        <v>0</v>
      </c>
      <c r="AI920" s="16">
        <v>0</v>
      </c>
      <c r="AJ920" s="16">
        <f t="shared" si="102"/>
        <v>0</v>
      </c>
      <c r="AK920" s="16">
        <v>0</v>
      </c>
      <c r="AL920" s="16">
        <v>0</v>
      </c>
      <c r="AM920" s="16">
        <f t="shared" si="103"/>
        <v>0</v>
      </c>
      <c r="AN920" s="16">
        <v>0</v>
      </c>
      <c r="AO920" s="16">
        <v>0</v>
      </c>
      <c r="AP920" s="16">
        <f t="shared" si="104"/>
        <v>0</v>
      </c>
      <c r="AQ920" s="16">
        <v>0</v>
      </c>
      <c r="AR920" s="16">
        <f t="shared" si="105"/>
        <v>0</v>
      </c>
      <c r="AS920" s="16" t="s">
        <v>1997</v>
      </c>
      <c r="AT920" s="16" t="s">
        <v>273</v>
      </c>
      <c r="AU920" s="16" t="s">
        <v>274</v>
      </c>
      <c r="AV920" s="16">
        <v>0</v>
      </c>
      <c r="AW920" s="36">
        <v>0</v>
      </c>
      <c r="AX920" s="36">
        <v>0</v>
      </c>
      <c r="AY920" s="36">
        <v>0</v>
      </c>
      <c r="AZ920" s="36">
        <v>0</v>
      </c>
      <c r="BA920" s="36">
        <v>0</v>
      </c>
      <c r="BB920" s="36"/>
    </row>
    <row r="921" spans="1:54" hidden="1" x14ac:dyDescent="0.25">
      <c r="A921" s="2" t="str">
        <f t="shared" si="99"/>
        <v>R</v>
      </c>
      <c r="B921" s="34" t="s">
        <v>253</v>
      </c>
      <c r="C921" s="2" t="s">
        <v>3654</v>
      </c>
      <c r="D921" s="35" t="s">
        <v>3655</v>
      </c>
      <c r="E921" s="2" t="s">
        <v>3656</v>
      </c>
      <c r="F921" s="2" t="s">
        <v>3657</v>
      </c>
      <c r="G921" s="2" t="s">
        <v>3658</v>
      </c>
      <c r="H921" s="2" t="s">
        <v>3657</v>
      </c>
      <c r="I921" s="2" t="s">
        <v>3659</v>
      </c>
      <c r="J921" s="2" t="s">
        <v>3660</v>
      </c>
      <c r="K921" s="2" t="s">
        <v>262</v>
      </c>
      <c r="L921" s="2">
        <v>4022</v>
      </c>
      <c r="M921" s="2" t="s">
        <v>1991</v>
      </c>
      <c r="N921" s="2" t="s">
        <v>264</v>
      </c>
      <c r="O921" s="2" t="s">
        <v>620</v>
      </c>
      <c r="P921" s="2" t="s">
        <v>266</v>
      </c>
      <c r="Q921" s="2" t="s">
        <v>118</v>
      </c>
      <c r="R921" s="2" t="s">
        <v>267</v>
      </c>
      <c r="S921" s="2" t="s">
        <v>182</v>
      </c>
      <c r="T921" s="2" t="s">
        <v>268</v>
      </c>
      <c r="U921" s="2" t="s">
        <v>187</v>
      </c>
      <c r="V921" s="2" t="s">
        <v>269</v>
      </c>
      <c r="W921" s="2" t="s">
        <v>270</v>
      </c>
      <c r="X921" s="2" t="s">
        <v>2034</v>
      </c>
      <c r="Y921" s="2" t="s">
        <v>2035</v>
      </c>
      <c r="Z921" s="16">
        <v>0</v>
      </c>
      <c r="AA921" s="16">
        <v>0</v>
      </c>
      <c r="AB921" s="16">
        <v>0</v>
      </c>
      <c r="AC921" s="16">
        <v>0</v>
      </c>
      <c r="AD921" s="36">
        <f t="shared" si="100"/>
        <v>0</v>
      </c>
      <c r="AE921" s="16">
        <v>0</v>
      </c>
      <c r="AF921" s="16">
        <v>0</v>
      </c>
      <c r="AG921" s="16">
        <f t="shared" si="101"/>
        <v>0</v>
      </c>
      <c r="AH921" s="16">
        <v>0</v>
      </c>
      <c r="AI921" s="16">
        <v>0</v>
      </c>
      <c r="AJ921" s="16">
        <f t="shared" si="102"/>
        <v>0</v>
      </c>
      <c r="AK921" s="16">
        <v>306221.53676429682</v>
      </c>
      <c r="AL921" s="16">
        <v>306221.53676429682</v>
      </c>
      <c r="AM921" s="16">
        <f t="shared" si="103"/>
        <v>0</v>
      </c>
      <c r="AN921" s="16">
        <v>349489.52129390091</v>
      </c>
      <c r="AO921" s="16">
        <v>349489.52129390091</v>
      </c>
      <c r="AP921" s="16">
        <f t="shared" si="104"/>
        <v>0</v>
      </c>
      <c r="AQ921" s="16">
        <v>0</v>
      </c>
      <c r="AR921" s="16">
        <f t="shared" si="105"/>
        <v>0</v>
      </c>
      <c r="AS921" s="16" t="s">
        <v>2036</v>
      </c>
      <c r="AT921" s="16" t="s">
        <v>3661</v>
      </c>
      <c r="AU921" s="16" t="s">
        <v>274</v>
      </c>
      <c r="AV921" s="16">
        <v>0</v>
      </c>
      <c r="AW921" s="36">
        <v>0</v>
      </c>
      <c r="AX921" s="36">
        <v>0</v>
      </c>
      <c r="AY921" s="36">
        <v>0</v>
      </c>
      <c r="AZ921" s="36">
        <v>0</v>
      </c>
      <c r="BA921" s="36">
        <v>0</v>
      </c>
      <c r="BB921" s="36"/>
    </row>
    <row r="922" spans="1:54" hidden="1" x14ac:dyDescent="0.25">
      <c r="A922" s="2" t="str">
        <f t="shared" si="99"/>
        <v>R</v>
      </c>
      <c r="B922" s="34" t="s">
        <v>253</v>
      </c>
      <c r="C922" s="2" t="s">
        <v>3662</v>
      </c>
      <c r="D922" s="35" t="s">
        <v>3663</v>
      </c>
      <c r="E922" s="2" t="s">
        <v>3664</v>
      </c>
      <c r="F922" s="2" t="s">
        <v>3665</v>
      </c>
      <c r="G922" s="2" t="s">
        <v>3666</v>
      </c>
      <c r="H922" s="2" t="s">
        <v>3665</v>
      </c>
      <c r="I922" s="2" t="s">
        <v>3667</v>
      </c>
      <c r="J922" s="2" t="s">
        <v>3668</v>
      </c>
      <c r="K922" s="2" t="s">
        <v>262</v>
      </c>
      <c r="L922" s="2">
        <v>4022</v>
      </c>
      <c r="M922" s="2" t="s">
        <v>1991</v>
      </c>
      <c r="N922" s="2" t="s">
        <v>264</v>
      </c>
      <c r="O922" s="2" t="s">
        <v>300</v>
      </c>
      <c r="P922" s="2" t="s">
        <v>266</v>
      </c>
      <c r="Q922" s="2" t="s">
        <v>118</v>
      </c>
      <c r="R922" s="2" t="s">
        <v>267</v>
      </c>
      <c r="S922" s="2" t="s">
        <v>182</v>
      </c>
      <c r="T922" s="2" t="s">
        <v>2982</v>
      </c>
      <c r="U922" s="2" t="s">
        <v>194</v>
      </c>
      <c r="V922" s="2" t="s">
        <v>2020</v>
      </c>
      <c r="W922" s="2" t="s">
        <v>2021</v>
      </c>
      <c r="X922" s="2" t="s">
        <v>2022</v>
      </c>
      <c r="Y922" s="2" t="s">
        <v>2023</v>
      </c>
      <c r="Z922" s="16">
        <v>0</v>
      </c>
      <c r="AA922" s="56">
        <v>100000</v>
      </c>
      <c r="AB922" s="16">
        <v>149709.62</v>
      </c>
      <c r="AC922" s="16">
        <v>0</v>
      </c>
      <c r="AD922" s="36">
        <f t="shared" si="100"/>
        <v>100000</v>
      </c>
      <c r="AE922" s="16">
        <v>0</v>
      </c>
      <c r="AF922" s="16">
        <v>0</v>
      </c>
      <c r="AG922" s="16">
        <f t="shared" si="101"/>
        <v>0</v>
      </c>
      <c r="AH922" s="16">
        <v>0</v>
      </c>
      <c r="AI922" s="16">
        <v>0</v>
      </c>
      <c r="AJ922" s="16">
        <f t="shared" si="102"/>
        <v>0</v>
      </c>
      <c r="AK922" s="16">
        <v>0</v>
      </c>
      <c r="AL922" s="16">
        <v>0</v>
      </c>
      <c r="AM922" s="16">
        <f t="shared" si="103"/>
        <v>0</v>
      </c>
      <c r="AN922" s="16">
        <v>0</v>
      </c>
      <c r="AO922" s="16">
        <v>0</v>
      </c>
      <c r="AP922" s="16">
        <f t="shared" si="104"/>
        <v>0</v>
      </c>
      <c r="AQ922" s="16">
        <v>0</v>
      </c>
      <c r="AR922" s="16">
        <f t="shared" si="105"/>
        <v>100000</v>
      </c>
      <c r="AS922" s="16" t="s">
        <v>1997</v>
      </c>
      <c r="AT922" s="16" t="s">
        <v>273</v>
      </c>
      <c r="AU922" s="16" t="s">
        <v>274</v>
      </c>
      <c r="AV922" s="16">
        <v>0</v>
      </c>
      <c r="AW922" s="36">
        <v>0</v>
      </c>
      <c r="AX922" s="36">
        <v>0</v>
      </c>
      <c r="AY922" s="36">
        <v>0</v>
      </c>
      <c r="AZ922" s="36">
        <v>0</v>
      </c>
      <c r="BA922" s="36">
        <v>0</v>
      </c>
      <c r="BB922" s="36"/>
    </row>
    <row r="923" spans="1:54" hidden="1" x14ac:dyDescent="0.25">
      <c r="A923" s="2" t="str">
        <f t="shared" si="99"/>
        <v>R</v>
      </c>
      <c r="B923" s="34" t="s">
        <v>253</v>
      </c>
      <c r="C923" s="2" t="s">
        <v>3669</v>
      </c>
      <c r="D923" s="35" t="s">
        <v>3670</v>
      </c>
      <c r="E923" s="2" t="s">
        <v>3671</v>
      </c>
      <c r="F923" s="2" t="s">
        <v>3672</v>
      </c>
      <c r="G923" s="2" t="s">
        <v>3673</v>
      </c>
      <c r="H923" s="2" t="s">
        <v>3672</v>
      </c>
      <c r="I923" s="2" t="s">
        <v>3674</v>
      </c>
      <c r="J923" s="2" t="s">
        <v>3675</v>
      </c>
      <c r="K923" s="2" t="s">
        <v>262</v>
      </c>
      <c r="L923" s="2">
        <v>4580</v>
      </c>
      <c r="M923" s="2" t="s">
        <v>2396</v>
      </c>
      <c r="N923" s="2" t="s">
        <v>264</v>
      </c>
      <c r="O923" s="2" t="s">
        <v>300</v>
      </c>
      <c r="P923" s="2" t="s">
        <v>266</v>
      </c>
      <c r="Q923" s="2" t="s">
        <v>118</v>
      </c>
      <c r="R923" s="2" t="s">
        <v>267</v>
      </c>
      <c r="S923" s="2" t="s">
        <v>182</v>
      </c>
      <c r="T923" s="2" t="s">
        <v>2008</v>
      </c>
      <c r="U923" s="2" t="s">
        <v>193</v>
      </c>
      <c r="V923" s="2" t="s">
        <v>269</v>
      </c>
      <c r="W923" s="2" t="s">
        <v>270</v>
      </c>
      <c r="X923" s="2" t="s">
        <v>2009</v>
      </c>
      <c r="Y923" s="2" t="s">
        <v>2010</v>
      </c>
      <c r="Z923" s="16">
        <v>0</v>
      </c>
      <c r="AA923" s="16">
        <v>0</v>
      </c>
      <c r="AB923" s="16">
        <v>0</v>
      </c>
      <c r="AC923" s="16">
        <v>0</v>
      </c>
      <c r="AD923" s="36">
        <f t="shared" si="100"/>
        <v>0</v>
      </c>
      <c r="AE923" s="16">
        <v>0</v>
      </c>
      <c r="AF923" s="16">
        <v>0</v>
      </c>
      <c r="AG923" s="16">
        <f t="shared" si="101"/>
        <v>0</v>
      </c>
      <c r="AH923" s="16">
        <v>0</v>
      </c>
      <c r="AI923" s="16">
        <v>0</v>
      </c>
      <c r="AJ923" s="16">
        <f t="shared" si="102"/>
        <v>0</v>
      </c>
      <c r="AK923" s="16">
        <v>0</v>
      </c>
      <c r="AL923" s="16">
        <v>0</v>
      </c>
      <c r="AM923" s="16">
        <f t="shared" si="103"/>
        <v>0</v>
      </c>
      <c r="AN923" s="16">
        <v>0</v>
      </c>
      <c r="AO923" s="16">
        <v>0</v>
      </c>
      <c r="AP923" s="16">
        <f t="shared" si="104"/>
        <v>0</v>
      </c>
      <c r="AQ923" s="16">
        <v>0</v>
      </c>
      <c r="AR923" s="16">
        <f t="shared" si="105"/>
        <v>0</v>
      </c>
      <c r="AS923" s="16" t="s">
        <v>2036</v>
      </c>
      <c r="AT923" s="16" t="s">
        <v>273</v>
      </c>
      <c r="AU923" s="16" t="s">
        <v>274</v>
      </c>
      <c r="AV923" s="16">
        <v>0</v>
      </c>
      <c r="AW923" s="36">
        <v>0</v>
      </c>
      <c r="AX923" s="36">
        <v>0</v>
      </c>
      <c r="AY923" s="36">
        <v>0</v>
      </c>
      <c r="AZ923" s="36">
        <v>0</v>
      </c>
      <c r="BA923" s="36">
        <v>0</v>
      </c>
      <c r="BB923" s="36"/>
    </row>
    <row r="924" spans="1:54" hidden="1" x14ac:dyDescent="0.25">
      <c r="A924" s="2" t="str">
        <f t="shared" si="99"/>
        <v>R</v>
      </c>
      <c r="B924" s="34" t="s">
        <v>253</v>
      </c>
      <c r="C924" s="2" t="s">
        <v>3669</v>
      </c>
      <c r="D924" s="35" t="s">
        <v>3670</v>
      </c>
      <c r="E924" s="2" t="s">
        <v>3671</v>
      </c>
      <c r="F924" s="2" t="s">
        <v>3672</v>
      </c>
      <c r="G924" s="2" t="s">
        <v>3673</v>
      </c>
      <c r="H924" s="2" t="s">
        <v>3672</v>
      </c>
      <c r="I924" s="2" t="s">
        <v>3676</v>
      </c>
      <c r="J924" s="2" t="s">
        <v>3677</v>
      </c>
      <c r="K924" s="2" t="s">
        <v>262</v>
      </c>
      <c r="L924" s="2">
        <v>4207</v>
      </c>
      <c r="M924" s="2" t="s">
        <v>2171</v>
      </c>
      <c r="N924" s="2" t="s">
        <v>264</v>
      </c>
      <c r="O924" s="2" t="s">
        <v>300</v>
      </c>
      <c r="P924" s="2" t="s">
        <v>266</v>
      </c>
      <c r="Q924" s="2" t="s">
        <v>118</v>
      </c>
      <c r="R924" s="2" t="s">
        <v>267</v>
      </c>
      <c r="S924" s="2" t="s">
        <v>182</v>
      </c>
      <c r="T924" s="2" t="s">
        <v>1992</v>
      </c>
      <c r="U924" s="2" t="s">
        <v>183</v>
      </c>
      <c r="V924" s="2" t="s">
        <v>1993</v>
      </c>
      <c r="W924" s="2" t="s">
        <v>1994</v>
      </c>
      <c r="X924" s="2" t="s">
        <v>1995</v>
      </c>
      <c r="Y924" s="2" t="s">
        <v>1996</v>
      </c>
      <c r="Z924" s="16">
        <v>0</v>
      </c>
      <c r="AA924" s="16">
        <v>0</v>
      </c>
      <c r="AB924" s="16">
        <v>0</v>
      </c>
      <c r="AC924" s="16">
        <v>0</v>
      </c>
      <c r="AD924" s="36">
        <f t="shared" si="100"/>
        <v>0</v>
      </c>
      <c r="AE924" s="16">
        <v>0</v>
      </c>
      <c r="AF924" s="16">
        <v>0</v>
      </c>
      <c r="AG924" s="16">
        <f t="shared" si="101"/>
        <v>0</v>
      </c>
      <c r="AH924" s="16">
        <v>0</v>
      </c>
      <c r="AI924" s="16">
        <v>0</v>
      </c>
      <c r="AJ924" s="16">
        <f t="shared" si="102"/>
        <v>0</v>
      </c>
      <c r="AK924" s="16">
        <v>0</v>
      </c>
      <c r="AL924" s="16">
        <v>0</v>
      </c>
      <c r="AM924" s="16">
        <f t="shared" si="103"/>
        <v>0</v>
      </c>
      <c r="AN924" s="16">
        <v>0</v>
      </c>
      <c r="AO924" s="16">
        <v>0</v>
      </c>
      <c r="AP924" s="16">
        <f t="shared" si="104"/>
        <v>0</v>
      </c>
      <c r="AQ924" s="16">
        <v>0</v>
      </c>
      <c r="AR924" s="16">
        <f t="shared" si="105"/>
        <v>0</v>
      </c>
      <c r="AS924" s="16" t="s">
        <v>2164</v>
      </c>
      <c r="AT924" s="16" t="s">
        <v>273</v>
      </c>
      <c r="AU924" s="16" t="s">
        <v>274</v>
      </c>
      <c r="AV924" s="16">
        <v>0</v>
      </c>
      <c r="AW924" s="36">
        <v>0</v>
      </c>
      <c r="AX924" s="36">
        <v>0</v>
      </c>
      <c r="AY924" s="36">
        <v>0</v>
      </c>
      <c r="AZ924" s="36">
        <v>0</v>
      </c>
      <c r="BA924" s="36">
        <v>0</v>
      </c>
      <c r="BB924" s="36"/>
    </row>
    <row r="925" spans="1:54" hidden="1" x14ac:dyDescent="0.25">
      <c r="A925" s="2" t="str">
        <f t="shared" si="99"/>
        <v>R</v>
      </c>
      <c r="B925" s="34" t="s">
        <v>253</v>
      </c>
      <c r="C925" s="2" t="s">
        <v>3669</v>
      </c>
      <c r="D925" s="35" t="s">
        <v>3670</v>
      </c>
      <c r="E925" s="2" t="s">
        <v>3671</v>
      </c>
      <c r="F925" s="2" t="s">
        <v>3672</v>
      </c>
      <c r="G925" s="2" t="s">
        <v>3673</v>
      </c>
      <c r="H925" s="2" t="s">
        <v>3672</v>
      </c>
      <c r="I925" s="2" t="s">
        <v>3678</v>
      </c>
      <c r="J925" s="2" t="s">
        <v>3679</v>
      </c>
      <c r="K925" s="2" t="s">
        <v>262</v>
      </c>
      <c r="L925" s="2">
        <v>4580</v>
      </c>
      <c r="M925" s="2" t="s">
        <v>2396</v>
      </c>
      <c r="N925" s="2" t="s">
        <v>264</v>
      </c>
      <c r="O925" s="2" t="s">
        <v>300</v>
      </c>
      <c r="P925" s="2" t="s">
        <v>266</v>
      </c>
      <c r="Q925" s="2" t="s">
        <v>118</v>
      </c>
      <c r="R925" s="2" t="s">
        <v>267</v>
      </c>
      <c r="S925" s="2" t="s">
        <v>182</v>
      </c>
      <c r="T925" s="2" t="s">
        <v>268</v>
      </c>
      <c r="U925" s="2" t="s">
        <v>187</v>
      </c>
      <c r="V925" s="2" t="s">
        <v>269</v>
      </c>
      <c r="W925" s="2" t="s">
        <v>270</v>
      </c>
      <c r="X925" s="2" t="s">
        <v>2458</v>
      </c>
      <c r="Y925" s="2" t="s">
        <v>2459</v>
      </c>
      <c r="Z925" s="16">
        <v>0</v>
      </c>
      <c r="AA925" s="16">
        <v>0</v>
      </c>
      <c r="AB925" s="16">
        <v>0</v>
      </c>
      <c r="AC925" s="16">
        <v>0</v>
      </c>
      <c r="AD925" s="36">
        <f t="shared" si="100"/>
        <v>0</v>
      </c>
      <c r="AE925" s="16">
        <v>0</v>
      </c>
      <c r="AF925" s="16">
        <v>0</v>
      </c>
      <c r="AG925" s="16">
        <f t="shared" si="101"/>
        <v>0</v>
      </c>
      <c r="AH925" s="16">
        <v>0</v>
      </c>
      <c r="AI925" s="16">
        <v>0</v>
      </c>
      <c r="AJ925" s="16">
        <f t="shared" si="102"/>
        <v>0</v>
      </c>
      <c r="AK925" s="16">
        <v>0</v>
      </c>
      <c r="AL925" s="16">
        <v>0</v>
      </c>
      <c r="AM925" s="16">
        <f t="shared" si="103"/>
        <v>0</v>
      </c>
      <c r="AN925" s="16">
        <v>0</v>
      </c>
      <c r="AO925" s="16">
        <v>0</v>
      </c>
      <c r="AP925" s="16">
        <f t="shared" si="104"/>
        <v>0</v>
      </c>
      <c r="AQ925" s="16">
        <v>0</v>
      </c>
      <c r="AR925" s="16">
        <f t="shared" si="105"/>
        <v>0</v>
      </c>
      <c r="AS925" s="16" t="s">
        <v>2036</v>
      </c>
      <c r="AT925" s="16" t="s">
        <v>273</v>
      </c>
      <c r="AU925" s="16" t="s">
        <v>274</v>
      </c>
      <c r="AV925" s="16">
        <v>0</v>
      </c>
      <c r="AW925" s="36">
        <v>0</v>
      </c>
      <c r="AX925" s="36">
        <v>0</v>
      </c>
      <c r="AY925" s="36">
        <v>0</v>
      </c>
      <c r="AZ925" s="36">
        <v>0</v>
      </c>
      <c r="BA925" s="36">
        <v>0</v>
      </c>
      <c r="BB925" s="36"/>
    </row>
    <row r="926" spans="1:54" hidden="1" x14ac:dyDescent="0.25">
      <c r="A926" s="2" t="str">
        <f t="shared" si="99"/>
        <v>R</v>
      </c>
      <c r="B926" s="34" t="s">
        <v>253</v>
      </c>
      <c r="C926" s="2" t="s">
        <v>3669</v>
      </c>
      <c r="D926" s="35" t="s">
        <v>3670</v>
      </c>
      <c r="E926" s="2" t="s">
        <v>3671</v>
      </c>
      <c r="F926" s="2" t="s">
        <v>3672</v>
      </c>
      <c r="G926" s="2" t="s">
        <v>3673</v>
      </c>
      <c r="H926" s="2" t="s">
        <v>3672</v>
      </c>
      <c r="I926" s="2" t="s">
        <v>3680</v>
      </c>
      <c r="J926" s="2" t="s">
        <v>3681</v>
      </c>
      <c r="K926" s="2" t="s">
        <v>262</v>
      </c>
      <c r="L926" s="2">
        <v>3090</v>
      </c>
      <c r="M926" s="2" t="s">
        <v>2371</v>
      </c>
      <c r="N926" s="2" t="s">
        <v>264</v>
      </c>
      <c r="O926" s="2" t="s">
        <v>300</v>
      </c>
      <c r="P926" s="2" t="s">
        <v>266</v>
      </c>
      <c r="Q926" s="2" t="s">
        <v>118</v>
      </c>
      <c r="R926" s="2" t="s">
        <v>267</v>
      </c>
      <c r="S926" s="2" t="s">
        <v>182</v>
      </c>
      <c r="T926" s="2" t="s">
        <v>2150</v>
      </c>
      <c r="U926" s="2" t="s">
        <v>190</v>
      </c>
      <c r="V926" s="2" t="s">
        <v>494</v>
      </c>
      <c r="W926" s="2" t="s">
        <v>495</v>
      </c>
      <c r="X926" s="2" t="s">
        <v>2360</v>
      </c>
      <c r="Y926" s="2" t="s">
        <v>2361</v>
      </c>
      <c r="Z926" s="16">
        <v>0</v>
      </c>
      <c r="AA926" s="16">
        <v>0</v>
      </c>
      <c r="AB926" s="16">
        <v>0</v>
      </c>
      <c r="AC926" s="16">
        <v>0</v>
      </c>
      <c r="AD926" s="36">
        <f t="shared" si="100"/>
        <v>0</v>
      </c>
      <c r="AE926" s="16">
        <v>0</v>
      </c>
      <c r="AF926" s="16">
        <v>0</v>
      </c>
      <c r="AG926" s="16">
        <f t="shared" si="101"/>
        <v>0</v>
      </c>
      <c r="AH926" s="16">
        <v>0</v>
      </c>
      <c r="AI926" s="16">
        <v>0</v>
      </c>
      <c r="AJ926" s="16">
        <f t="shared" si="102"/>
        <v>0</v>
      </c>
      <c r="AK926" s="16">
        <v>0</v>
      </c>
      <c r="AL926" s="16">
        <v>0</v>
      </c>
      <c r="AM926" s="16">
        <f t="shared" si="103"/>
        <v>0</v>
      </c>
      <c r="AN926" s="16">
        <v>0</v>
      </c>
      <c r="AO926" s="16">
        <v>0</v>
      </c>
      <c r="AP926" s="16">
        <f t="shared" si="104"/>
        <v>0</v>
      </c>
      <c r="AQ926" s="16">
        <v>0</v>
      </c>
      <c r="AR926" s="16">
        <f t="shared" si="105"/>
        <v>0</v>
      </c>
      <c r="AS926" s="16">
        <v>0</v>
      </c>
      <c r="AT926" s="16" t="s">
        <v>273</v>
      </c>
      <c r="AU926" s="16" t="s">
        <v>274</v>
      </c>
      <c r="AV926" s="16">
        <v>0</v>
      </c>
      <c r="AW926" s="36">
        <v>0</v>
      </c>
      <c r="AX926" s="36">
        <v>0</v>
      </c>
      <c r="AY926" s="36">
        <v>0</v>
      </c>
      <c r="AZ926" s="36">
        <v>0</v>
      </c>
      <c r="BA926" s="36">
        <v>0</v>
      </c>
      <c r="BB926" s="36"/>
    </row>
    <row r="927" spans="1:54" hidden="1" x14ac:dyDescent="0.25">
      <c r="A927" s="2" t="str">
        <f t="shared" si="99"/>
        <v>R</v>
      </c>
      <c r="B927" s="34" t="s">
        <v>253</v>
      </c>
      <c r="C927" s="2" t="s">
        <v>3669</v>
      </c>
      <c r="D927" s="35" t="s">
        <v>3670</v>
      </c>
      <c r="E927" s="2" t="s">
        <v>3671</v>
      </c>
      <c r="F927" s="2" t="s">
        <v>3672</v>
      </c>
      <c r="G927" s="2" t="s">
        <v>3673</v>
      </c>
      <c r="H927" s="2" t="s">
        <v>3672</v>
      </c>
      <c r="I927" s="2" t="s">
        <v>3682</v>
      </c>
      <c r="J927" s="2" t="s">
        <v>3683</v>
      </c>
      <c r="K927" s="2" t="s">
        <v>262</v>
      </c>
      <c r="L927" s="2">
        <v>4207</v>
      </c>
      <c r="M927" s="2" t="s">
        <v>2171</v>
      </c>
      <c r="N927" s="2" t="s">
        <v>264</v>
      </c>
      <c r="O927" s="2" t="s">
        <v>300</v>
      </c>
      <c r="P927" s="2" t="s">
        <v>266</v>
      </c>
      <c r="Q927" s="2" t="s">
        <v>118</v>
      </c>
      <c r="R927" s="2" t="s">
        <v>267</v>
      </c>
      <c r="S927" s="2" t="s">
        <v>182</v>
      </c>
      <c r="T927" s="2" t="s">
        <v>2047</v>
      </c>
      <c r="U927" s="2" t="s">
        <v>191</v>
      </c>
      <c r="V927" s="2" t="s">
        <v>1993</v>
      </c>
      <c r="W927" s="2" t="s">
        <v>1994</v>
      </c>
      <c r="X927" s="2" t="s">
        <v>2243</v>
      </c>
      <c r="Y927" s="2" t="s">
        <v>2244</v>
      </c>
      <c r="Z927" s="16">
        <v>0</v>
      </c>
      <c r="AA927" s="16">
        <v>0</v>
      </c>
      <c r="AB927" s="16">
        <v>0</v>
      </c>
      <c r="AC927" s="16">
        <v>0</v>
      </c>
      <c r="AD927" s="36">
        <f t="shared" si="100"/>
        <v>0</v>
      </c>
      <c r="AE927" s="16">
        <v>0</v>
      </c>
      <c r="AF927" s="16">
        <v>0</v>
      </c>
      <c r="AG927" s="16">
        <f t="shared" si="101"/>
        <v>0</v>
      </c>
      <c r="AH927" s="16">
        <v>0</v>
      </c>
      <c r="AI927" s="16">
        <v>0</v>
      </c>
      <c r="AJ927" s="16">
        <f t="shared" si="102"/>
        <v>0</v>
      </c>
      <c r="AK927" s="16">
        <v>0</v>
      </c>
      <c r="AL927" s="16">
        <v>0</v>
      </c>
      <c r="AM927" s="16">
        <f t="shared" si="103"/>
        <v>0</v>
      </c>
      <c r="AN927" s="16">
        <v>0</v>
      </c>
      <c r="AO927" s="16">
        <v>0</v>
      </c>
      <c r="AP927" s="16">
        <f t="shared" si="104"/>
        <v>0</v>
      </c>
      <c r="AQ927" s="16">
        <v>0</v>
      </c>
      <c r="AR927" s="16">
        <f t="shared" si="105"/>
        <v>0</v>
      </c>
      <c r="AS927" s="16" t="s">
        <v>2164</v>
      </c>
      <c r="AT927" s="16" t="s">
        <v>273</v>
      </c>
      <c r="AU927" s="16" t="s">
        <v>274</v>
      </c>
      <c r="AV927" s="16">
        <v>0</v>
      </c>
      <c r="AW927" s="36">
        <v>0</v>
      </c>
      <c r="AX927" s="36">
        <v>0</v>
      </c>
      <c r="AY927" s="36">
        <v>0</v>
      </c>
      <c r="AZ927" s="36">
        <v>0</v>
      </c>
      <c r="BA927" s="36">
        <v>0</v>
      </c>
      <c r="BB927" s="36"/>
    </row>
    <row r="928" spans="1:54" hidden="1" x14ac:dyDescent="0.25">
      <c r="A928" s="2" t="str">
        <f t="shared" si="99"/>
        <v>R</v>
      </c>
      <c r="B928" s="34" t="s">
        <v>253</v>
      </c>
      <c r="C928" s="2" t="s">
        <v>3669</v>
      </c>
      <c r="D928" s="35" t="s">
        <v>3670</v>
      </c>
      <c r="E928" s="2" t="s">
        <v>3671</v>
      </c>
      <c r="F928" s="2" t="s">
        <v>3672</v>
      </c>
      <c r="G928" s="2" t="s">
        <v>3673</v>
      </c>
      <c r="H928" s="2" t="s">
        <v>3672</v>
      </c>
      <c r="I928" s="2" t="s">
        <v>3684</v>
      </c>
      <c r="J928" s="2" t="s">
        <v>3685</v>
      </c>
      <c r="K928" s="2" t="s">
        <v>262</v>
      </c>
      <c r="L928" s="2">
        <v>4580</v>
      </c>
      <c r="M928" s="2" t="s">
        <v>2396</v>
      </c>
      <c r="N928" s="2" t="s">
        <v>264</v>
      </c>
      <c r="O928" s="2" t="s">
        <v>300</v>
      </c>
      <c r="P928" s="2" t="s">
        <v>266</v>
      </c>
      <c r="Q928" s="2" t="s">
        <v>118</v>
      </c>
      <c r="R928" s="2" t="s">
        <v>267</v>
      </c>
      <c r="S928" s="2" t="s">
        <v>182</v>
      </c>
      <c r="T928" s="2" t="s">
        <v>2008</v>
      </c>
      <c r="U928" s="2" t="s">
        <v>193</v>
      </c>
      <c r="V928" s="2" t="s">
        <v>269</v>
      </c>
      <c r="W928" s="2" t="s">
        <v>270</v>
      </c>
      <c r="X928" s="2" t="s">
        <v>2009</v>
      </c>
      <c r="Y928" s="2" t="s">
        <v>2010</v>
      </c>
      <c r="Z928" s="16">
        <v>0</v>
      </c>
      <c r="AA928" s="16">
        <v>0</v>
      </c>
      <c r="AB928" s="16">
        <v>0</v>
      </c>
      <c r="AC928" s="16">
        <v>0</v>
      </c>
      <c r="AD928" s="36">
        <f t="shared" si="100"/>
        <v>0</v>
      </c>
      <c r="AE928" s="16">
        <v>0</v>
      </c>
      <c r="AF928" s="16">
        <v>0</v>
      </c>
      <c r="AG928" s="16">
        <f t="shared" si="101"/>
        <v>0</v>
      </c>
      <c r="AH928" s="16">
        <v>0</v>
      </c>
      <c r="AI928" s="16">
        <v>0</v>
      </c>
      <c r="AJ928" s="16">
        <f t="shared" si="102"/>
        <v>0</v>
      </c>
      <c r="AK928" s="16">
        <v>0</v>
      </c>
      <c r="AL928" s="16">
        <v>0</v>
      </c>
      <c r="AM928" s="16">
        <f t="shared" si="103"/>
        <v>0</v>
      </c>
      <c r="AN928" s="16">
        <v>0</v>
      </c>
      <c r="AO928" s="16">
        <v>0</v>
      </c>
      <c r="AP928" s="16">
        <f t="shared" si="104"/>
        <v>0</v>
      </c>
      <c r="AQ928" s="16">
        <v>0</v>
      </c>
      <c r="AR928" s="16">
        <f t="shared" si="105"/>
        <v>0</v>
      </c>
      <c r="AS928" s="16" t="s">
        <v>2036</v>
      </c>
      <c r="AT928" s="16" t="s">
        <v>273</v>
      </c>
      <c r="AU928" s="16" t="s">
        <v>274</v>
      </c>
      <c r="AV928" s="16">
        <v>0</v>
      </c>
      <c r="AW928" s="36">
        <v>0</v>
      </c>
      <c r="AX928" s="36">
        <v>0</v>
      </c>
      <c r="AY928" s="36">
        <v>0</v>
      </c>
      <c r="AZ928" s="36">
        <v>0</v>
      </c>
      <c r="BA928" s="36">
        <v>0</v>
      </c>
      <c r="BB928" s="36"/>
    </row>
    <row r="929" spans="1:54" hidden="1" x14ac:dyDescent="0.25">
      <c r="A929" s="2" t="str">
        <f t="shared" si="99"/>
        <v>R</v>
      </c>
      <c r="B929" s="34" t="s">
        <v>253</v>
      </c>
      <c r="C929" s="2" t="s">
        <v>3669</v>
      </c>
      <c r="D929" s="35" t="s">
        <v>3670</v>
      </c>
      <c r="E929" s="2" t="s">
        <v>3671</v>
      </c>
      <c r="F929" s="2" t="s">
        <v>3672</v>
      </c>
      <c r="G929" s="2" t="s">
        <v>3673</v>
      </c>
      <c r="H929" s="2" t="s">
        <v>3672</v>
      </c>
      <c r="I929" s="2" t="s">
        <v>3686</v>
      </c>
      <c r="J929" s="2" t="s">
        <v>3687</v>
      </c>
      <c r="K929" s="2" t="s">
        <v>262</v>
      </c>
      <c r="L929" s="2">
        <v>4580</v>
      </c>
      <c r="M929" s="2" t="s">
        <v>2396</v>
      </c>
      <c r="N929" s="2" t="s">
        <v>264</v>
      </c>
      <c r="O929" s="2" t="s">
        <v>300</v>
      </c>
      <c r="P929" s="2" t="s">
        <v>266</v>
      </c>
      <c r="Q929" s="2" t="s">
        <v>118</v>
      </c>
      <c r="R929" s="2" t="s">
        <v>267</v>
      </c>
      <c r="S929" s="2" t="s">
        <v>182</v>
      </c>
      <c r="T929" s="2" t="s">
        <v>268</v>
      </c>
      <c r="U929" s="2" t="s">
        <v>187</v>
      </c>
      <c r="V929" s="2" t="s">
        <v>269</v>
      </c>
      <c r="W929" s="2" t="s">
        <v>270</v>
      </c>
      <c r="X929" s="2" t="s">
        <v>2458</v>
      </c>
      <c r="Y929" s="2" t="s">
        <v>2459</v>
      </c>
      <c r="Z929" s="16">
        <v>0</v>
      </c>
      <c r="AA929" s="16">
        <v>0</v>
      </c>
      <c r="AB929" s="16">
        <v>0</v>
      </c>
      <c r="AC929" s="16">
        <v>0</v>
      </c>
      <c r="AD929" s="36">
        <f t="shared" si="100"/>
        <v>0</v>
      </c>
      <c r="AE929" s="16">
        <v>0</v>
      </c>
      <c r="AF929" s="16">
        <v>0</v>
      </c>
      <c r="AG929" s="16">
        <f t="shared" si="101"/>
        <v>0</v>
      </c>
      <c r="AH929" s="16">
        <v>0</v>
      </c>
      <c r="AI929" s="16">
        <v>0</v>
      </c>
      <c r="AJ929" s="16">
        <f t="shared" si="102"/>
        <v>0</v>
      </c>
      <c r="AK929" s="16">
        <v>0</v>
      </c>
      <c r="AL929" s="16">
        <v>0</v>
      </c>
      <c r="AM929" s="16">
        <f t="shared" si="103"/>
        <v>0</v>
      </c>
      <c r="AN929" s="16">
        <v>0</v>
      </c>
      <c r="AO929" s="16">
        <v>0</v>
      </c>
      <c r="AP929" s="16">
        <f t="shared" si="104"/>
        <v>0</v>
      </c>
      <c r="AQ929" s="16">
        <v>0</v>
      </c>
      <c r="AR929" s="16">
        <f t="shared" si="105"/>
        <v>0</v>
      </c>
      <c r="AS929" s="16" t="s">
        <v>2036</v>
      </c>
      <c r="AT929" s="16" t="s">
        <v>273</v>
      </c>
      <c r="AU929" s="16" t="s">
        <v>274</v>
      </c>
      <c r="AV929" s="16">
        <v>0</v>
      </c>
      <c r="AW929" s="36">
        <v>0</v>
      </c>
      <c r="AX929" s="36">
        <v>0</v>
      </c>
      <c r="AY929" s="36">
        <v>0</v>
      </c>
      <c r="AZ929" s="36">
        <v>0</v>
      </c>
      <c r="BA929" s="36">
        <v>0</v>
      </c>
      <c r="BB929" s="36"/>
    </row>
    <row r="930" spans="1:54" hidden="1" x14ac:dyDescent="0.25">
      <c r="A930" s="2" t="str">
        <f t="shared" si="99"/>
        <v>R</v>
      </c>
      <c r="B930" s="34" t="s">
        <v>253</v>
      </c>
      <c r="C930" s="2" t="s">
        <v>3669</v>
      </c>
      <c r="D930" s="35" t="s">
        <v>3670</v>
      </c>
      <c r="E930" s="2" t="s">
        <v>3671</v>
      </c>
      <c r="F930" s="2" t="s">
        <v>3672</v>
      </c>
      <c r="G930" s="2" t="s">
        <v>3673</v>
      </c>
      <c r="H930" s="2" t="s">
        <v>3672</v>
      </c>
      <c r="I930" s="2" t="s">
        <v>3688</v>
      </c>
      <c r="J930" s="2" t="s">
        <v>3689</v>
      </c>
      <c r="K930" s="2" t="s">
        <v>262</v>
      </c>
      <c r="L930" s="2">
        <v>4207</v>
      </c>
      <c r="M930" s="2" t="s">
        <v>2171</v>
      </c>
      <c r="N930" s="2" t="s">
        <v>264</v>
      </c>
      <c r="O930" s="2" t="s">
        <v>300</v>
      </c>
      <c r="P930" s="2" t="s">
        <v>266</v>
      </c>
      <c r="Q930" s="2" t="s">
        <v>118</v>
      </c>
      <c r="R930" s="2" t="s">
        <v>267</v>
      </c>
      <c r="S930" s="2" t="s">
        <v>182</v>
      </c>
      <c r="T930" s="2" t="s">
        <v>1992</v>
      </c>
      <c r="U930" s="2" t="s">
        <v>183</v>
      </c>
      <c r="V930" s="2" t="s">
        <v>1993</v>
      </c>
      <c r="W930" s="2" t="s">
        <v>1994</v>
      </c>
      <c r="X930" s="2" t="s">
        <v>2141</v>
      </c>
      <c r="Y930" s="2" t="s">
        <v>2142</v>
      </c>
      <c r="Z930" s="16">
        <v>0</v>
      </c>
      <c r="AA930" s="16">
        <v>0</v>
      </c>
      <c r="AB930" s="16">
        <v>0</v>
      </c>
      <c r="AC930" s="16">
        <v>0</v>
      </c>
      <c r="AD930" s="36">
        <f t="shared" si="100"/>
        <v>0</v>
      </c>
      <c r="AE930" s="16">
        <v>0</v>
      </c>
      <c r="AF930" s="16">
        <v>0</v>
      </c>
      <c r="AG930" s="16">
        <f t="shared" si="101"/>
        <v>0</v>
      </c>
      <c r="AH930" s="16">
        <v>0</v>
      </c>
      <c r="AI930" s="16">
        <v>0</v>
      </c>
      <c r="AJ930" s="16">
        <f t="shared" si="102"/>
        <v>0</v>
      </c>
      <c r="AK930" s="16">
        <v>0</v>
      </c>
      <c r="AL930" s="16">
        <v>0</v>
      </c>
      <c r="AM930" s="16">
        <f t="shared" si="103"/>
        <v>0</v>
      </c>
      <c r="AN930" s="16">
        <v>0</v>
      </c>
      <c r="AO930" s="16">
        <v>0</v>
      </c>
      <c r="AP930" s="16">
        <f t="shared" si="104"/>
        <v>0</v>
      </c>
      <c r="AQ930" s="16">
        <v>0</v>
      </c>
      <c r="AR930" s="16">
        <f t="shared" si="105"/>
        <v>0</v>
      </c>
      <c r="AS930" s="16" t="s">
        <v>2164</v>
      </c>
      <c r="AT930" s="16" t="s">
        <v>273</v>
      </c>
      <c r="AU930" s="16" t="s">
        <v>274</v>
      </c>
      <c r="AV930" s="16">
        <v>0</v>
      </c>
      <c r="AW930" s="36">
        <v>0</v>
      </c>
      <c r="AX930" s="36">
        <v>0</v>
      </c>
      <c r="AY930" s="36">
        <v>0</v>
      </c>
      <c r="AZ930" s="36">
        <v>0</v>
      </c>
      <c r="BA930" s="36">
        <v>0</v>
      </c>
      <c r="BB930" s="36"/>
    </row>
    <row r="931" spans="1:54" hidden="1" x14ac:dyDescent="0.25">
      <c r="A931" s="2" t="str">
        <f t="shared" si="99"/>
        <v>R</v>
      </c>
      <c r="B931" s="34" t="s">
        <v>253</v>
      </c>
      <c r="C931" s="2" t="s">
        <v>3669</v>
      </c>
      <c r="D931" s="35" t="s">
        <v>3670</v>
      </c>
      <c r="E931" s="2" t="s">
        <v>3671</v>
      </c>
      <c r="F931" s="2" t="s">
        <v>3672</v>
      </c>
      <c r="G931" s="2" t="s">
        <v>3673</v>
      </c>
      <c r="H931" s="2" t="s">
        <v>3672</v>
      </c>
      <c r="I931" s="2" t="s">
        <v>3690</v>
      </c>
      <c r="J931" s="2" t="s">
        <v>3691</v>
      </c>
      <c r="K931" s="2" t="s">
        <v>262</v>
      </c>
      <c r="L931" s="2">
        <v>4580</v>
      </c>
      <c r="M931" s="2" t="s">
        <v>2396</v>
      </c>
      <c r="N931" s="2" t="s">
        <v>264</v>
      </c>
      <c r="O931" s="2" t="s">
        <v>300</v>
      </c>
      <c r="P931" s="2" t="s">
        <v>266</v>
      </c>
      <c r="Q931" s="2" t="s">
        <v>118</v>
      </c>
      <c r="R931" s="2" t="s">
        <v>267</v>
      </c>
      <c r="S931" s="2" t="s">
        <v>182</v>
      </c>
      <c r="T931" s="2" t="s">
        <v>2982</v>
      </c>
      <c r="U931" s="2" t="s">
        <v>194</v>
      </c>
      <c r="V931" s="2" t="s">
        <v>2020</v>
      </c>
      <c r="W931" s="2" t="s">
        <v>2021</v>
      </c>
      <c r="X931" s="2" t="s">
        <v>2022</v>
      </c>
      <c r="Y931" s="2" t="s">
        <v>2023</v>
      </c>
      <c r="Z931" s="16">
        <v>0</v>
      </c>
      <c r="AA931" s="16">
        <v>0</v>
      </c>
      <c r="AB931" s="16">
        <v>0</v>
      </c>
      <c r="AC931" s="16">
        <v>0</v>
      </c>
      <c r="AD931" s="36">
        <f t="shared" si="100"/>
        <v>0</v>
      </c>
      <c r="AE931" s="16">
        <v>0</v>
      </c>
      <c r="AF931" s="16">
        <v>0</v>
      </c>
      <c r="AG931" s="16">
        <f t="shared" si="101"/>
        <v>0</v>
      </c>
      <c r="AH931" s="16">
        <v>0</v>
      </c>
      <c r="AI931" s="16">
        <v>0</v>
      </c>
      <c r="AJ931" s="16">
        <f t="shared" si="102"/>
        <v>0</v>
      </c>
      <c r="AK931" s="16">
        <v>0</v>
      </c>
      <c r="AL931" s="16">
        <v>0</v>
      </c>
      <c r="AM931" s="16">
        <f t="shared" si="103"/>
        <v>0</v>
      </c>
      <c r="AN931" s="16">
        <v>0</v>
      </c>
      <c r="AO931" s="16">
        <v>0</v>
      </c>
      <c r="AP931" s="16">
        <f t="shared" si="104"/>
        <v>0</v>
      </c>
      <c r="AQ931" s="16">
        <v>0</v>
      </c>
      <c r="AR931" s="16">
        <f t="shared" si="105"/>
        <v>0</v>
      </c>
      <c r="AS931" s="16" t="s">
        <v>2808</v>
      </c>
      <c r="AT931" s="16" t="s">
        <v>273</v>
      </c>
      <c r="AU931" s="16" t="s">
        <v>274</v>
      </c>
      <c r="AV931" s="16">
        <v>0</v>
      </c>
      <c r="AW931" s="36">
        <v>0</v>
      </c>
      <c r="AX931" s="36">
        <v>0</v>
      </c>
      <c r="AY931" s="36">
        <v>0</v>
      </c>
      <c r="AZ931" s="36">
        <v>0</v>
      </c>
      <c r="BA931" s="36">
        <v>0</v>
      </c>
      <c r="BB931" s="36"/>
    </row>
    <row r="932" spans="1:54" hidden="1" x14ac:dyDescent="0.25">
      <c r="A932" s="2" t="str">
        <f t="shared" si="99"/>
        <v>R</v>
      </c>
      <c r="B932" s="34" t="s">
        <v>253</v>
      </c>
      <c r="C932" s="2" t="s">
        <v>3669</v>
      </c>
      <c r="D932" s="35" t="s">
        <v>3670</v>
      </c>
      <c r="E932" s="2" t="s">
        <v>3671</v>
      </c>
      <c r="F932" s="2" t="s">
        <v>3672</v>
      </c>
      <c r="G932" s="2" t="s">
        <v>3673</v>
      </c>
      <c r="H932" s="2" t="s">
        <v>3672</v>
      </c>
      <c r="I932" s="2" t="s">
        <v>3692</v>
      </c>
      <c r="J932" s="2" t="s">
        <v>3693</v>
      </c>
      <c r="K932" s="2" t="s">
        <v>262</v>
      </c>
      <c r="L932" s="2">
        <v>4207</v>
      </c>
      <c r="M932" s="2" t="s">
        <v>2171</v>
      </c>
      <c r="N932" s="2" t="s">
        <v>264</v>
      </c>
      <c r="O932" s="2" t="s">
        <v>300</v>
      </c>
      <c r="P932" s="2" t="s">
        <v>266</v>
      </c>
      <c r="Q932" s="2" t="s">
        <v>118</v>
      </c>
      <c r="R932" s="2" t="s">
        <v>267</v>
      </c>
      <c r="S932" s="2" t="s">
        <v>182</v>
      </c>
      <c r="T932" s="2" t="s">
        <v>2249</v>
      </c>
      <c r="U932" s="2" t="s">
        <v>184</v>
      </c>
      <c r="V932" s="2" t="s">
        <v>2841</v>
      </c>
      <c r="W932" s="2" t="s">
        <v>2842</v>
      </c>
      <c r="X932" s="2" t="s">
        <v>2843</v>
      </c>
      <c r="Y932" s="2" t="s">
        <v>2844</v>
      </c>
      <c r="Z932" s="16">
        <v>0</v>
      </c>
      <c r="AA932" s="16">
        <v>0</v>
      </c>
      <c r="AB932" s="16">
        <v>0</v>
      </c>
      <c r="AC932" s="16">
        <v>0</v>
      </c>
      <c r="AD932" s="36">
        <f t="shared" si="100"/>
        <v>0</v>
      </c>
      <c r="AE932" s="16">
        <v>0</v>
      </c>
      <c r="AF932" s="16">
        <v>0</v>
      </c>
      <c r="AG932" s="16">
        <f t="shared" si="101"/>
        <v>0</v>
      </c>
      <c r="AH932" s="16">
        <v>0</v>
      </c>
      <c r="AI932" s="16">
        <v>0</v>
      </c>
      <c r="AJ932" s="16">
        <f t="shared" si="102"/>
        <v>0</v>
      </c>
      <c r="AK932" s="16">
        <v>0</v>
      </c>
      <c r="AL932" s="16">
        <v>0</v>
      </c>
      <c r="AM932" s="16">
        <f t="shared" si="103"/>
        <v>0</v>
      </c>
      <c r="AN932" s="16">
        <v>0</v>
      </c>
      <c r="AO932" s="16">
        <v>0</v>
      </c>
      <c r="AP932" s="16">
        <f t="shared" si="104"/>
        <v>0</v>
      </c>
      <c r="AQ932" s="16">
        <v>0</v>
      </c>
      <c r="AR932" s="16">
        <f t="shared" si="105"/>
        <v>0</v>
      </c>
      <c r="AS932" s="16" t="s">
        <v>2164</v>
      </c>
      <c r="AT932" s="16" t="s">
        <v>273</v>
      </c>
      <c r="AU932" s="16" t="s">
        <v>274</v>
      </c>
      <c r="AV932" s="16">
        <v>0</v>
      </c>
      <c r="AW932" s="36">
        <v>0</v>
      </c>
      <c r="AX932" s="36">
        <v>0</v>
      </c>
      <c r="AY932" s="36">
        <v>0</v>
      </c>
      <c r="AZ932" s="36">
        <v>0</v>
      </c>
      <c r="BA932" s="36">
        <v>0</v>
      </c>
      <c r="BB932" s="36"/>
    </row>
    <row r="933" spans="1:54" hidden="1" x14ac:dyDescent="0.25">
      <c r="A933" s="2" t="str">
        <f t="shared" si="99"/>
        <v>R</v>
      </c>
      <c r="B933" s="34" t="s">
        <v>253</v>
      </c>
      <c r="C933" s="2" t="s">
        <v>3669</v>
      </c>
      <c r="D933" s="35" t="s">
        <v>3670</v>
      </c>
      <c r="E933" s="2" t="s">
        <v>3671</v>
      </c>
      <c r="F933" s="2" t="s">
        <v>3672</v>
      </c>
      <c r="G933" s="2" t="s">
        <v>3673</v>
      </c>
      <c r="H933" s="2" t="s">
        <v>3672</v>
      </c>
      <c r="I933" s="2" t="s">
        <v>3694</v>
      </c>
      <c r="J933" s="2" t="s">
        <v>3695</v>
      </c>
      <c r="K933" s="2" t="s">
        <v>262</v>
      </c>
      <c r="L933" s="2">
        <v>4580</v>
      </c>
      <c r="M933" s="2" t="s">
        <v>2396</v>
      </c>
      <c r="N933" s="2" t="s">
        <v>264</v>
      </c>
      <c r="O933" s="2" t="s">
        <v>300</v>
      </c>
      <c r="P933" s="2" t="s">
        <v>266</v>
      </c>
      <c r="Q933" s="2" t="s">
        <v>118</v>
      </c>
      <c r="R933" s="2" t="s">
        <v>267</v>
      </c>
      <c r="S933" s="2" t="s">
        <v>182</v>
      </c>
      <c r="T933" s="2" t="s">
        <v>2828</v>
      </c>
      <c r="U933" s="2" t="s">
        <v>188</v>
      </c>
      <c r="V933" s="2" t="s">
        <v>2020</v>
      </c>
      <c r="W933" s="2" t="s">
        <v>2021</v>
      </c>
      <c r="X933" s="2" t="s">
        <v>2992</v>
      </c>
      <c r="Y933" s="2" t="s">
        <v>2993</v>
      </c>
      <c r="Z933" s="16">
        <v>0</v>
      </c>
      <c r="AA933" s="16">
        <v>0</v>
      </c>
      <c r="AB933" s="16">
        <v>0</v>
      </c>
      <c r="AC933" s="16">
        <v>0</v>
      </c>
      <c r="AD933" s="36">
        <f t="shared" si="100"/>
        <v>0</v>
      </c>
      <c r="AE933" s="16">
        <v>0</v>
      </c>
      <c r="AF933" s="16">
        <v>0</v>
      </c>
      <c r="AG933" s="16">
        <f t="shared" si="101"/>
        <v>0</v>
      </c>
      <c r="AH933" s="16">
        <v>0</v>
      </c>
      <c r="AI933" s="16">
        <v>0</v>
      </c>
      <c r="AJ933" s="16">
        <f t="shared" si="102"/>
        <v>0</v>
      </c>
      <c r="AK933" s="16">
        <v>0</v>
      </c>
      <c r="AL933" s="16">
        <v>0</v>
      </c>
      <c r="AM933" s="16">
        <f t="shared" si="103"/>
        <v>0</v>
      </c>
      <c r="AN933" s="16">
        <v>0</v>
      </c>
      <c r="AO933" s="16">
        <v>0</v>
      </c>
      <c r="AP933" s="16">
        <f t="shared" si="104"/>
        <v>0</v>
      </c>
      <c r="AQ933" s="16">
        <v>0</v>
      </c>
      <c r="AR933" s="16">
        <f t="shared" si="105"/>
        <v>0</v>
      </c>
      <c r="AS933" s="16" t="s">
        <v>2808</v>
      </c>
      <c r="AT933" s="16" t="s">
        <v>273</v>
      </c>
      <c r="AU933" s="16" t="s">
        <v>274</v>
      </c>
      <c r="AV933" s="16">
        <v>0</v>
      </c>
      <c r="AW933" s="36">
        <v>0</v>
      </c>
      <c r="AX933" s="36">
        <v>0</v>
      </c>
      <c r="AY933" s="36">
        <v>0</v>
      </c>
      <c r="AZ933" s="36">
        <v>0</v>
      </c>
      <c r="BA933" s="36">
        <v>0</v>
      </c>
      <c r="BB933" s="36"/>
    </row>
    <row r="934" spans="1:54" hidden="1" x14ac:dyDescent="0.25">
      <c r="A934" s="2" t="str">
        <f t="shared" si="99"/>
        <v>R</v>
      </c>
      <c r="B934" s="34" t="s">
        <v>253</v>
      </c>
      <c r="C934" s="2" t="s">
        <v>3669</v>
      </c>
      <c r="D934" s="35" t="s">
        <v>3670</v>
      </c>
      <c r="E934" s="2" t="s">
        <v>3671</v>
      </c>
      <c r="F934" s="2" t="s">
        <v>3672</v>
      </c>
      <c r="G934" s="2" t="s">
        <v>3673</v>
      </c>
      <c r="H934" s="2" t="s">
        <v>3672</v>
      </c>
      <c r="I934" s="2" t="s">
        <v>3696</v>
      </c>
      <c r="J934" s="2" t="s">
        <v>3697</v>
      </c>
      <c r="K934" s="2" t="s">
        <v>262</v>
      </c>
      <c r="L934" s="2">
        <v>3083</v>
      </c>
      <c r="M934" s="2" t="s">
        <v>3108</v>
      </c>
      <c r="N934" s="2" t="s">
        <v>264</v>
      </c>
      <c r="O934" s="2" t="s">
        <v>300</v>
      </c>
      <c r="P934" s="2" t="s">
        <v>266</v>
      </c>
      <c r="Q934" s="2" t="s">
        <v>118</v>
      </c>
      <c r="R934" s="2" t="s">
        <v>267</v>
      </c>
      <c r="S934" s="2" t="s">
        <v>182</v>
      </c>
      <c r="T934" s="2" t="s">
        <v>3109</v>
      </c>
      <c r="U934" s="2" t="s">
        <v>186</v>
      </c>
      <c r="V934" s="2" t="s">
        <v>3110</v>
      </c>
      <c r="W934" s="2" t="s">
        <v>3111</v>
      </c>
      <c r="X934" s="2" t="s">
        <v>3112</v>
      </c>
      <c r="Y934" s="2" t="s">
        <v>186</v>
      </c>
      <c r="Z934" s="16">
        <v>0</v>
      </c>
      <c r="AA934" s="16">
        <v>0</v>
      </c>
      <c r="AB934" s="16">
        <v>0</v>
      </c>
      <c r="AC934" s="16">
        <v>0</v>
      </c>
      <c r="AD934" s="36">
        <f t="shared" si="100"/>
        <v>0</v>
      </c>
      <c r="AE934" s="16">
        <v>0</v>
      </c>
      <c r="AF934" s="16">
        <v>0</v>
      </c>
      <c r="AG934" s="16">
        <f t="shared" si="101"/>
        <v>0</v>
      </c>
      <c r="AH934" s="16">
        <v>0</v>
      </c>
      <c r="AI934" s="16">
        <v>0</v>
      </c>
      <c r="AJ934" s="16">
        <f t="shared" si="102"/>
        <v>0</v>
      </c>
      <c r="AK934" s="16">
        <v>0</v>
      </c>
      <c r="AL934" s="16">
        <v>0</v>
      </c>
      <c r="AM934" s="16">
        <f t="shared" si="103"/>
        <v>0</v>
      </c>
      <c r="AN934" s="16">
        <v>0</v>
      </c>
      <c r="AO934" s="16">
        <v>0</v>
      </c>
      <c r="AP934" s="16">
        <f t="shared" si="104"/>
        <v>0</v>
      </c>
      <c r="AQ934" s="16">
        <v>0</v>
      </c>
      <c r="AR934" s="16">
        <f t="shared" si="105"/>
        <v>0</v>
      </c>
      <c r="AS934" s="16" t="s">
        <v>2808</v>
      </c>
      <c r="AT934" s="16" t="s">
        <v>273</v>
      </c>
      <c r="AU934" s="16" t="s">
        <v>274</v>
      </c>
      <c r="AV934" s="16">
        <v>0</v>
      </c>
      <c r="AW934" s="36">
        <v>0</v>
      </c>
      <c r="AX934" s="36">
        <v>0</v>
      </c>
      <c r="AY934" s="36">
        <v>0</v>
      </c>
      <c r="AZ934" s="36">
        <v>0</v>
      </c>
      <c r="BA934" s="36">
        <v>0</v>
      </c>
      <c r="BB934" s="36"/>
    </row>
    <row r="935" spans="1:54" hidden="1" x14ac:dyDescent="0.25">
      <c r="A935" s="2" t="str">
        <f t="shared" si="99"/>
        <v>R</v>
      </c>
      <c r="B935" s="34" t="s">
        <v>253</v>
      </c>
      <c r="C935" s="2" t="s">
        <v>3669</v>
      </c>
      <c r="D935" s="35" t="s">
        <v>3670</v>
      </c>
      <c r="E935" s="2" t="s">
        <v>3671</v>
      </c>
      <c r="F935" s="2" t="s">
        <v>3672</v>
      </c>
      <c r="G935" s="2" t="s">
        <v>3673</v>
      </c>
      <c r="H935" s="2" t="s">
        <v>3672</v>
      </c>
      <c r="I935" s="2" t="s">
        <v>3698</v>
      </c>
      <c r="J935" s="2" t="s">
        <v>3699</v>
      </c>
      <c r="K935" s="2" t="s">
        <v>262</v>
      </c>
      <c r="L935" s="2">
        <v>4207</v>
      </c>
      <c r="M935" s="2" t="s">
        <v>2171</v>
      </c>
      <c r="N935" s="2" t="s">
        <v>264</v>
      </c>
      <c r="O935" s="2" t="s">
        <v>300</v>
      </c>
      <c r="P935" s="2" t="s">
        <v>266</v>
      </c>
      <c r="Q935" s="2" t="s">
        <v>118</v>
      </c>
      <c r="R935" s="2" t="s">
        <v>267</v>
      </c>
      <c r="S935" s="2" t="s">
        <v>182</v>
      </c>
      <c r="T935" s="2" t="s">
        <v>2249</v>
      </c>
      <c r="U935" s="2" t="s">
        <v>184</v>
      </c>
      <c r="V935" s="2" t="s">
        <v>2841</v>
      </c>
      <c r="W935" s="2" t="s">
        <v>2842</v>
      </c>
      <c r="X935" s="2" t="s">
        <v>2843</v>
      </c>
      <c r="Y935" s="2" t="s">
        <v>2844</v>
      </c>
      <c r="Z935" s="16">
        <v>0</v>
      </c>
      <c r="AA935" s="16">
        <v>0</v>
      </c>
      <c r="AB935" s="16">
        <v>0</v>
      </c>
      <c r="AC935" s="16">
        <v>0</v>
      </c>
      <c r="AD935" s="36">
        <f t="shared" si="100"/>
        <v>0</v>
      </c>
      <c r="AE935" s="16">
        <v>0</v>
      </c>
      <c r="AF935" s="16">
        <v>0</v>
      </c>
      <c r="AG935" s="16">
        <f t="shared" si="101"/>
        <v>0</v>
      </c>
      <c r="AH935" s="16">
        <v>0</v>
      </c>
      <c r="AI935" s="16">
        <v>0</v>
      </c>
      <c r="AJ935" s="16">
        <f t="shared" si="102"/>
        <v>0</v>
      </c>
      <c r="AK935" s="16">
        <v>0</v>
      </c>
      <c r="AL935" s="16">
        <v>0</v>
      </c>
      <c r="AM935" s="16">
        <f t="shared" si="103"/>
        <v>0</v>
      </c>
      <c r="AN935" s="16">
        <v>0</v>
      </c>
      <c r="AO935" s="16">
        <v>0</v>
      </c>
      <c r="AP935" s="16">
        <f t="shared" si="104"/>
        <v>0</v>
      </c>
      <c r="AQ935" s="16">
        <v>0</v>
      </c>
      <c r="AR935" s="16">
        <f t="shared" si="105"/>
        <v>0</v>
      </c>
      <c r="AS935" s="16" t="s">
        <v>2164</v>
      </c>
      <c r="AT935" s="16" t="s">
        <v>273</v>
      </c>
      <c r="AU935" s="16" t="s">
        <v>274</v>
      </c>
      <c r="AV935" s="16">
        <v>0</v>
      </c>
      <c r="AW935" s="36">
        <v>0</v>
      </c>
      <c r="AX935" s="36">
        <v>0</v>
      </c>
      <c r="AY935" s="36">
        <v>0</v>
      </c>
      <c r="AZ935" s="36">
        <v>0</v>
      </c>
      <c r="BA935" s="36">
        <v>0</v>
      </c>
      <c r="BB935" s="36"/>
    </row>
    <row r="936" spans="1:54" hidden="1" x14ac:dyDescent="0.25">
      <c r="A936" s="2" t="str">
        <f t="shared" si="99"/>
        <v>R</v>
      </c>
      <c r="B936" s="34" t="s">
        <v>253</v>
      </c>
      <c r="C936" s="2" t="s">
        <v>3669</v>
      </c>
      <c r="D936" s="35" t="s">
        <v>3670</v>
      </c>
      <c r="E936" s="2" t="s">
        <v>3671</v>
      </c>
      <c r="F936" s="2" t="s">
        <v>3672</v>
      </c>
      <c r="G936" s="2" t="s">
        <v>3673</v>
      </c>
      <c r="H936" s="2" t="s">
        <v>3672</v>
      </c>
      <c r="I936" s="2" t="s">
        <v>3700</v>
      </c>
      <c r="J936" s="2" t="s">
        <v>3701</v>
      </c>
      <c r="K936" s="2" t="s">
        <v>262</v>
      </c>
      <c r="L936" s="2">
        <v>4207</v>
      </c>
      <c r="M936" s="2" t="s">
        <v>2171</v>
      </c>
      <c r="N936" s="2" t="s">
        <v>264</v>
      </c>
      <c r="O936" s="2" t="s">
        <v>300</v>
      </c>
      <c r="P936" s="2" t="s">
        <v>266</v>
      </c>
      <c r="Q936" s="2" t="s">
        <v>118</v>
      </c>
      <c r="R936" s="2" t="s">
        <v>267</v>
      </c>
      <c r="S936" s="2" t="s">
        <v>182</v>
      </c>
      <c r="T936" s="2" t="s">
        <v>2917</v>
      </c>
      <c r="U936" s="2" t="s">
        <v>192</v>
      </c>
      <c r="V936" s="2" t="s">
        <v>2841</v>
      </c>
      <c r="W936" s="2" t="s">
        <v>2842</v>
      </c>
      <c r="X936" s="2" t="s">
        <v>2912</v>
      </c>
      <c r="Y936" s="2" t="s">
        <v>192</v>
      </c>
      <c r="Z936" s="16">
        <v>0</v>
      </c>
      <c r="AA936" s="16">
        <v>0</v>
      </c>
      <c r="AB936" s="16">
        <v>0</v>
      </c>
      <c r="AC936" s="16">
        <v>0</v>
      </c>
      <c r="AD936" s="36">
        <f t="shared" si="100"/>
        <v>0</v>
      </c>
      <c r="AE936" s="16">
        <v>0</v>
      </c>
      <c r="AF936" s="16">
        <v>0</v>
      </c>
      <c r="AG936" s="16">
        <f t="shared" si="101"/>
        <v>0</v>
      </c>
      <c r="AH936" s="16">
        <v>0</v>
      </c>
      <c r="AI936" s="16">
        <v>0</v>
      </c>
      <c r="AJ936" s="16">
        <f t="shared" si="102"/>
        <v>0</v>
      </c>
      <c r="AK936" s="16">
        <v>0</v>
      </c>
      <c r="AL936" s="16">
        <v>0</v>
      </c>
      <c r="AM936" s="16">
        <f t="shared" si="103"/>
        <v>0</v>
      </c>
      <c r="AN936" s="16">
        <v>0</v>
      </c>
      <c r="AO936" s="16">
        <v>0</v>
      </c>
      <c r="AP936" s="16">
        <f t="shared" si="104"/>
        <v>0</v>
      </c>
      <c r="AQ936" s="16">
        <v>0</v>
      </c>
      <c r="AR936" s="16">
        <f t="shared" si="105"/>
        <v>0</v>
      </c>
      <c r="AS936" s="16" t="s">
        <v>2164</v>
      </c>
      <c r="AT936" s="16" t="s">
        <v>273</v>
      </c>
      <c r="AU936" s="16" t="s">
        <v>274</v>
      </c>
      <c r="AV936" s="16">
        <v>0</v>
      </c>
      <c r="AW936" s="36">
        <v>0</v>
      </c>
      <c r="AX936" s="36">
        <v>0</v>
      </c>
      <c r="AY936" s="36">
        <v>0</v>
      </c>
      <c r="AZ936" s="36">
        <v>0</v>
      </c>
      <c r="BA936" s="36">
        <v>0</v>
      </c>
      <c r="BB936" s="36"/>
    </row>
    <row r="937" spans="1:54" hidden="1" x14ac:dyDescent="0.25">
      <c r="A937" s="2" t="str">
        <f t="shared" si="99"/>
        <v>R</v>
      </c>
      <c r="B937" s="34" t="s">
        <v>253</v>
      </c>
      <c r="C937" s="2" t="s">
        <v>3669</v>
      </c>
      <c r="D937" s="35" t="s">
        <v>3670</v>
      </c>
      <c r="E937" s="2" t="s">
        <v>3671</v>
      </c>
      <c r="F937" s="2" t="s">
        <v>3672</v>
      </c>
      <c r="G937" s="2" t="s">
        <v>3673</v>
      </c>
      <c r="H937" s="2" t="s">
        <v>3672</v>
      </c>
      <c r="I937" s="2" t="s">
        <v>3702</v>
      </c>
      <c r="J937" s="2" t="s">
        <v>3703</v>
      </c>
      <c r="K937" s="2" t="s">
        <v>262</v>
      </c>
      <c r="L937" s="2">
        <v>4580</v>
      </c>
      <c r="M937" s="2" t="s">
        <v>2396</v>
      </c>
      <c r="N937" s="2" t="s">
        <v>264</v>
      </c>
      <c r="O937" s="2" t="s">
        <v>300</v>
      </c>
      <c r="P937" s="2" t="s">
        <v>266</v>
      </c>
      <c r="Q937" s="2" t="s">
        <v>118</v>
      </c>
      <c r="R937" s="2" t="s">
        <v>267</v>
      </c>
      <c r="S937" s="2" t="s">
        <v>182</v>
      </c>
      <c r="T937" s="2" t="s">
        <v>2828</v>
      </c>
      <c r="U937" s="2" t="s">
        <v>188</v>
      </c>
      <c r="V937" s="2" t="s">
        <v>2020</v>
      </c>
      <c r="W937" s="2" t="s">
        <v>2021</v>
      </c>
      <c r="X937" s="2" t="s">
        <v>2992</v>
      </c>
      <c r="Y937" s="2" t="s">
        <v>2993</v>
      </c>
      <c r="Z937" s="16">
        <v>0</v>
      </c>
      <c r="AA937" s="16">
        <v>0</v>
      </c>
      <c r="AB937" s="16">
        <v>0</v>
      </c>
      <c r="AC937" s="16">
        <v>0</v>
      </c>
      <c r="AD937" s="36">
        <f t="shared" si="100"/>
        <v>0</v>
      </c>
      <c r="AE937" s="16">
        <v>0</v>
      </c>
      <c r="AF937" s="16">
        <v>0</v>
      </c>
      <c r="AG937" s="16">
        <f t="shared" si="101"/>
        <v>0</v>
      </c>
      <c r="AH937" s="16">
        <v>0</v>
      </c>
      <c r="AI937" s="16">
        <v>0</v>
      </c>
      <c r="AJ937" s="16">
        <f t="shared" si="102"/>
        <v>0</v>
      </c>
      <c r="AK937" s="16">
        <v>0</v>
      </c>
      <c r="AL937" s="16">
        <v>0</v>
      </c>
      <c r="AM937" s="16">
        <f t="shared" si="103"/>
        <v>0</v>
      </c>
      <c r="AN937" s="16">
        <v>0</v>
      </c>
      <c r="AO937" s="16">
        <v>0</v>
      </c>
      <c r="AP937" s="16">
        <f t="shared" si="104"/>
        <v>0</v>
      </c>
      <c r="AQ937" s="16">
        <v>0</v>
      </c>
      <c r="AR937" s="16">
        <f t="shared" si="105"/>
        <v>0</v>
      </c>
      <c r="AS937" s="16" t="s">
        <v>2808</v>
      </c>
      <c r="AT937" s="16" t="s">
        <v>273</v>
      </c>
      <c r="AU937" s="16" t="s">
        <v>274</v>
      </c>
      <c r="AV937" s="16">
        <v>0</v>
      </c>
      <c r="AW937" s="36">
        <v>0</v>
      </c>
      <c r="AX937" s="36">
        <v>0</v>
      </c>
      <c r="AY937" s="36">
        <v>0</v>
      </c>
      <c r="AZ937" s="36">
        <v>0</v>
      </c>
      <c r="BA937" s="36">
        <v>0</v>
      </c>
      <c r="BB937" s="36"/>
    </row>
    <row r="938" spans="1:54" hidden="1" x14ac:dyDescent="0.25">
      <c r="A938" s="2" t="str">
        <f t="shared" si="99"/>
        <v>R</v>
      </c>
      <c r="B938" s="34" t="s">
        <v>253</v>
      </c>
      <c r="C938" s="40" t="s">
        <v>3669</v>
      </c>
      <c r="D938" s="40" t="s">
        <v>3670</v>
      </c>
      <c r="E938" s="40" t="s">
        <v>3704</v>
      </c>
      <c r="F938" s="40" t="s">
        <v>3705</v>
      </c>
      <c r="G938" s="40" t="s">
        <v>3706</v>
      </c>
      <c r="H938" s="40" t="s">
        <v>3705</v>
      </c>
      <c r="I938" s="40" t="s">
        <v>3707</v>
      </c>
      <c r="J938" s="40" t="s">
        <v>3708</v>
      </c>
      <c r="K938" s="2" t="s">
        <v>262</v>
      </c>
      <c r="L938" s="40">
        <v>4005</v>
      </c>
      <c r="M938" s="2" t="s">
        <v>3709</v>
      </c>
      <c r="N938" s="40" t="s">
        <v>264</v>
      </c>
      <c r="O938" s="40" t="s">
        <v>695</v>
      </c>
      <c r="P938" s="2" t="s">
        <v>460</v>
      </c>
      <c r="Q938" s="2" t="s">
        <v>51</v>
      </c>
      <c r="R938" s="2" t="s">
        <v>2018</v>
      </c>
      <c r="S938" s="2" t="s">
        <v>85</v>
      </c>
      <c r="T938" s="2" t="s">
        <v>2352</v>
      </c>
      <c r="U938" s="2" t="s">
        <v>19</v>
      </c>
      <c r="V938" s="2" t="s">
        <v>269</v>
      </c>
      <c r="W938" s="2" t="s">
        <v>270</v>
      </c>
      <c r="X938" s="2" t="s">
        <v>2034</v>
      </c>
      <c r="Y938" s="2" t="s">
        <v>2035</v>
      </c>
      <c r="Z938" s="16">
        <v>0</v>
      </c>
      <c r="AA938" s="41">
        <v>0</v>
      </c>
      <c r="AB938" s="16">
        <v>0</v>
      </c>
      <c r="AC938" s="16">
        <v>0</v>
      </c>
      <c r="AD938" s="36">
        <f t="shared" si="100"/>
        <v>0</v>
      </c>
      <c r="AE938" s="16">
        <v>0</v>
      </c>
      <c r="AF938" s="16">
        <v>0</v>
      </c>
      <c r="AG938" s="16">
        <f t="shared" si="101"/>
        <v>0</v>
      </c>
      <c r="AH938" s="16">
        <v>0</v>
      </c>
      <c r="AI938" s="16">
        <v>0</v>
      </c>
      <c r="AJ938" s="16">
        <f t="shared" si="102"/>
        <v>0</v>
      </c>
      <c r="AK938" s="16">
        <v>0</v>
      </c>
      <c r="AL938" s="16">
        <v>0</v>
      </c>
      <c r="AM938" s="16">
        <f t="shared" si="103"/>
        <v>0</v>
      </c>
      <c r="AN938" s="16">
        <v>0</v>
      </c>
      <c r="AO938" s="16">
        <v>0</v>
      </c>
      <c r="AP938" s="16">
        <f t="shared" si="104"/>
        <v>0</v>
      </c>
      <c r="AQ938" s="16">
        <v>0</v>
      </c>
      <c r="AR938" s="16">
        <f t="shared" si="105"/>
        <v>0</v>
      </c>
      <c r="AS938" s="16" t="s">
        <v>3710</v>
      </c>
      <c r="AT938" s="16" t="s">
        <v>3711</v>
      </c>
      <c r="AU938" s="16" t="s">
        <v>274</v>
      </c>
      <c r="AV938" s="16">
        <v>0</v>
      </c>
      <c r="AW938" s="36">
        <v>0</v>
      </c>
      <c r="AX938" s="36">
        <v>0</v>
      </c>
      <c r="AY938" s="36">
        <v>0</v>
      </c>
      <c r="AZ938" s="36">
        <v>0</v>
      </c>
      <c r="BA938" s="36">
        <v>0</v>
      </c>
      <c r="BB938" s="36"/>
    </row>
    <row r="939" spans="1:54" hidden="1" x14ac:dyDescent="0.25">
      <c r="A939" s="2" t="str">
        <f t="shared" si="99"/>
        <v>R</v>
      </c>
      <c r="B939" s="34" t="s">
        <v>253</v>
      </c>
      <c r="C939" s="2" t="s">
        <v>3669</v>
      </c>
      <c r="D939" s="35" t="s">
        <v>3670</v>
      </c>
      <c r="E939" s="2" t="s">
        <v>3704</v>
      </c>
      <c r="F939" s="2" t="s">
        <v>3705</v>
      </c>
      <c r="G939" s="2" t="s">
        <v>3706</v>
      </c>
      <c r="H939" s="2" t="s">
        <v>3705</v>
      </c>
      <c r="I939" s="2" t="s">
        <v>3712</v>
      </c>
      <c r="J939" s="2" t="s">
        <v>3713</v>
      </c>
      <c r="K939" s="2" t="s">
        <v>262</v>
      </c>
      <c r="L939" s="2">
        <v>4019</v>
      </c>
      <c r="M939" s="2" t="s">
        <v>3714</v>
      </c>
      <c r="N939" s="2" t="s">
        <v>264</v>
      </c>
      <c r="O939" s="2" t="s">
        <v>300</v>
      </c>
      <c r="P939" s="2" t="s">
        <v>460</v>
      </c>
      <c r="Q939" s="2" t="s">
        <v>51</v>
      </c>
      <c r="R939" s="2" t="s">
        <v>2018</v>
      </c>
      <c r="S939" s="2" t="s">
        <v>85</v>
      </c>
      <c r="T939" s="2" t="s">
        <v>2352</v>
      </c>
      <c r="U939" s="2" t="s">
        <v>19</v>
      </c>
      <c r="V939" s="2" t="s">
        <v>269</v>
      </c>
      <c r="W939" s="2" t="s">
        <v>270</v>
      </c>
      <c r="X939" s="2" t="s">
        <v>2034</v>
      </c>
      <c r="Y939" s="2" t="s">
        <v>2035</v>
      </c>
      <c r="Z939" s="16">
        <v>0</v>
      </c>
      <c r="AA939" s="16">
        <v>0</v>
      </c>
      <c r="AB939" s="16">
        <v>-38148.18</v>
      </c>
      <c r="AC939" s="16">
        <v>-82098.559999999983</v>
      </c>
      <c r="AD939" s="36">
        <f t="shared" si="100"/>
        <v>82098.559999999983</v>
      </c>
      <c r="AE939" s="16">
        <v>0</v>
      </c>
      <c r="AF939" s="16">
        <v>0</v>
      </c>
      <c r="AG939" s="16">
        <f t="shared" si="101"/>
        <v>0</v>
      </c>
      <c r="AH939" s="16">
        <v>0</v>
      </c>
      <c r="AI939" s="16">
        <v>0</v>
      </c>
      <c r="AJ939" s="16">
        <f t="shared" si="102"/>
        <v>0</v>
      </c>
      <c r="AK939" s="16">
        <v>0</v>
      </c>
      <c r="AL939" s="16">
        <v>0</v>
      </c>
      <c r="AM939" s="16">
        <f t="shared" si="103"/>
        <v>0</v>
      </c>
      <c r="AN939" s="16">
        <v>0</v>
      </c>
      <c r="AO939" s="16">
        <v>0</v>
      </c>
      <c r="AP939" s="16">
        <f t="shared" si="104"/>
        <v>0</v>
      </c>
      <c r="AQ939" s="16">
        <v>0</v>
      </c>
      <c r="AR939" s="16">
        <f t="shared" si="105"/>
        <v>82098.559999999983</v>
      </c>
      <c r="AS939" s="16" t="s">
        <v>3715</v>
      </c>
      <c r="AT939" s="16" t="s">
        <v>3711</v>
      </c>
      <c r="AU939" s="16" t="s">
        <v>274</v>
      </c>
      <c r="AV939" s="16">
        <v>0</v>
      </c>
      <c r="AW939" s="36">
        <v>0</v>
      </c>
      <c r="AX939" s="36">
        <v>0</v>
      </c>
      <c r="AY939" s="36">
        <v>0</v>
      </c>
      <c r="AZ939" s="36">
        <v>0</v>
      </c>
      <c r="BA939" s="36">
        <v>0</v>
      </c>
      <c r="BB939" s="36"/>
    </row>
    <row r="940" spans="1:54" hidden="1" x14ac:dyDescent="0.25">
      <c r="A940" s="2" t="str">
        <f t="shared" si="99"/>
        <v>R</v>
      </c>
      <c r="B940" s="34" t="s">
        <v>253</v>
      </c>
      <c r="C940" s="2" t="s">
        <v>3716</v>
      </c>
      <c r="D940" s="35" t="s">
        <v>3717</v>
      </c>
      <c r="E940" s="2" t="s">
        <v>3718</v>
      </c>
      <c r="F940" s="2" t="s">
        <v>3719</v>
      </c>
      <c r="G940" s="2" t="s">
        <v>3720</v>
      </c>
      <c r="H940" s="2" t="s">
        <v>3719</v>
      </c>
      <c r="I940" s="2" t="s">
        <v>3721</v>
      </c>
      <c r="J940" s="2" t="s">
        <v>3722</v>
      </c>
      <c r="K940" s="2" t="s">
        <v>262</v>
      </c>
      <c r="L940" s="2">
        <v>4022</v>
      </c>
      <c r="M940" s="2" t="s">
        <v>1991</v>
      </c>
      <c r="N940" s="2" t="s">
        <v>264</v>
      </c>
      <c r="O940" s="2" t="s">
        <v>300</v>
      </c>
      <c r="P940" s="48" t="s">
        <v>460</v>
      </c>
      <c r="Q940" s="48" t="s">
        <v>51</v>
      </c>
      <c r="R940" s="48" t="s">
        <v>2018</v>
      </c>
      <c r="S940" s="48" t="s">
        <v>85</v>
      </c>
      <c r="T940" s="48" t="s">
        <v>2352</v>
      </c>
      <c r="U940" s="48" t="s">
        <v>19</v>
      </c>
      <c r="V940" s="2" t="s">
        <v>269</v>
      </c>
      <c r="W940" s="2" t="s">
        <v>270</v>
      </c>
      <c r="X940" s="2" t="s">
        <v>2009</v>
      </c>
      <c r="Y940" s="2" t="s">
        <v>2010</v>
      </c>
      <c r="Z940" s="16">
        <v>0</v>
      </c>
      <c r="AA940" s="16">
        <v>0</v>
      </c>
      <c r="AB940" s="16">
        <v>0</v>
      </c>
      <c r="AC940" s="16">
        <v>0</v>
      </c>
      <c r="AD940" s="36">
        <f t="shared" si="100"/>
        <v>0</v>
      </c>
      <c r="AE940" s="16">
        <v>0</v>
      </c>
      <c r="AF940" s="16">
        <v>0</v>
      </c>
      <c r="AG940" s="16">
        <f t="shared" si="101"/>
        <v>0</v>
      </c>
      <c r="AH940" s="16">
        <v>54176.475642237303</v>
      </c>
      <c r="AI940" s="16">
        <v>54176</v>
      </c>
      <c r="AJ940" s="16">
        <f t="shared" si="102"/>
        <v>0.47564223730296362</v>
      </c>
      <c r="AK940" s="16">
        <v>1100944.7982949961</v>
      </c>
      <c r="AL940" s="16">
        <v>1100944.7982949961</v>
      </c>
      <c r="AM940" s="16">
        <f t="shared" si="103"/>
        <v>0</v>
      </c>
      <c r="AN940" s="16">
        <v>2005920.0000000002</v>
      </c>
      <c r="AO940" s="16">
        <v>2005920.0000000002</v>
      </c>
      <c r="AP940" s="16">
        <f t="shared" si="104"/>
        <v>0</v>
      </c>
      <c r="AQ940" s="16">
        <v>0</v>
      </c>
      <c r="AR940" s="16">
        <f t="shared" si="105"/>
        <v>0.47564223730296362</v>
      </c>
      <c r="AS940" s="16" t="s">
        <v>1997</v>
      </c>
      <c r="AT940" s="16" t="s">
        <v>3723</v>
      </c>
      <c r="AU940" s="16" t="s">
        <v>274</v>
      </c>
      <c r="AV940" s="16">
        <v>0</v>
      </c>
      <c r="AW940" s="36">
        <v>0</v>
      </c>
      <c r="AX940" s="36">
        <v>0</v>
      </c>
      <c r="AY940" s="36">
        <v>0</v>
      </c>
      <c r="AZ940" s="36">
        <v>0</v>
      </c>
      <c r="BA940" s="36">
        <v>0</v>
      </c>
      <c r="BB940" s="36"/>
    </row>
    <row r="941" spans="1:54" hidden="1" x14ac:dyDescent="0.25">
      <c r="A941" s="2" t="str">
        <f t="shared" si="99"/>
        <v>R</v>
      </c>
      <c r="B941" s="34" t="s">
        <v>253</v>
      </c>
      <c r="C941" s="2" t="s">
        <v>3724</v>
      </c>
      <c r="D941" s="35" t="s">
        <v>3725</v>
      </c>
      <c r="E941" s="2" t="s">
        <v>3726</v>
      </c>
      <c r="F941" s="2" t="s">
        <v>3727</v>
      </c>
      <c r="G941" s="2" t="s">
        <v>3728</v>
      </c>
      <c r="H941" s="2" t="s">
        <v>3727</v>
      </c>
      <c r="I941" s="2" t="s">
        <v>3729</v>
      </c>
      <c r="J941" s="2" t="s">
        <v>3730</v>
      </c>
      <c r="K941" s="2" t="s">
        <v>262</v>
      </c>
      <c r="L941" s="2">
        <v>4022</v>
      </c>
      <c r="M941" s="2" t="s">
        <v>1991</v>
      </c>
      <c r="N941" s="2" t="s">
        <v>264</v>
      </c>
      <c r="O941" s="2" t="s">
        <v>300</v>
      </c>
      <c r="P941" s="2" t="s">
        <v>266</v>
      </c>
      <c r="Q941" s="2" t="s">
        <v>118</v>
      </c>
      <c r="R941" s="2" t="s">
        <v>267</v>
      </c>
      <c r="S941" s="2" t="s">
        <v>182</v>
      </c>
      <c r="T941" s="2" t="s">
        <v>2982</v>
      </c>
      <c r="U941" s="2" t="s">
        <v>194</v>
      </c>
      <c r="V941" s="2" t="s">
        <v>2020</v>
      </c>
      <c r="W941" s="2" t="s">
        <v>2021</v>
      </c>
      <c r="X941" s="2" t="s">
        <v>2022</v>
      </c>
      <c r="Y941" s="2" t="s">
        <v>2023</v>
      </c>
      <c r="Z941" s="16">
        <v>450000</v>
      </c>
      <c r="AA941" s="16">
        <v>450000</v>
      </c>
      <c r="AB941" s="16">
        <v>368452.05</v>
      </c>
      <c r="AC941" s="16">
        <v>495708.51930749998</v>
      </c>
      <c r="AD941" s="36">
        <f t="shared" si="100"/>
        <v>-45708.519307499984</v>
      </c>
      <c r="AE941" s="16">
        <v>0</v>
      </c>
      <c r="AF941" s="16">
        <v>0</v>
      </c>
      <c r="AG941" s="16">
        <f t="shared" si="101"/>
        <v>0</v>
      </c>
      <c r="AH941" s="16">
        <v>0</v>
      </c>
      <c r="AI941" s="16">
        <v>0</v>
      </c>
      <c r="AJ941" s="16">
        <f t="shared" si="102"/>
        <v>0</v>
      </c>
      <c r="AK941" s="16">
        <v>0</v>
      </c>
      <c r="AL941" s="16">
        <v>0</v>
      </c>
      <c r="AM941" s="16">
        <f t="shared" si="103"/>
        <v>0</v>
      </c>
      <c r="AN941" s="16">
        <v>0</v>
      </c>
      <c r="AO941" s="16">
        <v>0</v>
      </c>
      <c r="AP941" s="16">
        <f t="shared" si="104"/>
        <v>0</v>
      </c>
      <c r="AQ941" s="16">
        <v>0</v>
      </c>
      <c r="AR941" s="16">
        <f t="shared" si="105"/>
        <v>-45708.519307499984</v>
      </c>
      <c r="AS941" s="16" t="s">
        <v>1997</v>
      </c>
      <c r="AT941" s="16" t="s">
        <v>3731</v>
      </c>
      <c r="AU941" s="16" t="s">
        <v>274</v>
      </c>
      <c r="AV941" s="16">
        <v>0</v>
      </c>
      <c r="AW941" s="36">
        <v>0</v>
      </c>
      <c r="AX941" s="36">
        <v>0</v>
      </c>
      <c r="AY941" s="36">
        <v>0</v>
      </c>
      <c r="AZ941" s="36">
        <v>0</v>
      </c>
      <c r="BA941" s="36">
        <v>0</v>
      </c>
      <c r="BB941" s="36"/>
    </row>
    <row r="942" spans="1:54" hidden="1" x14ac:dyDescent="0.25">
      <c r="A942" s="2" t="str">
        <f t="shared" si="99"/>
        <v>R</v>
      </c>
      <c r="B942" s="34" t="s">
        <v>253</v>
      </c>
      <c r="C942" s="2" t="s">
        <v>3724</v>
      </c>
      <c r="D942" s="35" t="s">
        <v>3725</v>
      </c>
      <c r="E942" s="2" t="s">
        <v>3726</v>
      </c>
      <c r="F942" s="2" t="s">
        <v>3727</v>
      </c>
      <c r="G942" s="2" t="s">
        <v>3728</v>
      </c>
      <c r="H942" s="2" t="s">
        <v>3727</v>
      </c>
      <c r="I942" s="2" t="s">
        <v>3732</v>
      </c>
      <c r="J942" s="2" t="s">
        <v>3733</v>
      </c>
      <c r="K942" s="2" t="s">
        <v>262</v>
      </c>
      <c r="L942" s="2">
        <v>4022</v>
      </c>
      <c r="M942" s="2" t="s">
        <v>1991</v>
      </c>
      <c r="N942" s="2" t="s">
        <v>422</v>
      </c>
      <c r="O942" s="2" t="s">
        <v>265</v>
      </c>
      <c r="P942" s="2" t="s">
        <v>266</v>
      </c>
      <c r="Q942" s="2" t="s">
        <v>118</v>
      </c>
      <c r="R942" s="2" t="s">
        <v>267</v>
      </c>
      <c r="S942" s="2" t="s">
        <v>182</v>
      </c>
      <c r="T942" s="2" t="s">
        <v>2982</v>
      </c>
      <c r="U942" s="2" t="s">
        <v>194</v>
      </c>
      <c r="V942" s="2" t="s">
        <v>2020</v>
      </c>
      <c r="W942" s="2" t="s">
        <v>2021</v>
      </c>
      <c r="X942" s="2" t="s">
        <v>2022</v>
      </c>
      <c r="Y942" s="2" t="s">
        <v>2023</v>
      </c>
      <c r="Z942" s="16">
        <v>0</v>
      </c>
      <c r="AA942" s="16">
        <v>38226</v>
      </c>
      <c r="AB942" s="16">
        <v>0</v>
      </c>
      <c r="AC942" s="16">
        <v>0</v>
      </c>
      <c r="AD942" s="36">
        <f t="shared" si="100"/>
        <v>38226</v>
      </c>
      <c r="AE942" s="16">
        <v>0</v>
      </c>
      <c r="AF942" s="16">
        <v>0</v>
      </c>
      <c r="AG942" s="16">
        <f t="shared" si="101"/>
        <v>0</v>
      </c>
      <c r="AH942" s="16">
        <v>0</v>
      </c>
      <c r="AI942" s="16">
        <v>0</v>
      </c>
      <c r="AJ942" s="16">
        <f t="shared" si="102"/>
        <v>0</v>
      </c>
      <c r="AK942" s="16">
        <v>0</v>
      </c>
      <c r="AL942" s="16">
        <v>0</v>
      </c>
      <c r="AM942" s="16">
        <f t="shared" si="103"/>
        <v>0</v>
      </c>
      <c r="AN942" s="16">
        <v>0</v>
      </c>
      <c r="AO942" s="16">
        <v>0</v>
      </c>
      <c r="AP942" s="16">
        <f t="shared" si="104"/>
        <v>0</v>
      </c>
      <c r="AQ942" s="16">
        <v>0</v>
      </c>
      <c r="AR942" s="16">
        <f t="shared" si="105"/>
        <v>38226</v>
      </c>
      <c r="AS942" s="16">
        <v>0</v>
      </c>
      <c r="AT942" s="16" t="s">
        <v>273</v>
      </c>
      <c r="AU942" s="16" t="s">
        <v>274</v>
      </c>
      <c r="AV942" s="16">
        <v>0</v>
      </c>
      <c r="AW942" s="36">
        <v>0</v>
      </c>
      <c r="AX942" s="36">
        <v>0</v>
      </c>
      <c r="AY942" s="36">
        <v>0</v>
      </c>
      <c r="AZ942" s="36">
        <v>0</v>
      </c>
      <c r="BA942" s="36">
        <v>0</v>
      </c>
      <c r="BB942" s="36"/>
    </row>
    <row r="943" spans="1:54" hidden="1" x14ac:dyDescent="0.25">
      <c r="A943" s="2" t="str">
        <f t="shared" si="99"/>
        <v>R</v>
      </c>
      <c r="B943" s="34" t="s">
        <v>253</v>
      </c>
      <c r="C943" s="2" t="s">
        <v>3734</v>
      </c>
      <c r="D943" s="35" t="s">
        <v>3735</v>
      </c>
      <c r="E943" s="2" t="s">
        <v>3736</v>
      </c>
      <c r="F943" s="2" t="s">
        <v>3737</v>
      </c>
      <c r="G943" s="2" t="s">
        <v>3738</v>
      </c>
      <c r="H943" s="2" t="s">
        <v>3737</v>
      </c>
      <c r="I943" s="2" t="s">
        <v>3739</v>
      </c>
      <c r="J943" s="2" t="s">
        <v>3740</v>
      </c>
      <c r="K943" s="2" t="s">
        <v>262</v>
      </c>
      <c r="L943" s="2">
        <v>4022</v>
      </c>
      <c r="M943" s="2" t="s">
        <v>1991</v>
      </c>
      <c r="N943" s="2" t="s">
        <v>264</v>
      </c>
      <c r="O943" s="2" t="s">
        <v>300</v>
      </c>
      <c r="P943" s="2" t="s">
        <v>266</v>
      </c>
      <c r="Q943" s="2" t="s">
        <v>118</v>
      </c>
      <c r="R943" s="2" t="s">
        <v>267</v>
      </c>
      <c r="S943" s="2" t="s">
        <v>182</v>
      </c>
      <c r="T943" s="2" t="s">
        <v>2008</v>
      </c>
      <c r="U943" s="2" t="s">
        <v>193</v>
      </c>
      <c r="V943" s="2" t="s">
        <v>269</v>
      </c>
      <c r="W943" s="2" t="s">
        <v>270</v>
      </c>
      <c r="X943" s="2" t="s">
        <v>2061</v>
      </c>
      <c r="Y943" s="2" t="s">
        <v>2062</v>
      </c>
      <c r="Z943" s="16">
        <v>0</v>
      </c>
      <c r="AA943" s="16">
        <v>0</v>
      </c>
      <c r="AB943" s="16">
        <v>21667.03</v>
      </c>
      <c r="AC943" s="16">
        <v>21667.03</v>
      </c>
      <c r="AD943" s="36">
        <f t="shared" si="100"/>
        <v>-21667.03</v>
      </c>
      <c r="AE943" s="16">
        <v>0</v>
      </c>
      <c r="AF943" s="16">
        <v>0</v>
      </c>
      <c r="AG943" s="16">
        <f t="shared" si="101"/>
        <v>0</v>
      </c>
      <c r="AH943" s="16">
        <v>0</v>
      </c>
      <c r="AI943" s="16">
        <v>0</v>
      </c>
      <c r="AJ943" s="16">
        <f t="shared" si="102"/>
        <v>0</v>
      </c>
      <c r="AK943" s="16">
        <v>0</v>
      </c>
      <c r="AL943" s="16">
        <v>0</v>
      </c>
      <c r="AM943" s="16">
        <f t="shared" si="103"/>
        <v>0</v>
      </c>
      <c r="AN943" s="16">
        <v>0</v>
      </c>
      <c r="AO943" s="16">
        <v>0</v>
      </c>
      <c r="AP943" s="16">
        <f t="shared" si="104"/>
        <v>0</v>
      </c>
      <c r="AQ943" s="16">
        <v>0</v>
      </c>
      <c r="AR943" s="16">
        <f t="shared" si="105"/>
        <v>-21667.03</v>
      </c>
      <c r="AS943" s="16" t="s">
        <v>1997</v>
      </c>
      <c r="AT943" s="16" t="s">
        <v>273</v>
      </c>
      <c r="AU943" s="16" t="s">
        <v>274</v>
      </c>
      <c r="AV943" s="16">
        <v>0</v>
      </c>
      <c r="AW943" s="36">
        <v>0</v>
      </c>
      <c r="AX943" s="36">
        <v>0</v>
      </c>
      <c r="AY943" s="36">
        <v>0</v>
      </c>
      <c r="AZ943" s="36">
        <v>0</v>
      </c>
      <c r="BA943" s="36">
        <v>0</v>
      </c>
      <c r="BB943" s="36"/>
    </row>
    <row r="944" spans="1:54" hidden="1" x14ac:dyDescent="0.25">
      <c r="A944" s="2" t="str">
        <f t="shared" si="99"/>
        <v>R</v>
      </c>
      <c r="B944" s="34" t="s">
        <v>253</v>
      </c>
      <c r="C944" s="2" t="s">
        <v>3734</v>
      </c>
      <c r="D944" s="35" t="s">
        <v>3735</v>
      </c>
      <c r="E944" s="2" t="s">
        <v>3736</v>
      </c>
      <c r="F944" s="2" t="s">
        <v>3737</v>
      </c>
      <c r="G944" s="2" t="s">
        <v>3738</v>
      </c>
      <c r="H944" s="2" t="s">
        <v>3737</v>
      </c>
      <c r="I944" s="2" t="s">
        <v>3741</v>
      </c>
      <c r="J944" s="2" t="s">
        <v>3742</v>
      </c>
      <c r="K944" s="2" t="s">
        <v>262</v>
      </c>
      <c r="L944" s="2">
        <v>4022</v>
      </c>
      <c r="M944" s="2" t="s">
        <v>1991</v>
      </c>
      <c r="N944" s="2" t="s">
        <v>264</v>
      </c>
      <c r="O944" s="2" t="s">
        <v>300</v>
      </c>
      <c r="P944" s="2" t="s">
        <v>266</v>
      </c>
      <c r="Q944" s="2" t="s">
        <v>118</v>
      </c>
      <c r="R944" s="2" t="s">
        <v>267</v>
      </c>
      <c r="S944" s="2" t="s">
        <v>182</v>
      </c>
      <c r="T944" s="2" t="s">
        <v>2008</v>
      </c>
      <c r="U944" s="2" t="s">
        <v>193</v>
      </c>
      <c r="V944" s="2" t="s">
        <v>269</v>
      </c>
      <c r="W944" s="2" t="s">
        <v>270</v>
      </c>
      <c r="X944" s="2" t="s">
        <v>2061</v>
      </c>
      <c r="Y944" s="2" t="s">
        <v>2062</v>
      </c>
      <c r="Z944" s="16">
        <v>0</v>
      </c>
      <c r="AA944" s="16">
        <v>0</v>
      </c>
      <c r="AB944" s="16">
        <v>94171.96</v>
      </c>
      <c r="AC944" s="16">
        <v>94171.959999999992</v>
      </c>
      <c r="AD944" s="36">
        <f t="shared" si="100"/>
        <v>-94171.959999999992</v>
      </c>
      <c r="AE944" s="16">
        <v>0</v>
      </c>
      <c r="AF944" s="16">
        <v>0</v>
      </c>
      <c r="AG944" s="16">
        <f t="shared" si="101"/>
        <v>0</v>
      </c>
      <c r="AH944" s="16">
        <v>0</v>
      </c>
      <c r="AI944" s="16">
        <v>0</v>
      </c>
      <c r="AJ944" s="16">
        <f t="shared" si="102"/>
        <v>0</v>
      </c>
      <c r="AK944" s="16">
        <v>0</v>
      </c>
      <c r="AL944" s="16">
        <v>0</v>
      </c>
      <c r="AM944" s="16">
        <f t="shared" si="103"/>
        <v>0</v>
      </c>
      <c r="AN944" s="16">
        <v>0</v>
      </c>
      <c r="AO944" s="16">
        <v>0</v>
      </c>
      <c r="AP944" s="16">
        <f t="shared" si="104"/>
        <v>0</v>
      </c>
      <c r="AQ944" s="16">
        <v>0</v>
      </c>
      <c r="AR944" s="16">
        <f t="shared" si="105"/>
        <v>-94171.959999999992</v>
      </c>
      <c r="AS944" s="16" t="s">
        <v>1997</v>
      </c>
      <c r="AT944" s="16" t="s">
        <v>273</v>
      </c>
      <c r="AU944" s="16" t="s">
        <v>274</v>
      </c>
      <c r="AV944" s="16">
        <v>0</v>
      </c>
      <c r="AW944" s="36">
        <v>0</v>
      </c>
      <c r="AX944" s="36">
        <v>0</v>
      </c>
      <c r="AY944" s="36">
        <v>0</v>
      </c>
      <c r="AZ944" s="36">
        <v>0</v>
      </c>
      <c r="BA944" s="36">
        <v>0</v>
      </c>
      <c r="BB944" s="36"/>
    </row>
    <row r="945" spans="1:54" hidden="1" x14ac:dyDescent="0.25">
      <c r="A945" s="2" t="str">
        <f t="shared" si="99"/>
        <v>R</v>
      </c>
      <c r="B945" s="34" t="s">
        <v>253</v>
      </c>
      <c r="C945" s="2" t="s">
        <v>3734</v>
      </c>
      <c r="D945" s="35" t="s">
        <v>3735</v>
      </c>
      <c r="E945" s="2" t="s">
        <v>3736</v>
      </c>
      <c r="F945" s="2" t="s">
        <v>3737</v>
      </c>
      <c r="G945" s="2" t="s">
        <v>3738</v>
      </c>
      <c r="H945" s="2" t="s">
        <v>3737</v>
      </c>
      <c r="I945" s="2" t="s">
        <v>3743</v>
      </c>
      <c r="J945" s="2" t="s">
        <v>3744</v>
      </c>
      <c r="K945" s="2" t="s">
        <v>262</v>
      </c>
      <c r="L945" s="2">
        <v>4022</v>
      </c>
      <c r="M945" s="2" t="s">
        <v>1991</v>
      </c>
      <c r="N945" s="2" t="s">
        <v>264</v>
      </c>
      <c r="O945" s="2" t="s">
        <v>300</v>
      </c>
      <c r="P945" s="2" t="s">
        <v>266</v>
      </c>
      <c r="Q945" s="2" t="s">
        <v>118</v>
      </c>
      <c r="R945" s="2" t="s">
        <v>267</v>
      </c>
      <c r="S945" s="2" t="s">
        <v>182</v>
      </c>
      <c r="T945" s="2" t="s">
        <v>2008</v>
      </c>
      <c r="U945" s="2" t="s">
        <v>193</v>
      </c>
      <c r="V945" s="2" t="s">
        <v>269</v>
      </c>
      <c r="W945" s="2" t="s">
        <v>270</v>
      </c>
      <c r="X945" s="2" t="s">
        <v>2061</v>
      </c>
      <c r="Y945" s="2" t="s">
        <v>2062</v>
      </c>
      <c r="Z945" s="16">
        <v>0</v>
      </c>
      <c r="AA945" s="16">
        <v>0</v>
      </c>
      <c r="AB945" s="16">
        <v>32534.240000000002</v>
      </c>
      <c r="AC945" s="16">
        <v>33209.230000000003</v>
      </c>
      <c r="AD945" s="36">
        <f t="shared" si="100"/>
        <v>-33209.230000000003</v>
      </c>
      <c r="AE945" s="16">
        <v>0</v>
      </c>
      <c r="AF945" s="16">
        <v>0</v>
      </c>
      <c r="AG945" s="16">
        <f t="shared" si="101"/>
        <v>0</v>
      </c>
      <c r="AH945" s="16">
        <v>0</v>
      </c>
      <c r="AI945" s="16">
        <v>0</v>
      </c>
      <c r="AJ945" s="16">
        <f t="shared" si="102"/>
        <v>0</v>
      </c>
      <c r="AK945" s="16">
        <v>0</v>
      </c>
      <c r="AL945" s="16">
        <v>0</v>
      </c>
      <c r="AM945" s="16">
        <f t="shared" si="103"/>
        <v>0</v>
      </c>
      <c r="AN945" s="16">
        <v>0</v>
      </c>
      <c r="AO945" s="16">
        <v>0</v>
      </c>
      <c r="AP945" s="16">
        <f t="shared" si="104"/>
        <v>0</v>
      </c>
      <c r="AQ945" s="16">
        <v>0</v>
      </c>
      <c r="AR945" s="16">
        <f t="shared" si="105"/>
        <v>-33209.230000000003</v>
      </c>
      <c r="AS945" s="16" t="s">
        <v>1997</v>
      </c>
      <c r="AT945" s="16" t="s">
        <v>273</v>
      </c>
      <c r="AU945" s="16" t="s">
        <v>274</v>
      </c>
      <c r="AV945" s="16">
        <v>0</v>
      </c>
      <c r="AW945" s="36">
        <v>0</v>
      </c>
      <c r="AX945" s="36">
        <v>0</v>
      </c>
      <c r="AY945" s="36">
        <v>0</v>
      </c>
      <c r="AZ945" s="36">
        <v>0</v>
      </c>
      <c r="BA945" s="36">
        <v>0</v>
      </c>
      <c r="BB945" s="36"/>
    </row>
    <row r="946" spans="1:54" hidden="1" x14ac:dyDescent="0.25">
      <c r="A946" s="2" t="str">
        <f t="shared" si="99"/>
        <v>R</v>
      </c>
      <c r="B946" s="34" t="s">
        <v>253</v>
      </c>
      <c r="C946" s="2" t="s">
        <v>3734</v>
      </c>
      <c r="D946" s="35" t="s">
        <v>3735</v>
      </c>
      <c r="E946" s="2" t="s">
        <v>3736</v>
      </c>
      <c r="F946" s="2" t="s">
        <v>3737</v>
      </c>
      <c r="G946" s="2" t="s">
        <v>3738</v>
      </c>
      <c r="H946" s="2" t="s">
        <v>3737</v>
      </c>
      <c r="I946" s="2" t="s">
        <v>3745</v>
      </c>
      <c r="J946" s="2" t="s">
        <v>3746</v>
      </c>
      <c r="K946" s="2" t="s">
        <v>262</v>
      </c>
      <c r="L946" s="2">
        <v>4022</v>
      </c>
      <c r="M946" s="2" t="s">
        <v>1991</v>
      </c>
      <c r="N946" s="2" t="s">
        <v>422</v>
      </c>
      <c r="O946" s="2" t="s">
        <v>300</v>
      </c>
      <c r="P946" s="2" t="s">
        <v>266</v>
      </c>
      <c r="Q946" s="2" t="s">
        <v>118</v>
      </c>
      <c r="R946" s="2" t="s">
        <v>267</v>
      </c>
      <c r="S946" s="2" t="s">
        <v>182</v>
      </c>
      <c r="T946" s="2" t="s">
        <v>2008</v>
      </c>
      <c r="U946" s="2" t="s">
        <v>193</v>
      </c>
      <c r="V946" s="2" t="s">
        <v>269</v>
      </c>
      <c r="W946" s="2" t="s">
        <v>270</v>
      </c>
      <c r="X946" s="2" t="s">
        <v>2009</v>
      </c>
      <c r="Y946" s="2" t="s">
        <v>2010</v>
      </c>
      <c r="Z946" s="16">
        <v>0</v>
      </c>
      <c r="AA946" s="16">
        <v>0</v>
      </c>
      <c r="AB946" s="16">
        <v>0</v>
      </c>
      <c r="AC946" s="16">
        <v>0</v>
      </c>
      <c r="AD946" s="36">
        <f t="shared" si="100"/>
        <v>0</v>
      </c>
      <c r="AE946" s="16">
        <v>0</v>
      </c>
      <c r="AF946" s="16">
        <v>0</v>
      </c>
      <c r="AG946" s="16">
        <f t="shared" si="101"/>
        <v>0</v>
      </c>
      <c r="AH946" s="16">
        <v>0</v>
      </c>
      <c r="AI946" s="16">
        <v>0</v>
      </c>
      <c r="AJ946" s="16">
        <f t="shared" si="102"/>
        <v>0</v>
      </c>
      <c r="AK946" s="16">
        <v>0</v>
      </c>
      <c r="AL946" s="16">
        <v>0</v>
      </c>
      <c r="AM946" s="16">
        <f t="shared" si="103"/>
        <v>0</v>
      </c>
      <c r="AN946" s="16">
        <v>0</v>
      </c>
      <c r="AO946" s="16">
        <v>0</v>
      </c>
      <c r="AP946" s="16">
        <f t="shared" si="104"/>
        <v>0</v>
      </c>
      <c r="AQ946" s="16">
        <v>0</v>
      </c>
      <c r="AR946" s="16">
        <f t="shared" si="105"/>
        <v>0</v>
      </c>
      <c r="AS946" s="16">
        <v>0</v>
      </c>
      <c r="AT946" s="16" t="s">
        <v>273</v>
      </c>
      <c r="AU946" s="16" t="s">
        <v>274</v>
      </c>
      <c r="AV946" s="16">
        <v>0</v>
      </c>
      <c r="AW946" s="36">
        <v>0</v>
      </c>
      <c r="AX946" s="36">
        <v>0</v>
      </c>
      <c r="AY946" s="36">
        <v>0</v>
      </c>
      <c r="AZ946" s="36">
        <v>0</v>
      </c>
      <c r="BA946" s="36">
        <v>0</v>
      </c>
      <c r="BB946" s="36"/>
    </row>
    <row r="947" spans="1:54" hidden="1" x14ac:dyDescent="0.25">
      <c r="A947" s="2" t="str">
        <f t="shared" si="99"/>
        <v>R</v>
      </c>
      <c r="B947" s="34" t="s">
        <v>253</v>
      </c>
      <c r="C947" s="2" t="s">
        <v>3734</v>
      </c>
      <c r="D947" s="35" t="s">
        <v>3735</v>
      </c>
      <c r="E947" s="2" t="s">
        <v>3747</v>
      </c>
      <c r="F947" s="2" t="s">
        <v>3748</v>
      </c>
      <c r="G947" s="2" t="s">
        <v>3749</v>
      </c>
      <c r="H947" s="2" t="s">
        <v>3748</v>
      </c>
      <c r="I947" s="2" t="s">
        <v>3750</v>
      </c>
      <c r="J947" s="2" t="s">
        <v>3751</v>
      </c>
      <c r="K947" s="2" t="s">
        <v>262</v>
      </c>
      <c r="L947" s="2">
        <v>4022</v>
      </c>
      <c r="M947" s="2" t="s">
        <v>1991</v>
      </c>
      <c r="N947" s="2" t="s">
        <v>264</v>
      </c>
      <c r="O947" s="2" t="s">
        <v>300</v>
      </c>
      <c r="P947" s="2" t="s">
        <v>266</v>
      </c>
      <c r="Q947" s="2" t="s">
        <v>118</v>
      </c>
      <c r="R947" s="2" t="s">
        <v>267</v>
      </c>
      <c r="S947" s="2" t="s">
        <v>182</v>
      </c>
      <c r="T947" s="2" t="s">
        <v>2008</v>
      </c>
      <c r="U947" s="2" t="s">
        <v>193</v>
      </c>
      <c r="V947" s="2" t="s">
        <v>269</v>
      </c>
      <c r="W947" s="2" t="s">
        <v>270</v>
      </c>
      <c r="X947" s="2" t="s">
        <v>2009</v>
      </c>
      <c r="Y947" s="2" t="s">
        <v>2010</v>
      </c>
      <c r="Z947" s="16">
        <v>0</v>
      </c>
      <c r="AA947" s="16">
        <v>0</v>
      </c>
      <c r="AB947" s="16">
        <v>0</v>
      </c>
      <c r="AC947" s="16">
        <v>0</v>
      </c>
      <c r="AD947" s="36">
        <f t="shared" si="100"/>
        <v>0</v>
      </c>
      <c r="AE947" s="16">
        <v>0</v>
      </c>
      <c r="AF947" s="16">
        <v>0</v>
      </c>
      <c r="AG947" s="16">
        <f t="shared" si="101"/>
        <v>0</v>
      </c>
      <c r="AH947" s="16">
        <v>0</v>
      </c>
      <c r="AI947" s="16">
        <v>0</v>
      </c>
      <c r="AJ947" s="16">
        <f t="shared" si="102"/>
        <v>0</v>
      </c>
      <c r="AK947" s="16">
        <v>0</v>
      </c>
      <c r="AL947" s="16">
        <v>0</v>
      </c>
      <c r="AM947" s="16">
        <f t="shared" si="103"/>
        <v>0</v>
      </c>
      <c r="AN947" s="16">
        <v>0</v>
      </c>
      <c r="AO947" s="16">
        <v>0</v>
      </c>
      <c r="AP947" s="16">
        <f t="shared" si="104"/>
        <v>0</v>
      </c>
      <c r="AQ947" s="16">
        <v>0</v>
      </c>
      <c r="AR947" s="16">
        <f t="shared" si="105"/>
        <v>0</v>
      </c>
      <c r="AS947" s="16" t="s">
        <v>1997</v>
      </c>
      <c r="AT947" s="16" t="s">
        <v>273</v>
      </c>
      <c r="AU947" s="16" t="s">
        <v>274</v>
      </c>
      <c r="AV947" s="16">
        <v>0</v>
      </c>
      <c r="AW947" s="36">
        <v>0</v>
      </c>
      <c r="AX947" s="36">
        <v>0</v>
      </c>
      <c r="AY947" s="36">
        <v>0</v>
      </c>
      <c r="AZ947" s="36">
        <v>0</v>
      </c>
      <c r="BA947" s="36">
        <v>0</v>
      </c>
      <c r="BB947" s="36"/>
    </row>
    <row r="948" spans="1:54" hidden="1" x14ac:dyDescent="0.25">
      <c r="A948" s="2" t="str">
        <f t="shared" si="99"/>
        <v>R</v>
      </c>
      <c r="B948" s="34" t="s">
        <v>253</v>
      </c>
      <c r="C948" s="2" t="s">
        <v>3734</v>
      </c>
      <c r="D948" s="35" t="s">
        <v>3735</v>
      </c>
      <c r="E948" s="2" t="s">
        <v>3747</v>
      </c>
      <c r="F948" s="2" t="s">
        <v>3748</v>
      </c>
      <c r="G948" s="2" t="s">
        <v>3749</v>
      </c>
      <c r="H948" s="2" t="s">
        <v>3748</v>
      </c>
      <c r="I948" s="2" t="s">
        <v>3752</v>
      </c>
      <c r="J948" s="2" t="s">
        <v>3753</v>
      </c>
      <c r="K948" s="2" t="s">
        <v>262</v>
      </c>
      <c r="L948" s="2">
        <v>4022</v>
      </c>
      <c r="M948" s="2" t="s">
        <v>1991</v>
      </c>
      <c r="N948" s="2" t="s">
        <v>264</v>
      </c>
      <c r="O948" s="2" t="s">
        <v>300</v>
      </c>
      <c r="P948" s="2" t="s">
        <v>266</v>
      </c>
      <c r="Q948" s="2" t="s">
        <v>118</v>
      </c>
      <c r="R948" s="2" t="s">
        <v>267</v>
      </c>
      <c r="S948" s="2" t="s">
        <v>182</v>
      </c>
      <c r="T948" s="2" t="s">
        <v>2008</v>
      </c>
      <c r="U948" s="2" t="s">
        <v>193</v>
      </c>
      <c r="V948" s="2" t="s">
        <v>269</v>
      </c>
      <c r="W948" s="2" t="s">
        <v>270</v>
      </c>
      <c r="X948" s="2" t="s">
        <v>2009</v>
      </c>
      <c r="Y948" s="2" t="s">
        <v>2010</v>
      </c>
      <c r="Z948" s="16">
        <v>0</v>
      </c>
      <c r="AA948" s="16">
        <v>0</v>
      </c>
      <c r="AB948" s="16">
        <v>0</v>
      </c>
      <c r="AC948" s="16">
        <v>0</v>
      </c>
      <c r="AD948" s="36">
        <f t="shared" si="100"/>
        <v>0</v>
      </c>
      <c r="AE948" s="16">
        <v>0</v>
      </c>
      <c r="AF948" s="16">
        <v>0</v>
      </c>
      <c r="AG948" s="16">
        <f t="shared" si="101"/>
        <v>0</v>
      </c>
      <c r="AH948" s="16">
        <v>0</v>
      </c>
      <c r="AI948" s="16">
        <v>0</v>
      </c>
      <c r="AJ948" s="16">
        <f t="shared" si="102"/>
        <v>0</v>
      </c>
      <c r="AK948" s="16">
        <v>0</v>
      </c>
      <c r="AL948" s="16">
        <v>0</v>
      </c>
      <c r="AM948" s="16">
        <f t="shared" si="103"/>
        <v>0</v>
      </c>
      <c r="AN948" s="16">
        <v>0</v>
      </c>
      <c r="AO948" s="16">
        <v>0</v>
      </c>
      <c r="AP948" s="16">
        <f t="shared" si="104"/>
        <v>0</v>
      </c>
      <c r="AQ948" s="16">
        <v>0</v>
      </c>
      <c r="AR948" s="16">
        <f t="shared" si="105"/>
        <v>0</v>
      </c>
      <c r="AS948" s="16" t="s">
        <v>1997</v>
      </c>
      <c r="AT948" s="16" t="s">
        <v>273</v>
      </c>
      <c r="AU948" s="16" t="s">
        <v>274</v>
      </c>
      <c r="AV948" s="16">
        <v>0</v>
      </c>
      <c r="AW948" s="36">
        <v>0</v>
      </c>
      <c r="AX948" s="36">
        <v>0</v>
      </c>
      <c r="AY948" s="36">
        <v>0</v>
      </c>
      <c r="AZ948" s="36">
        <v>0</v>
      </c>
      <c r="BA948" s="36">
        <v>0</v>
      </c>
      <c r="BB948" s="36"/>
    </row>
    <row r="949" spans="1:54" hidden="1" x14ac:dyDescent="0.25">
      <c r="A949" s="2" t="str">
        <f t="shared" si="99"/>
        <v>R</v>
      </c>
      <c r="B949" s="34" t="s">
        <v>253</v>
      </c>
      <c r="C949" s="2" t="s">
        <v>3734</v>
      </c>
      <c r="D949" s="35" t="s">
        <v>3735</v>
      </c>
      <c r="E949" s="2" t="s">
        <v>3754</v>
      </c>
      <c r="F949" s="2" t="s">
        <v>3755</v>
      </c>
      <c r="G949" s="2" t="s">
        <v>3756</v>
      </c>
      <c r="H949" s="2" t="s">
        <v>3755</v>
      </c>
      <c r="I949" s="2" t="s">
        <v>3757</v>
      </c>
      <c r="J949" s="2" t="s">
        <v>3758</v>
      </c>
      <c r="K949" s="2" t="s">
        <v>262</v>
      </c>
      <c r="L949" s="2">
        <v>4022</v>
      </c>
      <c r="M949" s="2" t="s">
        <v>1991</v>
      </c>
      <c r="N949" s="2" t="s">
        <v>264</v>
      </c>
      <c r="O949" s="2" t="s">
        <v>450</v>
      </c>
      <c r="P949" s="2" t="s">
        <v>266</v>
      </c>
      <c r="Q949" s="2" t="s">
        <v>118</v>
      </c>
      <c r="R949" s="2" t="s">
        <v>267</v>
      </c>
      <c r="S949" s="2" t="s">
        <v>182</v>
      </c>
      <c r="T949" s="2" t="s">
        <v>2008</v>
      </c>
      <c r="U949" s="2" t="s">
        <v>193</v>
      </c>
      <c r="V949" s="2" t="s">
        <v>269</v>
      </c>
      <c r="W949" s="2" t="s">
        <v>270</v>
      </c>
      <c r="X949" s="2" t="s">
        <v>2009</v>
      </c>
      <c r="Y949" s="2" t="s">
        <v>2010</v>
      </c>
      <c r="Z949" s="16">
        <v>0</v>
      </c>
      <c r="AA949" s="16">
        <v>0</v>
      </c>
      <c r="AB949" s="16">
        <v>0</v>
      </c>
      <c r="AC949" s="16">
        <v>0</v>
      </c>
      <c r="AD949" s="36">
        <f t="shared" si="100"/>
        <v>0</v>
      </c>
      <c r="AE949" s="16">
        <v>0</v>
      </c>
      <c r="AF949" s="16">
        <v>0</v>
      </c>
      <c r="AG949" s="16">
        <f t="shared" si="101"/>
        <v>0</v>
      </c>
      <c r="AH949" s="16">
        <v>0</v>
      </c>
      <c r="AI949" s="16">
        <v>0</v>
      </c>
      <c r="AJ949" s="16">
        <f t="shared" si="102"/>
        <v>0</v>
      </c>
      <c r="AK949" s="16">
        <v>0</v>
      </c>
      <c r="AL949" s="16">
        <v>0</v>
      </c>
      <c r="AM949" s="16">
        <f t="shared" si="103"/>
        <v>0</v>
      </c>
      <c r="AN949" s="16">
        <v>0</v>
      </c>
      <c r="AO949" s="16">
        <v>0</v>
      </c>
      <c r="AP949" s="16">
        <f t="shared" si="104"/>
        <v>0</v>
      </c>
      <c r="AQ949" s="16">
        <v>0</v>
      </c>
      <c r="AR949" s="16">
        <f t="shared" si="105"/>
        <v>0</v>
      </c>
      <c r="AS949" s="16" t="s">
        <v>1997</v>
      </c>
      <c r="AT949" s="16" t="s">
        <v>273</v>
      </c>
      <c r="AU949" s="16" t="s">
        <v>274</v>
      </c>
      <c r="AV949" s="16">
        <v>0</v>
      </c>
      <c r="AW949" s="36">
        <v>0</v>
      </c>
      <c r="AX949" s="36">
        <v>0</v>
      </c>
      <c r="AY949" s="36">
        <v>0</v>
      </c>
      <c r="AZ949" s="36">
        <v>0</v>
      </c>
      <c r="BA949" s="36">
        <v>0</v>
      </c>
      <c r="BB949" s="36"/>
    </row>
    <row r="950" spans="1:54" hidden="1" x14ac:dyDescent="0.25">
      <c r="A950" s="2" t="str">
        <f t="shared" si="99"/>
        <v>R</v>
      </c>
      <c r="B950" s="34" t="s">
        <v>253</v>
      </c>
      <c r="C950" s="2" t="s">
        <v>3734</v>
      </c>
      <c r="D950" s="35" t="s">
        <v>3735</v>
      </c>
      <c r="E950" s="2" t="s">
        <v>3759</v>
      </c>
      <c r="F950" s="2" t="s">
        <v>3760</v>
      </c>
      <c r="G950" s="2" t="s">
        <v>3761</v>
      </c>
      <c r="H950" s="2" t="s">
        <v>3760</v>
      </c>
      <c r="I950" s="2" t="s">
        <v>3762</v>
      </c>
      <c r="J950" s="2" t="s">
        <v>3763</v>
      </c>
      <c r="K950" s="2" t="s">
        <v>262</v>
      </c>
      <c r="L950" s="2">
        <v>4022</v>
      </c>
      <c r="M950" s="2" t="s">
        <v>1991</v>
      </c>
      <c r="N950" s="2" t="s">
        <v>264</v>
      </c>
      <c r="O950" s="2" t="s">
        <v>300</v>
      </c>
      <c r="P950" s="2" t="s">
        <v>266</v>
      </c>
      <c r="Q950" s="2" t="s">
        <v>118</v>
      </c>
      <c r="R950" s="2" t="s">
        <v>267</v>
      </c>
      <c r="S950" s="2" t="s">
        <v>182</v>
      </c>
      <c r="T950" s="2" t="s">
        <v>2008</v>
      </c>
      <c r="U950" s="2" t="s">
        <v>193</v>
      </c>
      <c r="V950" s="2" t="s">
        <v>269</v>
      </c>
      <c r="W950" s="2" t="s">
        <v>270</v>
      </c>
      <c r="X950" s="2" t="s">
        <v>2009</v>
      </c>
      <c r="Y950" s="2" t="s">
        <v>2010</v>
      </c>
      <c r="Z950" s="16">
        <v>0</v>
      </c>
      <c r="AA950" s="16">
        <v>0</v>
      </c>
      <c r="AB950" s="16">
        <v>0</v>
      </c>
      <c r="AC950" s="16">
        <v>0</v>
      </c>
      <c r="AD950" s="36">
        <f t="shared" si="100"/>
        <v>0</v>
      </c>
      <c r="AE950" s="16">
        <v>118143.20030270271</v>
      </c>
      <c r="AF950" s="16">
        <v>100000</v>
      </c>
      <c r="AG950" s="16">
        <f t="shared" si="101"/>
        <v>18143.200302702709</v>
      </c>
      <c r="AH950" s="16">
        <v>78599.927372999999</v>
      </c>
      <c r="AI950" s="16">
        <v>0</v>
      </c>
      <c r="AJ950" s="16">
        <f t="shared" si="102"/>
        <v>78599.927372999999</v>
      </c>
      <c r="AK950" s="16">
        <v>647939.06541880919</v>
      </c>
      <c r="AL950" s="16">
        <v>0</v>
      </c>
      <c r="AM950" s="16">
        <f t="shared" si="103"/>
        <v>647939.06541880919</v>
      </c>
      <c r="AN950" s="16">
        <v>2522401.5542620169</v>
      </c>
      <c r="AO950" s="39">
        <f>2522402</f>
        <v>2522402</v>
      </c>
      <c r="AP950" s="16">
        <f t="shared" si="104"/>
        <v>-0.44573798310011625</v>
      </c>
      <c r="AQ950" s="16">
        <v>0</v>
      </c>
      <c r="AR950" s="16">
        <f t="shared" si="105"/>
        <v>744681.74735652877</v>
      </c>
      <c r="AS950" s="16" t="s">
        <v>2036</v>
      </c>
      <c r="AT950" s="16" t="s">
        <v>3764</v>
      </c>
      <c r="AU950" s="16" t="s">
        <v>274</v>
      </c>
      <c r="AV950" s="16">
        <v>0</v>
      </c>
      <c r="AW950" s="36">
        <v>0</v>
      </c>
      <c r="AX950" s="36">
        <v>0</v>
      </c>
      <c r="AY950" s="36">
        <v>0</v>
      </c>
      <c r="AZ950" s="36">
        <v>2522402</v>
      </c>
      <c r="BA950" s="36">
        <v>0</v>
      </c>
      <c r="BB950" s="36"/>
    </row>
    <row r="951" spans="1:54" hidden="1" x14ac:dyDescent="0.25">
      <c r="A951" s="2" t="str">
        <f t="shared" si="99"/>
        <v>R</v>
      </c>
      <c r="B951" s="34" t="s">
        <v>253</v>
      </c>
      <c r="C951" s="2" t="s">
        <v>3734</v>
      </c>
      <c r="D951" s="35" t="s">
        <v>3735</v>
      </c>
      <c r="E951" s="2" t="s">
        <v>3765</v>
      </c>
      <c r="F951" s="2" t="s">
        <v>3766</v>
      </c>
      <c r="G951" s="2" t="s">
        <v>3767</v>
      </c>
      <c r="H951" s="2" t="s">
        <v>3766</v>
      </c>
      <c r="I951" s="2" t="s">
        <v>3768</v>
      </c>
      <c r="J951" s="2" t="s">
        <v>3769</v>
      </c>
      <c r="K951" s="2" t="s">
        <v>262</v>
      </c>
      <c r="L951" s="2">
        <v>4022</v>
      </c>
      <c r="M951" s="2" t="s">
        <v>1991</v>
      </c>
      <c r="N951" s="2" t="s">
        <v>264</v>
      </c>
      <c r="O951" s="2" t="s">
        <v>358</v>
      </c>
      <c r="P951" s="2" t="s">
        <v>460</v>
      </c>
      <c r="Q951" s="2" t="s">
        <v>51</v>
      </c>
      <c r="R951" s="2" t="s">
        <v>2018</v>
      </c>
      <c r="S951" s="2" t="s">
        <v>85</v>
      </c>
      <c r="T951" s="2" t="s">
        <v>3770</v>
      </c>
      <c r="U951" s="2" t="s">
        <v>99</v>
      </c>
      <c r="V951" s="2" t="s">
        <v>269</v>
      </c>
      <c r="W951" s="2" t="s">
        <v>270</v>
      </c>
      <c r="X951" s="2" t="s">
        <v>2009</v>
      </c>
      <c r="Y951" s="2" t="s">
        <v>2010</v>
      </c>
      <c r="Z951" s="16">
        <v>0</v>
      </c>
      <c r="AA951" s="16">
        <v>0</v>
      </c>
      <c r="AB951" s="16">
        <v>40362</v>
      </c>
      <c r="AC951" s="16">
        <v>0</v>
      </c>
      <c r="AD951" s="36">
        <f t="shared" si="100"/>
        <v>0</v>
      </c>
      <c r="AE951" s="16">
        <v>0</v>
      </c>
      <c r="AF951" s="16">
        <v>0</v>
      </c>
      <c r="AG951" s="16">
        <f t="shared" si="101"/>
        <v>0</v>
      </c>
      <c r="AH951" s="16">
        <v>0</v>
      </c>
      <c r="AI951" s="16">
        <v>0</v>
      </c>
      <c r="AJ951" s="16">
        <f t="shared" si="102"/>
        <v>0</v>
      </c>
      <c r="AK951" s="16">
        <v>0</v>
      </c>
      <c r="AL951" s="16">
        <v>0</v>
      </c>
      <c r="AM951" s="16">
        <f t="shared" si="103"/>
        <v>0</v>
      </c>
      <c r="AN951" s="16">
        <v>0</v>
      </c>
      <c r="AO951" s="16">
        <v>0</v>
      </c>
      <c r="AP951" s="16">
        <f t="shared" si="104"/>
        <v>0</v>
      </c>
      <c r="AQ951" s="16">
        <v>0</v>
      </c>
      <c r="AR951" s="16">
        <f t="shared" si="105"/>
        <v>0</v>
      </c>
      <c r="AS951" s="16" t="s">
        <v>1997</v>
      </c>
      <c r="AT951" s="16" t="s">
        <v>3771</v>
      </c>
      <c r="AU951" s="16" t="s">
        <v>274</v>
      </c>
      <c r="AV951" s="16">
        <v>0</v>
      </c>
      <c r="AW951" s="36">
        <v>0</v>
      </c>
      <c r="AX951" s="36">
        <v>0</v>
      </c>
      <c r="AY951" s="36">
        <v>0</v>
      </c>
      <c r="AZ951" s="36">
        <v>0</v>
      </c>
      <c r="BA951" s="36">
        <v>0</v>
      </c>
      <c r="BB951" s="36"/>
    </row>
    <row r="952" spans="1:54" hidden="1" x14ac:dyDescent="0.25">
      <c r="A952" s="2" t="str">
        <f t="shared" si="99"/>
        <v>R</v>
      </c>
      <c r="B952" s="34" t="s">
        <v>253</v>
      </c>
      <c r="C952" s="2" t="s">
        <v>3734</v>
      </c>
      <c r="D952" s="35" t="s">
        <v>3735</v>
      </c>
      <c r="E952" s="2" t="s">
        <v>3765</v>
      </c>
      <c r="F952" s="2" t="s">
        <v>3766</v>
      </c>
      <c r="G952" s="2" t="s">
        <v>3767</v>
      </c>
      <c r="H952" s="2" t="s">
        <v>3766</v>
      </c>
      <c r="I952" s="2" t="s">
        <v>3772</v>
      </c>
      <c r="J952" s="2" t="s">
        <v>3773</v>
      </c>
      <c r="K952" s="2" t="s">
        <v>262</v>
      </c>
      <c r="L952" s="2">
        <v>4022</v>
      </c>
      <c r="M952" s="2" t="s">
        <v>1991</v>
      </c>
      <c r="N952" s="2" t="s">
        <v>264</v>
      </c>
      <c r="O952" s="2" t="s">
        <v>358</v>
      </c>
      <c r="P952" s="2" t="s">
        <v>460</v>
      </c>
      <c r="Q952" s="2" t="s">
        <v>51</v>
      </c>
      <c r="R952" s="2" t="s">
        <v>2018</v>
      </c>
      <c r="S952" s="2" t="s">
        <v>85</v>
      </c>
      <c r="T952" s="2" t="s">
        <v>3774</v>
      </c>
      <c r="U952" s="2" t="s">
        <v>98</v>
      </c>
      <c r="V952" s="2" t="s">
        <v>269</v>
      </c>
      <c r="W952" s="2" t="s">
        <v>270</v>
      </c>
      <c r="X952" s="2" t="s">
        <v>2009</v>
      </c>
      <c r="Y952" s="2" t="s">
        <v>2010</v>
      </c>
      <c r="Z952" s="16">
        <v>0</v>
      </c>
      <c r="AA952" s="16">
        <v>0</v>
      </c>
      <c r="AB952" s="16">
        <v>47512.67</v>
      </c>
      <c r="AC952" s="16">
        <v>49610.7</v>
      </c>
      <c r="AD952" s="36">
        <f t="shared" si="100"/>
        <v>-49610.7</v>
      </c>
      <c r="AE952" s="16">
        <v>0</v>
      </c>
      <c r="AF952" s="16">
        <v>0</v>
      </c>
      <c r="AG952" s="16">
        <f t="shared" si="101"/>
        <v>0</v>
      </c>
      <c r="AH952" s="16">
        <v>0</v>
      </c>
      <c r="AI952" s="16">
        <v>0</v>
      </c>
      <c r="AJ952" s="16">
        <f t="shared" si="102"/>
        <v>0</v>
      </c>
      <c r="AK952" s="16">
        <v>0</v>
      </c>
      <c r="AL952" s="16">
        <v>0</v>
      </c>
      <c r="AM952" s="16">
        <f t="shared" si="103"/>
        <v>0</v>
      </c>
      <c r="AN952" s="16">
        <v>0</v>
      </c>
      <c r="AO952" s="16">
        <v>0</v>
      </c>
      <c r="AP952" s="16">
        <f t="shared" si="104"/>
        <v>0</v>
      </c>
      <c r="AQ952" s="16">
        <v>0</v>
      </c>
      <c r="AR952" s="16">
        <f t="shared" si="105"/>
        <v>-49610.7</v>
      </c>
      <c r="AS952" s="16" t="s">
        <v>1997</v>
      </c>
      <c r="AT952" s="16" t="s">
        <v>273</v>
      </c>
      <c r="AU952" s="16" t="s">
        <v>274</v>
      </c>
      <c r="AV952" s="16">
        <v>0</v>
      </c>
      <c r="AW952" s="36">
        <v>0</v>
      </c>
      <c r="AX952" s="36">
        <v>0</v>
      </c>
      <c r="AY952" s="36">
        <v>0</v>
      </c>
      <c r="AZ952" s="36">
        <v>0</v>
      </c>
      <c r="BA952" s="36">
        <v>0</v>
      </c>
      <c r="BB952" s="36"/>
    </row>
    <row r="953" spans="1:54" hidden="1" x14ac:dyDescent="0.25">
      <c r="A953" s="2" t="str">
        <f t="shared" si="99"/>
        <v>R</v>
      </c>
      <c r="B953" s="34" t="s">
        <v>253</v>
      </c>
      <c r="C953" s="2" t="s">
        <v>3734</v>
      </c>
      <c r="D953" s="35" t="s">
        <v>3735</v>
      </c>
      <c r="E953" s="2" t="s">
        <v>3765</v>
      </c>
      <c r="F953" s="2" t="s">
        <v>3766</v>
      </c>
      <c r="G953" s="2" t="s">
        <v>3767</v>
      </c>
      <c r="H953" s="2" t="s">
        <v>3766</v>
      </c>
      <c r="I953" s="2" t="s">
        <v>3775</v>
      </c>
      <c r="J953" s="2" t="s">
        <v>3776</v>
      </c>
      <c r="K953" s="2" t="s">
        <v>262</v>
      </c>
      <c r="L953" s="2">
        <v>4022</v>
      </c>
      <c r="M953" s="2" t="s">
        <v>1991</v>
      </c>
      <c r="N953" s="2" t="s">
        <v>264</v>
      </c>
      <c r="O953" s="2" t="s">
        <v>358</v>
      </c>
      <c r="P953" s="2" t="s">
        <v>460</v>
      </c>
      <c r="Q953" s="2" t="s">
        <v>51</v>
      </c>
      <c r="R953" s="2" t="s">
        <v>2018</v>
      </c>
      <c r="S953" s="2" t="s">
        <v>85</v>
      </c>
      <c r="T953" s="2" t="s">
        <v>3774</v>
      </c>
      <c r="U953" s="2" t="s">
        <v>98</v>
      </c>
      <c r="V953" s="2" t="s">
        <v>269</v>
      </c>
      <c r="W953" s="2" t="s">
        <v>270</v>
      </c>
      <c r="X953" s="2" t="s">
        <v>2009</v>
      </c>
      <c r="Y953" s="2" t="s">
        <v>2010</v>
      </c>
      <c r="Z953" s="16">
        <v>0</v>
      </c>
      <c r="AA953" s="16">
        <v>0</v>
      </c>
      <c r="AB953" s="16">
        <v>650939.54</v>
      </c>
      <c r="AC953" s="16">
        <v>883390.66</v>
      </c>
      <c r="AD953" s="36">
        <f t="shared" si="100"/>
        <v>-883390.66</v>
      </c>
      <c r="AE953" s="16">
        <v>0</v>
      </c>
      <c r="AF953" s="16">
        <v>0</v>
      </c>
      <c r="AG953" s="16">
        <f t="shared" si="101"/>
        <v>0</v>
      </c>
      <c r="AH953" s="16">
        <v>0</v>
      </c>
      <c r="AI953" s="16">
        <v>0</v>
      </c>
      <c r="AJ953" s="16">
        <f t="shared" si="102"/>
        <v>0</v>
      </c>
      <c r="AK953" s="16">
        <v>0</v>
      </c>
      <c r="AL953" s="16">
        <v>0</v>
      </c>
      <c r="AM953" s="16">
        <f t="shared" si="103"/>
        <v>0</v>
      </c>
      <c r="AN953" s="16">
        <v>554787</v>
      </c>
      <c r="AO953" s="16">
        <v>554787</v>
      </c>
      <c r="AP953" s="16">
        <f t="shared" si="104"/>
        <v>0</v>
      </c>
      <c r="AQ953" s="16">
        <v>0</v>
      </c>
      <c r="AR953" s="16">
        <f t="shared" si="105"/>
        <v>-883390.66</v>
      </c>
      <c r="AS953" s="16" t="s">
        <v>1997</v>
      </c>
      <c r="AT953" s="16" t="s">
        <v>273</v>
      </c>
      <c r="AU953" s="16" t="s">
        <v>274</v>
      </c>
      <c r="AV953" s="16">
        <v>0</v>
      </c>
      <c r="AW953" s="36">
        <v>0</v>
      </c>
      <c r="AX953" s="36">
        <v>0</v>
      </c>
      <c r="AY953" s="36">
        <v>0</v>
      </c>
      <c r="AZ953" s="36">
        <v>0</v>
      </c>
      <c r="BA953" s="36">
        <v>0</v>
      </c>
      <c r="BB953" s="36"/>
    </row>
    <row r="954" spans="1:54" hidden="1" x14ac:dyDescent="0.25">
      <c r="A954" s="2" t="str">
        <f t="shared" si="99"/>
        <v>R</v>
      </c>
      <c r="B954" s="34" t="s">
        <v>253</v>
      </c>
      <c r="C954" s="2" t="s">
        <v>3734</v>
      </c>
      <c r="D954" s="35" t="s">
        <v>3735</v>
      </c>
      <c r="E954" s="2" t="s">
        <v>3765</v>
      </c>
      <c r="F954" s="2" t="s">
        <v>3766</v>
      </c>
      <c r="G954" s="2" t="s">
        <v>3767</v>
      </c>
      <c r="H954" s="2" t="s">
        <v>3766</v>
      </c>
      <c r="I954" s="2" t="s">
        <v>3777</v>
      </c>
      <c r="J954" s="2" t="s">
        <v>3778</v>
      </c>
      <c r="K954" s="2" t="s">
        <v>262</v>
      </c>
      <c r="L954" s="2">
        <v>4022</v>
      </c>
      <c r="M954" s="2" t="s">
        <v>1991</v>
      </c>
      <c r="N954" s="2" t="s">
        <v>264</v>
      </c>
      <c r="O954" s="2" t="s">
        <v>358</v>
      </c>
      <c r="P954" s="2" t="s">
        <v>460</v>
      </c>
      <c r="Q954" s="2" t="s">
        <v>51</v>
      </c>
      <c r="R954" s="2" t="s">
        <v>2018</v>
      </c>
      <c r="S954" s="2" t="s">
        <v>85</v>
      </c>
      <c r="T954" s="2" t="s">
        <v>3774</v>
      </c>
      <c r="U954" s="2" t="s">
        <v>98</v>
      </c>
      <c r="V954" s="2" t="s">
        <v>269</v>
      </c>
      <c r="W954" s="2" t="s">
        <v>270</v>
      </c>
      <c r="X954" s="2" t="s">
        <v>2009</v>
      </c>
      <c r="Y954" s="2" t="s">
        <v>2010</v>
      </c>
      <c r="Z954" s="16">
        <v>0</v>
      </c>
      <c r="AA954" s="16">
        <v>0</v>
      </c>
      <c r="AB954" s="16">
        <v>4270.24</v>
      </c>
      <c r="AC954" s="16">
        <v>12638.94</v>
      </c>
      <c r="AD954" s="36">
        <f t="shared" si="100"/>
        <v>-12638.94</v>
      </c>
      <c r="AE954" s="16">
        <v>0</v>
      </c>
      <c r="AF954" s="16">
        <v>0</v>
      </c>
      <c r="AG954" s="16">
        <f t="shared" si="101"/>
        <v>0</v>
      </c>
      <c r="AH954" s="16">
        <v>0</v>
      </c>
      <c r="AI954" s="16">
        <v>0</v>
      </c>
      <c r="AJ954" s="16">
        <f t="shared" si="102"/>
        <v>0</v>
      </c>
      <c r="AK954" s="16">
        <v>0</v>
      </c>
      <c r="AL954" s="16">
        <v>0</v>
      </c>
      <c r="AM954" s="16">
        <f t="shared" si="103"/>
        <v>0</v>
      </c>
      <c r="AN954" s="16">
        <v>0</v>
      </c>
      <c r="AO954" s="16">
        <v>0</v>
      </c>
      <c r="AP954" s="16">
        <f t="shared" si="104"/>
        <v>0</v>
      </c>
      <c r="AQ954" s="16">
        <v>0</v>
      </c>
      <c r="AR954" s="16">
        <f t="shared" si="105"/>
        <v>-12638.94</v>
      </c>
      <c r="AS954" s="16" t="s">
        <v>1997</v>
      </c>
      <c r="AT954" s="16" t="s">
        <v>3779</v>
      </c>
      <c r="AU954" s="16" t="s">
        <v>274</v>
      </c>
      <c r="AV954" s="16">
        <v>0</v>
      </c>
      <c r="AW954" s="36">
        <v>0</v>
      </c>
      <c r="AX954" s="36">
        <v>0</v>
      </c>
      <c r="AY954" s="36">
        <v>0</v>
      </c>
      <c r="AZ954" s="36">
        <v>0</v>
      </c>
      <c r="BA954" s="36">
        <v>0</v>
      </c>
      <c r="BB954" s="36"/>
    </row>
    <row r="955" spans="1:54" hidden="1" x14ac:dyDescent="0.25">
      <c r="A955" s="2" t="str">
        <f t="shared" si="99"/>
        <v>R</v>
      </c>
      <c r="B955" s="34" t="s">
        <v>253</v>
      </c>
      <c r="C955" s="2" t="s">
        <v>3734</v>
      </c>
      <c r="D955" s="35" t="s">
        <v>3735</v>
      </c>
      <c r="E955" s="2" t="s">
        <v>3765</v>
      </c>
      <c r="F955" s="2" t="s">
        <v>3766</v>
      </c>
      <c r="G955" s="2" t="s">
        <v>3767</v>
      </c>
      <c r="H955" s="2" t="s">
        <v>3766</v>
      </c>
      <c r="I955" s="2" t="s">
        <v>3780</v>
      </c>
      <c r="J955" s="2" t="s">
        <v>3781</v>
      </c>
      <c r="K955" s="2" t="s">
        <v>262</v>
      </c>
      <c r="L955" s="2">
        <v>4022</v>
      </c>
      <c r="M955" s="2" t="s">
        <v>1991</v>
      </c>
      <c r="N955" s="2" t="s">
        <v>264</v>
      </c>
      <c r="O955" s="2" t="s">
        <v>358</v>
      </c>
      <c r="P955" s="2" t="s">
        <v>460</v>
      </c>
      <c r="Q955" s="2" t="s">
        <v>51</v>
      </c>
      <c r="R955" s="2" t="s">
        <v>2018</v>
      </c>
      <c r="S955" s="2" t="s">
        <v>85</v>
      </c>
      <c r="T955" s="2" t="s">
        <v>3770</v>
      </c>
      <c r="U955" s="2" t="s">
        <v>99</v>
      </c>
      <c r="V955" s="2" t="s">
        <v>269</v>
      </c>
      <c r="W955" s="2" t="s">
        <v>270</v>
      </c>
      <c r="X955" s="2" t="s">
        <v>2009</v>
      </c>
      <c r="Y955" s="2" t="s">
        <v>2010</v>
      </c>
      <c r="Z955" s="16">
        <v>0</v>
      </c>
      <c r="AA955" s="16">
        <v>0</v>
      </c>
      <c r="AB955" s="16">
        <v>9676.5300000000007</v>
      </c>
      <c r="AC955" s="16">
        <v>7282.1200000000008</v>
      </c>
      <c r="AD955" s="36">
        <f t="shared" si="100"/>
        <v>-7282.1200000000008</v>
      </c>
      <c r="AE955" s="16">
        <v>0</v>
      </c>
      <c r="AF955" s="16">
        <v>0</v>
      </c>
      <c r="AG955" s="16">
        <f t="shared" si="101"/>
        <v>0</v>
      </c>
      <c r="AH955" s="16">
        <v>0</v>
      </c>
      <c r="AI955" s="16">
        <v>0</v>
      </c>
      <c r="AJ955" s="16">
        <f t="shared" si="102"/>
        <v>0</v>
      </c>
      <c r="AK955" s="16">
        <v>782610.09077693941</v>
      </c>
      <c r="AL955" s="16">
        <v>782610.09077693941</v>
      </c>
      <c r="AM955" s="16">
        <f t="shared" si="103"/>
        <v>0</v>
      </c>
      <c r="AN955" s="16">
        <v>1399055.7308193832</v>
      </c>
      <c r="AO955" s="16">
        <v>1399055.7308193832</v>
      </c>
      <c r="AP955" s="16">
        <f t="shared" si="104"/>
        <v>0</v>
      </c>
      <c r="AQ955" s="16">
        <v>0</v>
      </c>
      <c r="AR955" s="16">
        <f t="shared" si="105"/>
        <v>-7282.1200000000008</v>
      </c>
      <c r="AS955" s="16" t="s">
        <v>1997</v>
      </c>
      <c r="AT955" s="16" t="s">
        <v>273</v>
      </c>
      <c r="AU955" s="16" t="s">
        <v>274</v>
      </c>
      <c r="AV955" s="16">
        <v>0</v>
      </c>
      <c r="AW955" s="36">
        <v>0</v>
      </c>
      <c r="AX955" s="36">
        <v>0</v>
      </c>
      <c r="AY955" s="36">
        <v>0</v>
      </c>
      <c r="AZ955" s="36">
        <v>0</v>
      </c>
      <c r="BA955" s="36">
        <v>0</v>
      </c>
      <c r="BB955" s="36"/>
    </row>
    <row r="956" spans="1:54" hidden="1" x14ac:dyDescent="0.25">
      <c r="A956" s="2" t="str">
        <f t="shared" si="99"/>
        <v>R</v>
      </c>
      <c r="B956" s="34" t="s">
        <v>253</v>
      </c>
      <c r="C956" s="2" t="s">
        <v>3734</v>
      </c>
      <c r="D956" s="35" t="s">
        <v>3735</v>
      </c>
      <c r="E956" s="2" t="s">
        <v>3765</v>
      </c>
      <c r="F956" s="2" t="s">
        <v>3766</v>
      </c>
      <c r="G956" s="2" t="s">
        <v>3767</v>
      </c>
      <c r="H956" s="2" t="s">
        <v>3766</v>
      </c>
      <c r="I956" s="2" t="s">
        <v>3782</v>
      </c>
      <c r="J956" s="2" t="s">
        <v>3783</v>
      </c>
      <c r="K956" s="2" t="s">
        <v>262</v>
      </c>
      <c r="L956" s="2">
        <v>4022</v>
      </c>
      <c r="M956" s="2" t="s">
        <v>1991</v>
      </c>
      <c r="N956" s="2" t="s">
        <v>422</v>
      </c>
      <c r="O956" s="2" t="s">
        <v>265</v>
      </c>
      <c r="P956" s="2" t="s">
        <v>460</v>
      </c>
      <c r="Q956" s="2" t="s">
        <v>51</v>
      </c>
      <c r="R956" s="2" t="s">
        <v>2018</v>
      </c>
      <c r="S956" s="2" t="s">
        <v>85</v>
      </c>
      <c r="T956" s="2" t="s">
        <v>3770</v>
      </c>
      <c r="U956" s="2" t="s">
        <v>99</v>
      </c>
      <c r="V956" s="2" t="s">
        <v>269</v>
      </c>
      <c r="W956" s="2" t="s">
        <v>270</v>
      </c>
      <c r="X956" s="2" t="s">
        <v>2009</v>
      </c>
      <c r="Y956" s="2" t="s">
        <v>2010</v>
      </c>
      <c r="Z956" s="16">
        <v>0</v>
      </c>
      <c r="AA956" s="16">
        <v>0</v>
      </c>
      <c r="AB956" s="16">
        <v>0</v>
      </c>
      <c r="AC956" s="16">
        <v>0</v>
      </c>
      <c r="AD956" s="36">
        <f t="shared" si="100"/>
        <v>0</v>
      </c>
      <c r="AE956" s="16">
        <v>0</v>
      </c>
      <c r="AF956" s="16">
        <v>0</v>
      </c>
      <c r="AG956" s="16">
        <f t="shared" si="101"/>
        <v>0</v>
      </c>
      <c r="AH956" s="16">
        <v>0</v>
      </c>
      <c r="AI956" s="16">
        <v>0</v>
      </c>
      <c r="AJ956" s="16">
        <f t="shared" si="102"/>
        <v>0</v>
      </c>
      <c r="AK956" s="16">
        <v>0</v>
      </c>
      <c r="AL956" s="16">
        <v>0</v>
      </c>
      <c r="AM956" s="16">
        <f t="shared" si="103"/>
        <v>0</v>
      </c>
      <c r="AN956" s="16">
        <v>0</v>
      </c>
      <c r="AO956" s="16">
        <v>0</v>
      </c>
      <c r="AP956" s="16">
        <f t="shared" si="104"/>
        <v>0</v>
      </c>
      <c r="AQ956" s="16">
        <v>0</v>
      </c>
      <c r="AR956" s="16">
        <f t="shared" si="105"/>
        <v>0</v>
      </c>
      <c r="AS956" s="16">
        <v>0</v>
      </c>
      <c r="AT956" s="16" t="s">
        <v>273</v>
      </c>
      <c r="AU956" s="16" t="s">
        <v>274</v>
      </c>
      <c r="AV956" s="16">
        <v>0</v>
      </c>
      <c r="AW956" s="36">
        <v>0</v>
      </c>
      <c r="AX956" s="36">
        <v>0</v>
      </c>
      <c r="AY956" s="36">
        <v>0</v>
      </c>
      <c r="AZ956" s="36">
        <v>0</v>
      </c>
      <c r="BA956" s="36">
        <v>0</v>
      </c>
      <c r="BB956" s="36"/>
    </row>
    <row r="957" spans="1:54" hidden="1" x14ac:dyDescent="0.25">
      <c r="A957" s="2" t="str">
        <f t="shared" si="99"/>
        <v>R</v>
      </c>
      <c r="B957" s="34" t="s">
        <v>253</v>
      </c>
      <c r="C957" s="2" t="s">
        <v>3784</v>
      </c>
      <c r="D957" s="35" t="s">
        <v>3785</v>
      </c>
      <c r="E957" s="2" t="s">
        <v>3786</v>
      </c>
      <c r="F957" s="2" t="s">
        <v>3787</v>
      </c>
      <c r="G957" s="2" t="s">
        <v>3788</v>
      </c>
      <c r="H957" s="2" t="s">
        <v>3787</v>
      </c>
      <c r="I957" s="2" t="s">
        <v>3789</v>
      </c>
      <c r="J957" s="2" t="s">
        <v>3790</v>
      </c>
      <c r="K957" s="2" t="s">
        <v>262</v>
      </c>
      <c r="L957" s="2">
        <v>4022</v>
      </c>
      <c r="M957" s="2" t="s">
        <v>1991</v>
      </c>
      <c r="N957" s="2" t="s">
        <v>264</v>
      </c>
      <c r="O957" s="2" t="s">
        <v>300</v>
      </c>
      <c r="P957" s="2" t="s">
        <v>266</v>
      </c>
      <c r="Q957" s="2" t="s">
        <v>118</v>
      </c>
      <c r="R957" s="2" t="s">
        <v>267</v>
      </c>
      <c r="S957" s="2" t="s">
        <v>182</v>
      </c>
      <c r="T957" s="2" t="s">
        <v>2008</v>
      </c>
      <c r="U957" s="2" t="s">
        <v>193</v>
      </c>
      <c r="V957" s="2" t="s">
        <v>269</v>
      </c>
      <c r="W957" s="2" t="s">
        <v>270</v>
      </c>
      <c r="X957" s="2" t="s">
        <v>2034</v>
      </c>
      <c r="Y957" s="2" t="s">
        <v>2035</v>
      </c>
      <c r="Z957" s="16">
        <v>0</v>
      </c>
      <c r="AA957" s="16">
        <v>0</v>
      </c>
      <c r="AB957" s="16">
        <v>0</v>
      </c>
      <c r="AC957" s="16">
        <v>0</v>
      </c>
      <c r="AD957" s="36">
        <f t="shared" si="100"/>
        <v>0</v>
      </c>
      <c r="AE957" s="16">
        <v>0</v>
      </c>
      <c r="AF957" s="16">
        <v>0</v>
      </c>
      <c r="AG957" s="16">
        <f t="shared" si="101"/>
        <v>0</v>
      </c>
      <c r="AH957" s="16">
        <v>0</v>
      </c>
      <c r="AI957" s="16">
        <v>0</v>
      </c>
      <c r="AJ957" s="16">
        <f t="shared" si="102"/>
        <v>0</v>
      </c>
      <c r="AK957" s="16">
        <v>0</v>
      </c>
      <c r="AL957" s="16">
        <v>0</v>
      </c>
      <c r="AM957" s="16">
        <f t="shared" si="103"/>
        <v>0</v>
      </c>
      <c r="AN957" s="16">
        <v>0</v>
      </c>
      <c r="AO957" s="16">
        <v>0</v>
      </c>
      <c r="AP957" s="16">
        <f t="shared" si="104"/>
        <v>0</v>
      </c>
      <c r="AQ957" s="16">
        <v>0</v>
      </c>
      <c r="AR957" s="16">
        <f t="shared" si="105"/>
        <v>0</v>
      </c>
      <c r="AS957" s="16" t="s">
        <v>1997</v>
      </c>
      <c r="AT957" s="16" t="s">
        <v>273</v>
      </c>
      <c r="AU957" s="16" t="s">
        <v>274</v>
      </c>
      <c r="AV957" s="16">
        <v>0</v>
      </c>
      <c r="AW957" s="36">
        <v>0</v>
      </c>
      <c r="AX957" s="36">
        <v>0</v>
      </c>
      <c r="AY957" s="36">
        <v>0</v>
      </c>
      <c r="AZ957" s="36">
        <v>0</v>
      </c>
      <c r="BA957" s="36">
        <v>0</v>
      </c>
      <c r="BB957" s="36"/>
    </row>
    <row r="958" spans="1:54" hidden="1" x14ac:dyDescent="0.25">
      <c r="A958" s="2" t="str">
        <f t="shared" si="99"/>
        <v>R</v>
      </c>
      <c r="B958" s="34" t="s">
        <v>253</v>
      </c>
      <c r="C958" s="2" t="s">
        <v>3784</v>
      </c>
      <c r="D958" s="35" t="s">
        <v>3785</v>
      </c>
      <c r="E958" s="2" t="s">
        <v>3791</v>
      </c>
      <c r="F958" s="2" t="s">
        <v>3792</v>
      </c>
      <c r="G958" s="2" t="s">
        <v>3793</v>
      </c>
      <c r="H958" s="2" t="s">
        <v>3792</v>
      </c>
      <c r="I958" s="2" t="s">
        <v>3794</v>
      </c>
      <c r="J958" s="2" t="s">
        <v>3795</v>
      </c>
      <c r="K958" s="2" t="s">
        <v>262</v>
      </c>
      <c r="L958" s="2">
        <v>4022</v>
      </c>
      <c r="M958" s="2" t="s">
        <v>1991</v>
      </c>
      <c r="N958" s="2" t="s">
        <v>264</v>
      </c>
      <c r="O958" s="2" t="s">
        <v>300</v>
      </c>
      <c r="P958" s="2" t="s">
        <v>266</v>
      </c>
      <c r="Q958" s="2" t="s">
        <v>118</v>
      </c>
      <c r="R958" s="2" t="s">
        <v>267</v>
      </c>
      <c r="S958" s="2" t="s">
        <v>182</v>
      </c>
      <c r="T958" s="2" t="s">
        <v>2008</v>
      </c>
      <c r="U958" s="2" t="s">
        <v>193</v>
      </c>
      <c r="V958" s="2" t="s">
        <v>269</v>
      </c>
      <c r="W958" s="2" t="s">
        <v>270</v>
      </c>
      <c r="X958" s="2" t="s">
        <v>2034</v>
      </c>
      <c r="Y958" s="2" t="s">
        <v>2035</v>
      </c>
      <c r="Z958" s="16">
        <v>0</v>
      </c>
      <c r="AA958" s="16">
        <v>0</v>
      </c>
      <c r="AB958" s="16">
        <v>0</v>
      </c>
      <c r="AC958" s="16">
        <v>0</v>
      </c>
      <c r="AD958" s="36">
        <f t="shared" si="100"/>
        <v>0</v>
      </c>
      <c r="AE958" s="16">
        <v>0</v>
      </c>
      <c r="AF958" s="16">
        <v>0</v>
      </c>
      <c r="AG958" s="16">
        <f t="shared" si="101"/>
        <v>0</v>
      </c>
      <c r="AH958" s="16">
        <v>0</v>
      </c>
      <c r="AI958" s="16">
        <v>100000</v>
      </c>
      <c r="AJ958" s="16">
        <f t="shared" si="102"/>
        <v>-100000</v>
      </c>
      <c r="AK958" s="16">
        <v>0</v>
      </c>
      <c r="AL958" s="16">
        <v>0</v>
      </c>
      <c r="AM958" s="16">
        <f t="shared" si="103"/>
        <v>0</v>
      </c>
      <c r="AN958" s="16">
        <v>970282.97286367789</v>
      </c>
      <c r="AO958" s="39">
        <f>970283</f>
        <v>970283</v>
      </c>
      <c r="AP958" s="16">
        <f t="shared" si="104"/>
        <v>-2.7136322110891342E-2</v>
      </c>
      <c r="AQ958" s="39">
        <f>1500000</f>
        <v>1500000</v>
      </c>
      <c r="AR958" s="16">
        <f t="shared" si="105"/>
        <v>-100000.02713632211</v>
      </c>
      <c r="AS958" s="16" t="s">
        <v>2036</v>
      </c>
      <c r="AT958" s="16" t="s">
        <v>3796</v>
      </c>
      <c r="AU958" s="16" t="s">
        <v>274</v>
      </c>
      <c r="AV958" s="16">
        <v>-1500000</v>
      </c>
      <c r="AW958" s="36">
        <v>0</v>
      </c>
      <c r="AX958" s="36">
        <v>0</v>
      </c>
      <c r="AY958" s="36">
        <v>0</v>
      </c>
      <c r="AZ958" s="36">
        <v>970283</v>
      </c>
      <c r="BA958" s="36">
        <v>1500000</v>
      </c>
      <c r="BB958" s="36"/>
    </row>
    <row r="959" spans="1:54" hidden="1" x14ac:dyDescent="0.25">
      <c r="A959" s="2" t="str">
        <f t="shared" si="99"/>
        <v>R</v>
      </c>
      <c r="B959" s="34" t="s">
        <v>253</v>
      </c>
      <c r="C959" s="2" t="s">
        <v>3797</v>
      </c>
      <c r="D959" s="35" t="s">
        <v>3798</v>
      </c>
      <c r="E959" s="2" t="s">
        <v>3799</v>
      </c>
      <c r="F959" s="2" t="s">
        <v>3800</v>
      </c>
      <c r="G959" s="2" t="s">
        <v>3801</v>
      </c>
      <c r="H959" s="2" t="s">
        <v>3800</v>
      </c>
      <c r="I959" s="2" t="s">
        <v>3802</v>
      </c>
      <c r="J959" s="2" t="s">
        <v>3803</v>
      </c>
      <c r="K959" s="2" t="s">
        <v>262</v>
      </c>
      <c r="L959" s="2">
        <v>4022</v>
      </c>
      <c r="M959" s="2" t="s">
        <v>1991</v>
      </c>
      <c r="N959" s="2" t="s">
        <v>264</v>
      </c>
      <c r="O959" s="2" t="s">
        <v>300</v>
      </c>
      <c r="P959" s="2" t="s">
        <v>266</v>
      </c>
      <c r="Q959" s="2" t="s">
        <v>118</v>
      </c>
      <c r="R959" s="2" t="s">
        <v>267</v>
      </c>
      <c r="S959" s="2" t="s">
        <v>182</v>
      </c>
      <c r="T959" s="2" t="s">
        <v>2008</v>
      </c>
      <c r="U959" s="2" t="s">
        <v>193</v>
      </c>
      <c r="V959" s="2" t="s">
        <v>269</v>
      </c>
      <c r="W959" s="2" t="s">
        <v>270</v>
      </c>
      <c r="X959" s="2" t="s">
        <v>2009</v>
      </c>
      <c r="Y959" s="2" t="s">
        <v>2010</v>
      </c>
      <c r="Z959" s="16">
        <v>1725000</v>
      </c>
      <c r="AA959" s="16">
        <v>1725000</v>
      </c>
      <c r="AB959" s="16">
        <v>2053592.05</v>
      </c>
      <c r="AC959" s="16">
        <v>2080290.69</v>
      </c>
      <c r="AD959" s="36">
        <f t="shared" si="100"/>
        <v>-355290.68999999994</v>
      </c>
      <c r="AE959" s="16">
        <v>114357.59825651938</v>
      </c>
      <c r="AF959" s="16">
        <v>114357.59825651938</v>
      </c>
      <c r="AG959" s="16">
        <f t="shared" si="101"/>
        <v>0</v>
      </c>
      <c r="AH959" s="16">
        <v>493362.65704264154</v>
      </c>
      <c r="AI959" s="16">
        <v>493362.65704264154</v>
      </c>
      <c r="AJ959" s="16">
        <f t="shared" si="102"/>
        <v>0</v>
      </c>
      <c r="AK959" s="16">
        <v>0</v>
      </c>
      <c r="AL959" s="16">
        <v>0</v>
      </c>
      <c r="AM959" s="16">
        <f t="shared" si="103"/>
        <v>0</v>
      </c>
      <c r="AN959" s="16">
        <v>0</v>
      </c>
      <c r="AO959" s="16">
        <v>0</v>
      </c>
      <c r="AP959" s="16">
        <f t="shared" si="104"/>
        <v>0</v>
      </c>
      <c r="AQ959" s="16">
        <v>0</v>
      </c>
      <c r="AR959" s="16">
        <f t="shared" si="105"/>
        <v>-355290.68999999994</v>
      </c>
      <c r="AS959" s="16" t="s">
        <v>1997</v>
      </c>
      <c r="AT959" s="16" t="s">
        <v>3804</v>
      </c>
      <c r="AU959" s="16" t="s">
        <v>274</v>
      </c>
      <c r="AV959" s="16">
        <v>0</v>
      </c>
      <c r="AW959" s="36">
        <v>0</v>
      </c>
      <c r="AX959" s="36">
        <v>0</v>
      </c>
      <c r="AY959" s="36">
        <v>0</v>
      </c>
      <c r="AZ959" s="36">
        <v>0</v>
      </c>
      <c r="BA959" s="36">
        <v>0</v>
      </c>
      <c r="BB959" s="36"/>
    </row>
    <row r="960" spans="1:54" hidden="1" x14ac:dyDescent="0.25">
      <c r="A960" s="2" t="str">
        <f t="shared" si="99"/>
        <v>R</v>
      </c>
      <c r="B960" s="34" t="s">
        <v>253</v>
      </c>
      <c r="C960" s="2" t="s">
        <v>3797</v>
      </c>
      <c r="D960" s="35" t="s">
        <v>3798</v>
      </c>
      <c r="E960" s="2" t="s">
        <v>3799</v>
      </c>
      <c r="F960" s="2" t="s">
        <v>3800</v>
      </c>
      <c r="G960" s="2" t="s">
        <v>3801</v>
      </c>
      <c r="H960" s="2" t="s">
        <v>3800</v>
      </c>
      <c r="I960" s="2" t="s">
        <v>3805</v>
      </c>
      <c r="J960" s="2" t="s">
        <v>3806</v>
      </c>
      <c r="K960" s="2" t="s">
        <v>262</v>
      </c>
      <c r="L960" s="2">
        <v>4022</v>
      </c>
      <c r="M960" s="2" t="s">
        <v>1991</v>
      </c>
      <c r="N960" s="2" t="s">
        <v>264</v>
      </c>
      <c r="O960" s="2" t="s">
        <v>300</v>
      </c>
      <c r="P960" s="2" t="s">
        <v>266</v>
      </c>
      <c r="Q960" s="2" t="s">
        <v>118</v>
      </c>
      <c r="R960" s="2" t="s">
        <v>267</v>
      </c>
      <c r="S960" s="2" t="s">
        <v>182</v>
      </c>
      <c r="T960" s="2" t="s">
        <v>2008</v>
      </c>
      <c r="U960" s="2" t="s">
        <v>193</v>
      </c>
      <c r="V960" s="2" t="s">
        <v>269</v>
      </c>
      <c r="W960" s="2" t="s">
        <v>270</v>
      </c>
      <c r="X960" s="2" t="s">
        <v>2009</v>
      </c>
      <c r="Y960" s="2" t="s">
        <v>2010</v>
      </c>
      <c r="Z960" s="16">
        <v>0</v>
      </c>
      <c r="AA960" s="16">
        <v>0</v>
      </c>
      <c r="AB960" s="16">
        <v>0</v>
      </c>
      <c r="AC960" s="16">
        <v>19420.506000000001</v>
      </c>
      <c r="AD960" s="36">
        <f t="shared" si="100"/>
        <v>-19420.506000000001</v>
      </c>
      <c r="AE960" s="16">
        <v>0</v>
      </c>
      <c r="AF960" s="16">
        <v>0</v>
      </c>
      <c r="AG960" s="16">
        <f t="shared" si="101"/>
        <v>0</v>
      </c>
      <c r="AH960" s="16">
        <v>0</v>
      </c>
      <c r="AI960" s="16">
        <v>0</v>
      </c>
      <c r="AJ960" s="16">
        <f t="shared" si="102"/>
        <v>0</v>
      </c>
      <c r="AK960" s="16">
        <v>0</v>
      </c>
      <c r="AL960" s="16">
        <v>0</v>
      </c>
      <c r="AM960" s="16">
        <f t="shared" si="103"/>
        <v>0</v>
      </c>
      <c r="AN960" s="16">
        <v>0</v>
      </c>
      <c r="AO960" s="16">
        <v>0</v>
      </c>
      <c r="AP960" s="16">
        <f t="shared" si="104"/>
        <v>0</v>
      </c>
      <c r="AQ960" s="16">
        <v>0</v>
      </c>
      <c r="AR960" s="16">
        <f t="shared" si="105"/>
        <v>-19420.506000000001</v>
      </c>
      <c r="AS960" s="16" t="s">
        <v>1997</v>
      </c>
      <c r="AT960" s="16" t="s">
        <v>3807</v>
      </c>
      <c r="AU960" s="16" t="s">
        <v>274</v>
      </c>
      <c r="AV960" s="16">
        <v>0</v>
      </c>
      <c r="AW960" s="36">
        <v>0</v>
      </c>
      <c r="AX960" s="36">
        <v>0</v>
      </c>
      <c r="AY960" s="36">
        <v>0</v>
      </c>
      <c r="AZ960" s="36">
        <v>0</v>
      </c>
      <c r="BA960" s="36">
        <v>0</v>
      </c>
      <c r="BB960" s="36"/>
    </row>
    <row r="961" spans="1:54" hidden="1" x14ac:dyDescent="0.25">
      <c r="A961" s="2" t="str">
        <f t="shared" si="99"/>
        <v>R</v>
      </c>
      <c r="B961" s="34" t="s">
        <v>253</v>
      </c>
      <c r="C961" s="2" t="s">
        <v>3808</v>
      </c>
      <c r="D961" s="35" t="s">
        <v>3809</v>
      </c>
      <c r="E961" s="2" t="s">
        <v>3810</v>
      </c>
      <c r="F961" s="2" t="s">
        <v>3811</v>
      </c>
      <c r="G961" s="2" t="s">
        <v>3812</v>
      </c>
      <c r="H961" s="2" t="s">
        <v>3811</v>
      </c>
      <c r="I961" s="2" t="s">
        <v>3813</v>
      </c>
      <c r="J961" s="2" t="s">
        <v>3814</v>
      </c>
      <c r="K961" s="2" t="s">
        <v>262</v>
      </c>
      <c r="L961" s="2">
        <v>4022</v>
      </c>
      <c r="M961" s="2" t="s">
        <v>1991</v>
      </c>
      <c r="N961" s="2" t="s">
        <v>264</v>
      </c>
      <c r="O961" s="2" t="s">
        <v>300</v>
      </c>
      <c r="P961" s="2" t="s">
        <v>266</v>
      </c>
      <c r="Q961" s="2" t="s">
        <v>118</v>
      </c>
      <c r="R961" s="2" t="s">
        <v>267</v>
      </c>
      <c r="S961" s="2" t="s">
        <v>182</v>
      </c>
      <c r="T961" s="2" t="s">
        <v>268</v>
      </c>
      <c r="U961" s="2" t="s">
        <v>187</v>
      </c>
      <c r="V961" s="2" t="s">
        <v>269</v>
      </c>
      <c r="W961" s="2" t="s">
        <v>270</v>
      </c>
      <c r="X961" s="2" t="s">
        <v>2034</v>
      </c>
      <c r="Y961" s="2" t="s">
        <v>2035</v>
      </c>
      <c r="Z961" s="16">
        <v>0</v>
      </c>
      <c r="AA961" s="16">
        <v>0</v>
      </c>
      <c r="AB961" s="16">
        <v>0</v>
      </c>
      <c r="AC961" s="16">
        <v>0</v>
      </c>
      <c r="AD961" s="36">
        <f t="shared" si="100"/>
        <v>0</v>
      </c>
      <c r="AE961" s="16">
        <v>0</v>
      </c>
      <c r="AF961" s="16">
        <v>0</v>
      </c>
      <c r="AG961" s="16">
        <f t="shared" si="101"/>
        <v>0</v>
      </c>
      <c r="AH961" s="16">
        <v>0</v>
      </c>
      <c r="AI961" s="16">
        <v>0</v>
      </c>
      <c r="AJ961" s="16">
        <f t="shared" si="102"/>
        <v>0</v>
      </c>
      <c r="AK961" s="16">
        <v>428441.40017777798</v>
      </c>
      <c r="AL961" s="16">
        <v>428441.40017777798</v>
      </c>
      <c r="AM961" s="16">
        <f t="shared" si="103"/>
        <v>0</v>
      </c>
      <c r="AN961" s="16">
        <v>0</v>
      </c>
      <c r="AO961" s="16">
        <v>0</v>
      </c>
      <c r="AP961" s="16">
        <f t="shared" si="104"/>
        <v>0</v>
      </c>
      <c r="AQ961" s="16">
        <v>0</v>
      </c>
      <c r="AR961" s="16">
        <f t="shared" si="105"/>
        <v>0</v>
      </c>
      <c r="AS961" s="16" t="s">
        <v>2036</v>
      </c>
      <c r="AT961" s="16" t="s">
        <v>273</v>
      </c>
      <c r="AU961" s="16" t="s">
        <v>274</v>
      </c>
      <c r="AV961" s="16">
        <v>0</v>
      </c>
      <c r="AW961" s="36">
        <v>0</v>
      </c>
      <c r="AX961" s="36">
        <v>0</v>
      </c>
      <c r="AY961" s="36">
        <v>0</v>
      </c>
      <c r="AZ961" s="36">
        <v>0</v>
      </c>
      <c r="BA961" s="36">
        <v>0</v>
      </c>
      <c r="BB961" s="36"/>
    </row>
    <row r="962" spans="1:54" hidden="1" x14ac:dyDescent="0.25">
      <c r="A962" s="2" t="str">
        <f t="shared" si="99"/>
        <v>R</v>
      </c>
      <c r="B962" s="34" t="s">
        <v>253</v>
      </c>
      <c r="C962" s="2" t="s">
        <v>3815</v>
      </c>
      <c r="D962" s="35" t="s">
        <v>3816</v>
      </c>
      <c r="E962" s="2" t="s">
        <v>3817</v>
      </c>
      <c r="F962" s="2" t="s">
        <v>3818</v>
      </c>
      <c r="G962" s="2" t="s">
        <v>3819</v>
      </c>
      <c r="H962" s="2" t="s">
        <v>3818</v>
      </c>
      <c r="I962" s="2" t="s">
        <v>3820</v>
      </c>
      <c r="J962" s="2" t="s">
        <v>3821</v>
      </c>
      <c r="K962" s="2" t="s">
        <v>262</v>
      </c>
      <c r="L962" s="2">
        <v>4022</v>
      </c>
      <c r="M962" s="2" t="s">
        <v>1991</v>
      </c>
      <c r="N962" s="2" t="s">
        <v>264</v>
      </c>
      <c r="O962" s="2" t="s">
        <v>300</v>
      </c>
      <c r="P962" s="2" t="s">
        <v>460</v>
      </c>
      <c r="Q962" s="2" t="s">
        <v>51</v>
      </c>
      <c r="R962" s="2" t="s">
        <v>2018</v>
      </c>
      <c r="S962" s="2" t="s">
        <v>85</v>
      </c>
      <c r="T962" s="2" t="s">
        <v>3822</v>
      </c>
      <c r="U962" s="2" t="s">
        <v>102</v>
      </c>
      <c r="V962" s="2" t="s">
        <v>269</v>
      </c>
      <c r="W962" s="2" t="s">
        <v>270</v>
      </c>
      <c r="X962" s="2" t="s">
        <v>2061</v>
      </c>
      <c r="Y962" s="2" t="s">
        <v>2062</v>
      </c>
      <c r="Z962" s="16">
        <v>1700000</v>
      </c>
      <c r="AA962" s="16">
        <v>1462863</v>
      </c>
      <c r="AB962" s="16">
        <v>3232774.11</v>
      </c>
      <c r="AC962" s="16">
        <v>3353671.39175</v>
      </c>
      <c r="AD962" s="36">
        <f t="shared" si="100"/>
        <v>-1890808.39175</v>
      </c>
      <c r="AE962" s="16">
        <v>2838597</v>
      </c>
      <c r="AF962" s="16">
        <v>5661396</v>
      </c>
      <c r="AG962" s="16">
        <f t="shared" si="101"/>
        <v>-2822799</v>
      </c>
      <c r="AH962" s="16">
        <v>2822799</v>
      </c>
      <c r="AI962" s="16">
        <v>2785662</v>
      </c>
      <c r="AJ962" s="16">
        <f t="shared" si="102"/>
        <v>37137</v>
      </c>
      <c r="AK962" s="16">
        <v>2822799</v>
      </c>
      <c r="AL962" s="16">
        <v>0</v>
      </c>
      <c r="AM962" s="16">
        <f t="shared" si="103"/>
        <v>2822799</v>
      </c>
      <c r="AN962" s="16">
        <v>1700000</v>
      </c>
      <c r="AO962" s="16">
        <v>0</v>
      </c>
      <c r="AP962" s="16">
        <f t="shared" si="104"/>
        <v>1700000</v>
      </c>
      <c r="AQ962" s="16">
        <v>0</v>
      </c>
      <c r="AR962" s="16">
        <f t="shared" si="105"/>
        <v>-153671.39174999995</v>
      </c>
      <c r="AS962" s="16" t="s">
        <v>1997</v>
      </c>
      <c r="AT962" s="16" t="s">
        <v>3823</v>
      </c>
      <c r="AU962" s="16" t="s">
        <v>274</v>
      </c>
      <c r="AV962" s="16">
        <v>0</v>
      </c>
      <c r="AW962" s="36">
        <v>0</v>
      </c>
      <c r="AX962" s="36">
        <v>0</v>
      </c>
      <c r="AY962" s="36">
        <v>0</v>
      </c>
      <c r="AZ962" s="36">
        <v>0</v>
      </c>
      <c r="BA962" s="36">
        <v>0</v>
      </c>
      <c r="BB962" s="36"/>
    </row>
    <row r="963" spans="1:54" hidden="1" x14ac:dyDescent="0.25">
      <c r="A963" s="2" t="str">
        <f t="shared" si="99"/>
        <v>R</v>
      </c>
      <c r="B963" s="34" t="s">
        <v>253</v>
      </c>
      <c r="C963" s="2" t="s">
        <v>3815</v>
      </c>
      <c r="D963" s="35" t="s">
        <v>3816</v>
      </c>
      <c r="E963" s="2" t="s">
        <v>3817</v>
      </c>
      <c r="F963" s="2" t="s">
        <v>3818</v>
      </c>
      <c r="G963" s="2" t="s">
        <v>3819</v>
      </c>
      <c r="H963" s="2" t="s">
        <v>3818</v>
      </c>
      <c r="I963" s="2" t="s">
        <v>3824</v>
      </c>
      <c r="J963" s="2" t="s">
        <v>3825</v>
      </c>
      <c r="K963" s="2" t="s">
        <v>262</v>
      </c>
      <c r="L963" s="2">
        <v>4022</v>
      </c>
      <c r="M963" s="2" t="s">
        <v>1991</v>
      </c>
      <c r="N963" s="2" t="s">
        <v>422</v>
      </c>
      <c r="O963" s="2" t="s">
        <v>265</v>
      </c>
      <c r="P963" s="2" t="s">
        <v>460</v>
      </c>
      <c r="Q963" s="2" t="s">
        <v>51</v>
      </c>
      <c r="R963" s="2" t="s">
        <v>2018</v>
      </c>
      <c r="S963" s="2" t="s">
        <v>85</v>
      </c>
      <c r="T963" s="2" t="s">
        <v>3822</v>
      </c>
      <c r="U963" s="2" t="s">
        <v>102</v>
      </c>
      <c r="V963" s="2" t="s">
        <v>269</v>
      </c>
      <c r="W963" s="2" t="s">
        <v>270</v>
      </c>
      <c r="X963" s="2" t="s">
        <v>2061</v>
      </c>
      <c r="Y963" s="2" t="s">
        <v>2062</v>
      </c>
      <c r="Z963" s="16">
        <v>0</v>
      </c>
      <c r="AA963" s="16">
        <v>0</v>
      </c>
      <c r="AB963" s="16">
        <v>0</v>
      </c>
      <c r="AC963" s="16">
        <v>0</v>
      </c>
      <c r="AD963" s="36">
        <f t="shared" si="100"/>
        <v>0</v>
      </c>
      <c r="AE963" s="16">
        <v>0</v>
      </c>
      <c r="AF963" s="16">
        <v>0</v>
      </c>
      <c r="AG963" s="16">
        <f t="shared" si="101"/>
        <v>0</v>
      </c>
      <c r="AH963" s="16">
        <v>0</v>
      </c>
      <c r="AI963" s="16">
        <v>0</v>
      </c>
      <c r="AJ963" s="16">
        <f t="shared" si="102"/>
        <v>0</v>
      </c>
      <c r="AK963" s="16">
        <v>0</v>
      </c>
      <c r="AL963" s="16">
        <v>0</v>
      </c>
      <c r="AM963" s="16">
        <f t="shared" si="103"/>
        <v>0</v>
      </c>
      <c r="AN963" s="16">
        <v>0</v>
      </c>
      <c r="AO963" s="16">
        <v>0</v>
      </c>
      <c r="AP963" s="16">
        <f t="shared" si="104"/>
        <v>0</v>
      </c>
      <c r="AQ963" s="16">
        <v>0</v>
      </c>
      <c r="AR963" s="16">
        <f t="shared" si="105"/>
        <v>0</v>
      </c>
      <c r="AS963" s="16">
        <v>0</v>
      </c>
      <c r="AT963" s="16" t="s">
        <v>273</v>
      </c>
      <c r="AU963" s="16" t="s">
        <v>274</v>
      </c>
      <c r="AV963" s="16">
        <v>0</v>
      </c>
      <c r="AW963" s="36">
        <v>0</v>
      </c>
      <c r="AX963" s="36">
        <v>0</v>
      </c>
      <c r="AY963" s="36">
        <v>0</v>
      </c>
      <c r="AZ963" s="36">
        <v>0</v>
      </c>
      <c r="BA963" s="36">
        <v>0</v>
      </c>
      <c r="BB963" s="36"/>
    </row>
    <row r="964" spans="1:54" hidden="1" x14ac:dyDescent="0.25">
      <c r="A964" s="2" t="str">
        <f t="shared" si="99"/>
        <v>R</v>
      </c>
      <c r="B964" s="34" t="s">
        <v>253</v>
      </c>
      <c r="C964" s="2" t="s">
        <v>3815</v>
      </c>
      <c r="D964" s="35" t="s">
        <v>3816</v>
      </c>
      <c r="E964" s="2" t="s">
        <v>3826</v>
      </c>
      <c r="F964" s="2" t="s">
        <v>3827</v>
      </c>
      <c r="G964" s="2" t="s">
        <v>3828</v>
      </c>
      <c r="H964" s="2" t="s">
        <v>3827</v>
      </c>
      <c r="I964" s="2" t="s">
        <v>3829</v>
      </c>
      <c r="J964" s="2" t="s">
        <v>3830</v>
      </c>
      <c r="K964" s="2" t="s">
        <v>262</v>
      </c>
      <c r="L964" s="2">
        <v>4022</v>
      </c>
      <c r="M964" s="2" t="s">
        <v>1991</v>
      </c>
      <c r="N964" s="2" t="s">
        <v>264</v>
      </c>
      <c r="O964" s="2" t="s">
        <v>300</v>
      </c>
      <c r="P964" s="2" t="s">
        <v>460</v>
      </c>
      <c r="Q964" s="2" t="s">
        <v>51</v>
      </c>
      <c r="R964" s="48" t="s">
        <v>2032</v>
      </c>
      <c r="S964" s="48" t="s">
        <v>81</v>
      </c>
      <c r="T964" s="48" t="s">
        <v>2033</v>
      </c>
      <c r="U964" s="48" t="s">
        <v>82</v>
      </c>
      <c r="V964" s="2" t="s">
        <v>269</v>
      </c>
      <c r="W964" s="2" t="s">
        <v>270</v>
      </c>
      <c r="X964" s="2" t="s">
        <v>271</v>
      </c>
      <c r="Y964" s="2" t="s">
        <v>272</v>
      </c>
      <c r="Z964" s="16">
        <v>100000</v>
      </c>
      <c r="AA964" s="50">
        <v>100000</v>
      </c>
      <c r="AB964" s="16">
        <v>199909.52</v>
      </c>
      <c r="AC964" s="16">
        <v>244813.35773999998</v>
      </c>
      <c r="AD964" s="36">
        <f t="shared" si="100"/>
        <v>-144813.35773999998</v>
      </c>
      <c r="AE964" s="16">
        <v>0</v>
      </c>
      <c r="AF964" s="16">
        <v>0</v>
      </c>
      <c r="AG964" s="16">
        <f t="shared" si="101"/>
        <v>0</v>
      </c>
      <c r="AH964" s="16">
        <v>0</v>
      </c>
      <c r="AI964" s="16">
        <v>0</v>
      </c>
      <c r="AJ964" s="16">
        <f t="shared" si="102"/>
        <v>0</v>
      </c>
      <c r="AK964" s="16">
        <v>0</v>
      </c>
      <c r="AL964" s="16">
        <v>0</v>
      </c>
      <c r="AM964" s="16">
        <f t="shared" si="103"/>
        <v>0</v>
      </c>
      <c r="AN964" s="16">
        <v>0</v>
      </c>
      <c r="AO964" s="16">
        <v>0</v>
      </c>
      <c r="AP964" s="16">
        <f t="shared" si="104"/>
        <v>0</v>
      </c>
      <c r="AQ964" s="16">
        <v>0</v>
      </c>
      <c r="AR964" s="16">
        <f t="shared" si="105"/>
        <v>-144813.35773999998</v>
      </c>
      <c r="AS964" s="16" t="s">
        <v>2036</v>
      </c>
      <c r="AT964" s="16" t="s">
        <v>273</v>
      </c>
      <c r="AU964" s="16" t="s">
        <v>274</v>
      </c>
      <c r="AV964" s="16">
        <v>0</v>
      </c>
      <c r="AW964" s="36">
        <v>0</v>
      </c>
      <c r="AX964" s="36">
        <v>0</v>
      </c>
      <c r="AY964" s="36">
        <v>0</v>
      </c>
      <c r="AZ964" s="36">
        <v>0</v>
      </c>
      <c r="BA964" s="36">
        <v>0</v>
      </c>
      <c r="BB964" s="36"/>
    </row>
    <row r="965" spans="1:54" hidden="1" x14ac:dyDescent="0.25">
      <c r="A965" s="2" t="str">
        <f t="shared" si="99"/>
        <v>R</v>
      </c>
      <c r="B965" s="34" t="s">
        <v>253</v>
      </c>
      <c r="C965" s="2" t="s">
        <v>3815</v>
      </c>
      <c r="D965" s="35" t="s">
        <v>3816</v>
      </c>
      <c r="E965" s="2" t="s">
        <v>3826</v>
      </c>
      <c r="F965" s="2" t="s">
        <v>3827</v>
      </c>
      <c r="G965" s="2" t="s">
        <v>3828</v>
      </c>
      <c r="H965" s="2" t="s">
        <v>3827</v>
      </c>
      <c r="I965" s="2" t="s">
        <v>3831</v>
      </c>
      <c r="J965" s="2" t="s">
        <v>3832</v>
      </c>
      <c r="K965" s="2" t="s">
        <v>262</v>
      </c>
      <c r="L965" s="2">
        <v>4022</v>
      </c>
      <c r="M965" s="2" t="s">
        <v>1991</v>
      </c>
      <c r="N965" s="2" t="s">
        <v>422</v>
      </c>
      <c r="O965" s="2" t="s">
        <v>300</v>
      </c>
      <c r="P965" s="2" t="s">
        <v>460</v>
      </c>
      <c r="Q965" s="2" t="s">
        <v>51</v>
      </c>
      <c r="R965" s="2" t="s">
        <v>2018</v>
      </c>
      <c r="S965" s="2" t="s">
        <v>85</v>
      </c>
      <c r="T965" s="2" t="s">
        <v>3822</v>
      </c>
      <c r="U965" s="2" t="s">
        <v>102</v>
      </c>
      <c r="V965" s="2" t="s">
        <v>269</v>
      </c>
      <c r="W965" s="2" t="s">
        <v>270</v>
      </c>
      <c r="X965" s="2" t="s">
        <v>271</v>
      </c>
      <c r="Y965" s="2" t="s">
        <v>272</v>
      </c>
      <c r="Z965" s="16">
        <v>0</v>
      </c>
      <c r="AA965" s="16">
        <v>0</v>
      </c>
      <c r="AB965" s="16">
        <v>0</v>
      </c>
      <c r="AC965" s="16">
        <v>0</v>
      </c>
      <c r="AD965" s="36">
        <f t="shared" si="100"/>
        <v>0</v>
      </c>
      <c r="AE965" s="16">
        <v>0</v>
      </c>
      <c r="AF965" s="16">
        <v>0</v>
      </c>
      <c r="AG965" s="16">
        <f t="shared" si="101"/>
        <v>0</v>
      </c>
      <c r="AH965" s="16">
        <v>0</v>
      </c>
      <c r="AI965" s="16">
        <v>0</v>
      </c>
      <c r="AJ965" s="16">
        <f t="shared" si="102"/>
        <v>0</v>
      </c>
      <c r="AK965" s="16">
        <v>0</v>
      </c>
      <c r="AL965" s="16">
        <v>0</v>
      </c>
      <c r="AM965" s="16">
        <f t="shared" si="103"/>
        <v>0</v>
      </c>
      <c r="AN965" s="16">
        <v>0</v>
      </c>
      <c r="AO965" s="16">
        <v>0</v>
      </c>
      <c r="AP965" s="16">
        <f t="shared" si="104"/>
        <v>0</v>
      </c>
      <c r="AQ965" s="16">
        <v>0</v>
      </c>
      <c r="AR965" s="16">
        <f t="shared" si="105"/>
        <v>0</v>
      </c>
      <c r="AS965" s="16">
        <v>0</v>
      </c>
      <c r="AT965" s="16" t="s">
        <v>273</v>
      </c>
      <c r="AU965" s="16" t="s">
        <v>274</v>
      </c>
      <c r="AV965" s="16">
        <v>0</v>
      </c>
      <c r="AW965" s="36">
        <v>0</v>
      </c>
      <c r="AX965" s="36">
        <v>0</v>
      </c>
      <c r="AY965" s="36">
        <v>0</v>
      </c>
      <c r="AZ965" s="36">
        <v>0</v>
      </c>
      <c r="BA965" s="36">
        <v>0</v>
      </c>
      <c r="BB965" s="36"/>
    </row>
    <row r="966" spans="1:54" hidden="1" x14ac:dyDescent="0.25">
      <c r="A966" s="2" t="str">
        <f t="shared" si="99"/>
        <v>R</v>
      </c>
      <c r="B966" s="34" t="s">
        <v>253</v>
      </c>
      <c r="C966" s="2" t="s">
        <v>3815</v>
      </c>
      <c r="D966" s="35" t="s">
        <v>3816</v>
      </c>
      <c r="E966" s="2" t="s">
        <v>3833</v>
      </c>
      <c r="F966" s="2" t="s">
        <v>3834</v>
      </c>
      <c r="G966" s="2" t="s">
        <v>3835</v>
      </c>
      <c r="H966" s="2" t="s">
        <v>3836</v>
      </c>
      <c r="I966" s="2" t="s">
        <v>3837</v>
      </c>
      <c r="J966" s="2" t="s">
        <v>3834</v>
      </c>
      <c r="K966" s="2" t="s">
        <v>262</v>
      </c>
      <c r="L966" s="2">
        <v>4022</v>
      </c>
      <c r="M966" s="2" t="s">
        <v>1991</v>
      </c>
      <c r="N966" s="2" t="s">
        <v>264</v>
      </c>
      <c r="O966" s="2" t="s">
        <v>265</v>
      </c>
      <c r="P966" s="2" t="s">
        <v>460</v>
      </c>
      <c r="Q966" s="2" t="s">
        <v>51</v>
      </c>
      <c r="R966" s="2" t="s">
        <v>2018</v>
      </c>
      <c r="S966" s="2" t="s">
        <v>85</v>
      </c>
      <c r="T966" s="2" t="s">
        <v>3822</v>
      </c>
      <c r="U966" s="2" t="s">
        <v>102</v>
      </c>
      <c r="V966" s="2" t="s">
        <v>269</v>
      </c>
      <c r="W966" s="2" t="s">
        <v>270</v>
      </c>
      <c r="X966" s="2" t="s">
        <v>2009</v>
      </c>
      <c r="Y966" s="2" t="s">
        <v>2010</v>
      </c>
      <c r="Z966" s="16">
        <v>0</v>
      </c>
      <c r="AA966" s="16">
        <v>237137</v>
      </c>
      <c r="AB966" s="16">
        <v>223773.06</v>
      </c>
      <c r="AC966" s="16">
        <v>297990.47599999985</v>
      </c>
      <c r="AD966" s="36">
        <f t="shared" si="100"/>
        <v>-60853.47599999985</v>
      </c>
      <c r="AE966" s="16">
        <v>0</v>
      </c>
      <c r="AF966" s="16">
        <v>200000</v>
      </c>
      <c r="AG966" s="16">
        <f t="shared" si="101"/>
        <v>-200000</v>
      </c>
      <c r="AH966" s="16">
        <v>0</v>
      </c>
      <c r="AI966" s="16">
        <v>500000</v>
      </c>
      <c r="AJ966" s="16">
        <f t="shared" si="102"/>
        <v>-500000</v>
      </c>
      <c r="AK966" s="16">
        <v>0</v>
      </c>
      <c r="AL966" s="16">
        <v>0</v>
      </c>
      <c r="AM966" s="16">
        <f t="shared" si="103"/>
        <v>0</v>
      </c>
      <c r="AN966" s="16">
        <v>0</v>
      </c>
      <c r="AO966" s="16">
        <v>0</v>
      </c>
      <c r="AP966" s="16">
        <f t="shared" si="104"/>
        <v>0</v>
      </c>
      <c r="AQ966" s="16">
        <v>0</v>
      </c>
      <c r="AR966" s="16">
        <f t="shared" si="105"/>
        <v>-760853.47599999979</v>
      </c>
      <c r="AS966" s="16" t="s">
        <v>1997</v>
      </c>
      <c r="AT966" s="16" t="s">
        <v>3838</v>
      </c>
      <c r="AU966" s="16" t="s">
        <v>274</v>
      </c>
      <c r="AV966" s="16">
        <v>0</v>
      </c>
      <c r="AW966" s="36">
        <v>0</v>
      </c>
      <c r="AX966" s="36">
        <v>0</v>
      </c>
      <c r="AY966" s="36">
        <v>0</v>
      </c>
      <c r="AZ966" s="36">
        <v>0</v>
      </c>
      <c r="BA966" s="36">
        <v>0</v>
      </c>
      <c r="BB966" s="36"/>
    </row>
    <row r="967" spans="1:54" hidden="1" x14ac:dyDescent="0.25">
      <c r="A967" s="2" t="str">
        <f t="shared" si="99"/>
        <v>R</v>
      </c>
      <c r="B967" s="34" t="s">
        <v>253</v>
      </c>
      <c r="C967" s="2" t="s">
        <v>3839</v>
      </c>
      <c r="D967" s="35" t="s">
        <v>3840</v>
      </c>
      <c r="E967" s="2" t="s">
        <v>3841</v>
      </c>
      <c r="F967" s="2" t="s">
        <v>3842</v>
      </c>
      <c r="G967" s="2" t="s">
        <v>3843</v>
      </c>
      <c r="H967" s="2" t="s">
        <v>3842</v>
      </c>
      <c r="I967" s="2" t="s">
        <v>3844</v>
      </c>
      <c r="J967" s="2" t="s">
        <v>3845</v>
      </c>
      <c r="K967" s="2" t="s">
        <v>262</v>
      </c>
      <c r="L967" s="2">
        <v>4022</v>
      </c>
      <c r="M967" s="2" t="s">
        <v>1991</v>
      </c>
      <c r="N967" s="2" t="s">
        <v>264</v>
      </c>
      <c r="O967" s="2" t="s">
        <v>300</v>
      </c>
      <c r="P967" s="2" t="s">
        <v>460</v>
      </c>
      <c r="Q967" s="2" t="s">
        <v>51</v>
      </c>
      <c r="R967" s="2" t="s">
        <v>2018</v>
      </c>
      <c r="S967" s="2" t="s">
        <v>85</v>
      </c>
      <c r="T967" s="2" t="s">
        <v>3846</v>
      </c>
      <c r="U967" s="2" t="s">
        <v>95</v>
      </c>
      <c r="V967" s="2" t="s">
        <v>269</v>
      </c>
      <c r="W967" s="2" t="s">
        <v>270</v>
      </c>
      <c r="X967" s="2" t="s">
        <v>2034</v>
      </c>
      <c r="Y967" s="2" t="s">
        <v>2035</v>
      </c>
      <c r="Z967" s="16">
        <v>1750000</v>
      </c>
      <c r="AA967" s="50">
        <v>1486176</v>
      </c>
      <c r="AB967" s="16">
        <v>1741714.53</v>
      </c>
      <c r="AC967" s="16">
        <v>4956245.4984499998</v>
      </c>
      <c r="AD967" s="36">
        <f t="shared" si="100"/>
        <v>-3470069.4984499998</v>
      </c>
      <c r="AE967" s="16">
        <v>0</v>
      </c>
      <c r="AF967" s="16">
        <v>0</v>
      </c>
      <c r="AG967" s="16">
        <f t="shared" si="101"/>
        <v>0</v>
      </c>
      <c r="AH967" s="16">
        <v>0</v>
      </c>
      <c r="AI967" s="16">
        <v>0</v>
      </c>
      <c r="AJ967" s="16">
        <f t="shared" si="102"/>
        <v>0</v>
      </c>
      <c r="AK967" s="16">
        <v>0</v>
      </c>
      <c r="AL967" s="16">
        <v>0</v>
      </c>
      <c r="AM967" s="16">
        <f t="shared" si="103"/>
        <v>0</v>
      </c>
      <c r="AN967" s="16">
        <v>0</v>
      </c>
      <c r="AO967" s="16">
        <v>0</v>
      </c>
      <c r="AP967" s="16">
        <f t="shared" si="104"/>
        <v>0</v>
      </c>
      <c r="AQ967" s="16">
        <v>0</v>
      </c>
      <c r="AR967" s="16">
        <f t="shared" si="105"/>
        <v>-3470069.4984499998</v>
      </c>
      <c r="AS967" s="16" t="s">
        <v>1997</v>
      </c>
      <c r="AT967" s="16" t="s">
        <v>273</v>
      </c>
      <c r="AU967" s="16" t="s">
        <v>274</v>
      </c>
      <c r="AV967" s="16">
        <v>0</v>
      </c>
      <c r="AW967" s="36">
        <v>0</v>
      </c>
      <c r="AX967" s="36">
        <v>0</v>
      </c>
      <c r="AY967" s="36">
        <v>0</v>
      </c>
      <c r="AZ967" s="36">
        <v>0</v>
      </c>
      <c r="BA967" s="36">
        <v>0</v>
      </c>
      <c r="BB967" s="36"/>
    </row>
    <row r="968" spans="1:54" hidden="1" x14ac:dyDescent="0.25">
      <c r="A968" s="2" t="str">
        <f t="shared" si="99"/>
        <v>R</v>
      </c>
      <c r="B968" s="34" t="s">
        <v>253</v>
      </c>
      <c r="C968" s="2" t="s">
        <v>3839</v>
      </c>
      <c r="D968" s="35" t="s">
        <v>3840</v>
      </c>
      <c r="E968" s="2" t="s">
        <v>3841</v>
      </c>
      <c r="F968" s="2" t="s">
        <v>3842</v>
      </c>
      <c r="G968" s="2" t="s">
        <v>3843</v>
      </c>
      <c r="H968" s="2" t="s">
        <v>3842</v>
      </c>
      <c r="I968" s="2" t="s">
        <v>3847</v>
      </c>
      <c r="J968" s="2" t="s">
        <v>3848</v>
      </c>
      <c r="K968" s="2" t="s">
        <v>262</v>
      </c>
      <c r="L968" s="2">
        <v>4022</v>
      </c>
      <c r="M968" s="2" t="s">
        <v>1991</v>
      </c>
      <c r="N968" s="2" t="s">
        <v>264</v>
      </c>
      <c r="O968" s="2" t="s">
        <v>300</v>
      </c>
      <c r="P968" s="2" t="s">
        <v>460</v>
      </c>
      <c r="Q968" s="2" t="s">
        <v>51</v>
      </c>
      <c r="R968" s="2" t="s">
        <v>2018</v>
      </c>
      <c r="S968" s="2" t="s">
        <v>85</v>
      </c>
      <c r="T968" s="2" t="s">
        <v>3846</v>
      </c>
      <c r="U968" s="2" t="s">
        <v>95</v>
      </c>
      <c r="V968" s="2" t="s">
        <v>269</v>
      </c>
      <c r="W968" s="2" t="s">
        <v>270</v>
      </c>
      <c r="X968" s="2" t="s">
        <v>2034</v>
      </c>
      <c r="Y968" s="2" t="s">
        <v>2035</v>
      </c>
      <c r="Z968" s="16">
        <v>0</v>
      </c>
      <c r="AA968" s="50">
        <v>77132</v>
      </c>
      <c r="AB968" s="16">
        <v>881.01</v>
      </c>
      <c r="AC968" s="16">
        <v>20590.579679999995</v>
      </c>
      <c r="AD968" s="36">
        <f t="shared" si="100"/>
        <v>56541.420320000005</v>
      </c>
      <c r="AE968" s="16">
        <v>0</v>
      </c>
      <c r="AF968" s="16">
        <v>0</v>
      </c>
      <c r="AG968" s="16">
        <f t="shared" si="101"/>
        <v>0</v>
      </c>
      <c r="AH968" s="16">
        <v>0</v>
      </c>
      <c r="AI968" s="16">
        <v>0</v>
      </c>
      <c r="AJ968" s="16">
        <f t="shared" si="102"/>
        <v>0</v>
      </c>
      <c r="AK968" s="16">
        <v>0</v>
      </c>
      <c r="AL968" s="16">
        <v>0</v>
      </c>
      <c r="AM968" s="16">
        <f t="shared" si="103"/>
        <v>0</v>
      </c>
      <c r="AN968" s="16">
        <v>0</v>
      </c>
      <c r="AO968" s="16">
        <v>0</v>
      </c>
      <c r="AP968" s="16">
        <f t="shared" si="104"/>
        <v>0</v>
      </c>
      <c r="AQ968" s="16">
        <v>0</v>
      </c>
      <c r="AR968" s="16">
        <f t="shared" si="105"/>
        <v>56541.420320000005</v>
      </c>
      <c r="AS968" s="16" t="s">
        <v>1997</v>
      </c>
      <c r="AT968" s="16" t="s">
        <v>273</v>
      </c>
      <c r="AU968" s="16" t="s">
        <v>274</v>
      </c>
      <c r="AV968" s="16">
        <v>0</v>
      </c>
      <c r="AW968" s="36">
        <v>0</v>
      </c>
      <c r="AX968" s="36">
        <v>0</v>
      </c>
      <c r="AY968" s="36">
        <v>0</v>
      </c>
      <c r="AZ968" s="36">
        <v>0</v>
      </c>
      <c r="BA968" s="36">
        <v>0</v>
      </c>
      <c r="BB968" s="36"/>
    </row>
    <row r="969" spans="1:54" hidden="1" x14ac:dyDescent="0.25">
      <c r="A969" s="2" t="str">
        <f t="shared" si="99"/>
        <v>R</v>
      </c>
      <c r="B969" s="34" t="s">
        <v>253</v>
      </c>
      <c r="C969" s="2" t="s">
        <v>3839</v>
      </c>
      <c r="D969" s="35" t="s">
        <v>3840</v>
      </c>
      <c r="E969" s="2" t="s">
        <v>3841</v>
      </c>
      <c r="F969" s="2" t="s">
        <v>3842</v>
      </c>
      <c r="G969" s="2" t="s">
        <v>3843</v>
      </c>
      <c r="H969" s="2" t="s">
        <v>3842</v>
      </c>
      <c r="I969" s="2" t="s">
        <v>3849</v>
      </c>
      <c r="J969" s="2" t="s">
        <v>3850</v>
      </c>
      <c r="K969" s="2" t="s">
        <v>262</v>
      </c>
      <c r="L969" s="2">
        <v>4022</v>
      </c>
      <c r="M969" s="2" t="s">
        <v>1991</v>
      </c>
      <c r="N969" s="2" t="s">
        <v>264</v>
      </c>
      <c r="O969" s="2" t="s">
        <v>300</v>
      </c>
      <c r="P969" s="2" t="s">
        <v>460</v>
      </c>
      <c r="Q969" s="2" t="s">
        <v>51</v>
      </c>
      <c r="R969" s="2" t="s">
        <v>2018</v>
      </c>
      <c r="S969" s="2" t="s">
        <v>85</v>
      </c>
      <c r="T969" s="2" t="s">
        <v>3846</v>
      </c>
      <c r="U969" s="2" t="s">
        <v>95</v>
      </c>
      <c r="V969" s="2" t="s">
        <v>269</v>
      </c>
      <c r="W969" s="2" t="s">
        <v>270</v>
      </c>
      <c r="X969" s="2" t="s">
        <v>2034</v>
      </c>
      <c r="Y969" s="2" t="s">
        <v>2035</v>
      </c>
      <c r="Z969" s="16">
        <v>0</v>
      </c>
      <c r="AA969" s="50">
        <v>186692</v>
      </c>
      <c r="AB969" s="16">
        <v>207642.54</v>
      </c>
      <c r="AC969" s="16">
        <v>169455.31540000002</v>
      </c>
      <c r="AD969" s="36">
        <f t="shared" si="100"/>
        <v>17236.684599999979</v>
      </c>
      <c r="AE969" s="16">
        <v>0</v>
      </c>
      <c r="AF969" s="16">
        <v>700000</v>
      </c>
      <c r="AG969" s="16">
        <f t="shared" si="101"/>
        <v>-700000</v>
      </c>
      <c r="AH969" s="16">
        <v>0</v>
      </c>
      <c r="AI969" s="16">
        <v>0</v>
      </c>
      <c r="AJ969" s="16">
        <f t="shared" si="102"/>
        <v>0</v>
      </c>
      <c r="AK969" s="16">
        <v>0</v>
      </c>
      <c r="AL969" s="16">
        <v>0</v>
      </c>
      <c r="AM969" s="16">
        <f t="shared" si="103"/>
        <v>0</v>
      </c>
      <c r="AN969" s="16">
        <v>0</v>
      </c>
      <c r="AO969" s="16">
        <v>0</v>
      </c>
      <c r="AP969" s="16">
        <f t="shared" si="104"/>
        <v>0</v>
      </c>
      <c r="AQ969" s="16">
        <v>0</v>
      </c>
      <c r="AR969" s="16">
        <f t="shared" si="105"/>
        <v>-682763.31539999996</v>
      </c>
      <c r="AS969" s="16" t="s">
        <v>1997</v>
      </c>
      <c r="AT969" s="16" t="s">
        <v>3851</v>
      </c>
      <c r="AU969" s="16" t="s">
        <v>274</v>
      </c>
      <c r="AV969" s="16">
        <v>0</v>
      </c>
      <c r="AW969" s="36">
        <v>0</v>
      </c>
      <c r="AX969" s="36">
        <v>0</v>
      </c>
      <c r="AY969" s="36">
        <v>0</v>
      </c>
      <c r="AZ969" s="36">
        <v>0</v>
      </c>
      <c r="BA969" s="36">
        <v>0</v>
      </c>
      <c r="BB969" s="36"/>
    </row>
    <row r="970" spans="1:54" hidden="1" x14ac:dyDescent="0.25">
      <c r="A970" s="2" t="str">
        <f t="shared" si="99"/>
        <v>R</v>
      </c>
      <c r="B970" s="34" t="s">
        <v>253</v>
      </c>
      <c r="C970" s="2" t="s">
        <v>3839</v>
      </c>
      <c r="D970" s="35" t="s">
        <v>3840</v>
      </c>
      <c r="E970" s="2" t="s">
        <v>3841</v>
      </c>
      <c r="F970" s="2" t="s">
        <v>3842</v>
      </c>
      <c r="G970" s="2" t="s">
        <v>3843</v>
      </c>
      <c r="H970" s="2" t="s">
        <v>3842</v>
      </c>
      <c r="I970" s="2" t="s">
        <v>3852</v>
      </c>
      <c r="J970" s="2" t="s">
        <v>3853</v>
      </c>
      <c r="K970" s="2" t="s">
        <v>262</v>
      </c>
      <c r="L970" s="2">
        <v>4022</v>
      </c>
      <c r="M970" s="2" t="s">
        <v>1991</v>
      </c>
      <c r="N970" s="2" t="s">
        <v>422</v>
      </c>
      <c r="O970" s="2" t="s">
        <v>265</v>
      </c>
      <c r="P970" s="2" t="s">
        <v>460</v>
      </c>
      <c r="Q970" s="2" t="s">
        <v>51</v>
      </c>
      <c r="R970" s="2" t="s">
        <v>2018</v>
      </c>
      <c r="S970" s="2" t="s">
        <v>85</v>
      </c>
      <c r="T970" s="2" t="s">
        <v>3846</v>
      </c>
      <c r="U970" s="2" t="s">
        <v>95</v>
      </c>
      <c r="V970" s="2" t="s">
        <v>269</v>
      </c>
      <c r="W970" s="2" t="s">
        <v>270</v>
      </c>
      <c r="X970" s="2" t="s">
        <v>2034</v>
      </c>
      <c r="Y970" s="2" t="s">
        <v>2035</v>
      </c>
      <c r="Z970" s="16">
        <v>0</v>
      </c>
      <c r="AA970" s="16">
        <v>38226</v>
      </c>
      <c r="AB970" s="16">
        <v>0</v>
      </c>
      <c r="AC970" s="16">
        <v>0</v>
      </c>
      <c r="AD970" s="36">
        <f t="shared" si="100"/>
        <v>38226</v>
      </c>
      <c r="AE970" s="16">
        <v>0</v>
      </c>
      <c r="AF970" s="16">
        <v>0</v>
      </c>
      <c r="AG970" s="16">
        <f t="shared" si="101"/>
        <v>0</v>
      </c>
      <c r="AH970" s="16">
        <v>0</v>
      </c>
      <c r="AI970" s="16">
        <v>0</v>
      </c>
      <c r="AJ970" s="16">
        <f t="shared" si="102"/>
        <v>0</v>
      </c>
      <c r="AK970" s="16">
        <v>0</v>
      </c>
      <c r="AL970" s="16">
        <v>0</v>
      </c>
      <c r="AM970" s="16">
        <f t="shared" si="103"/>
        <v>0</v>
      </c>
      <c r="AN970" s="16">
        <v>0</v>
      </c>
      <c r="AO970" s="16">
        <v>0</v>
      </c>
      <c r="AP970" s="16">
        <f t="shared" si="104"/>
        <v>0</v>
      </c>
      <c r="AQ970" s="16">
        <v>0</v>
      </c>
      <c r="AR970" s="16">
        <f t="shared" si="105"/>
        <v>38226</v>
      </c>
      <c r="AS970" s="16">
        <v>0</v>
      </c>
      <c r="AT970" s="16" t="s">
        <v>273</v>
      </c>
      <c r="AU970" s="16" t="s">
        <v>274</v>
      </c>
      <c r="AV970" s="16">
        <v>0</v>
      </c>
      <c r="AW970" s="36">
        <v>0</v>
      </c>
      <c r="AX970" s="36">
        <v>0</v>
      </c>
      <c r="AY970" s="36">
        <v>0</v>
      </c>
      <c r="AZ970" s="36">
        <v>0</v>
      </c>
      <c r="BA970" s="36">
        <v>0</v>
      </c>
      <c r="BB970" s="36"/>
    </row>
    <row r="971" spans="1:54" hidden="1" x14ac:dyDescent="0.25">
      <c r="A971" s="2" t="str">
        <f t="shared" si="99"/>
        <v>R</v>
      </c>
      <c r="B971" s="34" t="s">
        <v>253</v>
      </c>
      <c r="C971" s="2" t="s">
        <v>3839</v>
      </c>
      <c r="D971" s="35" t="s">
        <v>3840</v>
      </c>
      <c r="E971" s="2" t="s">
        <v>3854</v>
      </c>
      <c r="F971" s="2" t="s">
        <v>3855</v>
      </c>
      <c r="G971" s="2" t="s">
        <v>3856</v>
      </c>
      <c r="H971" s="2" t="s">
        <v>3855</v>
      </c>
      <c r="I971" s="2" t="s">
        <v>3857</v>
      </c>
      <c r="J971" s="2" t="s">
        <v>3858</v>
      </c>
      <c r="K971" s="2" t="s">
        <v>262</v>
      </c>
      <c r="L971" s="2">
        <v>4022</v>
      </c>
      <c r="M971" s="2" t="s">
        <v>1991</v>
      </c>
      <c r="N971" s="2" t="s">
        <v>264</v>
      </c>
      <c r="O971" s="2" t="s">
        <v>300</v>
      </c>
      <c r="P971" s="2" t="s">
        <v>460</v>
      </c>
      <c r="Q971" s="2" t="s">
        <v>51</v>
      </c>
      <c r="R971" s="2" t="s">
        <v>2018</v>
      </c>
      <c r="S971" s="2" t="s">
        <v>85</v>
      </c>
      <c r="T971" s="2" t="s">
        <v>2352</v>
      </c>
      <c r="U971" s="2" t="s">
        <v>19</v>
      </c>
      <c r="V971" s="2" t="s">
        <v>269</v>
      </c>
      <c r="W971" s="2" t="s">
        <v>270</v>
      </c>
      <c r="X971" s="2" t="s">
        <v>2034</v>
      </c>
      <c r="Y971" s="2" t="s">
        <v>2035</v>
      </c>
      <c r="Z971" s="16">
        <v>0</v>
      </c>
      <c r="AA971" s="16">
        <v>0</v>
      </c>
      <c r="AB971" s="16">
        <v>0</v>
      </c>
      <c r="AC971" s="16">
        <v>0</v>
      </c>
      <c r="AD971" s="36">
        <f t="shared" si="100"/>
        <v>0</v>
      </c>
      <c r="AE971" s="39">
        <v>385287.56709251105</v>
      </c>
      <c r="AF971" s="16">
        <v>385287.56709251105</v>
      </c>
      <c r="AG971" s="16">
        <f t="shared" si="101"/>
        <v>0</v>
      </c>
      <c r="AH971" s="39">
        <v>385287.56709251105</v>
      </c>
      <c r="AI971" s="16">
        <v>385287.56709251105</v>
      </c>
      <c r="AJ971" s="16">
        <f t="shared" si="102"/>
        <v>0</v>
      </c>
      <c r="AK971" s="39">
        <v>385287.56709251105</v>
      </c>
      <c r="AL971" s="16">
        <v>385287.56709251105</v>
      </c>
      <c r="AM971" s="16">
        <f t="shared" si="103"/>
        <v>0</v>
      </c>
      <c r="AN971" s="39">
        <v>385287.56709251105</v>
      </c>
      <c r="AO971" s="16">
        <v>385287.56709251105</v>
      </c>
      <c r="AP971" s="16">
        <f t="shared" si="104"/>
        <v>0</v>
      </c>
      <c r="AQ971" s="16">
        <v>0</v>
      </c>
      <c r="AR971" s="16">
        <f t="shared" si="105"/>
        <v>0</v>
      </c>
      <c r="AS971" s="16" t="s">
        <v>1997</v>
      </c>
      <c r="AT971" s="16" t="s">
        <v>3859</v>
      </c>
      <c r="AU971" s="16" t="s">
        <v>274</v>
      </c>
      <c r="AV971" s="16">
        <v>0</v>
      </c>
      <c r="AW971" s="36">
        <v>0</v>
      </c>
      <c r="AX971" s="36">
        <v>0</v>
      </c>
      <c r="AY971" s="36">
        <v>0</v>
      </c>
      <c r="AZ971" s="36">
        <v>0</v>
      </c>
      <c r="BA971" s="36">
        <v>0</v>
      </c>
      <c r="BB971" s="36"/>
    </row>
    <row r="972" spans="1:54" hidden="1" x14ac:dyDescent="0.25">
      <c r="A972" s="2" t="str">
        <f t="shared" si="99"/>
        <v>R</v>
      </c>
      <c r="B972" s="34" t="s">
        <v>253</v>
      </c>
      <c r="C972" s="2" t="s">
        <v>3839</v>
      </c>
      <c r="D972" s="35" t="s">
        <v>3840</v>
      </c>
      <c r="E972" s="2" t="s">
        <v>3854</v>
      </c>
      <c r="F972" s="2" t="s">
        <v>3855</v>
      </c>
      <c r="G972" s="2" t="s">
        <v>3856</v>
      </c>
      <c r="H972" s="2" t="s">
        <v>3855</v>
      </c>
      <c r="I972" s="2" t="s">
        <v>3860</v>
      </c>
      <c r="J972" s="2" t="s">
        <v>3861</v>
      </c>
      <c r="K972" s="2" t="s">
        <v>262</v>
      </c>
      <c r="L972" s="2">
        <v>4022</v>
      </c>
      <c r="M972" s="2" t="s">
        <v>1991</v>
      </c>
      <c r="N972" s="2" t="s">
        <v>422</v>
      </c>
      <c r="O972" s="2" t="s">
        <v>300</v>
      </c>
      <c r="P972" s="2" t="s">
        <v>460</v>
      </c>
      <c r="Q972" s="2" t="s">
        <v>51</v>
      </c>
      <c r="R972" s="2" t="s">
        <v>2018</v>
      </c>
      <c r="S972" s="2" t="s">
        <v>85</v>
      </c>
      <c r="T972" s="2" t="s">
        <v>2352</v>
      </c>
      <c r="U972" s="2" t="s">
        <v>19</v>
      </c>
      <c r="V972" s="2" t="s">
        <v>269</v>
      </c>
      <c r="W972" s="2" t="s">
        <v>270</v>
      </c>
      <c r="X972" s="2" t="s">
        <v>2034</v>
      </c>
      <c r="Y972" s="2" t="s">
        <v>2035</v>
      </c>
      <c r="Z972" s="16">
        <v>0</v>
      </c>
      <c r="AA972" s="16">
        <v>0</v>
      </c>
      <c r="AB972" s="16">
        <v>0</v>
      </c>
      <c r="AC972" s="16">
        <v>0</v>
      </c>
      <c r="AD972" s="36">
        <f t="shared" si="100"/>
        <v>0</v>
      </c>
      <c r="AE972" s="16">
        <v>0</v>
      </c>
      <c r="AF972" s="16">
        <v>0</v>
      </c>
      <c r="AG972" s="16">
        <f t="shared" si="101"/>
        <v>0</v>
      </c>
      <c r="AH972" s="16">
        <v>0</v>
      </c>
      <c r="AI972" s="16">
        <v>0</v>
      </c>
      <c r="AJ972" s="16">
        <f t="shared" si="102"/>
        <v>0</v>
      </c>
      <c r="AK972" s="16">
        <v>0</v>
      </c>
      <c r="AL972" s="16">
        <v>0</v>
      </c>
      <c r="AM972" s="16">
        <f t="shared" si="103"/>
        <v>0</v>
      </c>
      <c r="AN972" s="16">
        <v>0</v>
      </c>
      <c r="AO972" s="16">
        <v>0</v>
      </c>
      <c r="AP972" s="16">
        <f t="shared" si="104"/>
        <v>0</v>
      </c>
      <c r="AQ972" s="16">
        <v>0</v>
      </c>
      <c r="AR972" s="16">
        <f t="shared" si="105"/>
        <v>0</v>
      </c>
      <c r="AS972" s="16">
        <v>0</v>
      </c>
      <c r="AT972" s="16" t="s">
        <v>273</v>
      </c>
      <c r="AU972" s="16" t="s">
        <v>274</v>
      </c>
      <c r="AV972" s="16">
        <v>0</v>
      </c>
      <c r="AW972" s="36">
        <v>0</v>
      </c>
      <c r="AX972" s="36">
        <v>0</v>
      </c>
      <c r="AY972" s="36">
        <v>0</v>
      </c>
      <c r="AZ972" s="36">
        <v>0</v>
      </c>
      <c r="BA972" s="36">
        <v>0</v>
      </c>
      <c r="BB972" s="36"/>
    </row>
    <row r="973" spans="1:54" hidden="1" x14ac:dyDescent="0.25">
      <c r="A973" s="2" t="str">
        <f t="shared" ref="A973:A1023" si="106">LEFT(C973,1)</f>
        <v>R</v>
      </c>
      <c r="B973" s="34" t="s">
        <v>253</v>
      </c>
      <c r="C973" s="2" t="s">
        <v>3862</v>
      </c>
      <c r="D973" s="35" t="s">
        <v>3863</v>
      </c>
      <c r="E973" s="2" t="s">
        <v>3864</v>
      </c>
      <c r="F973" s="2" t="s">
        <v>3865</v>
      </c>
      <c r="G973" s="2" t="s">
        <v>3866</v>
      </c>
      <c r="H973" s="2" t="s">
        <v>3865</v>
      </c>
      <c r="I973" s="2" t="s">
        <v>3867</v>
      </c>
      <c r="J973" s="2" t="s">
        <v>3868</v>
      </c>
      <c r="K973" s="2" t="s">
        <v>262</v>
      </c>
      <c r="L973" s="2">
        <v>4022</v>
      </c>
      <c r="M973" s="2" t="s">
        <v>1991</v>
      </c>
      <c r="N973" s="2" t="s">
        <v>264</v>
      </c>
      <c r="O973" s="2" t="s">
        <v>300</v>
      </c>
      <c r="P973" s="2" t="s">
        <v>266</v>
      </c>
      <c r="Q973" s="2" t="s">
        <v>118</v>
      </c>
      <c r="R973" s="2" t="s">
        <v>267</v>
      </c>
      <c r="S973" s="2" t="s">
        <v>182</v>
      </c>
      <c r="T973" s="2" t="s">
        <v>268</v>
      </c>
      <c r="U973" s="2" t="s">
        <v>187</v>
      </c>
      <c r="V973" s="2" t="s">
        <v>269</v>
      </c>
      <c r="W973" s="2" t="s">
        <v>270</v>
      </c>
      <c r="X973" s="2" t="s">
        <v>2458</v>
      </c>
      <c r="Y973" s="2" t="s">
        <v>2459</v>
      </c>
      <c r="Z973" s="16">
        <v>0</v>
      </c>
      <c r="AA973" s="16">
        <v>0</v>
      </c>
      <c r="AB973" s="16">
        <v>0</v>
      </c>
      <c r="AC973" s="16">
        <v>0</v>
      </c>
      <c r="AD973" s="36">
        <f t="shared" ref="AD973:AD1037" si="107">AA973-AC973</f>
        <v>0</v>
      </c>
      <c r="AE973" s="16">
        <v>0</v>
      </c>
      <c r="AF973" s="16">
        <v>0</v>
      </c>
      <c r="AG973" s="16">
        <f t="shared" ref="AG973:AG1037" si="108">AE973-AF973</f>
        <v>0</v>
      </c>
      <c r="AH973" s="16">
        <v>0</v>
      </c>
      <c r="AI973" s="16">
        <v>0</v>
      </c>
      <c r="AJ973" s="16">
        <f t="shared" ref="AJ973:AJ1037" si="109">AH973-AI973</f>
        <v>0</v>
      </c>
      <c r="AK973" s="16">
        <v>0</v>
      </c>
      <c r="AL973" s="16">
        <v>0</v>
      </c>
      <c r="AM973" s="16">
        <f t="shared" ref="AM973:AM1037" si="110">AK973-AL973</f>
        <v>0</v>
      </c>
      <c r="AN973" s="16">
        <v>0</v>
      </c>
      <c r="AO973" s="16">
        <v>0</v>
      </c>
      <c r="AP973" s="16">
        <f t="shared" ref="AP973:AP1037" si="111">AN973-AO973</f>
        <v>0</v>
      </c>
      <c r="AQ973" s="16">
        <v>0</v>
      </c>
      <c r="AR973" s="16">
        <f t="shared" ref="AR973:AR1037" si="112">AP973+AM973+AJ973+AG973+AD973</f>
        <v>0</v>
      </c>
      <c r="AS973" s="16" t="s">
        <v>2036</v>
      </c>
      <c r="AT973" s="16" t="s">
        <v>273</v>
      </c>
      <c r="AU973" s="16" t="s">
        <v>274</v>
      </c>
      <c r="AV973" s="16">
        <v>0</v>
      </c>
      <c r="AW973" s="36">
        <v>0</v>
      </c>
      <c r="AX973" s="36">
        <v>0</v>
      </c>
      <c r="AY973" s="36">
        <v>0</v>
      </c>
      <c r="AZ973" s="36">
        <v>0</v>
      </c>
      <c r="BA973" s="36">
        <v>0</v>
      </c>
      <c r="BB973" s="36"/>
    </row>
    <row r="974" spans="1:54" hidden="1" x14ac:dyDescent="0.25">
      <c r="A974" s="2" t="str">
        <f t="shared" si="106"/>
        <v>X</v>
      </c>
      <c r="B974" s="2" t="s">
        <v>20</v>
      </c>
      <c r="C974" s="2" t="s">
        <v>3869</v>
      </c>
      <c r="D974" s="35" t="s">
        <v>3870</v>
      </c>
      <c r="E974" s="2" t="s">
        <v>3871</v>
      </c>
      <c r="F974" s="2" t="s">
        <v>3872</v>
      </c>
      <c r="G974" s="2" t="s">
        <v>3873</v>
      </c>
      <c r="H974" s="2" t="s">
        <v>3872</v>
      </c>
      <c r="I974" s="2" t="s">
        <v>3874</v>
      </c>
      <c r="J974" s="2" t="s">
        <v>3872</v>
      </c>
      <c r="K974" s="2" t="s">
        <v>262</v>
      </c>
      <c r="L974" s="2">
        <v>4407</v>
      </c>
      <c r="M974" s="2" t="s">
        <v>3875</v>
      </c>
      <c r="N974" s="2" t="s">
        <v>264</v>
      </c>
      <c r="O974" s="2" t="s">
        <v>300</v>
      </c>
      <c r="P974" s="2" t="s">
        <v>460</v>
      </c>
      <c r="Q974" s="2" t="s">
        <v>51</v>
      </c>
      <c r="R974" s="2" t="s">
        <v>461</v>
      </c>
      <c r="S974" s="2" t="s">
        <v>59</v>
      </c>
      <c r="T974" s="2" t="s">
        <v>3876</v>
      </c>
      <c r="U974" s="2" t="s">
        <v>60</v>
      </c>
      <c r="V974" s="2" t="s">
        <v>463</v>
      </c>
      <c r="W974" s="2" t="s">
        <v>464</v>
      </c>
      <c r="X974" s="2" t="s">
        <v>3877</v>
      </c>
      <c r="Y974" s="2" t="s">
        <v>3878</v>
      </c>
      <c r="Z974" s="16">
        <v>1700000</v>
      </c>
      <c r="AA974" s="16">
        <v>1700000</v>
      </c>
      <c r="AB974" s="16">
        <v>1958250</v>
      </c>
      <c r="AC974" s="16">
        <v>118.62</v>
      </c>
      <c r="AD974" s="36">
        <f t="shared" si="107"/>
        <v>1699881.38</v>
      </c>
      <c r="AE974" s="16">
        <v>1700000</v>
      </c>
      <c r="AF974" s="16">
        <v>1700000</v>
      </c>
      <c r="AG974" s="16">
        <f t="shared" si="108"/>
        <v>0</v>
      </c>
      <c r="AH974" s="16">
        <v>0</v>
      </c>
      <c r="AI974" s="16">
        <v>1700000</v>
      </c>
      <c r="AJ974" s="16">
        <f t="shared" si="109"/>
        <v>-1700000</v>
      </c>
      <c r="AK974" s="16">
        <v>0</v>
      </c>
      <c r="AL974" s="16">
        <v>1700000</v>
      </c>
      <c r="AM974" s="16">
        <f t="shared" si="110"/>
        <v>-1700000</v>
      </c>
      <c r="AN974" s="16">
        <v>0</v>
      </c>
      <c r="AO974" s="16">
        <v>1700000</v>
      </c>
      <c r="AP974" s="16">
        <f t="shared" si="111"/>
        <v>-1700000</v>
      </c>
      <c r="AQ974" s="16">
        <v>1700000</v>
      </c>
      <c r="AR974" s="16">
        <f t="shared" si="112"/>
        <v>-3400118.62</v>
      </c>
      <c r="AS974" s="16">
        <v>0</v>
      </c>
      <c r="AT974" s="16">
        <v>0</v>
      </c>
      <c r="AU974" s="16" t="s">
        <v>274</v>
      </c>
      <c r="AV974" s="16">
        <v>0</v>
      </c>
      <c r="AW974" s="36">
        <v>0</v>
      </c>
      <c r="AX974" s="36">
        <v>0</v>
      </c>
      <c r="AY974" s="36">
        <v>0</v>
      </c>
      <c r="AZ974" s="36">
        <v>0</v>
      </c>
      <c r="BA974" s="36">
        <v>0</v>
      </c>
      <c r="BB974" s="36"/>
    </row>
    <row r="975" spans="1:54" hidden="1" x14ac:dyDescent="0.25">
      <c r="A975" s="2" t="str">
        <f t="shared" si="106"/>
        <v>X</v>
      </c>
      <c r="B975" s="2" t="s">
        <v>20</v>
      </c>
      <c r="C975" s="2" t="s">
        <v>3879</v>
      </c>
      <c r="D975" s="35" t="s">
        <v>3880</v>
      </c>
      <c r="E975" s="2" t="s">
        <v>3881</v>
      </c>
      <c r="F975" s="2" t="s">
        <v>3882</v>
      </c>
      <c r="G975" s="2" t="s">
        <v>3883</v>
      </c>
      <c r="H975" s="2" t="s">
        <v>3884</v>
      </c>
      <c r="I975" s="2" t="s">
        <v>3885</v>
      </c>
      <c r="J975" s="2" t="s">
        <v>3886</v>
      </c>
      <c r="K975" s="2" t="s">
        <v>262</v>
      </c>
      <c r="L975" s="2">
        <v>3015</v>
      </c>
      <c r="M975" s="2" t="s">
        <v>3887</v>
      </c>
      <c r="N975" s="2" t="s">
        <v>264</v>
      </c>
      <c r="O975" s="2" t="s">
        <v>300</v>
      </c>
      <c r="P975" s="2" t="s">
        <v>460</v>
      </c>
      <c r="Q975" s="2" t="s">
        <v>51</v>
      </c>
      <c r="R975" s="2" t="s">
        <v>461</v>
      </c>
      <c r="S975" s="2" t="s">
        <v>59</v>
      </c>
      <c r="T975" s="2" t="s">
        <v>3888</v>
      </c>
      <c r="U975" s="2" t="s">
        <v>63</v>
      </c>
      <c r="V975" s="2" t="s">
        <v>463</v>
      </c>
      <c r="W975" s="2" t="s">
        <v>464</v>
      </c>
      <c r="X975" s="2" t="s">
        <v>3889</v>
      </c>
      <c r="Y975" s="2" t="s">
        <v>3890</v>
      </c>
      <c r="Z975" s="16">
        <v>0</v>
      </c>
      <c r="AA975" s="16">
        <v>618430</v>
      </c>
      <c r="AB975" s="16">
        <v>634589.1</v>
      </c>
      <c r="AC975" s="16">
        <v>633328.29028049996</v>
      </c>
      <c r="AD975" s="36">
        <f t="shared" si="107"/>
        <v>-14898.290280499961</v>
      </c>
      <c r="AE975" s="16">
        <v>0</v>
      </c>
      <c r="AF975" s="16">
        <v>0</v>
      </c>
      <c r="AG975" s="16">
        <f t="shared" si="108"/>
        <v>0</v>
      </c>
      <c r="AH975" s="16">
        <v>0</v>
      </c>
      <c r="AI975" s="16">
        <v>0</v>
      </c>
      <c r="AJ975" s="16">
        <f t="shared" si="109"/>
        <v>0</v>
      </c>
      <c r="AK975" s="16">
        <v>0</v>
      </c>
      <c r="AL975" s="16">
        <v>0</v>
      </c>
      <c r="AM975" s="16">
        <f t="shared" si="110"/>
        <v>0</v>
      </c>
      <c r="AN975" s="16">
        <v>0</v>
      </c>
      <c r="AO975" s="16">
        <v>0</v>
      </c>
      <c r="AP975" s="16">
        <f t="shared" si="111"/>
        <v>0</v>
      </c>
      <c r="AQ975" s="16">
        <v>0</v>
      </c>
      <c r="AR975" s="16">
        <f t="shared" si="112"/>
        <v>-14898.290280499961</v>
      </c>
      <c r="AS975" s="16">
        <v>0</v>
      </c>
      <c r="AT975" s="16">
        <v>0</v>
      </c>
      <c r="AU975" s="16" t="s">
        <v>274</v>
      </c>
      <c r="AV975" s="16">
        <v>0</v>
      </c>
      <c r="AW975" s="36">
        <v>0</v>
      </c>
      <c r="AX975" s="36">
        <v>0</v>
      </c>
      <c r="AY975" s="36">
        <v>0</v>
      </c>
      <c r="AZ975" s="36">
        <v>0</v>
      </c>
      <c r="BA975" s="36">
        <v>0</v>
      </c>
      <c r="BB975" s="36"/>
    </row>
    <row r="976" spans="1:54" hidden="1" x14ac:dyDescent="0.25">
      <c r="A976" s="2" t="str">
        <f t="shared" si="106"/>
        <v>X</v>
      </c>
      <c r="B976" s="2" t="s">
        <v>20</v>
      </c>
      <c r="C976" s="2" t="s">
        <v>3879</v>
      </c>
      <c r="D976" s="35" t="s">
        <v>3880</v>
      </c>
      <c r="E976" s="2" t="s">
        <v>3881</v>
      </c>
      <c r="F976" s="2" t="s">
        <v>3882</v>
      </c>
      <c r="G976" s="2" t="s">
        <v>3883</v>
      </c>
      <c r="H976" s="2" t="s">
        <v>3884</v>
      </c>
      <c r="I976" s="2" t="s">
        <v>3891</v>
      </c>
      <c r="J976" s="2" t="s">
        <v>3892</v>
      </c>
      <c r="K976" s="2" t="s">
        <v>262</v>
      </c>
      <c r="L976" s="2">
        <v>3015</v>
      </c>
      <c r="M976" s="2" t="s">
        <v>3887</v>
      </c>
      <c r="N976" s="2" t="s">
        <v>264</v>
      </c>
      <c r="O976" s="2" t="s">
        <v>450</v>
      </c>
      <c r="P976" s="2" t="s">
        <v>460</v>
      </c>
      <c r="Q976" s="2" t="s">
        <v>51</v>
      </c>
      <c r="R976" s="2" t="s">
        <v>461</v>
      </c>
      <c r="S976" s="2" t="s">
        <v>59</v>
      </c>
      <c r="T976" s="2" t="s">
        <v>3888</v>
      </c>
      <c r="U976" s="2" t="s">
        <v>63</v>
      </c>
      <c r="V976" s="2" t="s">
        <v>463</v>
      </c>
      <c r="W976" s="2" t="s">
        <v>464</v>
      </c>
      <c r="X976" s="2" t="s">
        <v>3889</v>
      </c>
      <c r="Y976" s="2" t="s">
        <v>3890</v>
      </c>
      <c r="Z976" s="16">
        <v>2478623</v>
      </c>
      <c r="AA976" s="16">
        <v>1860193</v>
      </c>
      <c r="AB976" s="16">
        <v>1861131.36</v>
      </c>
      <c r="AC976" s="16">
        <v>1586878.8647011002</v>
      </c>
      <c r="AD976" s="36">
        <f t="shared" si="107"/>
        <v>273314.13529889984</v>
      </c>
      <c r="AE976" s="16">
        <v>2772605</v>
      </c>
      <c r="AF976" s="16">
        <v>2772605</v>
      </c>
      <c r="AG976" s="16">
        <f t="shared" si="108"/>
        <v>0</v>
      </c>
      <c r="AH976" s="16">
        <v>3103651</v>
      </c>
      <c r="AI976" s="16">
        <v>3103651</v>
      </c>
      <c r="AJ976" s="16">
        <f t="shared" si="109"/>
        <v>0</v>
      </c>
      <c r="AK976" s="16">
        <v>3476699</v>
      </c>
      <c r="AL976" s="16">
        <v>3476699</v>
      </c>
      <c r="AM976" s="16">
        <f t="shared" si="110"/>
        <v>0</v>
      </c>
      <c r="AN976" s="16">
        <v>3897374</v>
      </c>
      <c r="AO976" s="16">
        <v>3897374</v>
      </c>
      <c r="AP976" s="16">
        <f t="shared" si="111"/>
        <v>0</v>
      </c>
      <c r="AQ976" s="16">
        <v>4368950</v>
      </c>
      <c r="AR976" s="16">
        <f t="shared" si="112"/>
        <v>273314.13529889984</v>
      </c>
      <c r="AS976" s="16">
        <v>0</v>
      </c>
      <c r="AT976" s="16">
        <v>0</v>
      </c>
      <c r="AU976" s="16" t="s">
        <v>274</v>
      </c>
      <c r="AV976" s="16">
        <v>0</v>
      </c>
      <c r="AW976" s="36">
        <v>0</v>
      </c>
      <c r="AX976" s="36">
        <v>0</v>
      </c>
      <c r="AY976" s="36">
        <v>0</v>
      </c>
      <c r="AZ976" s="36">
        <v>0</v>
      </c>
      <c r="BA976" s="36">
        <v>0</v>
      </c>
      <c r="BB976" s="36"/>
    </row>
    <row r="977" spans="1:54" hidden="1" x14ac:dyDescent="0.25">
      <c r="A977" s="2" t="str">
        <f t="shared" si="106"/>
        <v>X</v>
      </c>
      <c r="B977" s="2" t="s">
        <v>20</v>
      </c>
      <c r="C977" s="2" t="s">
        <v>3893</v>
      </c>
      <c r="D977" s="35" t="s">
        <v>3894</v>
      </c>
      <c r="E977" s="2" t="s">
        <v>3895</v>
      </c>
      <c r="F977" s="2" t="s">
        <v>3896</v>
      </c>
      <c r="G977" s="2" t="s">
        <v>3897</v>
      </c>
      <c r="H977" s="2" t="s">
        <v>3898</v>
      </c>
      <c r="I977" s="2" t="s">
        <v>3899</v>
      </c>
      <c r="J977" s="2" t="s">
        <v>3900</v>
      </c>
      <c r="K977" s="2" t="s">
        <v>262</v>
      </c>
      <c r="L977" s="2">
        <v>3515</v>
      </c>
      <c r="M977" s="2" t="s">
        <v>3887</v>
      </c>
      <c r="N977" s="2" t="s">
        <v>264</v>
      </c>
      <c r="O977" s="2" t="s">
        <v>300</v>
      </c>
      <c r="P977" s="2" t="s">
        <v>460</v>
      </c>
      <c r="Q977" s="2" t="s">
        <v>51</v>
      </c>
      <c r="R977" s="2" t="s">
        <v>461</v>
      </c>
      <c r="S977" s="2" t="s">
        <v>59</v>
      </c>
      <c r="T977" s="2" t="s">
        <v>3901</v>
      </c>
      <c r="U977" s="2" t="s">
        <v>62</v>
      </c>
      <c r="V977" s="2" t="s">
        <v>463</v>
      </c>
      <c r="W977" s="2" t="s">
        <v>464</v>
      </c>
      <c r="X977" s="2" t="s">
        <v>3902</v>
      </c>
      <c r="Y977" s="2" t="s">
        <v>3903</v>
      </c>
      <c r="Z977" s="16">
        <v>5815907</v>
      </c>
      <c r="AA977" s="16">
        <v>4071135</v>
      </c>
      <c r="AB977" s="16">
        <v>6036389.75</v>
      </c>
      <c r="AC977" s="16">
        <v>4476812.0867407005</v>
      </c>
      <c r="AD977" s="36">
        <f t="shared" si="107"/>
        <v>-405677.08674070053</v>
      </c>
      <c r="AE977" s="16">
        <v>5757873</v>
      </c>
      <c r="AF977" s="16">
        <v>9794613</v>
      </c>
      <c r="AG977" s="16">
        <f t="shared" si="108"/>
        <v>-4036740</v>
      </c>
      <c r="AH977" s="16">
        <v>5724595</v>
      </c>
      <c r="AI977" s="16">
        <v>9948749</v>
      </c>
      <c r="AJ977" s="16">
        <f t="shared" si="109"/>
        <v>-4224154</v>
      </c>
      <c r="AK977" s="16">
        <v>5360897</v>
      </c>
      <c r="AL977" s="16">
        <v>10111701</v>
      </c>
      <c r="AM977" s="16">
        <f t="shared" si="110"/>
        <v>-4750804</v>
      </c>
      <c r="AN977" s="16">
        <v>5360897</v>
      </c>
      <c r="AO977" s="16">
        <v>10283605</v>
      </c>
      <c r="AP977" s="16">
        <f t="shared" si="111"/>
        <v>-4922708</v>
      </c>
      <c r="AQ977" s="16">
        <v>10464611</v>
      </c>
      <c r="AR977" s="16">
        <f t="shared" si="112"/>
        <v>-18340083.086740702</v>
      </c>
      <c r="AS977" s="16">
        <v>0</v>
      </c>
      <c r="AT977" s="16">
        <v>0</v>
      </c>
      <c r="AU977" s="16" t="s">
        <v>274</v>
      </c>
      <c r="AV977" s="16">
        <v>0</v>
      </c>
      <c r="AW977" s="36">
        <v>0</v>
      </c>
      <c r="AX977" s="36">
        <v>0</v>
      </c>
      <c r="AY977" s="36">
        <v>0</v>
      </c>
      <c r="AZ977" s="36">
        <v>0</v>
      </c>
      <c r="BA977" s="36">
        <v>0</v>
      </c>
      <c r="BB977" s="36"/>
    </row>
    <row r="978" spans="1:54" hidden="1" x14ac:dyDescent="0.25">
      <c r="A978" s="2" t="str">
        <f t="shared" si="106"/>
        <v>X</v>
      </c>
      <c r="B978" s="2" t="s">
        <v>20</v>
      </c>
      <c r="C978" s="2" t="s">
        <v>3893</v>
      </c>
      <c r="D978" s="35" t="s">
        <v>3894</v>
      </c>
      <c r="E978" s="2" t="s">
        <v>3895</v>
      </c>
      <c r="F978" s="2" t="s">
        <v>3896</v>
      </c>
      <c r="G978" s="2" t="s">
        <v>3904</v>
      </c>
      <c r="H978" s="2" t="s">
        <v>3905</v>
      </c>
      <c r="I978" s="2" t="s">
        <v>3906</v>
      </c>
      <c r="J978" s="2" t="s">
        <v>3907</v>
      </c>
      <c r="K978" s="2" t="s">
        <v>262</v>
      </c>
      <c r="L978" s="2">
        <v>3515</v>
      </c>
      <c r="M978" s="2" t="s">
        <v>3887</v>
      </c>
      <c r="N978" s="2" t="s">
        <v>264</v>
      </c>
      <c r="O978" s="2" t="s">
        <v>300</v>
      </c>
      <c r="P978" s="2" t="s">
        <v>460</v>
      </c>
      <c r="Q978" s="2" t="s">
        <v>51</v>
      </c>
      <c r="R978" s="2" t="s">
        <v>461</v>
      </c>
      <c r="S978" s="2" t="s">
        <v>59</v>
      </c>
      <c r="T978" s="2" t="s">
        <v>3901</v>
      </c>
      <c r="U978" s="2" t="s">
        <v>62</v>
      </c>
      <c r="V978" s="2" t="s">
        <v>463</v>
      </c>
      <c r="W978" s="2" t="s">
        <v>464</v>
      </c>
      <c r="X978" s="2" t="s">
        <v>3902</v>
      </c>
      <c r="Y978" s="2" t="s">
        <v>3903</v>
      </c>
      <c r="Z978" s="16">
        <v>0</v>
      </c>
      <c r="AA978" s="16">
        <v>1744772</v>
      </c>
      <c r="AB978" s="16">
        <v>2150219.69</v>
      </c>
      <c r="AC978" s="16">
        <v>1342895.0456113</v>
      </c>
      <c r="AD978" s="36">
        <f t="shared" si="107"/>
        <v>401876.95438869996</v>
      </c>
      <c r="AE978" s="16">
        <v>0</v>
      </c>
      <c r="AF978" s="16">
        <v>0</v>
      </c>
      <c r="AG978" s="16">
        <f t="shared" si="108"/>
        <v>0</v>
      </c>
      <c r="AH978" s="16">
        <v>0</v>
      </c>
      <c r="AI978" s="16">
        <v>0</v>
      </c>
      <c r="AJ978" s="16">
        <f t="shared" si="109"/>
        <v>0</v>
      </c>
      <c r="AK978" s="16">
        <v>0</v>
      </c>
      <c r="AL978" s="16">
        <v>0</v>
      </c>
      <c r="AM978" s="16">
        <f t="shared" si="110"/>
        <v>0</v>
      </c>
      <c r="AN978" s="16">
        <v>0</v>
      </c>
      <c r="AO978" s="16">
        <v>0</v>
      </c>
      <c r="AP978" s="16">
        <f t="shared" si="111"/>
        <v>0</v>
      </c>
      <c r="AQ978" s="16">
        <v>0</v>
      </c>
      <c r="AR978" s="16">
        <f t="shared" si="112"/>
        <v>401876.95438869996</v>
      </c>
      <c r="AS978" s="16">
        <v>0</v>
      </c>
      <c r="AT978" s="16">
        <v>0</v>
      </c>
      <c r="AU978" s="16" t="s">
        <v>274</v>
      </c>
      <c r="AV978" s="16">
        <v>0</v>
      </c>
      <c r="AW978" s="36">
        <v>0</v>
      </c>
      <c r="AX978" s="36">
        <v>0</v>
      </c>
      <c r="AY978" s="36">
        <v>0</v>
      </c>
      <c r="AZ978" s="36">
        <v>0</v>
      </c>
      <c r="BA978" s="36">
        <v>0</v>
      </c>
      <c r="BB978" s="36"/>
    </row>
    <row r="979" spans="1:54" hidden="1" x14ac:dyDescent="0.25">
      <c r="A979" s="2" t="str">
        <f t="shared" si="106"/>
        <v>R</v>
      </c>
      <c r="B979" s="34" t="s">
        <v>253</v>
      </c>
      <c r="C979" s="40" t="s">
        <v>3908</v>
      </c>
      <c r="D979" s="40" t="s">
        <v>3909</v>
      </c>
      <c r="E979" s="40" t="s">
        <v>3908</v>
      </c>
      <c r="F979" s="40" t="s">
        <v>3909</v>
      </c>
      <c r="G979" s="40" t="s">
        <v>3908</v>
      </c>
      <c r="H979" s="40" t="s">
        <v>3909</v>
      </c>
      <c r="I979" s="40" t="s">
        <v>3910</v>
      </c>
      <c r="J979" s="40" t="s">
        <v>3911</v>
      </c>
      <c r="K979" s="2" t="s">
        <v>262</v>
      </c>
      <c r="L979" s="40" t="s">
        <v>3909</v>
      </c>
      <c r="M979" s="40" t="s">
        <v>3909</v>
      </c>
      <c r="N979" s="2" t="s">
        <v>264</v>
      </c>
      <c r="O979" s="40" t="s">
        <v>3912</v>
      </c>
      <c r="P979" s="58" t="s">
        <v>266</v>
      </c>
      <c r="Q979" s="58" t="s">
        <v>118</v>
      </c>
      <c r="R979" s="58" t="s">
        <v>267</v>
      </c>
      <c r="S979" s="58" t="s">
        <v>182</v>
      </c>
      <c r="T979" s="58" t="s">
        <v>2008</v>
      </c>
      <c r="U979" s="58" t="s">
        <v>193</v>
      </c>
      <c r="V979" s="58" t="s">
        <v>269</v>
      </c>
      <c r="W979" s="58" t="s">
        <v>270</v>
      </c>
      <c r="X979" s="58" t="s">
        <v>2009</v>
      </c>
      <c r="Y979" s="58" t="s">
        <v>2010</v>
      </c>
      <c r="Z979" s="16">
        <v>0</v>
      </c>
      <c r="AA979" s="16">
        <v>0</v>
      </c>
      <c r="AB979" s="16">
        <v>0</v>
      </c>
      <c r="AC979" s="16">
        <v>40155.838000000003</v>
      </c>
      <c r="AD979" s="36">
        <f t="shared" si="107"/>
        <v>-40155.838000000003</v>
      </c>
      <c r="AE979" s="16">
        <v>0</v>
      </c>
      <c r="AF979" s="16">
        <v>250000</v>
      </c>
      <c r="AG979" s="16">
        <f t="shared" si="108"/>
        <v>-250000</v>
      </c>
      <c r="AH979" s="16">
        <v>350000</v>
      </c>
      <c r="AI979" s="16">
        <v>350000</v>
      </c>
      <c r="AJ979" s="16">
        <f t="shared" si="109"/>
        <v>0</v>
      </c>
      <c r="AK979" s="16">
        <v>600000</v>
      </c>
      <c r="AL979" s="16">
        <v>600000</v>
      </c>
      <c r="AM979" s="16">
        <f t="shared" si="110"/>
        <v>0</v>
      </c>
      <c r="AN979" s="16">
        <v>1800241</v>
      </c>
      <c r="AO979" s="16">
        <v>1800241</v>
      </c>
      <c r="AP979" s="16">
        <f t="shared" si="111"/>
        <v>0</v>
      </c>
      <c r="AQ979" s="16">
        <v>0</v>
      </c>
      <c r="AR979" s="16">
        <f t="shared" si="112"/>
        <v>-290155.83799999999</v>
      </c>
      <c r="AS979" s="16" t="s">
        <v>1997</v>
      </c>
      <c r="AT979" s="16" t="s">
        <v>3913</v>
      </c>
      <c r="AU979" s="16" t="s">
        <v>274</v>
      </c>
      <c r="AV979" s="16">
        <v>0</v>
      </c>
      <c r="AW979" s="36">
        <v>0</v>
      </c>
      <c r="AX979" s="36">
        <v>0</v>
      </c>
      <c r="AY979" s="36">
        <v>0</v>
      </c>
      <c r="AZ979" s="36">
        <v>0</v>
      </c>
      <c r="BA979" s="36">
        <v>0</v>
      </c>
      <c r="BB979" s="36"/>
    </row>
    <row r="980" spans="1:54" hidden="1" x14ac:dyDescent="0.25">
      <c r="A980" s="2" t="str">
        <f t="shared" si="106"/>
        <v>R</v>
      </c>
      <c r="B980" s="34" t="s">
        <v>253</v>
      </c>
      <c r="C980" s="40" t="s">
        <v>3908</v>
      </c>
      <c r="D980" s="40" t="s">
        <v>3909</v>
      </c>
      <c r="E980" s="40" t="s">
        <v>3908</v>
      </c>
      <c r="F980" s="40" t="s">
        <v>3909</v>
      </c>
      <c r="G980" s="40" t="s">
        <v>3908</v>
      </c>
      <c r="H980" s="40" t="s">
        <v>3909</v>
      </c>
      <c r="I980" s="40" t="s">
        <v>3914</v>
      </c>
      <c r="J980" s="40" t="s">
        <v>3915</v>
      </c>
      <c r="K980" s="2" t="s">
        <v>283</v>
      </c>
      <c r="L980" s="40" t="s">
        <v>3909</v>
      </c>
      <c r="M980" s="40" t="s">
        <v>3909</v>
      </c>
      <c r="N980" s="2" t="s">
        <v>264</v>
      </c>
      <c r="O980" s="40" t="s">
        <v>3912</v>
      </c>
      <c r="P980" s="58" t="s">
        <v>266</v>
      </c>
      <c r="Q980" s="58" t="s">
        <v>118</v>
      </c>
      <c r="R980" s="58" t="s">
        <v>267</v>
      </c>
      <c r="S980" s="58" t="s">
        <v>182</v>
      </c>
      <c r="T980" s="58" t="s">
        <v>2008</v>
      </c>
      <c r="U980" s="58" t="s">
        <v>193</v>
      </c>
      <c r="V980" s="58" t="s">
        <v>269</v>
      </c>
      <c r="W980" s="58" t="s">
        <v>270</v>
      </c>
      <c r="X980" s="58" t="s">
        <v>2009</v>
      </c>
      <c r="Y980" s="58" t="s">
        <v>2010</v>
      </c>
      <c r="Z980" s="16">
        <v>0</v>
      </c>
      <c r="AA980" s="16">
        <v>0</v>
      </c>
      <c r="AB980" s="16">
        <v>0</v>
      </c>
      <c r="AC980" s="16">
        <v>0</v>
      </c>
      <c r="AD980" s="36">
        <f t="shared" si="107"/>
        <v>0</v>
      </c>
      <c r="AE980" s="16">
        <v>0</v>
      </c>
      <c r="AF980" s="16">
        <v>0</v>
      </c>
      <c r="AG980" s="16">
        <f t="shared" si="108"/>
        <v>0</v>
      </c>
      <c r="AH980" s="16">
        <v>0</v>
      </c>
      <c r="AI980" s="16">
        <v>100000</v>
      </c>
      <c r="AJ980" s="16">
        <f t="shared" si="109"/>
        <v>-100000</v>
      </c>
      <c r="AK980" s="16">
        <v>125900.70864163217</v>
      </c>
      <c r="AL980" s="16">
        <v>0</v>
      </c>
      <c r="AM980" s="16">
        <f t="shared" si="110"/>
        <v>125900.70864163217</v>
      </c>
      <c r="AN980" s="16">
        <v>457354.10312645475</v>
      </c>
      <c r="AO980" s="16">
        <v>0</v>
      </c>
      <c r="AP980" s="16">
        <f t="shared" si="111"/>
        <v>457354.10312645475</v>
      </c>
      <c r="AQ980" s="16">
        <v>0</v>
      </c>
      <c r="AR980" s="16">
        <f t="shared" si="112"/>
        <v>483254.81176808686</v>
      </c>
      <c r="AS980" s="16" t="s">
        <v>2036</v>
      </c>
      <c r="AT980" s="16" t="s">
        <v>3764</v>
      </c>
      <c r="AU980" s="16" t="s">
        <v>274</v>
      </c>
      <c r="AV980" s="16">
        <v>0</v>
      </c>
      <c r="AW980" s="36">
        <v>0</v>
      </c>
      <c r="AX980" s="36">
        <v>0</v>
      </c>
      <c r="AY980" s="36">
        <v>0</v>
      </c>
      <c r="AZ980" s="36">
        <v>0</v>
      </c>
      <c r="BA980" s="36">
        <v>0</v>
      </c>
      <c r="BB980" s="36"/>
    </row>
    <row r="981" spans="1:54" hidden="1" x14ac:dyDescent="0.25">
      <c r="A981" s="2" t="str">
        <f t="shared" si="106"/>
        <v>R</v>
      </c>
      <c r="B981" s="34" t="s">
        <v>253</v>
      </c>
      <c r="C981" s="40" t="s">
        <v>3908</v>
      </c>
      <c r="D981" s="40" t="s">
        <v>3909</v>
      </c>
      <c r="E981" s="40" t="s">
        <v>3908</v>
      </c>
      <c r="F981" s="40" t="s">
        <v>3909</v>
      </c>
      <c r="G981" s="40" t="s">
        <v>3908</v>
      </c>
      <c r="H981" s="40" t="s">
        <v>3909</v>
      </c>
      <c r="I981" s="40" t="s">
        <v>3916</v>
      </c>
      <c r="J981" s="40" t="s">
        <v>3917</v>
      </c>
      <c r="K981" s="2" t="s">
        <v>283</v>
      </c>
      <c r="L981" s="40" t="s">
        <v>3909</v>
      </c>
      <c r="M981" s="40" t="s">
        <v>3909</v>
      </c>
      <c r="N981" s="2" t="s">
        <v>264</v>
      </c>
      <c r="O981" s="40" t="s">
        <v>3912</v>
      </c>
      <c r="P981" s="58" t="s">
        <v>266</v>
      </c>
      <c r="Q981" s="58" t="s">
        <v>118</v>
      </c>
      <c r="R981" s="58" t="s">
        <v>267</v>
      </c>
      <c r="S981" s="58" t="s">
        <v>182</v>
      </c>
      <c r="T981" s="58" t="s">
        <v>268</v>
      </c>
      <c r="U981" s="58" t="s">
        <v>187</v>
      </c>
      <c r="V981" s="58" t="s">
        <v>269</v>
      </c>
      <c r="W981" s="58" t="s">
        <v>270</v>
      </c>
      <c r="X981" s="58" t="s">
        <v>2458</v>
      </c>
      <c r="Y981" s="58" t="s">
        <v>2459</v>
      </c>
      <c r="Z981" s="16">
        <v>0</v>
      </c>
      <c r="AA981" s="16">
        <v>0</v>
      </c>
      <c r="AB981" s="16">
        <v>0</v>
      </c>
      <c r="AC981" s="16">
        <v>0</v>
      </c>
      <c r="AD981" s="36">
        <f t="shared" si="107"/>
        <v>0</v>
      </c>
      <c r="AE981" s="16">
        <v>0</v>
      </c>
      <c r="AF981" s="16">
        <v>0</v>
      </c>
      <c r="AG981" s="16">
        <f t="shared" si="108"/>
        <v>0</v>
      </c>
      <c r="AH981" s="16">
        <v>283639.50809599995</v>
      </c>
      <c r="AI981" s="16">
        <v>283640</v>
      </c>
      <c r="AJ981" s="16">
        <f t="shared" si="109"/>
        <v>-0.49190400005318224</v>
      </c>
      <c r="AK981" s="16">
        <v>283639.50809599995</v>
      </c>
      <c r="AL981" s="16">
        <v>283640</v>
      </c>
      <c r="AM981" s="16">
        <f t="shared" si="110"/>
        <v>-0.49190400005318224</v>
      </c>
      <c r="AN981" s="16">
        <v>0</v>
      </c>
      <c r="AO981" s="16">
        <v>292149</v>
      </c>
      <c r="AP981" s="16">
        <f t="shared" si="111"/>
        <v>-292149</v>
      </c>
      <c r="AQ981" s="16">
        <v>300913</v>
      </c>
      <c r="AR981" s="16">
        <f t="shared" si="112"/>
        <v>-292149.98380800011</v>
      </c>
      <c r="AS981" s="16" t="s">
        <v>2036</v>
      </c>
      <c r="AT981" s="16" t="s">
        <v>273</v>
      </c>
      <c r="AU981" s="16" t="s">
        <v>274</v>
      </c>
      <c r="AV981" s="16">
        <v>0</v>
      </c>
      <c r="AW981" s="36">
        <v>0</v>
      </c>
      <c r="AX981" s="36">
        <v>0</v>
      </c>
      <c r="AY981" s="36">
        <v>0</v>
      </c>
      <c r="AZ981" s="36">
        <v>0</v>
      </c>
      <c r="BA981" s="36">
        <v>0</v>
      </c>
      <c r="BB981" s="36"/>
    </row>
    <row r="982" spans="1:54" hidden="1" x14ac:dyDescent="0.25">
      <c r="A982" s="2" t="str">
        <f t="shared" si="106"/>
        <v>R</v>
      </c>
      <c r="B982" s="34" t="s">
        <v>253</v>
      </c>
      <c r="C982" s="40" t="s">
        <v>3908</v>
      </c>
      <c r="D982" s="40" t="s">
        <v>3909</v>
      </c>
      <c r="E982" s="40" t="s">
        <v>3908</v>
      </c>
      <c r="F982" s="40" t="s">
        <v>3909</v>
      </c>
      <c r="G982" s="40" t="s">
        <v>3908</v>
      </c>
      <c r="H982" s="40" t="s">
        <v>3909</v>
      </c>
      <c r="I982" s="40" t="s">
        <v>3918</v>
      </c>
      <c r="J982" s="40" t="s">
        <v>3918</v>
      </c>
      <c r="K982" s="2" t="s">
        <v>283</v>
      </c>
      <c r="L982" s="40" t="s">
        <v>3909</v>
      </c>
      <c r="M982" s="40" t="s">
        <v>3909</v>
      </c>
      <c r="N982" s="2" t="s">
        <v>264</v>
      </c>
      <c r="O982" s="40" t="s">
        <v>3912</v>
      </c>
      <c r="P982" s="58" t="s">
        <v>266</v>
      </c>
      <c r="Q982" s="58" t="s">
        <v>118</v>
      </c>
      <c r="R982" s="58" t="s">
        <v>267</v>
      </c>
      <c r="S982" s="58" t="s">
        <v>182</v>
      </c>
      <c r="T982" s="58" t="s">
        <v>2982</v>
      </c>
      <c r="U982" s="58" t="s">
        <v>194</v>
      </c>
      <c r="V982" s="58" t="s">
        <v>2020</v>
      </c>
      <c r="W982" s="58" t="s">
        <v>2021</v>
      </c>
      <c r="X982" s="58" t="s">
        <v>2022</v>
      </c>
      <c r="Y982" s="58" t="s">
        <v>2023</v>
      </c>
      <c r="Z982" s="16">
        <v>0</v>
      </c>
      <c r="AA982" s="16">
        <v>0</v>
      </c>
      <c r="AB982" s="16">
        <v>0</v>
      </c>
      <c r="AC982" s="16">
        <v>0</v>
      </c>
      <c r="AD982" s="36">
        <f t="shared" si="107"/>
        <v>0</v>
      </c>
      <c r="AE982" s="16">
        <v>0</v>
      </c>
      <c r="AF982" s="16">
        <v>0</v>
      </c>
      <c r="AG982" s="16">
        <f t="shared" si="108"/>
        <v>0</v>
      </c>
      <c r="AH982" s="16">
        <v>0</v>
      </c>
      <c r="AI982" s="16">
        <v>0</v>
      </c>
      <c r="AJ982" s="16">
        <f t="shared" si="109"/>
        <v>0</v>
      </c>
      <c r="AK982" s="16">
        <v>0</v>
      </c>
      <c r="AL982" s="16">
        <v>0</v>
      </c>
      <c r="AM982" s="16">
        <f t="shared" si="110"/>
        <v>0</v>
      </c>
      <c r="AN982" s="16">
        <v>4776000</v>
      </c>
      <c r="AO982" s="16">
        <v>0</v>
      </c>
      <c r="AP982" s="16">
        <f t="shared" si="111"/>
        <v>4776000</v>
      </c>
      <c r="AQ982" s="16">
        <v>0</v>
      </c>
      <c r="AR982" s="16">
        <f t="shared" si="112"/>
        <v>4776000</v>
      </c>
      <c r="AS982" s="16" t="s">
        <v>2808</v>
      </c>
      <c r="AT982" s="16" t="s">
        <v>273</v>
      </c>
      <c r="AU982" s="16" t="s">
        <v>274</v>
      </c>
      <c r="AV982" s="16">
        <v>0</v>
      </c>
      <c r="AW982" s="36">
        <v>0</v>
      </c>
      <c r="AX982" s="36">
        <v>0</v>
      </c>
      <c r="AY982" s="36">
        <v>0</v>
      </c>
      <c r="AZ982" s="36">
        <v>0</v>
      </c>
      <c r="BA982" s="36">
        <v>0</v>
      </c>
      <c r="BB982" s="36"/>
    </row>
    <row r="983" spans="1:54" hidden="1" x14ac:dyDescent="0.25">
      <c r="A983" s="2" t="str">
        <f t="shared" si="106"/>
        <v>R</v>
      </c>
      <c r="B983" s="34" t="s">
        <v>253</v>
      </c>
      <c r="C983" s="40" t="s">
        <v>3908</v>
      </c>
      <c r="D983" s="40" t="s">
        <v>3909</v>
      </c>
      <c r="E983" s="40" t="s">
        <v>3908</v>
      </c>
      <c r="F983" s="40" t="s">
        <v>3909</v>
      </c>
      <c r="G983" s="40" t="s">
        <v>3908</v>
      </c>
      <c r="H983" s="40" t="s">
        <v>3909</v>
      </c>
      <c r="I983" s="40" t="s">
        <v>3919</v>
      </c>
      <c r="J983" s="40" t="s">
        <v>3920</v>
      </c>
      <c r="K983" s="2" t="s">
        <v>262</v>
      </c>
      <c r="L983" s="40" t="s">
        <v>3909</v>
      </c>
      <c r="M983" s="40" t="s">
        <v>3909</v>
      </c>
      <c r="N983" s="2" t="s">
        <v>264</v>
      </c>
      <c r="O983" s="40" t="s">
        <v>3912</v>
      </c>
      <c r="P983" s="58" t="s">
        <v>266</v>
      </c>
      <c r="Q983" s="58" t="s">
        <v>118</v>
      </c>
      <c r="R983" s="58" t="s">
        <v>267</v>
      </c>
      <c r="S983" s="58" t="s">
        <v>182</v>
      </c>
      <c r="T983" s="58" t="s">
        <v>2982</v>
      </c>
      <c r="U983" s="58" t="s">
        <v>194</v>
      </c>
      <c r="V983" s="58" t="s">
        <v>2020</v>
      </c>
      <c r="W983" s="58" t="s">
        <v>2021</v>
      </c>
      <c r="X983" s="58" t="s">
        <v>2022</v>
      </c>
      <c r="Y983" s="58" t="s">
        <v>2023</v>
      </c>
      <c r="Z983" s="16">
        <v>100000</v>
      </c>
      <c r="AA983" s="16">
        <v>0</v>
      </c>
      <c r="AB983" s="16">
        <v>0</v>
      </c>
      <c r="AC983" s="16">
        <v>119952</v>
      </c>
      <c r="AD983" s="36">
        <f t="shared" si="107"/>
        <v>-119952</v>
      </c>
      <c r="AE983" s="16">
        <v>173805.7839697341</v>
      </c>
      <c r="AF983" s="16">
        <v>173805.7839697341</v>
      </c>
      <c r="AG983" s="16">
        <f t="shared" si="108"/>
        <v>0</v>
      </c>
      <c r="AH983" s="16">
        <v>0</v>
      </c>
      <c r="AI983" s="39">
        <f>7000000</f>
        <v>7000000</v>
      </c>
      <c r="AJ983" s="16">
        <f t="shared" si="109"/>
        <v>-7000000</v>
      </c>
      <c r="AK983" s="16">
        <v>0</v>
      </c>
      <c r="AL983" s="39">
        <f>11000000</f>
        <v>11000000</v>
      </c>
      <c r="AM983" s="16">
        <f t="shared" si="110"/>
        <v>-11000000</v>
      </c>
      <c r="AN983" s="16">
        <v>0</v>
      </c>
      <c r="AO983" s="39">
        <f>14600000</f>
        <v>14600000</v>
      </c>
      <c r="AP983" s="16">
        <f t="shared" si="111"/>
        <v>-14600000</v>
      </c>
      <c r="AQ983" s="39">
        <f>8000000</f>
        <v>8000000</v>
      </c>
      <c r="AR983" s="16">
        <f t="shared" si="112"/>
        <v>-32719952</v>
      </c>
      <c r="AS983" s="16" t="s">
        <v>1997</v>
      </c>
      <c r="AT983" s="16" t="s">
        <v>3921</v>
      </c>
      <c r="AU983" s="16" t="s">
        <v>274</v>
      </c>
      <c r="AV983" s="16">
        <v>-8000000</v>
      </c>
      <c r="AW983" s="36">
        <v>0</v>
      </c>
      <c r="AX983" s="36">
        <v>7000000</v>
      </c>
      <c r="AY983" s="36">
        <v>11000000</v>
      </c>
      <c r="AZ983" s="36">
        <v>14600000</v>
      </c>
      <c r="BA983" s="36">
        <v>8000000</v>
      </c>
      <c r="BB983" s="36"/>
    </row>
    <row r="984" spans="1:54" hidden="1" x14ac:dyDescent="0.25">
      <c r="A984" s="2" t="str">
        <f t="shared" si="106"/>
        <v>R</v>
      </c>
      <c r="B984" s="34" t="s">
        <v>253</v>
      </c>
      <c r="C984" s="40" t="s">
        <v>3908</v>
      </c>
      <c r="D984" s="40" t="s">
        <v>3909</v>
      </c>
      <c r="E984" s="40" t="s">
        <v>3908</v>
      </c>
      <c r="F984" s="40" t="s">
        <v>3909</v>
      </c>
      <c r="G984" s="40" t="s">
        <v>3908</v>
      </c>
      <c r="H984" s="40" t="s">
        <v>3909</v>
      </c>
      <c r="I984" s="40" t="s">
        <v>3922</v>
      </c>
      <c r="J984" s="40" t="s">
        <v>3923</v>
      </c>
      <c r="K984" s="2" t="s">
        <v>283</v>
      </c>
      <c r="L984" s="40" t="s">
        <v>3909</v>
      </c>
      <c r="M984" s="40" t="s">
        <v>3909</v>
      </c>
      <c r="N984" s="2" t="s">
        <v>264</v>
      </c>
      <c r="O984" s="40" t="s">
        <v>3912</v>
      </c>
      <c r="P984" s="58" t="s">
        <v>266</v>
      </c>
      <c r="Q984" s="58" t="s">
        <v>118</v>
      </c>
      <c r="R984" s="58" t="s">
        <v>267</v>
      </c>
      <c r="S984" s="58" t="s">
        <v>182</v>
      </c>
      <c r="T984" s="58" t="s">
        <v>2982</v>
      </c>
      <c r="U984" s="58" t="s">
        <v>194</v>
      </c>
      <c r="V984" s="58" t="s">
        <v>2020</v>
      </c>
      <c r="W984" s="58" t="s">
        <v>2021</v>
      </c>
      <c r="X984" s="58" t="s">
        <v>2022</v>
      </c>
      <c r="Y984" s="58" t="s">
        <v>2023</v>
      </c>
      <c r="Z984" s="16">
        <v>0</v>
      </c>
      <c r="AA984" s="16">
        <v>0</v>
      </c>
      <c r="AB984" s="16">
        <v>0</v>
      </c>
      <c r="AC984" s="16">
        <v>0</v>
      </c>
      <c r="AD984" s="36">
        <f t="shared" si="107"/>
        <v>0</v>
      </c>
      <c r="AE984" s="16">
        <v>0</v>
      </c>
      <c r="AF984" s="16">
        <v>0</v>
      </c>
      <c r="AG984" s="16">
        <f t="shared" si="108"/>
        <v>0</v>
      </c>
      <c r="AH984" s="16">
        <v>602141.53464293957</v>
      </c>
      <c r="AI984" s="16">
        <v>602141.53464293957</v>
      </c>
      <c r="AJ984" s="16">
        <f t="shared" si="109"/>
        <v>0</v>
      </c>
      <c r="AK984" s="16">
        <v>2519272</v>
      </c>
      <c r="AL984" s="16">
        <v>6500000</v>
      </c>
      <c r="AM984" s="16">
        <f t="shared" si="110"/>
        <v>-3980728</v>
      </c>
      <c r="AN984" s="16">
        <v>0</v>
      </c>
      <c r="AO984" s="16">
        <v>0</v>
      </c>
      <c r="AP984" s="16">
        <f t="shared" si="111"/>
        <v>0</v>
      </c>
      <c r="AQ984" s="16">
        <v>0</v>
      </c>
      <c r="AR984" s="16">
        <f t="shared" si="112"/>
        <v>-3980728</v>
      </c>
      <c r="AS984" s="16" t="s">
        <v>1997</v>
      </c>
      <c r="AT984" s="16" t="s">
        <v>3924</v>
      </c>
      <c r="AU984" s="16" t="s">
        <v>274</v>
      </c>
      <c r="AV984" s="16">
        <v>0</v>
      </c>
      <c r="AW984" s="36">
        <v>0</v>
      </c>
      <c r="AX984" s="36">
        <v>0</v>
      </c>
      <c r="AY984" s="36">
        <v>0</v>
      </c>
      <c r="AZ984" s="36">
        <v>0</v>
      </c>
      <c r="BA984" s="36">
        <v>0</v>
      </c>
      <c r="BB984" s="36"/>
    </row>
    <row r="985" spans="1:54" hidden="1" x14ac:dyDescent="0.25">
      <c r="A985" s="2" t="str">
        <f t="shared" si="106"/>
        <v>R</v>
      </c>
      <c r="B985" s="34" t="s">
        <v>253</v>
      </c>
      <c r="C985" s="40" t="s">
        <v>3908</v>
      </c>
      <c r="D985" s="40" t="s">
        <v>3909</v>
      </c>
      <c r="E985" s="40" t="s">
        <v>3908</v>
      </c>
      <c r="F985" s="40" t="s">
        <v>3909</v>
      </c>
      <c r="G985" s="40" t="s">
        <v>3908</v>
      </c>
      <c r="H985" s="40" t="s">
        <v>3909</v>
      </c>
      <c r="I985" s="40" t="s">
        <v>3925</v>
      </c>
      <c r="J985" s="40" t="s">
        <v>3926</v>
      </c>
      <c r="K985" s="2" t="s">
        <v>283</v>
      </c>
      <c r="L985" s="40" t="s">
        <v>3909</v>
      </c>
      <c r="M985" s="40" t="s">
        <v>3909</v>
      </c>
      <c r="N985" s="2" t="s">
        <v>264</v>
      </c>
      <c r="O985" s="40" t="s">
        <v>3912</v>
      </c>
      <c r="P985" s="58" t="s">
        <v>266</v>
      </c>
      <c r="Q985" s="58" t="s">
        <v>118</v>
      </c>
      <c r="R985" s="58" t="s">
        <v>267</v>
      </c>
      <c r="S985" s="58" t="s">
        <v>182</v>
      </c>
      <c r="T985" s="58" t="s">
        <v>2982</v>
      </c>
      <c r="U985" s="58" t="s">
        <v>194</v>
      </c>
      <c r="V985" s="58" t="s">
        <v>2020</v>
      </c>
      <c r="W985" s="58" t="s">
        <v>2021</v>
      </c>
      <c r="X985" s="58" t="s">
        <v>2022</v>
      </c>
      <c r="Y985" s="58" t="s">
        <v>2023</v>
      </c>
      <c r="Z985" s="16">
        <v>0</v>
      </c>
      <c r="AA985" s="16">
        <v>0</v>
      </c>
      <c r="AB985" s="16">
        <v>0</v>
      </c>
      <c r="AC985" s="16">
        <v>0</v>
      </c>
      <c r="AD985" s="36">
        <f t="shared" si="107"/>
        <v>0</v>
      </c>
      <c r="AE985" s="16">
        <v>0</v>
      </c>
      <c r="AF985" s="16">
        <v>0</v>
      </c>
      <c r="AG985" s="16">
        <f t="shared" si="108"/>
        <v>0</v>
      </c>
      <c r="AH985" s="16">
        <v>0</v>
      </c>
      <c r="AI985" s="16">
        <v>0</v>
      </c>
      <c r="AJ985" s="16">
        <f t="shared" si="109"/>
        <v>0</v>
      </c>
      <c r="AK985" s="16">
        <v>695400.00000000012</v>
      </c>
      <c r="AL985" s="16">
        <v>0</v>
      </c>
      <c r="AM985" s="16">
        <f t="shared" si="110"/>
        <v>695400.00000000012</v>
      </c>
      <c r="AN985" s="16">
        <v>0</v>
      </c>
      <c r="AO985" s="16">
        <v>0</v>
      </c>
      <c r="AP985" s="16">
        <f t="shared" si="111"/>
        <v>0</v>
      </c>
      <c r="AQ985" s="16">
        <v>0</v>
      </c>
      <c r="AR985" s="16">
        <f t="shared" si="112"/>
        <v>695400.00000000012</v>
      </c>
      <c r="AS985" s="16" t="s">
        <v>2808</v>
      </c>
      <c r="AT985" s="16" t="s">
        <v>273</v>
      </c>
      <c r="AU985" s="16" t="s">
        <v>274</v>
      </c>
      <c r="AV985" s="16">
        <v>0</v>
      </c>
      <c r="AW985" s="36">
        <v>0</v>
      </c>
      <c r="AX985" s="36">
        <v>0</v>
      </c>
      <c r="AY985" s="36">
        <v>0</v>
      </c>
      <c r="AZ985" s="36">
        <v>0</v>
      </c>
      <c r="BA985" s="36">
        <v>0</v>
      </c>
      <c r="BB985" s="36"/>
    </row>
    <row r="986" spans="1:54" hidden="1" x14ac:dyDescent="0.25">
      <c r="A986" s="2" t="str">
        <f t="shared" si="106"/>
        <v>R</v>
      </c>
      <c r="B986" s="34" t="s">
        <v>253</v>
      </c>
      <c r="C986" s="40" t="s">
        <v>3908</v>
      </c>
      <c r="D986" s="40" t="s">
        <v>3909</v>
      </c>
      <c r="E986" s="40" t="s">
        <v>3908</v>
      </c>
      <c r="F986" s="40" t="s">
        <v>3909</v>
      </c>
      <c r="G986" s="40" t="s">
        <v>3908</v>
      </c>
      <c r="H986" s="40" t="s">
        <v>3909</v>
      </c>
      <c r="I986" s="40" t="s">
        <v>3927</v>
      </c>
      <c r="J986" s="40" t="s">
        <v>3928</v>
      </c>
      <c r="K986" s="2" t="s">
        <v>283</v>
      </c>
      <c r="L986" s="40" t="s">
        <v>3909</v>
      </c>
      <c r="M986" s="40" t="s">
        <v>3909</v>
      </c>
      <c r="N986" s="2" t="s">
        <v>264</v>
      </c>
      <c r="O986" s="40" t="s">
        <v>3912</v>
      </c>
      <c r="P986" s="58" t="s">
        <v>266</v>
      </c>
      <c r="Q986" s="58" t="s">
        <v>118</v>
      </c>
      <c r="R986" s="58" t="s">
        <v>267</v>
      </c>
      <c r="S986" s="58" t="s">
        <v>182</v>
      </c>
      <c r="T986" s="58" t="s">
        <v>2982</v>
      </c>
      <c r="U986" s="58" t="s">
        <v>194</v>
      </c>
      <c r="V986" s="58" t="s">
        <v>2020</v>
      </c>
      <c r="W986" s="58" t="s">
        <v>2021</v>
      </c>
      <c r="X986" s="58" t="s">
        <v>2022</v>
      </c>
      <c r="Y986" s="58" t="s">
        <v>2023</v>
      </c>
      <c r="Z986" s="16">
        <v>0</v>
      </c>
      <c r="AA986" s="16">
        <v>0</v>
      </c>
      <c r="AB986" s="16">
        <v>0</v>
      </c>
      <c r="AC986" s="16">
        <v>0</v>
      </c>
      <c r="AD986" s="36">
        <f t="shared" si="107"/>
        <v>0</v>
      </c>
      <c r="AE986" s="16">
        <v>0</v>
      </c>
      <c r="AF986" s="16">
        <v>0</v>
      </c>
      <c r="AG986" s="16">
        <f t="shared" si="108"/>
        <v>0</v>
      </c>
      <c r="AH986" s="16">
        <v>0</v>
      </c>
      <c r="AI986" s="16">
        <v>0</v>
      </c>
      <c r="AJ986" s="16">
        <f t="shared" si="109"/>
        <v>0</v>
      </c>
      <c r="AK986" s="16">
        <v>3477000</v>
      </c>
      <c r="AL986" s="16">
        <v>0</v>
      </c>
      <c r="AM986" s="16">
        <f t="shared" si="110"/>
        <v>3477000</v>
      </c>
      <c r="AN986" s="16">
        <v>0</v>
      </c>
      <c r="AO986" s="16">
        <v>100000</v>
      </c>
      <c r="AP986" s="16">
        <f t="shared" si="111"/>
        <v>-100000</v>
      </c>
      <c r="AQ986" s="16">
        <v>3477000</v>
      </c>
      <c r="AR986" s="16">
        <f t="shared" si="112"/>
        <v>3377000</v>
      </c>
      <c r="AS986" s="16" t="s">
        <v>2808</v>
      </c>
      <c r="AT986" s="16" t="s">
        <v>3929</v>
      </c>
      <c r="AU986" s="16" t="s">
        <v>274</v>
      </c>
      <c r="AV986" s="16">
        <v>0</v>
      </c>
      <c r="AW986" s="36">
        <v>0</v>
      </c>
      <c r="AX986" s="36">
        <v>0</v>
      </c>
      <c r="AY986" s="36">
        <v>0</v>
      </c>
      <c r="AZ986" s="36">
        <v>0</v>
      </c>
      <c r="BA986" s="36">
        <v>0</v>
      </c>
      <c r="BB986" s="36"/>
    </row>
    <row r="987" spans="1:54" hidden="1" x14ac:dyDescent="0.25">
      <c r="A987" s="2" t="str">
        <f t="shared" si="106"/>
        <v>R</v>
      </c>
      <c r="B987" s="34" t="s">
        <v>253</v>
      </c>
      <c r="C987" s="40" t="s">
        <v>3908</v>
      </c>
      <c r="D987" s="40" t="s">
        <v>3909</v>
      </c>
      <c r="E987" s="40" t="s">
        <v>3908</v>
      </c>
      <c r="F987" s="40" t="s">
        <v>3909</v>
      </c>
      <c r="G987" s="40" t="s">
        <v>3908</v>
      </c>
      <c r="H987" s="40" t="s">
        <v>3909</v>
      </c>
      <c r="I987" s="40" t="s">
        <v>3930</v>
      </c>
      <c r="J987" s="40" t="s">
        <v>3931</v>
      </c>
      <c r="K987" s="2" t="s">
        <v>283</v>
      </c>
      <c r="L987" s="40" t="s">
        <v>3909</v>
      </c>
      <c r="M987" s="40" t="s">
        <v>3909</v>
      </c>
      <c r="N987" s="2" t="s">
        <v>264</v>
      </c>
      <c r="O987" s="40" t="s">
        <v>3912</v>
      </c>
      <c r="P987" s="58" t="s">
        <v>266</v>
      </c>
      <c r="Q987" s="58" t="s">
        <v>118</v>
      </c>
      <c r="R987" s="58" t="s">
        <v>267</v>
      </c>
      <c r="S987" s="58" t="s">
        <v>182</v>
      </c>
      <c r="T987" s="58" t="s">
        <v>2982</v>
      </c>
      <c r="U987" s="58" t="s">
        <v>194</v>
      </c>
      <c r="V987" s="58" t="s">
        <v>2020</v>
      </c>
      <c r="W987" s="58" t="s">
        <v>2021</v>
      </c>
      <c r="X987" s="58" t="s">
        <v>2022</v>
      </c>
      <c r="Y987" s="58" t="s">
        <v>2023</v>
      </c>
      <c r="Z987" s="16">
        <v>0</v>
      </c>
      <c r="AA987" s="16">
        <v>0</v>
      </c>
      <c r="AB987" s="16">
        <v>0</v>
      </c>
      <c r="AC987" s="16">
        <v>0</v>
      </c>
      <c r="AD987" s="36">
        <f t="shared" si="107"/>
        <v>0</v>
      </c>
      <c r="AE987" s="16">
        <v>0</v>
      </c>
      <c r="AF987" s="16">
        <v>0</v>
      </c>
      <c r="AG987" s="16">
        <f t="shared" si="108"/>
        <v>0</v>
      </c>
      <c r="AH987" s="16">
        <v>0</v>
      </c>
      <c r="AI987" s="16">
        <v>0</v>
      </c>
      <c r="AJ987" s="16">
        <f t="shared" si="109"/>
        <v>0</v>
      </c>
      <c r="AK987" s="16">
        <v>0</v>
      </c>
      <c r="AL987" s="16">
        <v>0</v>
      </c>
      <c r="AM987" s="16">
        <f t="shared" si="110"/>
        <v>0</v>
      </c>
      <c r="AN987" s="16">
        <v>3581999.9999999995</v>
      </c>
      <c r="AO987" s="16">
        <v>0</v>
      </c>
      <c r="AP987" s="16">
        <f t="shared" si="111"/>
        <v>3581999.9999999995</v>
      </c>
      <c r="AQ987" s="16">
        <v>0</v>
      </c>
      <c r="AR987" s="16">
        <f t="shared" si="112"/>
        <v>3581999.9999999995</v>
      </c>
      <c r="AS987" s="16" t="s">
        <v>2808</v>
      </c>
      <c r="AT987" s="16" t="s">
        <v>273</v>
      </c>
      <c r="AU987" s="16" t="s">
        <v>274</v>
      </c>
      <c r="AV987" s="16">
        <v>0</v>
      </c>
      <c r="AW987" s="36">
        <v>0</v>
      </c>
      <c r="AX987" s="36">
        <v>0</v>
      </c>
      <c r="AY987" s="36">
        <v>0</v>
      </c>
      <c r="AZ987" s="36">
        <v>0</v>
      </c>
      <c r="BA987" s="36">
        <v>0</v>
      </c>
      <c r="BB987" s="36"/>
    </row>
    <row r="988" spans="1:54" hidden="1" x14ac:dyDescent="0.25">
      <c r="A988" s="2" t="str">
        <f t="shared" si="106"/>
        <v>R</v>
      </c>
      <c r="B988" s="34" t="s">
        <v>253</v>
      </c>
      <c r="C988" s="40" t="s">
        <v>3908</v>
      </c>
      <c r="D988" s="40" t="s">
        <v>3909</v>
      </c>
      <c r="E988" s="40" t="s">
        <v>3908</v>
      </c>
      <c r="F988" s="40" t="s">
        <v>3909</v>
      </c>
      <c r="G988" s="40" t="s">
        <v>3908</v>
      </c>
      <c r="H988" s="40" t="s">
        <v>3909</v>
      </c>
      <c r="I988" s="40" t="s">
        <v>3932</v>
      </c>
      <c r="J988" s="40" t="s">
        <v>3933</v>
      </c>
      <c r="K988" s="2" t="s">
        <v>283</v>
      </c>
      <c r="L988" s="40" t="s">
        <v>3909</v>
      </c>
      <c r="M988" s="40" t="s">
        <v>3909</v>
      </c>
      <c r="N988" s="2" t="s">
        <v>264</v>
      </c>
      <c r="O988" s="40" t="s">
        <v>3912</v>
      </c>
      <c r="P988" s="58" t="s">
        <v>266</v>
      </c>
      <c r="Q988" s="58" t="s">
        <v>118</v>
      </c>
      <c r="R988" s="58" t="s">
        <v>267</v>
      </c>
      <c r="S988" s="58" t="s">
        <v>182</v>
      </c>
      <c r="T988" s="58" t="s">
        <v>2982</v>
      </c>
      <c r="U988" s="58" t="s">
        <v>194</v>
      </c>
      <c r="V988" s="58" t="s">
        <v>2020</v>
      </c>
      <c r="W988" s="58" t="s">
        <v>2021</v>
      </c>
      <c r="X988" s="58" t="s">
        <v>2022</v>
      </c>
      <c r="Y988" s="58" t="s">
        <v>2023</v>
      </c>
      <c r="Z988" s="16">
        <v>0</v>
      </c>
      <c r="AA988" s="16">
        <v>0</v>
      </c>
      <c r="AB988" s="16">
        <v>0</v>
      </c>
      <c r="AC988" s="16">
        <v>0</v>
      </c>
      <c r="AD988" s="36">
        <f t="shared" si="107"/>
        <v>0</v>
      </c>
      <c r="AE988" s="16">
        <v>1836240.0000000002</v>
      </c>
      <c r="AF988" s="16">
        <v>50000</v>
      </c>
      <c r="AG988" s="16">
        <f t="shared" si="108"/>
        <v>1786240.0000000002</v>
      </c>
      <c r="AH988" s="16">
        <v>0</v>
      </c>
      <c r="AI988" s="16">
        <v>1786240</v>
      </c>
      <c r="AJ988" s="16">
        <f t="shared" si="109"/>
        <v>-1786240</v>
      </c>
      <c r="AK988" s="16">
        <v>0</v>
      </c>
      <c r="AL988" s="16">
        <v>0</v>
      </c>
      <c r="AM988" s="16">
        <f t="shared" si="110"/>
        <v>0</v>
      </c>
      <c r="AN988" s="16">
        <v>0</v>
      </c>
      <c r="AO988" s="16">
        <v>0</v>
      </c>
      <c r="AP988" s="16">
        <f t="shared" si="111"/>
        <v>0</v>
      </c>
      <c r="AQ988" s="16">
        <v>0</v>
      </c>
      <c r="AR988" s="16">
        <f t="shared" si="112"/>
        <v>2.3283064365386963E-10</v>
      </c>
      <c r="AS988" s="16" t="s">
        <v>2808</v>
      </c>
      <c r="AT988" s="16" t="s">
        <v>3934</v>
      </c>
      <c r="AU988" s="16" t="s">
        <v>274</v>
      </c>
      <c r="AV988" s="16">
        <v>0</v>
      </c>
      <c r="AW988" s="36">
        <v>0</v>
      </c>
      <c r="AX988" s="36">
        <v>0</v>
      </c>
      <c r="AY988" s="36">
        <v>0</v>
      </c>
      <c r="AZ988" s="36">
        <v>0</v>
      </c>
      <c r="BA988" s="36">
        <v>0</v>
      </c>
      <c r="BB988" s="36"/>
    </row>
    <row r="989" spans="1:54" hidden="1" x14ac:dyDescent="0.25">
      <c r="A989" s="2" t="str">
        <f t="shared" si="106"/>
        <v>R</v>
      </c>
      <c r="B989" s="34" t="s">
        <v>253</v>
      </c>
      <c r="C989" s="40" t="s">
        <v>3908</v>
      </c>
      <c r="D989" s="40" t="s">
        <v>3909</v>
      </c>
      <c r="E989" s="40" t="s">
        <v>3908</v>
      </c>
      <c r="F989" s="40" t="s">
        <v>3909</v>
      </c>
      <c r="G989" s="40" t="s">
        <v>3908</v>
      </c>
      <c r="H989" s="40" t="s">
        <v>3909</v>
      </c>
      <c r="I989" s="40" t="s">
        <v>3935</v>
      </c>
      <c r="J989" s="40" t="s">
        <v>3936</v>
      </c>
      <c r="K989" s="2" t="s">
        <v>283</v>
      </c>
      <c r="L989" s="40" t="s">
        <v>3909</v>
      </c>
      <c r="M989" s="40" t="s">
        <v>3909</v>
      </c>
      <c r="N989" s="2" t="s">
        <v>264</v>
      </c>
      <c r="O989" s="40" t="s">
        <v>3912</v>
      </c>
      <c r="P989" s="58" t="s">
        <v>266</v>
      </c>
      <c r="Q989" s="58" t="s">
        <v>118</v>
      </c>
      <c r="R989" s="58" t="s">
        <v>267</v>
      </c>
      <c r="S989" s="58" t="s">
        <v>182</v>
      </c>
      <c r="T989" s="58" t="s">
        <v>2008</v>
      </c>
      <c r="U989" s="58" t="s">
        <v>193</v>
      </c>
      <c r="V989" s="58" t="s">
        <v>269</v>
      </c>
      <c r="W989" s="58" t="s">
        <v>270</v>
      </c>
      <c r="X989" s="58" t="s">
        <v>2009</v>
      </c>
      <c r="Y989" s="58" t="s">
        <v>2010</v>
      </c>
      <c r="Z989" s="16">
        <v>0</v>
      </c>
      <c r="AA989" s="16">
        <v>0</v>
      </c>
      <c r="AB989" s="16">
        <v>0</v>
      </c>
      <c r="AC989" s="16">
        <v>0</v>
      </c>
      <c r="AD989" s="36">
        <f t="shared" si="107"/>
        <v>0</v>
      </c>
      <c r="AE989" s="16">
        <v>0</v>
      </c>
      <c r="AF989" s="16">
        <v>0</v>
      </c>
      <c r="AG989" s="16">
        <f t="shared" si="108"/>
        <v>0</v>
      </c>
      <c r="AH989" s="16">
        <v>0</v>
      </c>
      <c r="AI989" s="16">
        <v>0</v>
      </c>
      <c r="AJ989" s="16">
        <f t="shared" si="109"/>
        <v>0</v>
      </c>
      <c r="AK989" s="16">
        <v>121268.35045866825</v>
      </c>
      <c r="AL989" s="16">
        <v>0</v>
      </c>
      <c r="AM989" s="16">
        <f t="shared" si="110"/>
        <v>121268.35045866825</v>
      </c>
      <c r="AN989" s="16">
        <v>299993.73081938323</v>
      </c>
      <c r="AO989" s="16">
        <v>121268.35045866825</v>
      </c>
      <c r="AP989" s="16">
        <f t="shared" si="111"/>
        <v>178725.38036071497</v>
      </c>
      <c r="AQ989" s="16">
        <v>299993.73081938323</v>
      </c>
      <c r="AR989" s="16">
        <f t="shared" si="112"/>
        <v>299993.73081938323</v>
      </c>
      <c r="AS989" s="16" t="s">
        <v>2036</v>
      </c>
      <c r="AT989" s="16" t="s">
        <v>3937</v>
      </c>
      <c r="AU989" s="16" t="s">
        <v>274</v>
      </c>
      <c r="AV989" s="16">
        <v>0</v>
      </c>
      <c r="AW989" s="36">
        <v>0</v>
      </c>
      <c r="AX989" s="36">
        <v>0</v>
      </c>
      <c r="AY989" s="36">
        <v>0</v>
      </c>
      <c r="AZ989" s="36">
        <v>0</v>
      </c>
      <c r="BA989" s="36">
        <v>0</v>
      </c>
      <c r="BB989" s="36"/>
    </row>
    <row r="990" spans="1:54" hidden="1" x14ac:dyDescent="0.25">
      <c r="A990" s="2" t="str">
        <f t="shared" si="106"/>
        <v>R</v>
      </c>
      <c r="B990" s="34" t="s">
        <v>253</v>
      </c>
      <c r="C990" s="40" t="s">
        <v>3908</v>
      </c>
      <c r="D990" s="40" t="s">
        <v>3909</v>
      </c>
      <c r="E990" s="40" t="s">
        <v>3908</v>
      </c>
      <c r="F990" s="40" t="s">
        <v>3909</v>
      </c>
      <c r="G990" s="40" t="s">
        <v>3908</v>
      </c>
      <c r="H990" s="40" t="s">
        <v>3909</v>
      </c>
      <c r="I990" s="40" t="s">
        <v>3938</v>
      </c>
      <c r="J990" s="40" t="s">
        <v>3939</v>
      </c>
      <c r="K990" s="2" t="s">
        <v>283</v>
      </c>
      <c r="L990" s="40" t="s">
        <v>3909</v>
      </c>
      <c r="M990" s="40" t="s">
        <v>3909</v>
      </c>
      <c r="N990" s="2" t="s">
        <v>264</v>
      </c>
      <c r="O990" s="40" t="s">
        <v>3912</v>
      </c>
      <c r="P990" s="58" t="s">
        <v>266</v>
      </c>
      <c r="Q990" s="58" t="s">
        <v>118</v>
      </c>
      <c r="R990" s="58" t="s">
        <v>267</v>
      </c>
      <c r="S990" s="58" t="s">
        <v>182</v>
      </c>
      <c r="T990" s="58" t="s">
        <v>2008</v>
      </c>
      <c r="U990" s="58" t="s">
        <v>193</v>
      </c>
      <c r="V990" s="58" t="s">
        <v>269</v>
      </c>
      <c r="W990" s="58" t="s">
        <v>270</v>
      </c>
      <c r="X990" s="58" t="s">
        <v>2009</v>
      </c>
      <c r="Y990" s="58" t="s">
        <v>2010</v>
      </c>
      <c r="Z990" s="16">
        <v>0</v>
      </c>
      <c r="AA990" s="16">
        <v>0</v>
      </c>
      <c r="AB990" s="16">
        <v>0</v>
      </c>
      <c r="AC990" s="16">
        <v>0</v>
      </c>
      <c r="AD990" s="36">
        <f t="shared" si="107"/>
        <v>0</v>
      </c>
      <c r="AE990" s="16">
        <v>0</v>
      </c>
      <c r="AF990" s="16">
        <v>0</v>
      </c>
      <c r="AG990" s="16">
        <f t="shared" si="108"/>
        <v>0</v>
      </c>
      <c r="AH990" s="16">
        <v>0</v>
      </c>
      <c r="AI990" s="16">
        <v>0</v>
      </c>
      <c r="AJ990" s="16">
        <f t="shared" si="109"/>
        <v>0</v>
      </c>
      <c r="AK990" s="16">
        <v>600000</v>
      </c>
      <c r="AL990" s="16">
        <v>0</v>
      </c>
      <c r="AM990" s="16">
        <f t="shared" si="110"/>
        <v>600000</v>
      </c>
      <c r="AN990" s="16">
        <v>0</v>
      </c>
      <c r="AO990" s="16">
        <v>0</v>
      </c>
      <c r="AP990" s="16">
        <f t="shared" si="111"/>
        <v>0</v>
      </c>
      <c r="AQ990" s="16">
        <v>0</v>
      </c>
      <c r="AR990" s="16">
        <f t="shared" si="112"/>
        <v>600000</v>
      </c>
      <c r="AS990" s="16">
        <v>0</v>
      </c>
      <c r="AT990" s="16" t="s">
        <v>273</v>
      </c>
      <c r="AU990" s="16" t="s">
        <v>274</v>
      </c>
      <c r="AV990" s="16">
        <v>0</v>
      </c>
      <c r="AW990" s="36">
        <v>0</v>
      </c>
      <c r="AX990" s="36">
        <v>0</v>
      </c>
      <c r="AY990" s="36">
        <v>0</v>
      </c>
      <c r="AZ990" s="36">
        <v>0</v>
      </c>
      <c r="BA990" s="36">
        <v>0</v>
      </c>
      <c r="BB990" s="36"/>
    </row>
    <row r="991" spans="1:54" hidden="1" x14ac:dyDescent="0.25">
      <c r="A991" s="2" t="str">
        <f t="shared" si="106"/>
        <v>R</v>
      </c>
      <c r="B991" s="34" t="s">
        <v>253</v>
      </c>
      <c r="C991" s="40" t="s">
        <v>3908</v>
      </c>
      <c r="D991" s="40" t="s">
        <v>3909</v>
      </c>
      <c r="E991" s="40" t="s">
        <v>3908</v>
      </c>
      <c r="F991" s="40" t="s">
        <v>3909</v>
      </c>
      <c r="G991" s="40" t="s">
        <v>3908</v>
      </c>
      <c r="H991" s="40" t="s">
        <v>3909</v>
      </c>
      <c r="I991" s="40" t="s">
        <v>3940</v>
      </c>
      <c r="J991" s="40" t="s">
        <v>3941</v>
      </c>
      <c r="K991" s="2" t="s">
        <v>283</v>
      </c>
      <c r="L991" s="40" t="s">
        <v>3909</v>
      </c>
      <c r="M991" s="40" t="s">
        <v>3909</v>
      </c>
      <c r="N991" s="2" t="s">
        <v>264</v>
      </c>
      <c r="O991" s="40" t="s">
        <v>3912</v>
      </c>
      <c r="P991" s="58" t="s">
        <v>266</v>
      </c>
      <c r="Q991" s="58" t="s">
        <v>118</v>
      </c>
      <c r="R991" s="58" t="s">
        <v>267</v>
      </c>
      <c r="S991" s="58" t="s">
        <v>182</v>
      </c>
      <c r="T991" s="58" t="s">
        <v>2982</v>
      </c>
      <c r="U991" s="58" t="s">
        <v>194</v>
      </c>
      <c r="V991" s="58" t="s">
        <v>2020</v>
      </c>
      <c r="W991" s="58" t="s">
        <v>2021</v>
      </c>
      <c r="X991" s="58" t="s">
        <v>2022</v>
      </c>
      <c r="Y991" s="58" t="s">
        <v>2023</v>
      </c>
      <c r="Z991" s="16">
        <v>0</v>
      </c>
      <c r="AA991" s="16">
        <v>0</v>
      </c>
      <c r="AB991" s="16">
        <v>0</v>
      </c>
      <c r="AC991" s="16">
        <v>0</v>
      </c>
      <c r="AD991" s="36">
        <f t="shared" si="107"/>
        <v>0</v>
      </c>
      <c r="AE991" s="16">
        <v>327900</v>
      </c>
      <c r="AF991" s="16">
        <v>0</v>
      </c>
      <c r="AG991" s="16">
        <f t="shared" si="108"/>
        <v>327900</v>
      </c>
      <c r="AH991" s="16">
        <v>0</v>
      </c>
      <c r="AI991" s="16">
        <v>0</v>
      </c>
      <c r="AJ991" s="16">
        <f t="shared" si="109"/>
        <v>0</v>
      </c>
      <c r="AK991" s="16">
        <v>0</v>
      </c>
      <c r="AL991" s="16">
        <v>0</v>
      </c>
      <c r="AM991" s="16">
        <f t="shared" si="110"/>
        <v>0</v>
      </c>
      <c r="AN991" s="16">
        <v>0</v>
      </c>
      <c r="AO991" s="16">
        <v>0</v>
      </c>
      <c r="AP991" s="16">
        <f t="shared" si="111"/>
        <v>0</v>
      </c>
      <c r="AQ991" s="16">
        <v>0</v>
      </c>
      <c r="AR991" s="16">
        <f t="shared" si="112"/>
        <v>327900</v>
      </c>
      <c r="AS991" s="16" t="s">
        <v>2808</v>
      </c>
      <c r="AT991" s="16" t="s">
        <v>273</v>
      </c>
      <c r="AU991" s="16" t="s">
        <v>274</v>
      </c>
      <c r="AV991" s="16">
        <v>0</v>
      </c>
      <c r="AW991" s="36">
        <v>0</v>
      </c>
      <c r="AX991" s="36">
        <v>0</v>
      </c>
      <c r="AY991" s="36">
        <v>0</v>
      </c>
      <c r="AZ991" s="36">
        <v>0</v>
      </c>
      <c r="BA991" s="36">
        <v>0</v>
      </c>
      <c r="BB991" s="36"/>
    </row>
    <row r="992" spans="1:54" hidden="1" x14ac:dyDescent="0.25">
      <c r="A992" s="2" t="str">
        <f t="shared" si="106"/>
        <v>K</v>
      </c>
      <c r="B992" s="2" t="s">
        <v>7</v>
      </c>
      <c r="C992" s="40" t="s">
        <v>3942</v>
      </c>
      <c r="D992" s="40" t="s">
        <v>3909</v>
      </c>
      <c r="E992" s="40" t="s">
        <v>3942</v>
      </c>
      <c r="F992" s="40" t="s">
        <v>3909</v>
      </c>
      <c r="G992" s="40" t="s">
        <v>3942</v>
      </c>
      <c r="H992" s="40" t="s">
        <v>3909</v>
      </c>
      <c r="I992" s="40" t="s">
        <v>3943</v>
      </c>
      <c r="J992" s="40" t="s">
        <v>3943</v>
      </c>
      <c r="K992" s="2" t="s">
        <v>262</v>
      </c>
      <c r="L992" s="40" t="s">
        <v>3909</v>
      </c>
      <c r="M992" s="40" t="s">
        <v>3909</v>
      </c>
      <c r="N992" s="2" t="s">
        <v>264</v>
      </c>
      <c r="O992" s="40" t="s">
        <v>3912</v>
      </c>
      <c r="P992" s="58" t="s">
        <v>266</v>
      </c>
      <c r="Q992" s="58" t="s">
        <v>118</v>
      </c>
      <c r="R992" s="58" t="s">
        <v>537</v>
      </c>
      <c r="S992" s="58" t="s">
        <v>123</v>
      </c>
      <c r="T992" s="59" t="s">
        <v>3909</v>
      </c>
      <c r="U992" s="58" t="s">
        <v>3944</v>
      </c>
      <c r="V992" s="58" t="s">
        <v>539</v>
      </c>
      <c r="W992" s="58" t="s">
        <v>540</v>
      </c>
      <c r="X992" s="58" t="s">
        <v>541</v>
      </c>
      <c r="Y992" s="58" t="s">
        <v>540</v>
      </c>
      <c r="Z992" s="16">
        <v>0</v>
      </c>
      <c r="AA992" s="16">
        <v>0</v>
      </c>
      <c r="AB992" s="16">
        <v>0</v>
      </c>
      <c r="AC992" s="16">
        <v>0</v>
      </c>
      <c r="AD992" s="36">
        <f t="shared" si="107"/>
        <v>0</v>
      </c>
      <c r="AE992" s="16">
        <v>0</v>
      </c>
      <c r="AF992" s="16">
        <v>0</v>
      </c>
      <c r="AG992" s="16">
        <f t="shared" si="108"/>
        <v>0</v>
      </c>
      <c r="AH992" s="16">
        <v>0</v>
      </c>
      <c r="AI992" s="16">
        <v>0</v>
      </c>
      <c r="AJ992" s="16">
        <f t="shared" si="109"/>
        <v>0</v>
      </c>
      <c r="AK992" s="16">
        <v>0</v>
      </c>
      <c r="AL992" s="16">
        <v>0</v>
      </c>
      <c r="AM992" s="16">
        <f t="shared" si="110"/>
        <v>0</v>
      </c>
      <c r="AN992" s="16">
        <v>4651000</v>
      </c>
      <c r="AO992" s="39">
        <f>4651000-4651000</f>
        <v>0</v>
      </c>
      <c r="AP992" s="16">
        <f t="shared" si="111"/>
        <v>4651000</v>
      </c>
      <c r="AQ992" s="16">
        <v>0</v>
      </c>
      <c r="AR992" s="16">
        <f t="shared" si="112"/>
        <v>4651000</v>
      </c>
      <c r="AS992" s="16">
        <v>0</v>
      </c>
      <c r="AT992" s="16">
        <v>0</v>
      </c>
      <c r="AU992" s="16" t="s">
        <v>274</v>
      </c>
      <c r="AV992" s="16">
        <v>0</v>
      </c>
      <c r="AW992" s="36">
        <v>0</v>
      </c>
      <c r="AX992" s="36">
        <v>0</v>
      </c>
      <c r="AY992" s="36">
        <v>0</v>
      </c>
      <c r="AZ992" s="36">
        <v>-4651000</v>
      </c>
      <c r="BA992" s="36">
        <v>0</v>
      </c>
      <c r="BB992" s="36"/>
    </row>
    <row r="993" spans="1:54" hidden="1" x14ac:dyDescent="0.25">
      <c r="A993" s="2" t="str">
        <f t="shared" si="106"/>
        <v>R</v>
      </c>
      <c r="B993" s="34" t="s">
        <v>253</v>
      </c>
      <c r="C993" s="40" t="s">
        <v>3908</v>
      </c>
      <c r="D993" s="40" t="s">
        <v>3909</v>
      </c>
      <c r="E993" s="40" t="s">
        <v>3908</v>
      </c>
      <c r="F993" s="40" t="s">
        <v>3909</v>
      </c>
      <c r="G993" s="40" t="s">
        <v>3908</v>
      </c>
      <c r="H993" s="40" t="s">
        <v>3909</v>
      </c>
      <c r="I993" s="40" t="s">
        <v>3945</v>
      </c>
      <c r="J993" s="40" t="s">
        <v>3946</v>
      </c>
      <c r="K993" s="2" t="s">
        <v>283</v>
      </c>
      <c r="L993" s="40" t="s">
        <v>3909</v>
      </c>
      <c r="M993" s="40" t="s">
        <v>3909</v>
      </c>
      <c r="N993" s="2" t="s">
        <v>264</v>
      </c>
      <c r="O993" s="40" t="s">
        <v>3912</v>
      </c>
      <c r="P993" s="58" t="s">
        <v>460</v>
      </c>
      <c r="Q993" s="58" t="s">
        <v>51</v>
      </c>
      <c r="R993" s="58" t="s">
        <v>524</v>
      </c>
      <c r="S993" s="58" t="s">
        <v>104</v>
      </c>
      <c r="T993" s="58" t="s">
        <v>2644</v>
      </c>
      <c r="U993" s="58" t="s">
        <v>107</v>
      </c>
      <c r="V993" s="58" t="s">
        <v>269</v>
      </c>
      <c r="W993" s="58" t="s">
        <v>270</v>
      </c>
      <c r="X993" s="58" t="s">
        <v>271</v>
      </c>
      <c r="Y993" s="58" t="s">
        <v>272</v>
      </c>
      <c r="Z993" s="16">
        <v>0</v>
      </c>
      <c r="AA993" s="16">
        <v>0</v>
      </c>
      <c r="AB993" s="16">
        <v>0</v>
      </c>
      <c r="AC993" s="16">
        <v>0</v>
      </c>
      <c r="AD993" s="36">
        <f t="shared" si="107"/>
        <v>0</v>
      </c>
      <c r="AE993" s="16">
        <v>0</v>
      </c>
      <c r="AF993" s="16">
        <v>308713</v>
      </c>
      <c r="AG993" s="16">
        <f t="shared" si="108"/>
        <v>-308713</v>
      </c>
      <c r="AH993" s="16">
        <v>0</v>
      </c>
      <c r="AI993" s="16">
        <v>0</v>
      </c>
      <c r="AJ993" s="16">
        <f t="shared" si="109"/>
        <v>0</v>
      </c>
      <c r="AK993" s="16">
        <v>0</v>
      </c>
      <c r="AL993" s="16">
        <v>0</v>
      </c>
      <c r="AM993" s="16">
        <f t="shared" si="110"/>
        <v>0</v>
      </c>
      <c r="AN993" s="16">
        <v>0</v>
      </c>
      <c r="AO993" s="16">
        <v>0</v>
      </c>
      <c r="AP993" s="16">
        <f t="shared" si="111"/>
        <v>0</v>
      </c>
      <c r="AQ993" s="16">
        <v>0</v>
      </c>
      <c r="AR993" s="16">
        <f t="shared" si="112"/>
        <v>-308713</v>
      </c>
      <c r="AS993" s="16" t="s">
        <v>2684</v>
      </c>
      <c r="AT993" s="16" t="s">
        <v>3947</v>
      </c>
      <c r="AU993" s="16" t="s">
        <v>306</v>
      </c>
      <c r="AV993" s="16">
        <v>0</v>
      </c>
      <c r="AW993" s="36">
        <v>0</v>
      </c>
      <c r="AX993" s="36">
        <v>0</v>
      </c>
      <c r="AY993" s="36">
        <v>0</v>
      </c>
      <c r="AZ993" s="36">
        <v>0</v>
      </c>
      <c r="BA993" s="36">
        <v>0</v>
      </c>
      <c r="BB993" s="36"/>
    </row>
    <row r="994" spans="1:54" hidden="1" x14ac:dyDescent="0.25">
      <c r="A994" s="2" t="str">
        <f t="shared" si="106"/>
        <v>R</v>
      </c>
      <c r="B994" s="34" t="s">
        <v>253</v>
      </c>
      <c r="C994" s="40" t="s">
        <v>3908</v>
      </c>
      <c r="D994" s="40" t="s">
        <v>3909</v>
      </c>
      <c r="E994" s="40" t="s">
        <v>3908</v>
      </c>
      <c r="F994" s="40" t="s">
        <v>3909</v>
      </c>
      <c r="G994" s="40" t="s">
        <v>3908</v>
      </c>
      <c r="H994" s="40" t="s">
        <v>3909</v>
      </c>
      <c r="I994" s="40" t="s">
        <v>3948</v>
      </c>
      <c r="J994" s="40" t="s">
        <v>3949</v>
      </c>
      <c r="K994" s="2" t="s">
        <v>283</v>
      </c>
      <c r="L994" s="40" t="s">
        <v>3909</v>
      </c>
      <c r="M994" s="40" t="s">
        <v>3909</v>
      </c>
      <c r="N994" s="2" t="s">
        <v>264</v>
      </c>
      <c r="O994" s="40" t="s">
        <v>3912</v>
      </c>
      <c r="P994" s="58" t="s">
        <v>460</v>
      </c>
      <c r="Q994" s="58" t="s">
        <v>51</v>
      </c>
      <c r="R994" s="58" t="s">
        <v>2032</v>
      </c>
      <c r="S994" s="58" t="s">
        <v>81</v>
      </c>
      <c r="T994" s="59" t="s">
        <v>2096</v>
      </c>
      <c r="U994" s="58" t="s">
        <v>83</v>
      </c>
      <c r="V994" s="58" t="s">
        <v>269</v>
      </c>
      <c r="W994" s="58" t="s">
        <v>270</v>
      </c>
      <c r="X994" s="58" t="s">
        <v>2671</v>
      </c>
      <c r="Y994" s="58" t="s">
        <v>83</v>
      </c>
      <c r="Z994" s="16">
        <v>0</v>
      </c>
      <c r="AA994" s="60">
        <v>0</v>
      </c>
      <c r="AB994" s="16">
        <v>0</v>
      </c>
      <c r="AC994" s="16">
        <v>0</v>
      </c>
      <c r="AD994" s="36">
        <f t="shared" si="107"/>
        <v>0</v>
      </c>
      <c r="AE994" s="16">
        <v>0</v>
      </c>
      <c r="AF994" s="16">
        <v>500000</v>
      </c>
      <c r="AG994" s="16">
        <f t="shared" si="108"/>
        <v>-500000</v>
      </c>
      <c r="AH994" s="16">
        <v>0</v>
      </c>
      <c r="AI994" s="16">
        <v>500000</v>
      </c>
      <c r="AJ994" s="16">
        <f t="shared" si="109"/>
        <v>-500000</v>
      </c>
      <c r="AK994" s="16">
        <v>0</v>
      </c>
      <c r="AL994" s="16">
        <v>500000</v>
      </c>
      <c r="AM994" s="16">
        <f t="shared" si="110"/>
        <v>-500000</v>
      </c>
      <c r="AN994" s="16">
        <v>0</v>
      </c>
      <c r="AO994" s="16">
        <v>0</v>
      </c>
      <c r="AP994" s="16">
        <f t="shared" si="111"/>
        <v>0</v>
      </c>
      <c r="AQ994" s="16">
        <v>0</v>
      </c>
      <c r="AR994" s="16">
        <f t="shared" si="112"/>
        <v>-1500000</v>
      </c>
      <c r="AS994" s="16" t="s">
        <v>2684</v>
      </c>
      <c r="AT994" s="16" t="s">
        <v>3950</v>
      </c>
      <c r="AU994" s="16" t="s">
        <v>274</v>
      </c>
      <c r="AV994" s="16">
        <v>0</v>
      </c>
      <c r="AW994" s="36">
        <v>0</v>
      </c>
      <c r="AX994" s="36">
        <v>0</v>
      </c>
      <c r="AY994" s="36">
        <v>0</v>
      </c>
      <c r="AZ994" s="36">
        <v>0</v>
      </c>
      <c r="BA994" s="36">
        <v>0</v>
      </c>
      <c r="BB994" s="36"/>
    </row>
    <row r="995" spans="1:54" hidden="1" x14ac:dyDescent="0.25">
      <c r="A995" s="2" t="str">
        <f t="shared" si="106"/>
        <v>R</v>
      </c>
      <c r="B995" s="34" t="s">
        <v>253</v>
      </c>
      <c r="C995" s="40" t="s">
        <v>3908</v>
      </c>
      <c r="D995" s="40" t="s">
        <v>3909</v>
      </c>
      <c r="E995" s="40" t="s">
        <v>3908</v>
      </c>
      <c r="F995" s="40" t="s">
        <v>3909</v>
      </c>
      <c r="G995" s="40" t="s">
        <v>3908</v>
      </c>
      <c r="H995" s="40" t="s">
        <v>3909</v>
      </c>
      <c r="I995" s="40" t="s">
        <v>3951</v>
      </c>
      <c r="J995" s="40" t="s">
        <v>3952</v>
      </c>
      <c r="K995" s="2" t="s">
        <v>283</v>
      </c>
      <c r="L995" s="40" t="s">
        <v>3909</v>
      </c>
      <c r="M995" s="40" t="s">
        <v>3909</v>
      </c>
      <c r="N995" s="2" t="s">
        <v>264</v>
      </c>
      <c r="O995" s="40" t="s">
        <v>3912</v>
      </c>
      <c r="P995" s="58" t="s">
        <v>460</v>
      </c>
      <c r="Q995" s="58" t="s">
        <v>51</v>
      </c>
      <c r="R995" s="58" t="s">
        <v>2018</v>
      </c>
      <c r="S995" s="58" t="s">
        <v>85</v>
      </c>
      <c r="T995" s="59" t="s">
        <v>3407</v>
      </c>
      <c r="U995" s="58" t="s">
        <v>93</v>
      </c>
      <c r="V995" s="58" t="s">
        <v>269</v>
      </c>
      <c r="W995" s="58" t="s">
        <v>270</v>
      </c>
      <c r="X995" s="58" t="s">
        <v>2034</v>
      </c>
      <c r="Y995" s="58" t="s">
        <v>2035</v>
      </c>
      <c r="Z995" s="16">
        <v>0</v>
      </c>
      <c r="AA995" s="16">
        <v>0</v>
      </c>
      <c r="AB995" s="16">
        <v>0</v>
      </c>
      <c r="AC995" s="16">
        <v>0</v>
      </c>
      <c r="AD995" s="36">
        <f t="shared" si="107"/>
        <v>0</v>
      </c>
      <c r="AE995" s="16">
        <v>0</v>
      </c>
      <c r="AF995" s="16">
        <v>35000</v>
      </c>
      <c r="AG995" s="16">
        <f t="shared" si="108"/>
        <v>-35000</v>
      </c>
      <c r="AH995" s="16">
        <v>0</v>
      </c>
      <c r="AI995" s="16">
        <v>300000</v>
      </c>
      <c r="AJ995" s="16">
        <f t="shared" si="109"/>
        <v>-300000</v>
      </c>
      <c r="AK995" s="16">
        <v>0</v>
      </c>
      <c r="AL995" s="16">
        <v>0</v>
      </c>
      <c r="AM995" s="16">
        <f t="shared" si="110"/>
        <v>0</v>
      </c>
      <c r="AN995" s="16">
        <v>0</v>
      </c>
      <c r="AO995" s="16">
        <v>0</v>
      </c>
      <c r="AP995" s="16">
        <f t="shared" si="111"/>
        <v>0</v>
      </c>
      <c r="AQ995" s="16">
        <v>25000000</v>
      </c>
      <c r="AR995" s="16">
        <f t="shared" si="112"/>
        <v>-335000</v>
      </c>
      <c r="AS995" s="16" t="s">
        <v>2036</v>
      </c>
      <c r="AT995" s="16" t="s">
        <v>3953</v>
      </c>
      <c r="AU995" s="16" t="s">
        <v>274</v>
      </c>
      <c r="AV995" s="16">
        <v>0</v>
      </c>
      <c r="AW995" s="36">
        <v>0</v>
      </c>
      <c r="AX995" s="36">
        <v>0</v>
      </c>
      <c r="AY995" s="36">
        <v>0</v>
      </c>
      <c r="AZ995" s="36">
        <v>0</v>
      </c>
      <c r="BA995" s="36">
        <v>0</v>
      </c>
      <c r="BB995" s="36"/>
    </row>
    <row r="996" spans="1:54" hidden="1" x14ac:dyDescent="0.25">
      <c r="A996" s="2" t="str">
        <f t="shared" si="106"/>
        <v>R</v>
      </c>
      <c r="B996" s="34" t="s">
        <v>253</v>
      </c>
      <c r="C996" s="40" t="s">
        <v>3908</v>
      </c>
      <c r="D996" s="40" t="s">
        <v>3909</v>
      </c>
      <c r="E996" s="40" t="s">
        <v>3908</v>
      </c>
      <c r="F996" s="40" t="s">
        <v>3909</v>
      </c>
      <c r="G996" s="40" t="s">
        <v>3908</v>
      </c>
      <c r="H996" s="40" t="s">
        <v>3909</v>
      </c>
      <c r="I996" s="40" t="s">
        <v>3954</v>
      </c>
      <c r="J996" s="40" t="s">
        <v>3955</v>
      </c>
      <c r="K996" s="2" t="s">
        <v>283</v>
      </c>
      <c r="L996" s="40" t="s">
        <v>3909</v>
      </c>
      <c r="M996" s="40" t="s">
        <v>3909</v>
      </c>
      <c r="N996" s="2" t="s">
        <v>264</v>
      </c>
      <c r="O996" s="40" t="s">
        <v>3912</v>
      </c>
      <c r="P996" s="58" t="s">
        <v>266</v>
      </c>
      <c r="Q996" s="58" t="s">
        <v>118</v>
      </c>
      <c r="R996" s="58" t="s">
        <v>267</v>
      </c>
      <c r="S996" s="58" t="s">
        <v>182</v>
      </c>
      <c r="T996" s="59" t="s">
        <v>2008</v>
      </c>
      <c r="U996" s="58" t="s">
        <v>193</v>
      </c>
      <c r="V996" s="58" t="s">
        <v>269</v>
      </c>
      <c r="W996" s="58" t="s">
        <v>270</v>
      </c>
      <c r="X996" s="58" t="s">
        <v>2009</v>
      </c>
      <c r="Y996" s="58" t="s">
        <v>2010</v>
      </c>
      <c r="Z996" s="16">
        <v>0</v>
      </c>
      <c r="AA996" s="16">
        <v>0</v>
      </c>
      <c r="AB996" s="16">
        <v>0</v>
      </c>
      <c r="AC996" s="16">
        <v>0</v>
      </c>
      <c r="AD996" s="36">
        <f t="shared" si="107"/>
        <v>0</v>
      </c>
      <c r="AE996" s="16">
        <v>0</v>
      </c>
      <c r="AF996" s="16">
        <v>0</v>
      </c>
      <c r="AG996" s="16">
        <f t="shared" si="108"/>
        <v>0</v>
      </c>
      <c r="AH996" s="16">
        <v>0</v>
      </c>
      <c r="AI996" s="16">
        <v>300000</v>
      </c>
      <c r="AJ996" s="16">
        <f t="shared" si="109"/>
        <v>-300000</v>
      </c>
      <c r="AK996" s="16">
        <v>0</v>
      </c>
      <c r="AL996" s="16">
        <v>0</v>
      </c>
      <c r="AM996" s="16">
        <f t="shared" si="110"/>
        <v>0</v>
      </c>
      <c r="AN996" s="16">
        <v>0</v>
      </c>
      <c r="AO996" s="16">
        <v>300000</v>
      </c>
      <c r="AP996" s="16">
        <f t="shared" si="111"/>
        <v>-300000</v>
      </c>
      <c r="AQ996" s="39">
        <f>15000000</f>
        <v>15000000</v>
      </c>
      <c r="AR996" s="16">
        <f t="shared" si="112"/>
        <v>-600000</v>
      </c>
      <c r="AS996" s="16" t="s">
        <v>2036</v>
      </c>
      <c r="AT996" s="16" t="s">
        <v>3956</v>
      </c>
      <c r="AU996" s="16" t="s">
        <v>274</v>
      </c>
      <c r="AV996" s="16">
        <v>-15000000</v>
      </c>
      <c r="AW996" s="36">
        <v>0</v>
      </c>
      <c r="AX996" s="36">
        <v>0</v>
      </c>
      <c r="AY996" s="36">
        <v>0</v>
      </c>
      <c r="AZ996" s="36">
        <v>0</v>
      </c>
      <c r="BA996" s="36">
        <v>15000000</v>
      </c>
      <c r="BB996" s="36"/>
    </row>
    <row r="997" spans="1:54" hidden="1" x14ac:dyDescent="0.25">
      <c r="A997" s="2" t="str">
        <f t="shared" si="106"/>
        <v>R</v>
      </c>
      <c r="B997" s="34" t="s">
        <v>253</v>
      </c>
      <c r="C997" s="40" t="s">
        <v>3908</v>
      </c>
      <c r="D997" s="40" t="s">
        <v>3909</v>
      </c>
      <c r="E997" s="40" t="s">
        <v>3908</v>
      </c>
      <c r="F997" s="40" t="s">
        <v>3909</v>
      </c>
      <c r="G997" s="40" t="s">
        <v>3908</v>
      </c>
      <c r="H997" s="40" t="s">
        <v>3909</v>
      </c>
      <c r="I997" s="40" t="s">
        <v>3957</v>
      </c>
      <c r="J997" s="40" t="s">
        <v>3958</v>
      </c>
      <c r="K997" s="2" t="s">
        <v>283</v>
      </c>
      <c r="L997" s="40" t="s">
        <v>3909</v>
      </c>
      <c r="M997" s="40" t="s">
        <v>3909</v>
      </c>
      <c r="N997" s="2" t="s">
        <v>264</v>
      </c>
      <c r="O997" s="40" t="s">
        <v>3912</v>
      </c>
      <c r="P997" s="58" t="s">
        <v>266</v>
      </c>
      <c r="Q997" s="58" t="s">
        <v>118</v>
      </c>
      <c r="R997" s="58" t="s">
        <v>267</v>
      </c>
      <c r="S997" s="58" t="s">
        <v>182</v>
      </c>
      <c r="T997" s="59" t="s">
        <v>2008</v>
      </c>
      <c r="U997" s="58" t="s">
        <v>193</v>
      </c>
      <c r="V997" s="58" t="s">
        <v>269</v>
      </c>
      <c r="W997" s="58" t="s">
        <v>270</v>
      </c>
      <c r="X997" s="58" t="s">
        <v>2009</v>
      </c>
      <c r="Y997" s="58" t="s">
        <v>2010</v>
      </c>
      <c r="Z997" s="16">
        <v>0</v>
      </c>
      <c r="AA997" s="16">
        <v>0</v>
      </c>
      <c r="AB997" s="16">
        <v>0</v>
      </c>
      <c r="AC997" s="16">
        <v>0</v>
      </c>
      <c r="AD997" s="36">
        <f t="shared" si="107"/>
        <v>0</v>
      </c>
      <c r="AE997" s="16">
        <v>0</v>
      </c>
      <c r="AF997" s="16">
        <v>0</v>
      </c>
      <c r="AG997" s="16">
        <f t="shared" si="108"/>
        <v>0</v>
      </c>
      <c r="AH997" s="16">
        <v>0</v>
      </c>
      <c r="AI997" s="16">
        <v>200000</v>
      </c>
      <c r="AJ997" s="16">
        <f t="shared" si="109"/>
        <v>-200000</v>
      </c>
      <c r="AK997" s="16">
        <v>0</v>
      </c>
      <c r="AL997" s="16">
        <v>0</v>
      </c>
      <c r="AM997" s="16">
        <f t="shared" si="110"/>
        <v>0</v>
      </c>
      <c r="AN997" s="16">
        <v>0</v>
      </c>
      <c r="AO997" s="16">
        <v>200000</v>
      </c>
      <c r="AP997" s="16">
        <f t="shared" si="111"/>
        <v>-200000</v>
      </c>
      <c r="AQ997" s="39">
        <f>1000000</f>
        <v>1000000</v>
      </c>
      <c r="AR997" s="16">
        <f t="shared" si="112"/>
        <v>-400000</v>
      </c>
      <c r="AS997" s="16" t="s">
        <v>2036</v>
      </c>
      <c r="AT997" s="16" t="s">
        <v>3959</v>
      </c>
      <c r="AU997" s="16" t="s">
        <v>274</v>
      </c>
      <c r="AV997" s="16">
        <v>-1000000</v>
      </c>
      <c r="AW997" s="36">
        <v>0</v>
      </c>
      <c r="AX997" s="36">
        <v>0</v>
      </c>
      <c r="AY997" s="36">
        <v>0</v>
      </c>
      <c r="AZ997" s="36">
        <v>0</v>
      </c>
      <c r="BA997" s="36">
        <v>1000000</v>
      </c>
      <c r="BB997" s="36"/>
    </row>
    <row r="998" spans="1:54" hidden="1" x14ac:dyDescent="0.25">
      <c r="A998" s="2" t="str">
        <f t="shared" si="106"/>
        <v>R</v>
      </c>
      <c r="B998" s="34" t="s">
        <v>253</v>
      </c>
      <c r="C998" s="40" t="s">
        <v>3908</v>
      </c>
      <c r="D998" s="40" t="s">
        <v>3909</v>
      </c>
      <c r="E998" s="40" t="s">
        <v>3908</v>
      </c>
      <c r="F998" s="40" t="s">
        <v>3909</v>
      </c>
      <c r="G998" s="40" t="s">
        <v>3908</v>
      </c>
      <c r="H998" s="40" t="s">
        <v>3909</v>
      </c>
      <c r="I998" s="40" t="s">
        <v>3960</v>
      </c>
      <c r="J998" s="40" t="s">
        <v>3961</v>
      </c>
      <c r="K998" s="2" t="s">
        <v>283</v>
      </c>
      <c r="L998" s="40" t="s">
        <v>3909</v>
      </c>
      <c r="M998" s="40" t="s">
        <v>3909</v>
      </c>
      <c r="N998" s="2" t="s">
        <v>264</v>
      </c>
      <c r="O998" s="40" t="s">
        <v>3912</v>
      </c>
      <c r="P998" s="58" t="s">
        <v>266</v>
      </c>
      <c r="Q998" s="58" t="s">
        <v>118</v>
      </c>
      <c r="R998" s="58" t="s">
        <v>267</v>
      </c>
      <c r="S998" s="58" t="s">
        <v>182</v>
      </c>
      <c r="T998" s="59" t="s">
        <v>2008</v>
      </c>
      <c r="U998" s="58" t="s">
        <v>193</v>
      </c>
      <c r="V998" s="58" t="s">
        <v>269</v>
      </c>
      <c r="W998" s="58" t="s">
        <v>270</v>
      </c>
      <c r="X998" s="58" t="s">
        <v>2009</v>
      </c>
      <c r="Y998" s="58" t="s">
        <v>2010</v>
      </c>
      <c r="Z998" s="16">
        <v>0</v>
      </c>
      <c r="AA998" s="16">
        <v>0</v>
      </c>
      <c r="AB998" s="16">
        <v>0</v>
      </c>
      <c r="AC998" s="16">
        <v>0</v>
      </c>
      <c r="AD998" s="36">
        <f t="shared" si="107"/>
        <v>0</v>
      </c>
      <c r="AE998" s="16">
        <v>0</v>
      </c>
      <c r="AF998" s="16">
        <v>0</v>
      </c>
      <c r="AG998" s="16">
        <f t="shared" si="108"/>
        <v>0</v>
      </c>
      <c r="AH998" s="16">
        <v>0</v>
      </c>
      <c r="AI998" s="16">
        <v>200000</v>
      </c>
      <c r="AJ998" s="16">
        <f t="shared" si="109"/>
        <v>-200000</v>
      </c>
      <c r="AK998" s="16">
        <v>0</v>
      </c>
      <c r="AL998" s="16">
        <v>0</v>
      </c>
      <c r="AM998" s="16">
        <f t="shared" si="110"/>
        <v>0</v>
      </c>
      <c r="AN998" s="16">
        <v>0</v>
      </c>
      <c r="AO998" s="16">
        <v>200000</v>
      </c>
      <c r="AP998" s="16">
        <f t="shared" si="111"/>
        <v>-200000</v>
      </c>
      <c r="AQ998" s="39">
        <f>1000000</f>
        <v>1000000</v>
      </c>
      <c r="AR998" s="16">
        <f t="shared" si="112"/>
        <v>-400000</v>
      </c>
      <c r="AS998" s="16" t="s">
        <v>2036</v>
      </c>
      <c r="AT998" s="16" t="s">
        <v>3959</v>
      </c>
      <c r="AU998" s="16" t="s">
        <v>274</v>
      </c>
      <c r="AV998" s="16">
        <v>-1000000</v>
      </c>
      <c r="AW998" s="36">
        <v>0</v>
      </c>
      <c r="AX998" s="36">
        <v>0</v>
      </c>
      <c r="AY998" s="36">
        <v>0</v>
      </c>
      <c r="AZ998" s="36">
        <v>0</v>
      </c>
      <c r="BA998" s="36">
        <v>1000000</v>
      </c>
      <c r="BB998" s="36"/>
    </row>
    <row r="999" spans="1:54" hidden="1" x14ac:dyDescent="0.25">
      <c r="A999" s="2" t="str">
        <f t="shared" si="106"/>
        <v>R</v>
      </c>
      <c r="B999" s="34" t="s">
        <v>253</v>
      </c>
      <c r="C999" s="40" t="s">
        <v>3908</v>
      </c>
      <c r="D999" s="40" t="s">
        <v>3909</v>
      </c>
      <c r="E999" s="40" t="s">
        <v>3908</v>
      </c>
      <c r="F999" s="40" t="s">
        <v>3909</v>
      </c>
      <c r="G999" s="40" t="s">
        <v>3908</v>
      </c>
      <c r="H999" s="40" t="s">
        <v>3909</v>
      </c>
      <c r="I999" s="40" t="s">
        <v>3962</v>
      </c>
      <c r="J999" s="40" t="s">
        <v>3963</v>
      </c>
      <c r="K999" s="2" t="s">
        <v>283</v>
      </c>
      <c r="L999" s="40" t="s">
        <v>3909</v>
      </c>
      <c r="M999" s="40" t="s">
        <v>3909</v>
      </c>
      <c r="N999" s="2" t="s">
        <v>264</v>
      </c>
      <c r="O999" s="40" t="s">
        <v>3912</v>
      </c>
      <c r="P999" s="58" t="s">
        <v>266</v>
      </c>
      <c r="Q999" s="58" t="s">
        <v>118</v>
      </c>
      <c r="R999" s="58" t="s">
        <v>267</v>
      </c>
      <c r="S999" s="58" t="s">
        <v>182</v>
      </c>
      <c r="T999" s="59" t="s">
        <v>268</v>
      </c>
      <c r="U999" s="58" t="s">
        <v>187</v>
      </c>
      <c r="V999" s="58" t="s">
        <v>269</v>
      </c>
      <c r="W999" s="58" t="s">
        <v>270</v>
      </c>
      <c r="X999" s="58" t="s">
        <v>2034</v>
      </c>
      <c r="Y999" s="58" t="s">
        <v>2035</v>
      </c>
      <c r="Z999" s="16">
        <v>0</v>
      </c>
      <c r="AA999" s="16">
        <v>0</v>
      </c>
      <c r="AB999" s="16">
        <v>0</v>
      </c>
      <c r="AC999" s="16">
        <v>0</v>
      </c>
      <c r="AD999" s="36">
        <f t="shared" si="107"/>
        <v>0</v>
      </c>
      <c r="AE999" s="16">
        <v>0</v>
      </c>
      <c r="AF999" s="16">
        <v>0</v>
      </c>
      <c r="AG999" s="16">
        <f t="shared" si="108"/>
        <v>0</v>
      </c>
      <c r="AH999" s="16">
        <v>0</v>
      </c>
      <c r="AI999" s="16">
        <v>0</v>
      </c>
      <c r="AJ999" s="16">
        <f t="shared" si="109"/>
        <v>0</v>
      </c>
      <c r="AK999" s="16">
        <v>0</v>
      </c>
      <c r="AL999" s="16">
        <v>0</v>
      </c>
      <c r="AM999" s="16">
        <f t="shared" si="110"/>
        <v>0</v>
      </c>
      <c r="AN999" s="16">
        <v>0</v>
      </c>
      <c r="AO999" s="16">
        <v>0</v>
      </c>
      <c r="AP999" s="16">
        <f t="shared" si="111"/>
        <v>0</v>
      </c>
      <c r="AQ999" s="16">
        <v>0</v>
      </c>
      <c r="AR999" s="16">
        <f t="shared" si="112"/>
        <v>0</v>
      </c>
      <c r="AS999" s="16" t="s">
        <v>2036</v>
      </c>
      <c r="AT999" s="16" t="s">
        <v>3964</v>
      </c>
      <c r="AU999" s="16" t="s">
        <v>274</v>
      </c>
      <c r="AV999" s="16">
        <v>0</v>
      </c>
      <c r="AW999" s="36">
        <v>0</v>
      </c>
      <c r="AX999" s="36">
        <v>0</v>
      </c>
      <c r="AY999" s="36">
        <v>0</v>
      </c>
      <c r="AZ999" s="36">
        <v>0</v>
      </c>
      <c r="BA999" s="36">
        <v>0</v>
      </c>
      <c r="BB999" s="36"/>
    </row>
    <row r="1000" spans="1:54" hidden="1" x14ac:dyDescent="0.25">
      <c r="A1000" s="2" t="str">
        <f t="shared" si="106"/>
        <v>R</v>
      </c>
      <c r="B1000" s="34" t="s">
        <v>253</v>
      </c>
      <c r="C1000" s="40" t="s">
        <v>3908</v>
      </c>
      <c r="D1000" s="40" t="s">
        <v>3909</v>
      </c>
      <c r="E1000" s="40" t="s">
        <v>3908</v>
      </c>
      <c r="F1000" s="40" t="s">
        <v>3909</v>
      </c>
      <c r="G1000" s="40" t="s">
        <v>3908</v>
      </c>
      <c r="H1000" s="40" t="s">
        <v>3909</v>
      </c>
      <c r="I1000" s="40" t="s">
        <v>3965</v>
      </c>
      <c r="J1000" s="40" t="s">
        <v>3966</v>
      </c>
      <c r="K1000" s="2" t="s">
        <v>283</v>
      </c>
      <c r="L1000" s="40" t="s">
        <v>3909</v>
      </c>
      <c r="M1000" s="40" t="s">
        <v>3909</v>
      </c>
      <c r="N1000" s="2" t="s">
        <v>264</v>
      </c>
      <c r="O1000" s="40" t="s">
        <v>3912</v>
      </c>
      <c r="P1000" s="58" t="s">
        <v>266</v>
      </c>
      <c r="Q1000" s="58" t="s">
        <v>118</v>
      </c>
      <c r="R1000" s="58" t="s">
        <v>267</v>
      </c>
      <c r="S1000" s="58" t="s">
        <v>182</v>
      </c>
      <c r="T1000" s="59" t="s">
        <v>2008</v>
      </c>
      <c r="U1000" s="58" t="s">
        <v>193</v>
      </c>
      <c r="V1000" s="58" t="s">
        <v>269</v>
      </c>
      <c r="W1000" s="58" t="s">
        <v>270</v>
      </c>
      <c r="X1000" s="58" t="s">
        <v>2009</v>
      </c>
      <c r="Y1000" s="58" t="s">
        <v>2010</v>
      </c>
      <c r="Z1000" s="16">
        <v>0</v>
      </c>
      <c r="AA1000" s="16">
        <v>0</v>
      </c>
      <c r="AB1000" s="16">
        <v>0</v>
      </c>
      <c r="AC1000" s="16">
        <v>0</v>
      </c>
      <c r="AD1000" s="36">
        <f t="shared" si="107"/>
        <v>0</v>
      </c>
      <c r="AE1000" s="16">
        <v>0</v>
      </c>
      <c r="AF1000" s="16">
        <v>0</v>
      </c>
      <c r="AG1000" s="16">
        <f t="shared" si="108"/>
        <v>0</v>
      </c>
      <c r="AH1000" s="16">
        <v>0</v>
      </c>
      <c r="AI1000" s="16">
        <v>100000</v>
      </c>
      <c r="AJ1000" s="16">
        <f t="shared" si="109"/>
        <v>-100000</v>
      </c>
      <c r="AK1000" s="16">
        <v>0</v>
      </c>
      <c r="AL1000" s="16">
        <v>100000</v>
      </c>
      <c r="AM1000" s="16">
        <f t="shared" si="110"/>
        <v>-100000</v>
      </c>
      <c r="AN1000" s="16">
        <v>0</v>
      </c>
      <c r="AO1000" s="39">
        <f>6500000</f>
        <v>6500000</v>
      </c>
      <c r="AP1000" s="16">
        <f t="shared" si="111"/>
        <v>-6500000</v>
      </c>
      <c r="AQ1000" s="16">
        <v>0</v>
      </c>
      <c r="AR1000" s="16">
        <f t="shared" si="112"/>
        <v>-6700000</v>
      </c>
      <c r="AS1000" s="16" t="s">
        <v>2036</v>
      </c>
      <c r="AT1000" s="16" t="s">
        <v>3967</v>
      </c>
      <c r="AU1000" s="16" t="s">
        <v>274</v>
      </c>
      <c r="AV1000" s="16">
        <v>0</v>
      </c>
      <c r="AW1000" s="36">
        <v>0</v>
      </c>
      <c r="AX1000" s="36">
        <v>0</v>
      </c>
      <c r="AY1000" s="36">
        <v>0</v>
      </c>
      <c r="AZ1000" s="36">
        <v>6500000</v>
      </c>
      <c r="BA1000" s="36">
        <v>0</v>
      </c>
      <c r="BB1000" s="36"/>
    </row>
    <row r="1001" spans="1:54" hidden="1" x14ac:dyDescent="0.25">
      <c r="A1001" s="2" t="str">
        <f t="shared" si="106"/>
        <v>R</v>
      </c>
      <c r="B1001" s="34" t="s">
        <v>253</v>
      </c>
      <c r="C1001" s="40" t="s">
        <v>3908</v>
      </c>
      <c r="D1001" s="40" t="s">
        <v>3909</v>
      </c>
      <c r="E1001" s="40" t="s">
        <v>3908</v>
      </c>
      <c r="F1001" s="40" t="s">
        <v>3909</v>
      </c>
      <c r="G1001" s="40" t="s">
        <v>3908</v>
      </c>
      <c r="H1001" s="40" t="s">
        <v>3909</v>
      </c>
      <c r="I1001" s="40" t="s">
        <v>3968</v>
      </c>
      <c r="J1001" s="40" t="s">
        <v>3969</v>
      </c>
      <c r="K1001" s="2" t="s">
        <v>283</v>
      </c>
      <c r="L1001" s="40" t="s">
        <v>3909</v>
      </c>
      <c r="M1001" s="40" t="s">
        <v>3909</v>
      </c>
      <c r="N1001" s="2" t="s">
        <v>264</v>
      </c>
      <c r="O1001" s="40" t="s">
        <v>3912</v>
      </c>
      <c r="P1001" s="58" t="s">
        <v>460</v>
      </c>
      <c r="Q1001" s="58" t="s">
        <v>51</v>
      </c>
      <c r="R1001" s="58" t="s">
        <v>2018</v>
      </c>
      <c r="S1001" s="58" t="s">
        <v>85</v>
      </c>
      <c r="T1001" s="59" t="s">
        <v>2352</v>
      </c>
      <c r="U1001" s="58" t="s">
        <v>19</v>
      </c>
      <c r="V1001" s="58" t="s">
        <v>269</v>
      </c>
      <c r="W1001" s="58" t="s">
        <v>270</v>
      </c>
      <c r="X1001" s="58" t="s">
        <v>2034</v>
      </c>
      <c r="Y1001" s="58" t="s">
        <v>2035</v>
      </c>
      <c r="Z1001" s="16">
        <v>0</v>
      </c>
      <c r="AA1001" s="16">
        <v>0</v>
      </c>
      <c r="AB1001" s="16">
        <v>0</v>
      </c>
      <c r="AC1001" s="16">
        <v>0</v>
      </c>
      <c r="AD1001" s="36">
        <f t="shared" si="107"/>
        <v>0</v>
      </c>
      <c r="AE1001" s="16">
        <v>0</v>
      </c>
      <c r="AF1001" s="16">
        <v>0</v>
      </c>
      <c r="AG1001" s="16">
        <f t="shared" si="108"/>
        <v>0</v>
      </c>
      <c r="AH1001" s="16">
        <v>0</v>
      </c>
      <c r="AI1001" s="16">
        <v>100000</v>
      </c>
      <c r="AJ1001" s="16">
        <f t="shared" si="109"/>
        <v>-100000</v>
      </c>
      <c r="AK1001" s="16">
        <v>0</v>
      </c>
      <c r="AL1001" s="16">
        <v>0</v>
      </c>
      <c r="AM1001" s="16">
        <f t="shared" si="110"/>
        <v>0</v>
      </c>
      <c r="AN1001" s="16">
        <v>0</v>
      </c>
      <c r="AO1001" s="16">
        <v>200000</v>
      </c>
      <c r="AP1001" s="16">
        <f t="shared" si="111"/>
        <v>-200000</v>
      </c>
      <c r="AQ1001" s="16">
        <v>1000000</v>
      </c>
      <c r="AR1001" s="16">
        <f t="shared" si="112"/>
        <v>-300000</v>
      </c>
      <c r="AS1001" s="16" t="s">
        <v>2036</v>
      </c>
      <c r="AT1001" s="16" t="s">
        <v>3970</v>
      </c>
      <c r="AU1001" s="16" t="s">
        <v>274</v>
      </c>
      <c r="AV1001" s="16">
        <v>0</v>
      </c>
      <c r="AW1001" s="36">
        <v>0</v>
      </c>
      <c r="AX1001" s="36">
        <v>0</v>
      </c>
      <c r="AY1001" s="36">
        <v>0</v>
      </c>
      <c r="AZ1001" s="36">
        <v>0</v>
      </c>
      <c r="BA1001" s="36">
        <v>0</v>
      </c>
      <c r="BB1001" s="36"/>
    </row>
    <row r="1002" spans="1:54" hidden="1" x14ac:dyDescent="0.25">
      <c r="A1002" s="2" t="str">
        <f t="shared" si="106"/>
        <v>R</v>
      </c>
      <c r="B1002" s="34" t="s">
        <v>253</v>
      </c>
      <c r="C1002" s="40" t="s">
        <v>3908</v>
      </c>
      <c r="D1002" s="40" t="s">
        <v>3909</v>
      </c>
      <c r="E1002" s="40" t="s">
        <v>3908</v>
      </c>
      <c r="F1002" s="40" t="s">
        <v>3909</v>
      </c>
      <c r="G1002" s="40" t="s">
        <v>3908</v>
      </c>
      <c r="H1002" s="40" t="s">
        <v>3909</v>
      </c>
      <c r="I1002" s="40" t="s">
        <v>3971</v>
      </c>
      <c r="J1002" s="40" t="s">
        <v>3972</v>
      </c>
      <c r="K1002" s="2" t="s">
        <v>283</v>
      </c>
      <c r="L1002" s="40" t="s">
        <v>3909</v>
      </c>
      <c r="M1002" s="40" t="s">
        <v>3909</v>
      </c>
      <c r="N1002" s="2" t="s">
        <v>264</v>
      </c>
      <c r="O1002" s="40" t="s">
        <v>3912</v>
      </c>
      <c r="P1002" s="58" t="s">
        <v>266</v>
      </c>
      <c r="Q1002" s="58" t="s">
        <v>118</v>
      </c>
      <c r="R1002" s="58" t="s">
        <v>267</v>
      </c>
      <c r="S1002" s="58" t="s">
        <v>182</v>
      </c>
      <c r="T1002" s="59" t="s">
        <v>2008</v>
      </c>
      <c r="U1002" s="58" t="s">
        <v>193</v>
      </c>
      <c r="V1002" s="58" t="s">
        <v>269</v>
      </c>
      <c r="W1002" s="58" t="s">
        <v>270</v>
      </c>
      <c r="X1002" s="58" t="s">
        <v>2009</v>
      </c>
      <c r="Y1002" s="58" t="s">
        <v>2010</v>
      </c>
      <c r="Z1002" s="16">
        <v>0</v>
      </c>
      <c r="AA1002" s="16">
        <v>0</v>
      </c>
      <c r="AB1002" s="16">
        <v>0</v>
      </c>
      <c r="AC1002" s="16">
        <v>0</v>
      </c>
      <c r="AD1002" s="36">
        <f t="shared" si="107"/>
        <v>0</v>
      </c>
      <c r="AE1002" s="16">
        <v>0</v>
      </c>
      <c r="AF1002" s="16">
        <v>0</v>
      </c>
      <c r="AG1002" s="16">
        <f t="shared" si="108"/>
        <v>0</v>
      </c>
      <c r="AH1002" s="16">
        <v>0</v>
      </c>
      <c r="AI1002" s="16">
        <v>100000</v>
      </c>
      <c r="AJ1002" s="16">
        <f t="shared" si="109"/>
        <v>-100000</v>
      </c>
      <c r="AK1002" s="16">
        <v>0</v>
      </c>
      <c r="AL1002" s="16">
        <v>200000</v>
      </c>
      <c r="AM1002" s="16">
        <f t="shared" si="110"/>
        <v>-200000</v>
      </c>
      <c r="AN1002" s="16">
        <v>0</v>
      </c>
      <c r="AO1002" s="39">
        <f>4000000</f>
        <v>4000000</v>
      </c>
      <c r="AP1002" s="16">
        <f t="shared" si="111"/>
        <v>-4000000</v>
      </c>
      <c r="AQ1002" s="39">
        <f>4000000</f>
        <v>4000000</v>
      </c>
      <c r="AR1002" s="16">
        <f t="shared" si="112"/>
        <v>-4300000</v>
      </c>
      <c r="AS1002" s="16" t="s">
        <v>2036</v>
      </c>
      <c r="AT1002" s="16" t="s">
        <v>3973</v>
      </c>
      <c r="AU1002" s="16" t="s">
        <v>274</v>
      </c>
      <c r="AV1002" s="16">
        <v>-4000000</v>
      </c>
      <c r="AW1002" s="36">
        <v>0</v>
      </c>
      <c r="AX1002" s="36">
        <v>0</v>
      </c>
      <c r="AY1002" s="36">
        <v>0</v>
      </c>
      <c r="AZ1002" s="36">
        <v>4000000</v>
      </c>
      <c r="BA1002" s="36">
        <v>4000000</v>
      </c>
      <c r="BB1002" s="36"/>
    </row>
    <row r="1003" spans="1:54" hidden="1" x14ac:dyDescent="0.25">
      <c r="A1003" s="2" t="str">
        <f t="shared" si="106"/>
        <v>R</v>
      </c>
      <c r="B1003" s="34" t="s">
        <v>253</v>
      </c>
      <c r="C1003" s="40" t="s">
        <v>3908</v>
      </c>
      <c r="D1003" s="40" t="s">
        <v>3909</v>
      </c>
      <c r="E1003" s="40" t="s">
        <v>3908</v>
      </c>
      <c r="F1003" s="40" t="s">
        <v>3909</v>
      </c>
      <c r="G1003" s="40" t="s">
        <v>3908</v>
      </c>
      <c r="H1003" s="40" t="s">
        <v>3909</v>
      </c>
      <c r="I1003" s="40" t="s">
        <v>3974</v>
      </c>
      <c r="J1003" s="40" t="s">
        <v>3975</v>
      </c>
      <c r="K1003" s="2" t="s">
        <v>283</v>
      </c>
      <c r="L1003" s="40" t="s">
        <v>3909</v>
      </c>
      <c r="M1003" s="40" t="s">
        <v>3909</v>
      </c>
      <c r="N1003" s="2" t="s">
        <v>264</v>
      </c>
      <c r="O1003" s="40" t="s">
        <v>3912</v>
      </c>
      <c r="P1003" s="58" t="s">
        <v>460</v>
      </c>
      <c r="Q1003" s="58" t="s">
        <v>51</v>
      </c>
      <c r="R1003" s="58" t="s">
        <v>2018</v>
      </c>
      <c r="S1003" s="58" t="s">
        <v>85</v>
      </c>
      <c r="T1003" s="59" t="s">
        <v>2019</v>
      </c>
      <c r="U1003" s="58" t="s">
        <v>87</v>
      </c>
      <c r="V1003" s="58" t="s">
        <v>2020</v>
      </c>
      <c r="W1003" s="58" t="s">
        <v>2021</v>
      </c>
      <c r="X1003" s="58" t="s">
        <v>2022</v>
      </c>
      <c r="Y1003" s="58" t="s">
        <v>2023</v>
      </c>
      <c r="Z1003" s="16">
        <v>0</v>
      </c>
      <c r="AA1003" s="16">
        <v>0</v>
      </c>
      <c r="AB1003" s="16">
        <v>0</v>
      </c>
      <c r="AC1003" s="16">
        <v>0</v>
      </c>
      <c r="AD1003" s="36">
        <f t="shared" si="107"/>
        <v>0</v>
      </c>
      <c r="AE1003" s="16">
        <v>0</v>
      </c>
      <c r="AF1003" s="16">
        <v>0</v>
      </c>
      <c r="AG1003" s="16">
        <f t="shared" si="108"/>
        <v>0</v>
      </c>
      <c r="AH1003" s="16">
        <v>0</v>
      </c>
      <c r="AI1003" s="16">
        <v>0</v>
      </c>
      <c r="AJ1003" s="16">
        <f t="shared" si="109"/>
        <v>0</v>
      </c>
      <c r="AK1003" s="16">
        <v>0</v>
      </c>
      <c r="AL1003" s="16">
        <v>53019</v>
      </c>
      <c r="AM1003" s="16">
        <f t="shared" si="110"/>
        <v>-53019</v>
      </c>
      <c r="AN1003" s="16">
        <v>0</v>
      </c>
      <c r="AO1003" s="16">
        <v>5795000</v>
      </c>
      <c r="AP1003" s="16">
        <f t="shared" si="111"/>
        <v>-5795000</v>
      </c>
      <c r="AQ1003" s="16">
        <v>0</v>
      </c>
      <c r="AR1003" s="16">
        <f t="shared" si="112"/>
        <v>-5848019</v>
      </c>
      <c r="AS1003" s="16" t="s">
        <v>3976</v>
      </c>
      <c r="AT1003" s="16" t="s">
        <v>3977</v>
      </c>
      <c r="AU1003" s="16" t="s">
        <v>274</v>
      </c>
      <c r="AV1003" s="16">
        <v>0</v>
      </c>
      <c r="AW1003" s="36">
        <v>0</v>
      </c>
      <c r="AX1003" s="36">
        <v>0</v>
      </c>
      <c r="AY1003" s="36">
        <v>0</v>
      </c>
      <c r="AZ1003" s="36">
        <v>0</v>
      </c>
      <c r="BA1003" s="36">
        <v>0</v>
      </c>
      <c r="BB1003" s="36"/>
    </row>
    <row r="1004" spans="1:54" hidden="1" x14ac:dyDescent="0.25">
      <c r="A1004" s="2" t="str">
        <f t="shared" si="106"/>
        <v>R</v>
      </c>
      <c r="B1004" s="34" t="s">
        <v>253</v>
      </c>
      <c r="C1004" s="40" t="s">
        <v>3908</v>
      </c>
      <c r="D1004" s="40" t="s">
        <v>3909</v>
      </c>
      <c r="E1004" s="40" t="s">
        <v>3908</v>
      </c>
      <c r="F1004" s="40" t="s">
        <v>3909</v>
      </c>
      <c r="G1004" s="40" t="s">
        <v>3908</v>
      </c>
      <c r="H1004" s="40" t="s">
        <v>3909</v>
      </c>
      <c r="I1004" s="40" t="s">
        <v>3978</v>
      </c>
      <c r="J1004" s="40" t="s">
        <v>3979</v>
      </c>
      <c r="K1004" s="2" t="s">
        <v>283</v>
      </c>
      <c r="L1004" s="40" t="s">
        <v>3909</v>
      </c>
      <c r="M1004" s="40" t="s">
        <v>3909</v>
      </c>
      <c r="N1004" s="2" t="s">
        <v>264</v>
      </c>
      <c r="O1004" s="40" t="s">
        <v>3912</v>
      </c>
      <c r="P1004" s="58" t="s">
        <v>266</v>
      </c>
      <c r="Q1004" s="58" t="s">
        <v>118</v>
      </c>
      <c r="R1004" s="58" t="s">
        <v>267</v>
      </c>
      <c r="S1004" s="58" t="s">
        <v>182</v>
      </c>
      <c r="T1004" s="59" t="s">
        <v>2917</v>
      </c>
      <c r="U1004" s="58" t="s">
        <v>192</v>
      </c>
      <c r="V1004" s="58" t="s">
        <v>2841</v>
      </c>
      <c r="W1004" s="58" t="s">
        <v>2842</v>
      </c>
      <c r="X1004" s="58" t="s">
        <v>2912</v>
      </c>
      <c r="Y1004" s="58" t="s">
        <v>192</v>
      </c>
      <c r="Z1004" s="16">
        <v>0</v>
      </c>
      <c r="AA1004" s="16">
        <v>0</v>
      </c>
      <c r="AB1004" s="16">
        <v>0</v>
      </c>
      <c r="AC1004" s="16">
        <v>0</v>
      </c>
      <c r="AD1004" s="36">
        <f t="shared" si="107"/>
        <v>0</v>
      </c>
      <c r="AE1004" s="16">
        <v>0</v>
      </c>
      <c r="AF1004" s="16">
        <v>0</v>
      </c>
      <c r="AG1004" s="16">
        <f t="shared" si="108"/>
        <v>0</v>
      </c>
      <c r="AH1004" s="16">
        <v>0</v>
      </c>
      <c r="AI1004" s="16">
        <v>0</v>
      </c>
      <c r="AJ1004" s="16">
        <f t="shared" si="109"/>
        <v>0</v>
      </c>
      <c r="AK1004" s="16">
        <v>0</v>
      </c>
      <c r="AL1004" s="16">
        <v>0</v>
      </c>
      <c r="AM1004" s="16">
        <f t="shared" si="110"/>
        <v>0</v>
      </c>
      <c r="AN1004" s="16">
        <v>0</v>
      </c>
      <c r="AO1004" s="16">
        <v>0</v>
      </c>
      <c r="AP1004" s="16">
        <f t="shared" si="111"/>
        <v>0</v>
      </c>
      <c r="AQ1004" s="16">
        <v>0</v>
      </c>
      <c r="AR1004" s="16">
        <f t="shared" si="112"/>
        <v>0</v>
      </c>
      <c r="AS1004" s="16" t="s">
        <v>3976</v>
      </c>
      <c r="AT1004" s="16" t="s">
        <v>3980</v>
      </c>
      <c r="AU1004" s="16" t="s">
        <v>274</v>
      </c>
      <c r="AV1004" s="16">
        <v>0</v>
      </c>
      <c r="AW1004" s="36">
        <v>0</v>
      </c>
      <c r="AX1004" s="36">
        <v>0</v>
      </c>
      <c r="AY1004" s="36">
        <v>0</v>
      </c>
      <c r="AZ1004" s="36">
        <v>0</v>
      </c>
      <c r="BA1004" s="36">
        <v>0</v>
      </c>
      <c r="BB1004" s="36"/>
    </row>
    <row r="1005" spans="1:54" hidden="1" x14ac:dyDescent="0.25">
      <c r="A1005" s="2" t="str">
        <f t="shared" si="106"/>
        <v>R</v>
      </c>
      <c r="B1005" s="34" t="s">
        <v>253</v>
      </c>
      <c r="C1005" s="40" t="s">
        <v>3908</v>
      </c>
      <c r="D1005" s="40" t="s">
        <v>3909</v>
      </c>
      <c r="E1005" s="40" t="s">
        <v>3908</v>
      </c>
      <c r="F1005" s="40" t="s">
        <v>3909</v>
      </c>
      <c r="G1005" s="40" t="s">
        <v>3908</v>
      </c>
      <c r="H1005" s="40" t="s">
        <v>3909</v>
      </c>
      <c r="I1005" s="40" t="s">
        <v>3981</v>
      </c>
      <c r="J1005" s="40" t="s">
        <v>3982</v>
      </c>
      <c r="K1005" s="2" t="s">
        <v>283</v>
      </c>
      <c r="L1005" s="40" t="s">
        <v>3909</v>
      </c>
      <c r="M1005" s="40" t="s">
        <v>3909</v>
      </c>
      <c r="N1005" s="2" t="s">
        <v>264</v>
      </c>
      <c r="O1005" s="40" t="s">
        <v>3912</v>
      </c>
      <c r="P1005" s="58" t="s">
        <v>266</v>
      </c>
      <c r="Q1005" s="58" t="s">
        <v>118</v>
      </c>
      <c r="R1005" s="58" t="s">
        <v>267</v>
      </c>
      <c r="S1005" s="58" t="s">
        <v>182</v>
      </c>
      <c r="T1005" s="59" t="s">
        <v>2982</v>
      </c>
      <c r="U1005" s="58" t="s">
        <v>194</v>
      </c>
      <c r="V1005" s="58" t="s">
        <v>2020</v>
      </c>
      <c r="W1005" s="58" t="s">
        <v>2021</v>
      </c>
      <c r="X1005" s="58" t="s">
        <v>2022</v>
      </c>
      <c r="Y1005" s="58" t="s">
        <v>2023</v>
      </c>
      <c r="Z1005" s="16">
        <v>0</v>
      </c>
      <c r="AA1005" s="16">
        <v>0</v>
      </c>
      <c r="AB1005" s="16">
        <v>0</v>
      </c>
      <c r="AC1005" s="16">
        <v>0</v>
      </c>
      <c r="AD1005" s="36">
        <f t="shared" si="107"/>
        <v>0</v>
      </c>
      <c r="AE1005" s="16">
        <v>0</v>
      </c>
      <c r="AF1005" s="16">
        <v>0</v>
      </c>
      <c r="AG1005" s="16">
        <f t="shared" si="108"/>
        <v>0</v>
      </c>
      <c r="AH1005" s="16">
        <v>0</v>
      </c>
      <c r="AI1005" s="16">
        <v>0</v>
      </c>
      <c r="AJ1005" s="16">
        <f t="shared" si="109"/>
        <v>0</v>
      </c>
      <c r="AK1005" s="16">
        <v>0</v>
      </c>
      <c r="AL1005" s="16">
        <v>0</v>
      </c>
      <c r="AM1005" s="16">
        <f t="shared" si="110"/>
        <v>0</v>
      </c>
      <c r="AN1005" s="16">
        <v>0</v>
      </c>
      <c r="AO1005" s="16">
        <v>1000000</v>
      </c>
      <c r="AP1005" s="16">
        <f t="shared" si="111"/>
        <v>-1000000</v>
      </c>
      <c r="AQ1005" s="16">
        <v>0</v>
      </c>
      <c r="AR1005" s="16">
        <f t="shared" si="112"/>
        <v>-1000000</v>
      </c>
      <c r="AS1005" s="16" t="s">
        <v>3976</v>
      </c>
      <c r="AT1005" s="16" t="s">
        <v>3983</v>
      </c>
      <c r="AU1005" s="16" t="s">
        <v>274</v>
      </c>
      <c r="AV1005" s="16">
        <v>0</v>
      </c>
      <c r="AW1005" s="36">
        <v>0</v>
      </c>
      <c r="AX1005" s="36">
        <v>0</v>
      </c>
      <c r="AY1005" s="36">
        <v>0</v>
      </c>
      <c r="AZ1005" s="36">
        <v>0</v>
      </c>
      <c r="BA1005" s="36">
        <v>0</v>
      </c>
      <c r="BB1005" s="36"/>
    </row>
    <row r="1006" spans="1:54" hidden="1" x14ac:dyDescent="0.25">
      <c r="A1006" s="2" t="str">
        <f t="shared" si="106"/>
        <v>R</v>
      </c>
      <c r="B1006" s="34" t="s">
        <v>253</v>
      </c>
      <c r="C1006" s="40" t="s">
        <v>3908</v>
      </c>
      <c r="D1006" s="40" t="s">
        <v>3909</v>
      </c>
      <c r="E1006" s="40" t="s">
        <v>3908</v>
      </c>
      <c r="F1006" s="40" t="s">
        <v>3909</v>
      </c>
      <c r="G1006" s="40" t="s">
        <v>3908</v>
      </c>
      <c r="H1006" s="40" t="s">
        <v>3909</v>
      </c>
      <c r="I1006" s="40" t="s">
        <v>3984</v>
      </c>
      <c r="J1006" s="40" t="s">
        <v>3985</v>
      </c>
      <c r="K1006" s="2" t="s">
        <v>283</v>
      </c>
      <c r="L1006" s="40" t="s">
        <v>3909</v>
      </c>
      <c r="M1006" s="40" t="s">
        <v>3909</v>
      </c>
      <c r="N1006" s="2" t="s">
        <v>264</v>
      </c>
      <c r="O1006" s="40" t="s">
        <v>3912</v>
      </c>
      <c r="P1006" s="58" t="s">
        <v>266</v>
      </c>
      <c r="Q1006" s="58" t="s">
        <v>118</v>
      </c>
      <c r="R1006" s="58" t="s">
        <v>267</v>
      </c>
      <c r="S1006" s="58" t="s">
        <v>182</v>
      </c>
      <c r="T1006" s="59" t="s">
        <v>2982</v>
      </c>
      <c r="U1006" s="58" t="s">
        <v>194</v>
      </c>
      <c r="V1006" s="58" t="s">
        <v>2020</v>
      </c>
      <c r="W1006" s="58" t="s">
        <v>2021</v>
      </c>
      <c r="X1006" s="58" t="s">
        <v>2022</v>
      </c>
      <c r="Y1006" s="58" t="s">
        <v>2023</v>
      </c>
      <c r="Z1006" s="16">
        <v>0</v>
      </c>
      <c r="AA1006" s="16">
        <v>0</v>
      </c>
      <c r="AB1006" s="16">
        <v>0</v>
      </c>
      <c r="AC1006" s="16">
        <v>0</v>
      </c>
      <c r="AD1006" s="36">
        <f t="shared" si="107"/>
        <v>0</v>
      </c>
      <c r="AE1006" s="16">
        <v>0</v>
      </c>
      <c r="AF1006" s="16">
        <v>0</v>
      </c>
      <c r="AG1006" s="16">
        <f t="shared" si="108"/>
        <v>0</v>
      </c>
      <c r="AH1006" s="16">
        <v>0</v>
      </c>
      <c r="AI1006" s="16">
        <v>0</v>
      </c>
      <c r="AJ1006" s="16">
        <f t="shared" si="109"/>
        <v>0</v>
      </c>
      <c r="AK1006" s="16">
        <v>0</v>
      </c>
      <c r="AL1006" s="16">
        <v>0</v>
      </c>
      <c r="AM1006" s="16">
        <f t="shared" si="110"/>
        <v>0</v>
      </c>
      <c r="AN1006" s="16">
        <v>0</v>
      </c>
      <c r="AO1006" s="16">
        <v>0</v>
      </c>
      <c r="AP1006" s="16">
        <f t="shared" si="111"/>
        <v>0</v>
      </c>
      <c r="AQ1006" s="16">
        <v>0</v>
      </c>
      <c r="AR1006" s="16">
        <f t="shared" si="112"/>
        <v>0</v>
      </c>
      <c r="AS1006" s="16" t="s">
        <v>3976</v>
      </c>
      <c r="AT1006" s="16" t="s">
        <v>3986</v>
      </c>
      <c r="AU1006" s="16" t="s">
        <v>274</v>
      </c>
      <c r="AV1006" s="16">
        <v>0</v>
      </c>
      <c r="AW1006" s="36">
        <v>0</v>
      </c>
      <c r="AX1006" s="36">
        <v>0</v>
      </c>
      <c r="AY1006" s="36">
        <v>0</v>
      </c>
      <c r="AZ1006" s="36">
        <v>0</v>
      </c>
      <c r="BA1006" s="36">
        <v>0</v>
      </c>
      <c r="BB1006" s="36"/>
    </row>
    <row r="1007" spans="1:54" hidden="1" x14ac:dyDescent="0.25">
      <c r="A1007" s="2" t="str">
        <f t="shared" si="106"/>
        <v>R</v>
      </c>
      <c r="B1007" s="34" t="s">
        <v>253</v>
      </c>
      <c r="C1007" s="40" t="s">
        <v>3908</v>
      </c>
      <c r="D1007" s="40" t="s">
        <v>3909</v>
      </c>
      <c r="E1007" s="40" t="s">
        <v>3908</v>
      </c>
      <c r="F1007" s="40" t="s">
        <v>3909</v>
      </c>
      <c r="G1007" s="40" t="s">
        <v>3908</v>
      </c>
      <c r="H1007" s="40" t="s">
        <v>3909</v>
      </c>
      <c r="I1007" s="40" t="s">
        <v>3987</v>
      </c>
      <c r="J1007" s="40" t="s">
        <v>3988</v>
      </c>
      <c r="K1007" s="2" t="s">
        <v>283</v>
      </c>
      <c r="L1007" s="40" t="s">
        <v>3909</v>
      </c>
      <c r="M1007" s="40" t="s">
        <v>3909</v>
      </c>
      <c r="N1007" s="2" t="s">
        <v>264</v>
      </c>
      <c r="O1007" s="40" t="s">
        <v>3912</v>
      </c>
      <c r="P1007" s="58" t="s">
        <v>266</v>
      </c>
      <c r="Q1007" s="58" t="s">
        <v>118</v>
      </c>
      <c r="R1007" s="58" t="s">
        <v>267</v>
      </c>
      <c r="S1007" s="58" t="s">
        <v>182</v>
      </c>
      <c r="T1007" s="58" t="s">
        <v>2982</v>
      </c>
      <c r="U1007" s="58" t="s">
        <v>194</v>
      </c>
      <c r="V1007" s="58" t="s">
        <v>2020</v>
      </c>
      <c r="W1007" s="58" t="s">
        <v>2021</v>
      </c>
      <c r="X1007" s="58" t="s">
        <v>2022</v>
      </c>
      <c r="Y1007" s="58" t="s">
        <v>2023</v>
      </c>
      <c r="Z1007" s="16">
        <v>0</v>
      </c>
      <c r="AA1007" s="16">
        <v>0</v>
      </c>
      <c r="AB1007" s="16">
        <v>0</v>
      </c>
      <c r="AC1007" s="16">
        <v>0</v>
      </c>
      <c r="AD1007" s="36">
        <f t="shared" si="107"/>
        <v>0</v>
      </c>
      <c r="AE1007" s="16">
        <v>0</v>
      </c>
      <c r="AF1007" s="16">
        <v>0</v>
      </c>
      <c r="AG1007" s="16">
        <f t="shared" si="108"/>
        <v>0</v>
      </c>
      <c r="AH1007" s="16">
        <v>0</v>
      </c>
      <c r="AI1007" s="16">
        <v>0</v>
      </c>
      <c r="AJ1007" s="16">
        <f t="shared" si="109"/>
        <v>0</v>
      </c>
      <c r="AK1007" s="16">
        <v>0</v>
      </c>
      <c r="AL1007" s="16">
        <v>0</v>
      </c>
      <c r="AM1007" s="16">
        <f t="shared" si="110"/>
        <v>0</v>
      </c>
      <c r="AN1007" s="16">
        <v>0</v>
      </c>
      <c r="AO1007" s="16">
        <v>0</v>
      </c>
      <c r="AP1007" s="16">
        <f t="shared" si="111"/>
        <v>0</v>
      </c>
      <c r="AQ1007" s="16">
        <v>50000</v>
      </c>
      <c r="AR1007" s="16">
        <f t="shared" si="112"/>
        <v>0</v>
      </c>
      <c r="AS1007" s="16" t="s">
        <v>3976</v>
      </c>
      <c r="AT1007" s="16" t="s">
        <v>2075</v>
      </c>
      <c r="AU1007" s="16" t="s">
        <v>274</v>
      </c>
      <c r="AV1007" s="16">
        <v>0</v>
      </c>
      <c r="AW1007" s="36">
        <v>0</v>
      </c>
      <c r="AX1007" s="36">
        <v>0</v>
      </c>
      <c r="AY1007" s="36">
        <v>0</v>
      </c>
      <c r="AZ1007" s="36">
        <v>0</v>
      </c>
      <c r="BA1007" s="36">
        <v>0</v>
      </c>
      <c r="BB1007" s="36"/>
    </row>
    <row r="1008" spans="1:54" hidden="1" x14ac:dyDescent="0.25">
      <c r="A1008" s="2" t="str">
        <f t="shared" si="106"/>
        <v>R</v>
      </c>
      <c r="B1008" s="34" t="s">
        <v>253</v>
      </c>
      <c r="C1008" s="40" t="s">
        <v>3908</v>
      </c>
      <c r="D1008" s="40" t="s">
        <v>3909</v>
      </c>
      <c r="E1008" s="40" t="s">
        <v>3908</v>
      </c>
      <c r="F1008" s="40" t="s">
        <v>3909</v>
      </c>
      <c r="G1008" s="40" t="s">
        <v>3908</v>
      </c>
      <c r="H1008" s="40" t="s">
        <v>3909</v>
      </c>
      <c r="I1008" s="40" t="s">
        <v>3989</v>
      </c>
      <c r="J1008" s="40" t="s">
        <v>3990</v>
      </c>
      <c r="K1008" s="2" t="s">
        <v>283</v>
      </c>
      <c r="L1008" s="40" t="s">
        <v>3909</v>
      </c>
      <c r="M1008" s="40" t="s">
        <v>3909</v>
      </c>
      <c r="N1008" s="2" t="s">
        <v>264</v>
      </c>
      <c r="O1008" s="40" t="s">
        <v>3912</v>
      </c>
      <c r="P1008" s="58" t="s">
        <v>460</v>
      </c>
      <c r="Q1008" s="58" t="s">
        <v>51</v>
      </c>
      <c r="R1008" s="58" t="s">
        <v>2018</v>
      </c>
      <c r="S1008" s="58" t="s">
        <v>85</v>
      </c>
      <c r="T1008" s="59" t="s">
        <v>2019</v>
      </c>
      <c r="U1008" s="58" t="s">
        <v>87</v>
      </c>
      <c r="V1008" s="58" t="s">
        <v>2020</v>
      </c>
      <c r="W1008" s="58" t="s">
        <v>2021</v>
      </c>
      <c r="X1008" s="58" t="s">
        <v>2022</v>
      </c>
      <c r="Y1008" s="58" t="s">
        <v>2023</v>
      </c>
      <c r="Z1008" s="16">
        <v>0</v>
      </c>
      <c r="AA1008" s="16">
        <v>0</v>
      </c>
      <c r="AB1008" s="16">
        <v>0</v>
      </c>
      <c r="AC1008" s="16">
        <v>0</v>
      </c>
      <c r="AD1008" s="36">
        <f t="shared" si="107"/>
        <v>0</v>
      </c>
      <c r="AE1008" s="16">
        <v>0</v>
      </c>
      <c r="AF1008" s="16">
        <v>0</v>
      </c>
      <c r="AG1008" s="16">
        <f t="shared" si="108"/>
        <v>0</v>
      </c>
      <c r="AH1008" s="16">
        <v>0</v>
      </c>
      <c r="AI1008" s="16">
        <v>0</v>
      </c>
      <c r="AJ1008" s="16">
        <f t="shared" si="109"/>
        <v>0</v>
      </c>
      <c r="AK1008" s="16">
        <v>0</v>
      </c>
      <c r="AL1008" s="16">
        <v>0</v>
      </c>
      <c r="AM1008" s="16">
        <f t="shared" si="110"/>
        <v>0</v>
      </c>
      <c r="AN1008" s="16">
        <v>0</v>
      </c>
      <c r="AO1008" s="16">
        <v>0</v>
      </c>
      <c r="AP1008" s="16">
        <f t="shared" si="111"/>
        <v>0</v>
      </c>
      <c r="AQ1008" s="16">
        <v>100000</v>
      </c>
      <c r="AR1008" s="16">
        <f t="shared" si="112"/>
        <v>0</v>
      </c>
      <c r="AS1008" s="16" t="s">
        <v>3976</v>
      </c>
      <c r="AT1008" s="16" t="s">
        <v>2075</v>
      </c>
      <c r="AU1008" s="16" t="s">
        <v>274</v>
      </c>
      <c r="AV1008" s="16">
        <v>0</v>
      </c>
      <c r="AW1008" s="36">
        <v>0</v>
      </c>
      <c r="AX1008" s="36">
        <v>0</v>
      </c>
      <c r="AY1008" s="36">
        <v>0</v>
      </c>
      <c r="AZ1008" s="36">
        <v>0</v>
      </c>
      <c r="BA1008" s="36">
        <v>0</v>
      </c>
      <c r="BB1008" s="36"/>
    </row>
    <row r="1009" spans="1:54" hidden="1" x14ac:dyDescent="0.25">
      <c r="A1009" s="2" t="str">
        <f t="shared" si="106"/>
        <v>R</v>
      </c>
      <c r="B1009" s="34" t="s">
        <v>253</v>
      </c>
      <c r="C1009" s="40" t="s">
        <v>3908</v>
      </c>
      <c r="D1009" s="40" t="s">
        <v>3909</v>
      </c>
      <c r="E1009" s="40" t="s">
        <v>3908</v>
      </c>
      <c r="F1009" s="40" t="s">
        <v>3909</v>
      </c>
      <c r="G1009" s="40" t="s">
        <v>3908</v>
      </c>
      <c r="H1009" s="40" t="s">
        <v>3909</v>
      </c>
      <c r="I1009" s="40" t="s">
        <v>3991</v>
      </c>
      <c r="J1009" s="40" t="s">
        <v>3992</v>
      </c>
      <c r="K1009" s="2" t="s">
        <v>283</v>
      </c>
      <c r="L1009" s="40" t="s">
        <v>3909</v>
      </c>
      <c r="M1009" s="40" t="s">
        <v>3909</v>
      </c>
      <c r="N1009" s="2" t="s">
        <v>264</v>
      </c>
      <c r="O1009" s="40" t="s">
        <v>3912</v>
      </c>
      <c r="P1009" s="58" t="s">
        <v>266</v>
      </c>
      <c r="Q1009" s="58" t="s">
        <v>118</v>
      </c>
      <c r="R1009" s="58" t="s">
        <v>267</v>
      </c>
      <c r="S1009" s="58" t="s">
        <v>182</v>
      </c>
      <c r="T1009" s="59" t="s">
        <v>2982</v>
      </c>
      <c r="U1009" s="58" t="s">
        <v>194</v>
      </c>
      <c r="V1009" s="58" t="s">
        <v>2020</v>
      </c>
      <c r="W1009" s="58" t="s">
        <v>2021</v>
      </c>
      <c r="X1009" s="58" t="s">
        <v>2022</v>
      </c>
      <c r="Y1009" s="58" t="s">
        <v>2023</v>
      </c>
      <c r="Z1009" s="16">
        <v>0</v>
      </c>
      <c r="AA1009" s="16">
        <v>0</v>
      </c>
      <c r="AB1009" s="16">
        <v>0</v>
      </c>
      <c r="AC1009" s="16">
        <v>0</v>
      </c>
      <c r="AD1009" s="36">
        <f t="shared" si="107"/>
        <v>0</v>
      </c>
      <c r="AE1009" s="16">
        <v>0</v>
      </c>
      <c r="AF1009" s="16">
        <v>3675000</v>
      </c>
      <c r="AG1009" s="16">
        <f t="shared" si="108"/>
        <v>-3675000</v>
      </c>
      <c r="AH1009" s="16">
        <v>0</v>
      </c>
      <c r="AI1009" s="16">
        <v>0</v>
      </c>
      <c r="AJ1009" s="16">
        <f t="shared" si="109"/>
        <v>0</v>
      </c>
      <c r="AK1009" s="16">
        <v>0</v>
      </c>
      <c r="AL1009" s="16">
        <v>0</v>
      </c>
      <c r="AM1009" s="16">
        <f t="shared" si="110"/>
        <v>0</v>
      </c>
      <c r="AN1009" s="16">
        <v>0</v>
      </c>
      <c r="AO1009" s="16">
        <v>0</v>
      </c>
      <c r="AP1009" s="16">
        <f t="shared" si="111"/>
        <v>0</v>
      </c>
      <c r="AQ1009" s="16">
        <v>0</v>
      </c>
      <c r="AR1009" s="16">
        <f t="shared" si="112"/>
        <v>-3675000</v>
      </c>
      <c r="AS1009" s="16" t="s">
        <v>1997</v>
      </c>
      <c r="AT1009" s="16" t="s">
        <v>3993</v>
      </c>
      <c r="AU1009" s="16" t="s">
        <v>274</v>
      </c>
      <c r="AV1009" s="16">
        <v>0</v>
      </c>
      <c r="AW1009" s="36">
        <v>0</v>
      </c>
      <c r="AX1009" s="36">
        <v>0</v>
      </c>
      <c r="AY1009" s="36">
        <v>0</v>
      </c>
      <c r="AZ1009" s="36">
        <v>0</v>
      </c>
      <c r="BA1009" s="36">
        <v>0</v>
      </c>
      <c r="BB1009" s="36"/>
    </row>
    <row r="1010" spans="1:54" hidden="1" x14ac:dyDescent="0.25">
      <c r="A1010" s="2" t="str">
        <f t="shared" si="106"/>
        <v>R</v>
      </c>
      <c r="B1010" s="34" t="s">
        <v>253</v>
      </c>
      <c r="C1010" s="40" t="s">
        <v>3908</v>
      </c>
      <c r="D1010" s="40" t="s">
        <v>3909</v>
      </c>
      <c r="E1010" s="40" t="s">
        <v>3908</v>
      </c>
      <c r="F1010" s="40" t="s">
        <v>3909</v>
      </c>
      <c r="G1010" s="40" t="s">
        <v>3908</v>
      </c>
      <c r="H1010" s="40" t="s">
        <v>3909</v>
      </c>
      <c r="I1010" s="40" t="s">
        <v>3994</v>
      </c>
      <c r="J1010" s="40" t="s">
        <v>3995</v>
      </c>
      <c r="K1010" s="2" t="s">
        <v>283</v>
      </c>
      <c r="L1010" s="40" t="s">
        <v>3909</v>
      </c>
      <c r="M1010" s="40" t="s">
        <v>3909</v>
      </c>
      <c r="N1010" s="2" t="s">
        <v>264</v>
      </c>
      <c r="O1010" s="40" t="s">
        <v>3912</v>
      </c>
      <c r="P1010" s="58" t="s">
        <v>266</v>
      </c>
      <c r="Q1010" s="58" t="s">
        <v>118</v>
      </c>
      <c r="R1010" s="58" t="s">
        <v>267</v>
      </c>
      <c r="S1010" s="58" t="s">
        <v>182</v>
      </c>
      <c r="T1010" s="59" t="s">
        <v>2982</v>
      </c>
      <c r="U1010" s="58" t="s">
        <v>194</v>
      </c>
      <c r="V1010" s="58" t="s">
        <v>2020</v>
      </c>
      <c r="W1010" s="58" t="s">
        <v>2021</v>
      </c>
      <c r="X1010" s="58" t="s">
        <v>2022</v>
      </c>
      <c r="Y1010" s="58" t="s">
        <v>2023</v>
      </c>
      <c r="Z1010" s="16">
        <v>0</v>
      </c>
      <c r="AA1010" s="16">
        <v>0</v>
      </c>
      <c r="AB1010" s="16">
        <v>0</v>
      </c>
      <c r="AC1010" s="16">
        <v>0</v>
      </c>
      <c r="AD1010" s="36">
        <f t="shared" si="107"/>
        <v>0</v>
      </c>
      <c r="AE1010" s="16">
        <v>0</v>
      </c>
      <c r="AF1010" s="16">
        <v>0</v>
      </c>
      <c r="AG1010" s="16">
        <f t="shared" si="108"/>
        <v>0</v>
      </c>
      <c r="AH1010" s="16">
        <v>0</v>
      </c>
      <c r="AI1010" s="16">
        <v>1128600</v>
      </c>
      <c r="AJ1010" s="16">
        <f t="shared" si="109"/>
        <v>-1128600</v>
      </c>
      <c r="AK1010" s="16">
        <v>0</v>
      </c>
      <c r="AL1010" s="16">
        <v>0</v>
      </c>
      <c r="AM1010" s="16">
        <f t="shared" si="110"/>
        <v>0</v>
      </c>
      <c r="AN1010" s="16">
        <v>0</v>
      </c>
      <c r="AO1010" s="16">
        <v>0</v>
      </c>
      <c r="AP1010" s="16">
        <f t="shared" si="111"/>
        <v>0</v>
      </c>
      <c r="AQ1010" s="16">
        <v>0</v>
      </c>
      <c r="AR1010" s="16">
        <f t="shared" si="112"/>
        <v>-1128600</v>
      </c>
      <c r="AS1010" s="16" t="s">
        <v>3976</v>
      </c>
      <c r="AT1010" s="16" t="s">
        <v>3996</v>
      </c>
      <c r="AU1010" s="16" t="s">
        <v>274</v>
      </c>
      <c r="AV1010" s="16">
        <v>0</v>
      </c>
      <c r="AW1010" s="36">
        <v>0</v>
      </c>
      <c r="AX1010" s="36">
        <v>0</v>
      </c>
      <c r="AY1010" s="36">
        <v>0</v>
      </c>
      <c r="AZ1010" s="36">
        <v>0</v>
      </c>
      <c r="BA1010" s="36">
        <v>0</v>
      </c>
      <c r="BB1010" s="36"/>
    </row>
    <row r="1011" spans="1:54" hidden="1" x14ac:dyDescent="0.25">
      <c r="A1011" s="2" t="str">
        <f t="shared" si="106"/>
        <v>R</v>
      </c>
      <c r="B1011" s="34" t="s">
        <v>253</v>
      </c>
      <c r="C1011" s="40" t="s">
        <v>3908</v>
      </c>
      <c r="D1011" s="40" t="s">
        <v>3909</v>
      </c>
      <c r="E1011" s="40" t="s">
        <v>3908</v>
      </c>
      <c r="F1011" s="40" t="s">
        <v>3909</v>
      </c>
      <c r="G1011" s="40" t="s">
        <v>3908</v>
      </c>
      <c r="H1011" s="40" t="s">
        <v>3909</v>
      </c>
      <c r="I1011" s="40" t="s">
        <v>3997</v>
      </c>
      <c r="J1011" s="40" t="s">
        <v>3998</v>
      </c>
      <c r="K1011" s="2" t="s">
        <v>283</v>
      </c>
      <c r="L1011" s="40" t="s">
        <v>3909</v>
      </c>
      <c r="M1011" s="40" t="s">
        <v>3909</v>
      </c>
      <c r="N1011" s="2" t="s">
        <v>264</v>
      </c>
      <c r="O1011" s="40" t="s">
        <v>3912</v>
      </c>
      <c r="P1011" s="58" t="s">
        <v>266</v>
      </c>
      <c r="Q1011" s="58" t="s">
        <v>118</v>
      </c>
      <c r="R1011" s="58" t="s">
        <v>267</v>
      </c>
      <c r="S1011" s="58" t="s">
        <v>182</v>
      </c>
      <c r="T1011" s="59" t="s">
        <v>2982</v>
      </c>
      <c r="U1011" s="58" t="s">
        <v>194</v>
      </c>
      <c r="V1011" s="58" t="s">
        <v>2020</v>
      </c>
      <c r="W1011" s="58" t="s">
        <v>2021</v>
      </c>
      <c r="X1011" s="58" t="s">
        <v>2022</v>
      </c>
      <c r="Y1011" s="58" t="s">
        <v>2023</v>
      </c>
      <c r="Z1011" s="16">
        <v>0</v>
      </c>
      <c r="AA1011" s="16">
        <v>0</v>
      </c>
      <c r="AB1011" s="16">
        <v>0</v>
      </c>
      <c r="AC1011" s="16">
        <v>0</v>
      </c>
      <c r="AD1011" s="36">
        <f t="shared" si="107"/>
        <v>0</v>
      </c>
      <c r="AE1011" s="16">
        <v>0</v>
      </c>
      <c r="AF1011" s="16">
        <v>1134000</v>
      </c>
      <c r="AG1011" s="16">
        <f t="shared" si="108"/>
        <v>-1134000</v>
      </c>
      <c r="AH1011" s="16">
        <v>0</v>
      </c>
      <c r="AI1011" s="16">
        <v>0</v>
      </c>
      <c r="AJ1011" s="16">
        <f t="shared" si="109"/>
        <v>0</v>
      </c>
      <c r="AK1011" s="16">
        <v>0</v>
      </c>
      <c r="AL1011" s="16">
        <v>0</v>
      </c>
      <c r="AM1011" s="16">
        <f t="shared" si="110"/>
        <v>0</v>
      </c>
      <c r="AN1011" s="16">
        <v>0</v>
      </c>
      <c r="AO1011" s="16">
        <v>0</v>
      </c>
      <c r="AP1011" s="16">
        <f t="shared" si="111"/>
        <v>0</v>
      </c>
      <c r="AQ1011" s="16">
        <v>0</v>
      </c>
      <c r="AR1011" s="16">
        <f t="shared" si="112"/>
        <v>-1134000</v>
      </c>
      <c r="AS1011" s="16" t="s">
        <v>3976</v>
      </c>
      <c r="AT1011" s="16" t="s">
        <v>3999</v>
      </c>
      <c r="AU1011" s="16" t="s">
        <v>274</v>
      </c>
      <c r="AV1011" s="16">
        <v>0</v>
      </c>
      <c r="AW1011" s="36">
        <v>0</v>
      </c>
      <c r="AX1011" s="36">
        <v>0</v>
      </c>
      <c r="AY1011" s="36">
        <v>0</v>
      </c>
      <c r="AZ1011" s="36">
        <v>0</v>
      </c>
      <c r="BA1011" s="36">
        <v>0</v>
      </c>
      <c r="BB1011" s="36"/>
    </row>
    <row r="1012" spans="1:54" hidden="1" x14ac:dyDescent="0.25">
      <c r="A1012" s="2" t="str">
        <f t="shared" si="106"/>
        <v>R</v>
      </c>
      <c r="B1012" s="34" t="s">
        <v>253</v>
      </c>
      <c r="C1012" s="40" t="s">
        <v>3908</v>
      </c>
      <c r="D1012" s="40" t="s">
        <v>3909</v>
      </c>
      <c r="E1012" s="40" t="s">
        <v>3908</v>
      </c>
      <c r="F1012" s="40" t="s">
        <v>3909</v>
      </c>
      <c r="G1012" s="40" t="s">
        <v>3908</v>
      </c>
      <c r="H1012" s="40" t="s">
        <v>3909</v>
      </c>
      <c r="I1012" s="40" t="s">
        <v>4000</v>
      </c>
      <c r="J1012" s="40" t="s">
        <v>4001</v>
      </c>
      <c r="K1012" s="2" t="s">
        <v>283</v>
      </c>
      <c r="L1012" s="40" t="s">
        <v>3909</v>
      </c>
      <c r="M1012" s="40" t="s">
        <v>3909</v>
      </c>
      <c r="N1012" s="2" t="s">
        <v>264</v>
      </c>
      <c r="O1012" s="40" t="s">
        <v>3912</v>
      </c>
      <c r="P1012" s="58" t="s">
        <v>266</v>
      </c>
      <c r="Q1012" s="58" t="s">
        <v>118</v>
      </c>
      <c r="R1012" s="58" t="s">
        <v>267</v>
      </c>
      <c r="S1012" s="58" t="s">
        <v>182</v>
      </c>
      <c r="T1012" s="59" t="s">
        <v>2982</v>
      </c>
      <c r="U1012" s="58" t="s">
        <v>194</v>
      </c>
      <c r="V1012" s="58" t="s">
        <v>2020</v>
      </c>
      <c r="W1012" s="58" t="s">
        <v>2021</v>
      </c>
      <c r="X1012" s="58" t="s">
        <v>2022</v>
      </c>
      <c r="Y1012" s="58" t="s">
        <v>2023</v>
      </c>
      <c r="Z1012" s="16">
        <v>0</v>
      </c>
      <c r="AA1012" s="16">
        <v>0</v>
      </c>
      <c r="AB1012" s="16">
        <v>0</v>
      </c>
      <c r="AC1012" s="16">
        <v>0</v>
      </c>
      <c r="AD1012" s="36">
        <f t="shared" si="107"/>
        <v>0</v>
      </c>
      <c r="AE1012" s="16">
        <v>0</v>
      </c>
      <c r="AF1012" s="16">
        <v>1426000</v>
      </c>
      <c r="AG1012" s="16">
        <f t="shared" si="108"/>
        <v>-1426000</v>
      </c>
      <c r="AH1012" s="16">
        <v>0</v>
      </c>
      <c r="AI1012" s="16">
        <v>0</v>
      </c>
      <c r="AJ1012" s="16">
        <f t="shared" si="109"/>
        <v>0</v>
      </c>
      <c r="AK1012" s="16">
        <v>0</v>
      </c>
      <c r="AL1012" s="16">
        <v>0</v>
      </c>
      <c r="AM1012" s="16">
        <f t="shared" si="110"/>
        <v>0</v>
      </c>
      <c r="AN1012" s="16">
        <v>0</v>
      </c>
      <c r="AO1012" s="16">
        <v>0</v>
      </c>
      <c r="AP1012" s="16">
        <f t="shared" si="111"/>
        <v>0</v>
      </c>
      <c r="AQ1012" s="16">
        <v>0</v>
      </c>
      <c r="AR1012" s="16">
        <f t="shared" si="112"/>
        <v>-1426000</v>
      </c>
      <c r="AS1012" s="16" t="s">
        <v>3976</v>
      </c>
      <c r="AT1012" s="16" t="s">
        <v>273</v>
      </c>
      <c r="AU1012" s="16" t="s">
        <v>274</v>
      </c>
      <c r="AV1012" s="16">
        <v>0</v>
      </c>
      <c r="AW1012" s="36">
        <v>0</v>
      </c>
      <c r="AX1012" s="36">
        <v>0</v>
      </c>
      <c r="AY1012" s="36">
        <v>0</v>
      </c>
      <c r="AZ1012" s="36">
        <v>0</v>
      </c>
      <c r="BA1012" s="36">
        <v>0</v>
      </c>
      <c r="BB1012" s="36"/>
    </row>
    <row r="1013" spans="1:54" hidden="1" x14ac:dyDescent="0.25">
      <c r="A1013" s="2" t="str">
        <f t="shared" si="106"/>
        <v>R</v>
      </c>
      <c r="B1013" s="34" t="s">
        <v>253</v>
      </c>
      <c r="C1013" s="40" t="s">
        <v>3908</v>
      </c>
      <c r="D1013" s="40" t="s">
        <v>3909</v>
      </c>
      <c r="E1013" s="40" t="s">
        <v>3908</v>
      </c>
      <c r="F1013" s="40" t="s">
        <v>3909</v>
      </c>
      <c r="G1013" s="40" t="s">
        <v>3908</v>
      </c>
      <c r="H1013" s="40" t="s">
        <v>3909</v>
      </c>
      <c r="I1013" s="40" t="s">
        <v>4002</v>
      </c>
      <c r="J1013" s="40" t="s">
        <v>4003</v>
      </c>
      <c r="K1013" s="2" t="s">
        <v>283</v>
      </c>
      <c r="L1013" s="40" t="s">
        <v>3909</v>
      </c>
      <c r="M1013" s="40" t="s">
        <v>3909</v>
      </c>
      <c r="N1013" s="2" t="s">
        <v>264</v>
      </c>
      <c r="O1013" s="40" t="s">
        <v>3912</v>
      </c>
      <c r="P1013" s="58" t="s">
        <v>266</v>
      </c>
      <c r="Q1013" s="58" t="s">
        <v>118</v>
      </c>
      <c r="R1013" s="58" t="s">
        <v>267</v>
      </c>
      <c r="S1013" s="58" t="s">
        <v>182</v>
      </c>
      <c r="T1013" s="59" t="s">
        <v>2982</v>
      </c>
      <c r="U1013" s="58" t="s">
        <v>194</v>
      </c>
      <c r="V1013" s="58" t="s">
        <v>2020</v>
      </c>
      <c r="W1013" s="58" t="s">
        <v>2021</v>
      </c>
      <c r="X1013" s="58" t="s">
        <v>2022</v>
      </c>
      <c r="Y1013" s="58" t="s">
        <v>2023</v>
      </c>
      <c r="Z1013" s="16">
        <v>0</v>
      </c>
      <c r="AA1013" s="16">
        <v>0</v>
      </c>
      <c r="AB1013" s="16">
        <v>0</v>
      </c>
      <c r="AC1013" s="16">
        <v>0</v>
      </c>
      <c r="AD1013" s="36">
        <f t="shared" si="107"/>
        <v>0</v>
      </c>
      <c r="AE1013" s="16">
        <v>0</v>
      </c>
      <c r="AF1013" s="16">
        <v>0</v>
      </c>
      <c r="AG1013" s="16">
        <f t="shared" si="108"/>
        <v>0</v>
      </c>
      <c r="AH1013" s="16">
        <v>0</v>
      </c>
      <c r="AI1013" s="16">
        <v>0</v>
      </c>
      <c r="AJ1013" s="16">
        <f t="shared" si="109"/>
        <v>0</v>
      </c>
      <c r="AK1013" s="16">
        <v>0</v>
      </c>
      <c r="AL1013" s="16">
        <v>20000</v>
      </c>
      <c r="AM1013" s="16">
        <f t="shared" si="110"/>
        <v>-20000</v>
      </c>
      <c r="AN1013" s="16">
        <v>0</v>
      </c>
      <c r="AO1013" s="16">
        <v>3000000</v>
      </c>
      <c r="AP1013" s="16">
        <f t="shared" si="111"/>
        <v>-3000000</v>
      </c>
      <c r="AQ1013" s="16">
        <v>0</v>
      </c>
      <c r="AR1013" s="16">
        <f t="shared" si="112"/>
        <v>-3020000</v>
      </c>
      <c r="AS1013" s="16" t="s">
        <v>3976</v>
      </c>
      <c r="AT1013" s="16" t="s">
        <v>4004</v>
      </c>
      <c r="AU1013" s="16" t="s">
        <v>274</v>
      </c>
      <c r="AV1013" s="16">
        <v>0</v>
      </c>
      <c r="AW1013" s="36">
        <v>0</v>
      </c>
      <c r="AX1013" s="36">
        <v>0</v>
      </c>
      <c r="AY1013" s="36">
        <v>0</v>
      </c>
      <c r="AZ1013" s="36">
        <v>0</v>
      </c>
      <c r="BA1013" s="36">
        <v>0</v>
      </c>
      <c r="BB1013" s="36"/>
    </row>
    <row r="1014" spans="1:54" hidden="1" x14ac:dyDescent="0.25">
      <c r="A1014" s="2" t="str">
        <f t="shared" si="106"/>
        <v>R</v>
      </c>
      <c r="B1014" s="34" t="s">
        <v>253</v>
      </c>
      <c r="C1014" s="40" t="s">
        <v>3908</v>
      </c>
      <c r="D1014" s="40" t="s">
        <v>3909</v>
      </c>
      <c r="E1014" s="40" t="s">
        <v>3908</v>
      </c>
      <c r="F1014" s="40" t="s">
        <v>3909</v>
      </c>
      <c r="G1014" s="40" t="s">
        <v>3908</v>
      </c>
      <c r="H1014" s="40" t="s">
        <v>3909</v>
      </c>
      <c r="I1014" s="40" t="s">
        <v>4005</v>
      </c>
      <c r="J1014" s="40" t="s">
        <v>4006</v>
      </c>
      <c r="K1014" s="2" t="s">
        <v>283</v>
      </c>
      <c r="L1014" s="40" t="s">
        <v>3909</v>
      </c>
      <c r="M1014" s="40" t="s">
        <v>3909</v>
      </c>
      <c r="N1014" s="2" t="s">
        <v>264</v>
      </c>
      <c r="O1014" s="40" t="s">
        <v>3912</v>
      </c>
      <c r="P1014" s="58" t="s">
        <v>266</v>
      </c>
      <c r="Q1014" s="58" t="s">
        <v>118</v>
      </c>
      <c r="R1014" s="58" t="s">
        <v>267</v>
      </c>
      <c r="S1014" s="58" t="s">
        <v>182</v>
      </c>
      <c r="T1014" s="59" t="s">
        <v>2008</v>
      </c>
      <c r="U1014" s="58" t="s">
        <v>193</v>
      </c>
      <c r="V1014" s="58" t="s">
        <v>269</v>
      </c>
      <c r="W1014" s="58" t="s">
        <v>270</v>
      </c>
      <c r="X1014" s="58" t="s">
        <v>2009</v>
      </c>
      <c r="Y1014" s="58" t="s">
        <v>2010</v>
      </c>
      <c r="Z1014" s="16">
        <v>0</v>
      </c>
      <c r="AA1014" s="16">
        <v>0</v>
      </c>
      <c r="AB1014" s="16">
        <v>0</v>
      </c>
      <c r="AC1014" s="16">
        <v>0</v>
      </c>
      <c r="AD1014" s="36">
        <f t="shared" si="107"/>
        <v>0</v>
      </c>
      <c r="AE1014" s="16">
        <v>0</v>
      </c>
      <c r="AF1014" s="16">
        <v>0</v>
      </c>
      <c r="AG1014" s="16">
        <f t="shared" si="108"/>
        <v>0</v>
      </c>
      <c r="AH1014" s="16">
        <v>0</v>
      </c>
      <c r="AI1014" s="16">
        <v>0</v>
      </c>
      <c r="AJ1014" s="16">
        <f t="shared" si="109"/>
        <v>0</v>
      </c>
      <c r="AK1014" s="16">
        <v>0</v>
      </c>
      <c r="AL1014" s="16">
        <v>0</v>
      </c>
      <c r="AM1014" s="16">
        <f t="shared" si="110"/>
        <v>0</v>
      </c>
      <c r="AN1014" s="16">
        <v>0</v>
      </c>
      <c r="AO1014" s="16">
        <v>50000</v>
      </c>
      <c r="AP1014" s="16">
        <f t="shared" si="111"/>
        <v>-50000</v>
      </c>
      <c r="AQ1014" s="16">
        <v>1000000</v>
      </c>
      <c r="AR1014" s="16">
        <f t="shared" si="112"/>
        <v>-50000</v>
      </c>
      <c r="AS1014" s="16" t="s">
        <v>3976</v>
      </c>
      <c r="AT1014" s="16" t="s">
        <v>4007</v>
      </c>
      <c r="AU1014" s="16" t="s">
        <v>274</v>
      </c>
      <c r="AV1014" s="16">
        <v>0</v>
      </c>
      <c r="AW1014" s="36">
        <v>0</v>
      </c>
      <c r="AX1014" s="36">
        <v>0</v>
      </c>
      <c r="AY1014" s="36">
        <v>0</v>
      </c>
      <c r="AZ1014" s="36">
        <v>0</v>
      </c>
      <c r="BA1014" s="36">
        <v>0</v>
      </c>
      <c r="BB1014" s="36"/>
    </row>
    <row r="1015" spans="1:54" hidden="1" x14ac:dyDescent="0.25">
      <c r="A1015" s="2" t="str">
        <f t="shared" si="106"/>
        <v>R</v>
      </c>
      <c r="B1015" s="34" t="s">
        <v>253</v>
      </c>
      <c r="C1015" s="40" t="s">
        <v>3908</v>
      </c>
      <c r="D1015" s="40" t="s">
        <v>3909</v>
      </c>
      <c r="E1015" s="40" t="s">
        <v>3908</v>
      </c>
      <c r="F1015" s="40" t="s">
        <v>3909</v>
      </c>
      <c r="G1015" s="40" t="s">
        <v>3908</v>
      </c>
      <c r="H1015" s="40" t="s">
        <v>3909</v>
      </c>
      <c r="I1015" s="40" t="s">
        <v>4008</v>
      </c>
      <c r="J1015" s="40" t="s">
        <v>4009</v>
      </c>
      <c r="K1015" s="2" t="s">
        <v>283</v>
      </c>
      <c r="L1015" s="40" t="s">
        <v>3909</v>
      </c>
      <c r="M1015" s="40" t="s">
        <v>3909</v>
      </c>
      <c r="N1015" s="2" t="s">
        <v>264</v>
      </c>
      <c r="O1015" s="40" t="s">
        <v>3912</v>
      </c>
      <c r="P1015" s="58" t="s">
        <v>266</v>
      </c>
      <c r="Q1015" s="58" t="s">
        <v>118</v>
      </c>
      <c r="R1015" s="58" t="s">
        <v>267</v>
      </c>
      <c r="S1015" s="58" t="s">
        <v>182</v>
      </c>
      <c r="T1015" s="59" t="s">
        <v>2982</v>
      </c>
      <c r="U1015" s="58" t="s">
        <v>194</v>
      </c>
      <c r="V1015" s="58" t="s">
        <v>2020</v>
      </c>
      <c r="W1015" s="58" t="s">
        <v>2021</v>
      </c>
      <c r="X1015" s="58" t="s">
        <v>2022</v>
      </c>
      <c r="Y1015" s="58" t="s">
        <v>2023</v>
      </c>
      <c r="Z1015" s="16">
        <v>0</v>
      </c>
      <c r="AA1015" s="16">
        <v>0</v>
      </c>
      <c r="AB1015" s="16">
        <v>0</v>
      </c>
      <c r="AC1015" s="16">
        <v>0</v>
      </c>
      <c r="AD1015" s="36">
        <f t="shared" si="107"/>
        <v>0</v>
      </c>
      <c r="AE1015" s="16">
        <v>0</v>
      </c>
      <c r="AF1015" s="16">
        <v>20000</v>
      </c>
      <c r="AG1015" s="16">
        <f t="shared" si="108"/>
        <v>-20000</v>
      </c>
      <c r="AH1015" s="16">
        <v>0</v>
      </c>
      <c r="AI1015" s="16">
        <v>1188000</v>
      </c>
      <c r="AJ1015" s="16">
        <f t="shared" si="109"/>
        <v>-1188000</v>
      </c>
      <c r="AK1015" s="16">
        <v>0</v>
      </c>
      <c r="AL1015" s="16">
        <v>0</v>
      </c>
      <c r="AM1015" s="16">
        <f t="shared" si="110"/>
        <v>0</v>
      </c>
      <c r="AN1015" s="16">
        <v>0</v>
      </c>
      <c r="AO1015" s="16">
        <v>0</v>
      </c>
      <c r="AP1015" s="16">
        <f t="shared" si="111"/>
        <v>0</v>
      </c>
      <c r="AQ1015" s="16">
        <v>0</v>
      </c>
      <c r="AR1015" s="16">
        <f t="shared" si="112"/>
        <v>-1208000</v>
      </c>
      <c r="AS1015" s="16" t="s">
        <v>3976</v>
      </c>
      <c r="AT1015" s="16" t="s">
        <v>3999</v>
      </c>
      <c r="AU1015" s="16" t="s">
        <v>274</v>
      </c>
      <c r="AV1015" s="16">
        <v>0</v>
      </c>
      <c r="AW1015" s="36">
        <v>0</v>
      </c>
      <c r="AX1015" s="36">
        <v>0</v>
      </c>
      <c r="AY1015" s="36">
        <v>0</v>
      </c>
      <c r="AZ1015" s="36">
        <v>0</v>
      </c>
      <c r="BA1015" s="36">
        <v>0</v>
      </c>
      <c r="BB1015" s="36"/>
    </row>
    <row r="1016" spans="1:54" hidden="1" x14ac:dyDescent="0.25">
      <c r="A1016" s="2" t="str">
        <f t="shared" si="106"/>
        <v>R</v>
      </c>
      <c r="B1016" s="34" t="s">
        <v>253</v>
      </c>
      <c r="C1016" s="40" t="s">
        <v>3908</v>
      </c>
      <c r="D1016" s="40" t="s">
        <v>3909</v>
      </c>
      <c r="E1016" s="40" t="s">
        <v>3908</v>
      </c>
      <c r="F1016" s="40" t="s">
        <v>3909</v>
      </c>
      <c r="G1016" s="40" t="s">
        <v>3908</v>
      </c>
      <c r="H1016" s="40" t="s">
        <v>3909</v>
      </c>
      <c r="I1016" s="40" t="s">
        <v>4010</v>
      </c>
      <c r="J1016" s="40" t="s">
        <v>4011</v>
      </c>
      <c r="K1016" s="2" t="s">
        <v>283</v>
      </c>
      <c r="L1016" s="40" t="s">
        <v>3909</v>
      </c>
      <c r="M1016" s="40" t="s">
        <v>3909</v>
      </c>
      <c r="N1016" s="2" t="s">
        <v>264</v>
      </c>
      <c r="O1016" s="40" t="s">
        <v>3912</v>
      </c>
      <c r="P1016" s="58" t="s">
        <v>266</v>
      </c>
      <c r="Q1016" s="58" t="s">
        <v>118</v>
      </c>
      <c r="R1016" s="58" t="s">
        <v>267</v>
      </c>
      <c r="S1016" s="58" t="s">
        <v>182</v>
      </c>
      <c r="T1016" s="59" t="s">
        <v>2982</v>
      </c>
      <c r="U1016" s="58" t="s">
        <v>194</v>
      </c>
      <c r="V1016" s="58" t="s">
        <v>2020</v>
      </c>
      <c r="W1016" s="58" t="s">
        <v>2021</v>
      </c>
      <c r="X1016" s="58" t="s">
        <v>2022</v>
      </c>
      <c r="Y1016" s="58" t="s">
        <v>2023</v>
      </c>
      <c r="Z1016" s="16">
        <v>0</v>
      </c>
      <c r="AA1016" s="16">
        <v>0</v>
      </c>
      <c r="AB1016" s="16">
        <v>0</v>
      </c>
      <c r="AC1016" s="16">
        <v>0</v>
      </c>
      <c r="AD1016" s="36">
        <f t="shared" si="107"/>
        <v>0</v>
      </c>
      <c r="AE1016" s="16">
        <v>0</v>
      </c>
      <c r="AF1016" s="16">
        <v>0</v>
      </c>
      <c r="AG1016" s="16">
        <f t="shared" si="108"/>
        <v>0</v>
      </c>
      <c r="AH1016" s="16">
        <v>0</v>
      </c>
      <c r="AI1016" s="16">
        <v>20000</v>
      </c>
      <c r="AJ1016" s="16">
        <f t="shared" si="109"/>
        <v>-20000</v>
      </c>
      <c r="AK1016" s="16">
        <v>0</v>
      </c>
      <c r="AL1016" s="16">
        <v>1202850</v>
      </c>
      <c r="AM1016" s="16">
        <f t="shared" si="110"/>
        <v>-1202850</v>
      </c>
      <c r="AN1016" s="16">
        <v>0</v>
      </c>
      <c r="AO1016" s="16">
        <v>0</v>
      </c>
      <c r="AP1016" s="16">
        <f t="shared" si="111"/>
        <v>0</v>
      </c>
      <c r="AQ1016" s="16">
        <v>0</v>
      </c>
      <c r="AR1016" s="16">
        <f t="shared" si="112"/>
        <v>-1222850</v>
      </c>
      <c r="AS1016" s="16" t="s">
        <v>3976</v>
      </c>
      <c r="AT1016" s="16" t="s">
        <v>3999</v>
      </c>
      <c r="AU1016" s="16" t="s">
        <v>274</v>
      </c>
      <c r="AV1016" s="16">
        <v>0</v>
      </c>
      <c r="AW1016" s="36">
        <v>0</v>
      </c>
      <c r="AX1016" s="36">
        <v>0</v>
      </c>
      <c r="AY1016" s="36">
        <v>0</v>
      </c>
      <c r="AZ1016" s="36">
        <v>0</v>
      </c>
      <c r="BA1016" s="36">
        <v>0</v>
      </c>
      <c r="BB1016" s="36"/>
    </row>
    <row r="1017" spans="1:54" hidden="1" x14ac:dyDescent="0.25">
      <c r="A1017" s="2" t="str">
        <f t="shared" si="106"/>
        <v>R</v>
      </c>
      <c r="B1017" s="34" t="s">
        <v>253</v>
      </c>
      <c r="C1017" s="40" t="s">
        <v>3908</v>
      </c>
      <c r="D1017" s="40" t="s">
        <v>3909</v>
      </c>
      <c r="E1017" s="40" t="s">
        <v>3908</v>
      </c>
      <c r="F1017" s="40" t="s">
        <v>3909</v>
      </c>
      <c r="G1017" s="40" t="s">
        <v>3908</v>
      </c>
      <c r="H1017" s="40" t="s">
        <v>3909</v>
      </c>
      <c r="I1017" s="40" t="s">
        <v>4012</v>
      </c>
      <c r="J1017" s="40" t="s">
        <v>4013</v>
      </c>
      <c r="K1017" s="2" t="s">
        <v>283</v>
      </c>
      <c r="L1017" s="40" t="s">
        <v>3909</v>
      </c>
      <c r="M1017" s="40" t="s">
        <v>3909</v>
      </c>
      <c r="N1017" s="2" t="s">
        <v>264</v>
      </c>
      <c r="O1017" s="40" t="s">
        <v>3912</v>
      </c>
      <c r="P1017" s="58" t="s">
        <v>266</v>
      </c>
      <c r="Q1017" s="58" t="s">
        <v>118</v>
      </c>
      <c r="R1017" s="58" t="s">
        <v>267</v>
      </c>
      <c r="S1017" s="58" t="s">
        <v>182</v>
      </c>
      <c r="T1017" s="59" t="s">
        <v>2982</v>
      </c>
      <c r="U1017" s="58" t="s">
        <v>194</v>
      </c>
      <c r="V1017" s="58" t="s">
        <v>2020</v>
      </c>
      <c r="W1017" s="58" t="s">
        <v>2021</v>
      </c>
      <c r="X1017" s="58" t="s">
        <v>2022</v>
      </c>
      <c r="Y1017" s="58" t="s">
        <v>2023</v>
      </c>
      <c r="Z1017" s="16">
        <v>0</v>
      </c>
      <c r="AA1017" s="16">
        <v>0</v>
      </c>
      <c r="AB1017" s="16">
        <v>0</v>
      </c>
      <c r="AC1017" s="16">
        <v>0</v>
      </c>
      <c r="AD1017" s="36">
        <f t="shared" si="107"/>
        <v>0</v>
      </c>
      <c r="AE1017" s="16">
        <v>0</v>
      </c>
      <c r="AF1017" s="16">
        <v>0</v>
      </c>
      <c r="AG1017" s="16">
        <f t="shared" si="108"/>
        <v>0</v>
      </c>
      <c r="AH1017" s="16">
        <v>0</v>
      </c>
      <c r="AI1017" s="16">
        <v>20000</v>
      </c>
      <c r="AJ1017" s="16">
        <f t="shared" si="109"/>
        <v>-20000</v>
      </c>
      <c r="AK1017" s="16">
        <v>0</v>
      </c>
      <c r="AL1017" s="16">
        <v>1247400</v>
      </c>
      <c r="AM1017" s="16">
        <f t="shared" si="110"/>
        <v>-1247400</v>
      </c>
      <c r="AN1017" s="16">
        <v>0</v>
      </c>
      <c r="AO1017" s="16">
        <v>0</v>
      </c>
      <c r="AP1017" s="16">
        <f t="shared" si="111"/>
        <v>0</v>
      </c>
      <c r="AQ1017" s="16">
        <v>0</v>
      </c>
      <c r="AR1017" s="16">
        <f t="shared" si="112"/>
        <v>-1267400</v>
      </c>
      <c r="AS1017" s="16" t="s">
        <v>3976</v>
      </c>
      <c r="AT1017" s="16" t="s">
        <v>273</v>
      </c>
      <c r="AU1017" s="16" t="s">
        <v>274</v>
      </c>
      <c r="AV1017" s="16">
        <v>0</v>
      </c>
      <c r="AW1017" s="36">
        <v>0</v>
      </c>
      <c r="AX1017" s="36">
        <v>0</v>
      </c>
      <c r="AY1017" s="36">
        <v>0</v>
      </c>
      <c r="AZ1017" s="36">
        <v>0</v>
      </c>
      <c r="BA1017" s="36">
        <v>0</v>
      </c>
      <c r="BB1017" s="36"/>
    </row>
    <row r="1018" spans="1:54" hidden="1" x14ac:dyDescent="0.25">
      <c r="A1018" s="2" t="str">
        <f t="shared" si="106"/>
        <v>R</v>
      </c>
      <c r="B1018" s="34" t="s">
        <v>253</v>
      </c>
      <c r="C1018" s="40" t="s">
        <v>3908</v>
      </c>
      <c r="D1018" s="40" t="s">
        <v>3909</v>
      </c>
      <c r="E1018" s="40" t="s">
        <v>3908</v>
      </c>
      <c r="F1018" s="40" t="s">
        <v>3909</v>
      </c>
      <c r="G1018" s="40" t="s">
        <v>3908</v>
      </c>
      <c r="H1018" s="40" t="s">
        <v>3909</v>
      </c>
      <c r="I1018" s="40" t="s">
        <v>4014</v>
      </c>
      <c r="J1018" s="40" t="s">
        <v>4015</v>
      </c>
      <c r="K1018" s="2" t="s">
        <v>283</v>
      </c>
      <c r="L1018" s="40" t="s">
        <v>3909</v>
      </c>
      <c r="M1018" s="40" t="s">
        <v>3909</v>
      </c>
      <c r="N1018" s="2" t="s">
        <v>264</v>
      </c>
      <c r="O1018" s="40" t="s">
        <v>3912</v>
      </c>
      <c r="P1018" s="58" t="s">
        <v>266</v>
      </c>
      <c r="Q1018" s="58" t="s">
        <v>118</v>
      </c>
      <c r="R1018" s="58" t="s">
        <v>267</v>
      </c>
      <c r="S1018" s="58" t="s">
        <v>182</v>
      </c>
      <c r="T1018" s="59" t="s">
        <v>2982</v>
      </c>
      <c r="U1018" s="58" t="s">
        <v>194</v>
      </c>
      <c r="V1018" s="58" t="s">
        <v>2020</v>
      </c>
      <c r="W1018" s="58" t="s">
        <v>2021</v>
      </c>
      <c r="X1018" s="58" t="s">
        <v>2022</v>
      </c>
      <c r="Y1018" s="58" t="s">
        <v>2023</v>
      </c>
      <c r="Z1018" s="16">
        <v>0</v>
      </c>
      <c r="AA1018" s="16">
        <v>0</v>
      </c>
      <c r="AB1018" s="16">
        <v>0</v>
      </c>
      <c r="AC1018" s="16">
        <v>0</v>
      </c>
      <c r="AD1018" s="36">
        <f t="shared" si="107"/>
        <v>0</v>
      </c>
      <c r="AE1018" s="16">
        <v>0</v>
      </c>
      <c r="AF1018" s="16">
        <v>0</v>
      </c>
      <c r="AG1018" s="16">
        <f t="shared" si="108"/>
        <v>0</v>
      </c>
      <c r="AH1018" s="16">
        <v>0</v>
      </c>
      <c r="AI1018" s="16">
        <v>20000</v>
      </c>
      <c r="AJ1018" s="16">
        <f t="shared" si="109"/>
        <v>-20000</v>
      </c>
      <c r="AK1018" s="16">
        <v>0</v>
      </c>
      <c r="AL1018" s="16">
        <v>1065250</v>
      </c>
      <c r="AM1018" s="16">
        <f t="shared" si="110"/>
        <v>-1065250</v>
      </c>
      <c r="AN1018" s="16">
        <v>0</v>
      </c>
      <c r="AO1018" s="16">
        <v>0</v>
      </c>
      <c r="AP1018" s="16">
        <f t="shared" si="111"/>
        <v>0</v>
      </c>
      <c r="AQ1018" s="16">
        <v>0</v>
      </c>
      <c r="AR1018" s="16">
        <f t="shared" si="112"/>
        <v>-1085250</v>
      </c>
      <c r="AS1018" s="16" t="s">
        <v>3976</v>
      </c>
      <c r="AT1018" s="16" t="s">
        <v>273</v>
      </c>
      <c r="AU1018" s="16" t="s">
        <v>274</v>
      </c>
      <c r="AV1018" s="16">
        <v>0</v>
      </c>
      <c r="AW1018" s="36">
        <v>0</v>
      </c>
      <c r="AX1018" s="36">
        <v>0</v>
      </c>
      <c r="AY1018" s="36">
        <v>0</v>
      </c>
      <c r="AZ1018" s="36">
        <v>0</v>
      </c>
      <c r="BA1018" s="36">
        <v>0</v>
      </c>
      <c r="BB1018" s="36"/>
    </row>
    <row r="1019" spans="1:54" hidden="1" x14ac:dyDescent="0.25">
      <c r="A1019" s="2" t="str">
        <f t="shared" si="106"/>
        <v>R</v>
      </c>
      <c r="B1019" s="34" t="s">
        <v>253</v>
      </c>
      <c r="C1019" s="40" t="s">
        <v>3908</v>
      </c>
      <c r="D1019" s="40" t="s">
        <v>3909</v>
      </c>
      <c r="E1019" s="40" t="s">
        <v>3908</v>
      </c>
      <c r="F1019" s="40" t="s">
        <v>3909</v>
      </c>
      <c r="G1019" s="40" t="s">
        <v>3908</v>
      </c>
      <c r="H1019" s="40" t="s">
        <v>3909</v>
      </c>
      <c r="I1019" s="40" t="s">
        <v>4016</v>
      </c>
      <c r="J1019" s="40" t="s">
        <v>4017</v>
      </c>
      <c r="K1019" s="2" t="s">
        <v>283</v>
      </c>
      <c r="L1019" s="40" t="s">
        <v>3909</v>
      </c>
      <c r="M1019" s="40" t="s">
        <v>3909</v>
      </c>
      <c r="N1019" s="2" t="s">
        <v>264</v>
      </c>
      <c r="O1019" s="40" t="s">
        <v>3912</v>
      </c>
      <c r="P1019" s="58" t="s">
        <v>266</v>
      </c>
      <c r="Q1019" s="58" t="s">
        <v>118</v>
      </c>
      <c r="R1019" s="58" t="s">
        <v>267</v>
      </c>
      <c r="S1019" s="58" t="s">
        <v>182</v>
      </c>
      <c r="T1019" s="59" t="s">
        <v>2982</v>
      </c>
      <c r="U1019" s="58" t="s">
        <v>194</v>
      </c>
      <c r="V1019" s="58" t="s">
        <v>2020</v>
      </c>
      <c r="W1019" s="58" t="s">
        <v>2021</v>
      </c>
      <c r="X1019" s="58" t="s">
        <v>2022</v>
      </c>
      <c r="Y1019" s="58" t="s">
        <v>2023</v>
      </c>
      <c r="Z1019" s="16">
        <v>0</v>
      </c>
      <c r="AA1019" s="16">
        <v>0</v>
      </c>
      <c r="AB1019" s="16">
        <v>0</v>
      </c>
      <c r="AC1019" s="16">
        <v>0</v>
      </c>
      <c r="AD1019" s="36">
        <f t="shared" si="107"/>
        <v>0</v>
      </c>
      <c r="AE1019" s="16">
        <v>0</v>
      </c>
      <c r="AF1019" s="16">
        <v>0</v>
      </c>
      <c r="AG1019" s="16">
        <f t="shared" si="108"/>
        <v>0</v>
      </c>
      <c r="AH1019" s="16">
        <v>0</v>
      </c>
      <c r="AI1019" s="16">
        <v>0</v>
      </c>
      <c r="AJ1019" s="16">
        <f t="shared" si="109"/>
        <v>0</v>
      </c>
      <c r="AK1019" s="16">
        <v>0</v>
      </c>
      <c r="AL1019" s="16">
        <v>20000</v>
      </c>
      <c r="AM1019" s="16">
        <f t="shared" si="110"/>
        <v>-20000</v>
      </c>
      <c r="AN1019" s="16">
        <v>0</v>
      </c>
      <c r="AO1019" s="16">
        <v>1188000</v>
      </c>
      <c r="AP1019" s="16">
        <f t="shared" si="111"/>
        <v>-1188000</v>
      </c>
      <c r="AQ1019" s="16">
        <v>0</v>
      </c>
      <c r="AR1019" s="16">
        <f t="shared" si="112"/>
        <v>-1208000</v>
      </c>
      <c r="AS1019" s="16" t="s">
        <v>3976</v>
      </c>
      <c r="AT1019" s="16" t="s">
        <v>273</v>
      </c>
      <c r="AU1019" s="16" t="s">
        <v>274</v>
      </c>
      <c r="AV1019" s="16">
        <v>0</v>
      </c>
      <c r="AW1019" s="36">
        <v>0</v>
      </c>
      <c r="AX1019" s="36">
        <v>0</v>
      </c>
      <c r="AY1019" s="36">
        <v>0</v>
      </c>
      <c r="AZ1019" s="36">
        <v>0</v>
      </c>
      <c r="BA1019" s="36">
        <v>0</v>
      </c>
      <c r="BB1019" s="36"/>
    </row>
    <row r="1020" spans="1:54" hidden="1" x14ac:dyDescent="0.25">
      <c r="A1020" s="2" t="str">
        <f t="shared" si="106"/>
        <v>R</v>
      </c>
      <c r="B1020" s="34" t="s">
        <v>253</v>
      </c>
      <c r="C1020" s="40" t="s">
        <v>3908</v>
      </c>
      <c r="D1020" s="40" t="s">
        <v>3909</v>
      </c>
      <c r="E1020" s="40" t="s">
        <v>3908</v>
      </c>
      <c r="F1020" s="40" t="s">
        <v>3909</v>
      </c>
      <c r="G1020" s="40" t="s">
        <v>3908</v>
      </c>
      <c r="H1020" s="40" t="s">
        <v>3909</v>
      </c>
      <c r="I1020" s="40" t="s">
        <v>4018</v>
      </c>
      <c r="J1020" s="40" t="s">
        <v>4019</v>
      </c>
      <c r="K1020" s="2" t="s">
        <v>283</v>
      </c>
      <c r="L1020" s="40" t="s">
        <v>3909</v>
      </c>
      <c r="M1020" s="40" t="s">
        <v>3909</v>
      </c>
      <c r="N1020" s="2" t="s">
        <v>264</v>
      </c>
      <c r="O1020" s="40" t="s">
        <v>3912</v>
      </c>
      <c r="P1020" s="58" t="s">
        <v>266</v>
      </c>
      <c r="Q1020" s="58" t="s">
        <v>118</v>
      </c>
      <c r="R1020" s="58" t="s">
        <v>267</v>
      </c>
      <c r="S1020" s="58" t="s">
        <v>182</v>
      </c>
      <c r="T1020" s="59" t="s">
        <v>2982</v>
      </c>
      <c r="U1020" s="58" t="s">
        <v>194</v>
      </c>
      <c r="V1020" s="58" t="s">
        <v>2020</v>
      </c>
      <c r="W1020" s="58" t="s">
        <v>2021</v>
      </c>
      <c r="X1020" s="58" t="s">
        <v>2022</v>
      </c>
      <c r="Y1020" s="58" t="s">
        <v>2023</v>
      </c>
      <c r="Z1020" s="16">
        <v>0</v>
      </c>
      <c r="AA1020" s="16">
        <v>0</v>
      </c>
      <c r="AB1020" s="16">
        <v>0</v>
      </c>
      <c r="AC1020" s="16">
        <v>0</v>
      </c>
      <c r="AD1020" s="36">
        <f t="shared" si="107"/>
        <v>0</v>
      </c>
      <c r="AE1020" s="16">
        <v>0</v>
      </c>
      <c r="AF1020" s="16">
        <v>0</v>
      </c>
      <c r="AG1020" s="16">
        <f t="shared" si="108"/>
        <v>0</v>
      </c>
      <c r="AH1020" s="16">
        <v>0</v>
      </c>
      <c r="AI1020" s="16">
        <v>0</v>
      </c>
      <c r="AJ1020" s="16">
        <f t="shared" si="109"/>
        <v>0</v>
      </c>
      <c r="AK1020" s="16">
        <v>0</v>
      </c>
      <c r="AL1020" s="16">
        <v>20000</v>
      </c>
      <c r="AM1020" s="16">
        <f t="shared" si="110"/>
        <v>-20000</v>
      </c>
      <c r="AN1020" s="16">
        <v>0</v>
      </c>
      <c r="AO1020" s="16">
        <v>1098900</v>
      </c>
      <c r="AP1020" s="16">
        <f t="shared" si="111"/>
        <v>-1098900</v>
      </c>
      <c r="AQ1020" s="16">
        <v>0</v>
      </c>
      <c r="AR1020" s="16">
        <f t="shared" si="112"/>
        <v>-1118900</v>
      </c>
      <c r="AS1020" s="16" t="s">
        <v>3976</v>
      </c>
      <c r="AT1020" s="16" t="s">
        <v>273</v>
      </c>
      <c r="AU1020" s="16" t="s">
        <v>274</v>
      </c>
      <c r="AV1020" s="16">
        <v>0</v>
      </c>
      <c r="AW1020" s="36">
        <v>0</v>
      </c>
      <c r="AX1020" s="36">
        <v>0</v>
      </c>
      <c r="AY1020" s="36">
        <v>0</v>
      </c>
      <c r="AZ1020" s="36">
        <v>0</v>
      </c>
      <c r="BA1020" s="36">
        <v>0</v>
      </c>
      <c r="BB1020" s="36"/>
    </row>
    <row r="1021" spans="1:54" hidden="1" x14ac:dyDescent="0.25">
      <c r="A1021" s="2" t="str">
        <f t="shared" si="106"/>
        <v>R</v>
      </c>
      <c r="B1021" s="34" t="s">
        <v>253</v>
      </c>
      <c r="C1021" s="40" t="s">
        <v>3908</v>
      </c>
      <c r="D1021" s="40" t="s">
        <v>3909</v>
      </c>
      <c r="E1021" s="40" t="s">
        <v>3908</v>
      </c>
      <c r="F1021" s="40" t="s">
        <v>3909</v>
      </c>
      <c r="G1021" s="40" t="s">
        <v>3908</v>
      </c>
      <c r="H1021" s="40" t="s">
        <v>3909</v>
      </c>
      <c r="I1021" s="40" t="s">
        <v>4020</v>
      </c>
      <c r="J1021" s="40" t="s">
        <v>4021</v>
      </c>
      <c r="K1021" s="2" t="s">
        <v>283</v>
      </c>
      <c r="L1021" s="40" t="s">
        <v>3909</v>
      </c>
      <c r="M1021" s="40" t="s">
        <v>3909</v>
      </c>
      <c r="N1021" s="2" t="s">
        <v>264</v>
      </c>
      <c r="O1021" s="40" t="s">
        <v>3912</v>
      </c>
      <c r="P1021" s="58" t="s">
        <v>266</v>
      </c>
      <c r="Q1021" s="58" t="s">
        <v>118</v>
      </c>
      <c r="R1021" s="58" t="s">
        <v>267</v>
      </c>
      <c r="S1021" s="58" t="s">
        <v>182</v>
      </c>
      <c r="T1021" s="59" t="s">
        <v>2982</v>
      </c>
      <c r="U1021" s="58" t="s">
        <v>194</v>
      </c>
      <c r="V1021" s="58" t="s">
        <v>2020</v>
      </c>
      <c r="W1021" s="58" t="s">
        <v>2021</v>
      </c>
      <c r="X1021" s="58" t="s">
        <v>2022</v>
      </c>
      <c r="Y1021" s="58" t="s">
        <v>2023</v>
      </c>
      <c r="Z1021" s="16">
        <v>0</v>
      </c>
      <c r="AA1021" s="16">
        <v>0</v>
      </c>
      <c r="AB1021" s="16">
        <v>0</v>
      </c>
      <c r="AC1021" s="16">
        <v>0</v>
      </c>
      <c r="AD1021" s="36">
        <f t="shared" si="107"/>
        <v>0</v>
      </c>
      <c r="AE1021" s="16">
        <v>0</v>
      </c>
      <c r="AF1021" s="16">
        <v>0</v>
      </c>
      <c r="AG1021" s="16">
        <f t="shared" si="108"/>
        <v>0</v>
      </c>
      <c r="AH1021" s="16">
        <v>0</v>
      </c>
      <c r="AI1021" s="16">
        <v>0</v>
      </c>
      <c r="AJ1021" s="16">
        <f t="shared" si="109"/>
        <v>0</v>
      </c>
      <c r="AK1021" s="16">
        <v>0</v>
      </c>
      <c r="AL1021" s="16">
        <v>0</v>
      </c>
      <c r="AM1021" s="16">
        <f t="shared" si="110"/>
        <v>0</v>
      </c>
      <c r="AN1021" s="16">
        <v>0</v>
      </c>
      <c r="AO1021" s="16">
        <v>20000</v>
      </c>
      <c r="AP1021" s="16">
        <f t="shared" si="111"/>
        <v>-20000</v>
      </c>
      <c r="AQ1021" s="16">
        <v>1425600</v>
      </c>
      <c r="AR1021" s="16">
        <f t="shared" si="112"/>
        <v>-20000</v>
      </c>
      <c r="AS1021" s="16" t="s">
        <v>3976</v>
      </c>
      <c r="AT1021" s="16" t="s">
        <v>273</v>
      </c>
      <c r="AU1021" s="16" t="s">
        <v>274</v>
      </c>
      <c r="AV1021" s="16">
        <v>0</v>
      </c>
      <c r="AW1021" s="36">
        <v>0</v>
      </c>
      <c r="AX1021" s="36">
        <v>0</v>
      </c>
      <c r="AY1021" s="36">
        <v>0</v>
      </c>
      <c r="AZ1021" s="36">
        <v>0</v>
      </c>
      <c r="BA1021" s="36">
        <v>0</v>
      </c>
      <c r="BB1021" s="36"/>
    </row>
    <row r="1022" spans="1:54" hidden="1" x14ac:dyDescent="0.25">
      <c r="A1022" s="2" t="str">
        <f t="shared" si="106"/>
        <v>R</v>
      </c>
      <c r="B1022" s="34" t="s">
        <v>253</v>
      </c>
      <c r="C1022" s="40" t="s">
        <v>3908</v>
      </c>
      <c r="D1022" s="40" t="s">
        <v>3909</v>
      </c>
      <c r="E1022" s="40" t="s">
        <v>3908</v>
      </c>
      <c r="F1022" s="40" t="s">
        <v>3909</v>
      </c>
      <c r="G1022" s="40" t="s">
        <v>3908</v>
      </c>
      <c r="H1022" s="40" t="s">
        <v>3909</v>
      </c>
      <c r="I1022" s="40" t="s">
        <v>4022</v>
      </c>
      <c r="J1022" s="40" t="s">
        <v>4022</v>
      </c>
      <c r="K1022" s="2" t="s">
        <v>283</v>
      </c>
      <c r="L1022" s="40" t="s">
        <v>3909</v>
      </c>
      <c r="M1022" s="40" t="s">
        <v>3909</v>
      </c>
      <c r="N1022" s="2" t="s">
        <v>264</v>
      </c>
      <c r="O1022" s="40" t="s">
        <v>3912</v>
      </c>
      <c r="P1022" s="58" t="s">
        <v>266</v>
      </c>
      <c r="Q1022" s="58" t="s">
        <v>118</v>
      </c>
      <c r="R1022" s="58" t="s">
        <v>267</v>
      </c>
      <c r="S1022" s="58" t="s">
        <v>182</v>
      </c>
      <c r="T1022" s="59" t="s">
        <v>2828</v>
      </c>
      <c r="U1022" s="58" t="s">
        <v>188</v>
      </c>
      <c r="V1022" s="58" t="s">
        <v>2020</v>
      </c>
      <c r="W1022" s="58" t="s">
        <v>2021</v>
      </c>
      <c r="X1022" s="58" t="s">
        <v>2022</v>
      </c>
      <c r="Y1022" s="58" t="s">
        <v>2023</v>
      </c>
      <c r="Z1022" s="16">
        <v>0</v>
      </c>
      <c r="AA1022" s="16">
        <v>0</v>
      </c>
      <c r="AB1022" s="16">
        <v>0</v>
      </c>
      <c r="AC1022" s="16">
        <v>0</v>
      </c>
      <c r="AD1022" s="36">
        <f t="shared" si="107"/>
        <v>0</v>
      </c>
      <c r="AE1022" s="16">
        <v>0</v>
      </c>
      <c r="AF1022" s="16">
        <v>0</v>
      </c>
      <c r="AG1022" s="16">
        <f t="shared" si="108"/>
        <v>0</v>
      </c>
      <c r="AH1022" s="16">
        <v>0</v>
      </c>
      <c r="AI1022" s="16">
        <v>0</v>
      </c>
      <c r="AJ1022" s="16">
        <f t="shared" si="109"/>
        <v>0</v>
      </c>
      <c r="AK1022" s="16">
        <v>0</v>
      </c>
      <c r="AL1022" s="16">
        <v>0</v>
      </c>
      <c r="AM1022" s="16">
        <f t="shared" si="110"/>
        <v>0</v>
      </c>
      <c r="AN1022" s="16">
        <v>0</v>
      </c>
      <c r="AO1022" s="16">
        <v>20000</v>
      </c>
      <c r="AP1022" s="16">
        <f t="shared" si="111"/>
        <v>-20000</v>
      </c>
      <c r="AQ1022" s="16">
        <v>3000000</v>
      </c>
      <c r="AR1022" s="16">
        <f t="shared" si="112"/>
        <v>-20000</v>
      </c>
      <c r="AS1022" s="16" t="s">
        <v>3976</v>
      </c>
      <c r="AT1022" s="16" t="s">
        <v>273</v>
      </c>
      <c r="AU1022" s="16" t="s">
        <v>274</v>
      </c>
      <c r="AV1022" s="16">
        <v>0</v>
      </c>
      <c r="AW1022" s="36">
        <v>0</v>
      </c>
      <c r="AX1022" s="36">
        <v>0</v>
      </c>
      <c r="AY1022" s="36">
        <v>0</v>
      </c>
      <c r="AZ1022" s="36">
        <v>0</v>
      </c>
      <c r="BA1022" s="36">
        <v>0</v>
      </c>
      <c r="BB1022" s="36"/>
    </row>
    <row r="1023" spans="1:54" hidden="1" x14ac:dyDescent="0.25">
      <c r="A1023" s="2" t="str">
        <f t="shared" si="106"/>
        <v>R</v>
      </c>
      <c r="B1023" s="34" t="s">
        <v>253</v>
      </c>
      <c r="C1023" s="40" t="s">
        <v>3908</v>
      </c>
      <c r="D1023" s="40" t="s">
        <v>3909</v>
      </c>
      <c r="E1023" s="40" t="s">
        <v>3908</v>
      </c>
      <c r="F1023" s="40" t="s">
        <v>3909</v>
      </c>
      <c r="G1023" s="40" t="s">
        <v>3908</v>
      </c>
      <c r="H1023" s="40" t="s">
        <v>3909</v>
      </c>
      <c r="I1023" s="40" t="s">
        <v>4023</v>
      </c>
      <c r="J1023" s="40" t="s">
        <v>4024</v>
      </c>
      <c r="K1023" s="2" t="s">
        <v>283</v>
      </c>
      <c r="L1023" s="40" t="s">
        <v>3909</v>
      </c>
      <c r="M1023" s="40" t="s">
        <v>3909</v>
      </c>
      <c r="N1023" s="2" t="s">
        <v>264</v>
      </c>
      <c r="O1023" s="40" t="s">
        <v>3912</v>
      </c>
      <c r="P1023" s="58" t="s">
        <v>266</v>
      </c>
      <c r="Q1023" s="58" t="s">
        <v>118</v>
      </c>
      <c r="R1023" s="58" t="s">
        <v>267</v>
      </c>
      <c r="S1023" s="58" t="s">
        <v>182</v>
      </c>
      <c r="T1023" s="59" t="s">
        <v>2008</v>
      </c>
      <c r="U1023" s="58" t="s">
        <v>193</v>
      </c>
      <c r="V1023" s="58" t="s">
        <v>269</v>
      </c>
      <c r="W1023" s="58" t="s">
        <v>270</v>
      </c>
      <c r="X1023" s="58" t="s">
        <v>2009</v>
      </c>
      <c r="Y1023" s="58" t="s">
        <v>2010</v>
      </c>
      <c r="Z1023" s="16">
        <v>0</v>
      </c>
      <c r="AA1023" s="16">
        <v>0</v>
      </c>
      <c r="AB1023" s="16">
        <v>0</v>
      </c>
      <c r="AC1023" s="16">
        <v>0</v>
      </c>
      <c r="AD1023" s="36">
        <f t="shared" si="107"/>
        <v>0</v>
      </c>
      <c r="AE1023" s="16">
        <v>0</v>
      </c>
      <c r="AF1023" s="16">
        <v>500000</v>
      </c>
      <c r="AG1023" s="16">
        <f t="shared" si="108"/>
        <v>-500000</v>
      </c>
      <c r="AH1023" s="16">
        <v>0</v>
      </c>
      <c r="AI1023" s="16">
        <v>500000</v>
      </c>
      <c r="AJ1023" s="16">
        <f t="shared" si="109"/>
        <v>-500000</v>
      </c>
      <c r="AK1023" s="16">
        <v>0</v>
      </c>
      <c r="AL1023" s="16">
        <v>500000</v>
      </c>
      <c r="AM1023" s="16">
        <f t="shared" si="110"/>
        <v>-500000</v>
      </c>
      <c r="AN1023" s="16">
        <v>0</v>
      </c>
      <c r="AO1023" s="16">
        <v>500000</v>
      </c>
      <c r="AP1023" s="16">
        <f t="shared" si="111"/>
        <v>-500000</v>
      </c>
      <c r="AQ1023" s="16">
        <v>500000</v>
      </c>
      <c r="AR1023" s="16">
        <f t="shared" si="112"/>
        <v>-2000000</v>
      </c>
      <c r="AS1023" s="16" t="s">
        <v>3976</v>
      </c>
      <c r="AT1023" s="16" t="s">
        <v>273</v>
      </c>
      <c r="AU1023" s="16" t="s">
        <v>274</v>
      </c>
      <c r="AV1023" s="16">
        <v>0</v>
      </c>
      <c r="AW1023" s="36">
        <v>0</v>
      </c>
      <c r="AX1023" s="36">
        <v>0</v>
      </c>
      <c r="AY1023" s="36">
        <v>0</v>
      </c>
      <c r="AZ1023" s="36">
        <v>0</v>
      </c>
      <c r="BA1023" s="36">
        <v>0</v>
      </c>
      <c r="BB1023" s="36"/>
    </row>
    <row r="1024" spans="1:54" hidden="1" x14ac:dyDescent="0.25">
      <c r="A1024" s="2" t="s">
        <v>4025</v>
      </c>
      <c r="B1024" s="2" t="s">
        <v>7</v>
      </c>
      <c r="C1024" s="40" t="s">
        <v>3942</v>
      </c>
      <c r="D1024" s="40" t="s">
        <v>3909</v>
      </c>
      <c r="E1024" s="40" t="s">
        <v>3942</v>
      </c>
      <c r="F1024" s="40" t="s">
        <v>3909</v>
      </c>
      <c r="G1024" s="40" t="s">
        <v>3942</v>
      </c>
      <c r="H1024" s="40" t="s">
        <v>3909</v>
      </c>
      <c r="I1024" s="40" t="s">
        <v>4026</v>
      </c>
      <c r="J1024" s="40" t="s">
        <v>4026</v>
      </c>
      <c r="K1024" s="2" t="s">
        <v>262</v>
      </c>
      <c r="L1024" s="40" t="s">
        <v>3909</v>
      </c>
      <c r="M1024" s="40" t="s">
        <v>3909</v>
      </c>
      <c r="N1024" s="2" t="s">
        <v>264</v>
      </c>
      <c r="O1024" s="40" t="s">
        <v>3912</v>
      </c>
      <c r="P1024" s="58"/>
      <c r="Q1024" s="58" t="s">
        <v>118</v>
      </c>
      <c r="R1024" s="58"/>
      <c r="S1024" s="58" t="s">
        <v>123</v>
      </c>
      <c r="T1024" s="59"/>
      <c r="U1024" s="58" t="s">
        <v>125</v>
      </c>
      <c r="V1024" s="58"/>
      <c r="W1024" s="58"/>
      <c r="X1024" s="58"/>
      <c r="Y1024" s="58"/>
      <c r="Z1024" s="16">
        <v>0</v>
      </c>
      <c r="AA1024" s="16">
        <v>0</v>
      </c>
      <c r="AB1024" s="16"/>
      <c r="AC1024" s="16">
        <v>0</v>
      </c>
      <c r="AD1024" s="36">
        <f t="shared" si="107"/>
        <v>0</v>
      </c>
      <c r="AE1024" s="61">
        <v>0</v>
      </c>
      <c r="AF1024" s="16">
        <v>0</v>
      </c>
      <c r="AG1024" s="16">
        <f t="shared" si="108"/>
        <v>0</v>
      </c>
      <c r="AH1024" s="61">
        <v>0</v>
      </c>
      <c r="AI1024" s="16">
        <v>0</v>
      </c>
      <c r="AJ1024" s="16">
        <f t="shared" si="109"/>
        <v>0</v>
      </c>
      <c r="AK1024" s="16">
        <v>0</v>
      </c>
      <c r="AL1024" s="16">
        <v>0</v>
      </c>
      <c r="AM1024" s="16">
        <f t="shared" si="110"/>
        <v>0</v>
      </c>
      <c r="AN1024" s="16">
        <v>0</v>
      </c>
      <c r="AO1024" s="16">
        <v>0</v>
      </c>
      <c r="AP1024" s="16">
        <f t="shared" si="111"/>
        <v>0</v>
      </c>
      <c r="AQ1024" s="16">
        <v>0</v>
      </c>
      <c r="AR1024" s="16">
        <f t="shared" si="112"/>
        <v>0</v>
      </c>
      <c r="AS1024" s="16"/>
      <c r="AT1024" s="16" t="s">
        <v>4027</v>
      </c>
      <c r="AU1024" s="16" t="s">
        <v>274</v>
      </c>
      <c r="AV1024" s="16">
        <v>0</v>
      </c>
      <c r="AW1024" s="36">
        <v>0</v>
      </c>
      <c r="AX1024" s="36">
        <v>0</v>
      </c>
      <c r="AY1024" s="36">
        <v>0</v>
      </c>
      <c r="AZ1024" s="36">
        <v>0</v>
      </c>
      <c r="BA1024" s="36">
        <v>0</v>
      </c>
      <c r="BB1024" s="36"/>
    </row>
    <row r="1025" spans="1:54" hidden="1" x14ac:dyDescent="0.25">
      <c r="A1025" s="2" t="s">
        <v>4025</v>
      </c>
      <c r="B1025" s="2" t="s">
        <v>7</v>
      </c>
      <c r="C1025" s="40" t="s">
        <v>3942</v>
      </c>
      <c r="D1025" s="40" t="s">
        <v>3909</v>
      </c>
      <c r="E1025" s="40" t="s">
        <v>3942</v>
      </c>
      <c r="F1025" s="40" t="s">
        <v>3909</v>
      </c>
      <c r="G1025" s="40" t="s">
        <v>3942</v>
      </c>
      <c r="H1025" s="40" t="s">
        <v>3909</v>
      </c>
      <c r="I1025" s="40" t="s">
        <v>4028</v>
      </c>
      <c r="J1025" s="40" t="s">
        <v>4028</v>
      </c>
      <c r="K1025" s="2" t="s">
        <v>262</v>
      </c>
      <c r="L1025" s="40" t="s">
        <v>3909</v>
      </c>
      <c r="M1025" s="40" t="s">
        <v>3909</v>
      </c>
      <c r="N1025" s="2" t="s">
        <v>264</v>
      </c>
      <c r="O1025" s="40" t="s">
        <v>3912</v>
      </c>
      <c r="P1025" s="58"/>
      <c r="Q1025" s="58" t="s">
        <v>118</v>
      </c>
      <c r="R1025" s="58"/>
      <c r="S1025" s="58" t="s">
        <v>123</v>
      </c>
      <c r="T1025" s="59"/>
      <c r="U1025" s="58" t="s">
        <v>125</v>
      </c>
      <c r="V1025" s="58"/>
      <c r="W1025" s="58"/>
      <c r="X1025" s="58"/>
      <c r="Y1025" s="58"/>
      <c r="Z1025" s="16">
        <v>0</v>
      </c>
      <c r="AA1025" s="16">
        <v>0</v>
      </c>
      <c r="AB1025" s="16"/>
      <c r="AC1025" s="16">
        <v>0</v>
      </c>
      <c r="AD1025" s="36">
        <f t="shared" si="107"/>
        <v>0</v>
      </c>
      <c r="AE1025" s="61">
        <v>0</v>
      </c>
      <c r="AF1025" s="16">
        <v>0</v>
      </c>
      <c r="AG1025" s="16">
        <f t="shared" si="108"/>
        <v>0</v>
      </c>
      <c r="AH1025" s="61">
        <v>0</v>
      </c>
      <c r="AI1025" s="16">
        <v>0</v>
      </c>
      <c r="AJ1025" s="16">
        <f t="shared" si="109"/>
        <v>0</v>
      </c>
      <c r="AK1025" s="16">
        <v>0</v>
      </c>
      <c r="AL1025" s="16">
        <v>0</v>
      </c>
      <c r="AM1025" s="16">
        <f t="shared" si="110"/>
        <v>0</v>
      </c>
      <c r="AN1025" s="16">
        <v>0</v>
      </c>
      <c r="AO1025" s="16">
        <v>0</v>
      </c>
      <c r="AP1025" s="16">
        <f t="shared" si="111"/>
        <v>0</v>
      </c>
      <c r="AQ1025" s="16">
        <v>0</v>
      </c>
      <c r="AR1025" s="16">
        <f t="shared" si="112"/>
        <v>0</v>
      </c>
      <c r="AS1025" s="16"/>
      <c r="AT1025" s="16" t="s">
        <v>4027</v>
      </c>
      <c r="AU1025" s="16" t="s">
        <v>274</v>
      </c>
      <c r="AV1025" s="16">
        <v>0</v>
      </c>
      <c r="AW1025" s="36">
        <v>0</v>
      </c>
      <c r="AX1025" s="36">
        <v>0</v>
      </c>
      <c r="AY1025" s="36">
        <v>0</v>
      </c>
      <c r="AZ1025" s="36">
        <v>0</v>
      </c>
      <c r="BA1025" s="36">
        <v>0</v>
      </c>
      <c r="BB1025" s="36"/>
    </row>
    <row r="1026" spans="1:54" hidden="1" x14ac:dyDescent="0.25">
      <c r="A1026" s="2" t="s">
        <v>4025</v>
      </c>
      <c r="B1026" s="2" t="s">
        <v>7</v>
      </c>
      <c r="C1026" s="40" t="s">
        <v>3942</v>
      </c>
      <c r="D1026" s="40" t="s">
        <v>3909</v>
      </c>
      <c r="E1026" s="40" t="s">
        <v>3942</v>
      </c>
      <c r="F1026" s="40" t="s">
        <v>3909</v>
      </c>
      <c r="G1026" s="40" t="s">
        <v>3942</v>
      </c>
      <c r="H1026" s="40" t="s">
        <v>3909</v>
      </c>
      <c r="I1026" s="40" t="s">
        <v>4029</v>
      </c>
      <c r="J1026" s="40" t="s">
        <v>4029</v>
      </c>
      <c r="K1026" s="2" t="s">
        <v>262</v>
      </c>
      <c r="L1026" s="40" t="s">
        <v>3909</v>
      </c>
      <c r="M1026" s="40" t="s">
        <v>3909</v>
      </c>
      <c r="N1026" s="2" t="s">
        <v>264</v>
      </c>
      <c r="O1026" s="40" t="s">
        <v>3912</v>
      </c>
      <c r="P1026" s="58"/>
      <c r="Q1026" s="58" t="s">
        <v>118</v>
      </c>
      <c r="R1026" s="58"/>
      <c r="S1026" s="58" t="s">
        <v>123</v>
      </c>
      <c r="T1026" s="59"/>
      <c r="U1026" s="58" t="s">
        <v>125</v>
      </c>
      <c r="V1026" s="58"/>
      <c r="W1026" s="58"/>
      <c r="X1026" s="58"/>
      <c r="Y1026" s="58"/>
      <c r="Z1026" s="16">
        <v>0</v>
      </c>
      <c r="AA1026" s="16">
        <v>0</v>
      </c>
      <c r="AB1026" s="16"/>
      <c r="AC1026" s="16">
        <v>0</v>
      </c>
      <c r="AD1026" s="36">
        <f t="shared" si="107"/>
        <v>0</v>
      </c>
      <c r="AE1026" s="61">
        <v>0</v>
      </c>
      <c r="AF1026" s="16">
        <v>0</v>
      </c>
      <c r="AG1026" s="16">
        <f t="shared" si="108"/>
        <v>0</v>
      </c>
      <c r="AH1026" s="61">
        <v>0</v>
      </c>
      <c r="AI1026" s="16">
        <v>0</v>
      </c>
      <c r="AJ1026" s="16">
        <f t="shared" si="109"/>
        <v>0</v>
      </c>
      <c r="AK1026" s="16">
        <v>0</v>
      </c>
      <c r="AL1026" s="16">
        <v>0</v>
      </c>
      <c r="AM1026" s="16">
        <f t="shared" si="110"/>
        <v>0</v>
      </c>
      <c r="AN1026" s="16">
        <v>0</v>
      </c>
      <c r="AO1026" s="16">
        <v>0</v>
      </c>
      <c r="AP1026" s="16">
        <f t="shared" si="111"/>
        <v>0</v>
      </c>
      <c r="AQ1026" s="16">
        <v>0</v>
      </c>
      <c r="AR1026" s="16">
        <f t="shared" si="112"/>
        <v>0</v>
      </c>
      <c r="AS1026" s="16"/>
      <c r="AT1026" s="16" t="s">
        <v>4027</v>
      </c>
      <c r="AU1026" s="16" t="s">
        <v>274</v>
      </c>
      <c r="AV1026" s="16">
        <v>0</v>
      </c>
      <c r="AW1026" s="36">
        <v>0</v>
      </c>
      <c r="AX1026" s="36">
        <v>0</v>
      </c>
      <c r="AY1026" s="36">
        <v>0</v>
      </c>
      <c r="AZ1026" s="36">
        <v>0</v>
      </c>
      <c r="BA1026" s="36">
        <v>0</v>
      </c>
      <c r="BB1026" s="36"/>
    </row>
    <row r="1027" spans="1:54" hidden="1" x14ac:dyDescent="0.25">
      <c r="A1027" s="2" t="s">
        <v>4025</v>
      </c>
      <c r="B1027" s="2" t="s">
        <v>7</v>
      </c>
      <c r="C1027" s="40" t="s">
        <v>3942</v>
      </c>
      <c r="D1027" s="40" t="s">
        <v>3909</v>
      </c>
      <c r="E1027" s="40" t="s">
        <v>3942</v>
      </c>
      <c r="F1027" s="40" t="s">
        <v>3909</v>
      </c>
      <c r="G1027" s="40" t="s">
        <v>3942</v>
      </c>
      <c r="H1027" s="40" t="s">
        <v>3909</v>
      </c>
      <c r="I1027" s="40" t="s">
        <v>4030</v>
      </c>
      <c r="J1027" s="40" t="s">
        <v>4030</v>
      </c>
      <c r="K1027" s="2" t="s">
        <v>262</v>
      </c>
      <c r="L1027" s="40" t="s">
        <v>3909</v>
      </c>
      <c r="M1027" s="40" t="s">
        <v>3909</v>
      </c>
      <c r="N1027" s="2" t="s">
        <v>264</v>
      </c>
      <c r="O1027" s="40" t="s">
        <v>3912</v>
      </c>
      <c r="P1027" s="58"/>
      <c r="Q1027" s="58" t="s">
        <v>118</v>
      </c>
      <c r="R1027" s="58"/>
      <c r="S1027" s="58" t="s">
        <v>123</v>
      </c>
      <c r="T1027" s="59"/>
      <c r="U1027" s="58" t="s">
        <v>125</v>
      </c>
      <c r="V1027" s="58"/>
      <c r="W1027" s="58"/>
      <c r="X1027" s="58"/>
      <c r="Y1027" s="58"/>
      <c r="Z1027" s="16">
        <v>0</v>
      </c>
      <c r="AA1027" s="16">
        <v>0</v>
      </c>
      <c r="AB1027" s="16"/>
      <c r="AC1027" s="16">
        <v>0</v>
      </c>
      <c r="AD1027" s="36">
        <f t="shared" si="107"/>
        <v>0</v>
      </c>
      <c r="AE1027" s="61">
        <v>0</v>
      </c>
      <c r="AF1027" s="16">
        <v>0</v>
      </c>
      <c r="AG1027" s="16">
        <f t="shared" si="108"/>
        <v>0</v>
      </c>
      <c r="AH1027" s="61">
        <v>0</v>
      </c>
      <c r="AI1027" s="16">
        <v>0</v>
      </c>
      <c r="AJ1027" s="16">
        <f t="shared" si="109"/>
        <v>0</v>
      </c>
      <c r="AK1027" s="16">
        <v>0</v>
      </c>
      <c r="AL1027" s="16">
        <v>0</v>
      </c>
      <c r="AM1027" s="16">
        <f t="shared" si="110"/>
        <v>0</v>
      </c>
      <c r="AN1027" s="16">
        <v>0</v>
      </c>
      <c r="AO1027" s="16">
        <v>0</v>
      </c>
      <c r="AP1027" s="16">
        <f t="shared" si="111"/>
        <v>0</v>
      </c>
      <c r="AQ1027" s="16">
        <v>0</v>
      </c>
      <c r="AR1027" s="16">
        <f t="shared" si="112"/>
        <v>0</v>
      </c>
      <c r="AS1027" s="16"/>
      <c r="AT1027" s="16" t="s">
        <v>4027</v>
      </c>
      <c r="AU1027" s="16" t="s">
        <v>274</v>
      </c>
      <c r="AV1027" s="16">
        <v>0</v>
      </c>
      <c r="AW1027" s="36">
        <v>0</v>
      </c>
      <c r="AX1027" s="36">
        <v>-460320</v>
      </c>
      <c r="AY1027" s="36">
        <v>0</v>
      </c>
      <c r="AZ1027" s="36">
        <v>0</v>
      </c>
      <c r="BA1027" s="36">
        <v>0</v>
      </c>
      <c r="BB1027" s="36"/>
    </row>
    <row r="1028" spans="1:54" hidden="1" x14ac:dyDescent="0.25">
      <c r="A1028" s="2" t="s">
        <v>4025</v>
      </c>
      <c r="B1028" s="2" t="s">
        <v>7</v>
      </c>
      <c r="C1028" s="40" t="s">
        <v>3942</v>
      </c>
      <c r="D1028" s="40" t="s">
        <v>3909</v>
      </c>
      <c r="E1028" s="40" t="s">
        <v>3942</v>
      </c>
      <c r="F1028" s="40" t="s">
        <v>3909</v>
      </c>
      <c r="G1028" s="40" t="s">
        <v>3942</v>
      </c>
      <c r="H1028" s="40" t="s">
        <v>3909</v>
      </c>
      <c r="I1028" s="40" t="s">
        <v>4031</v>
      </c>
      <c r="J1028" s="40" t="s">
        <v>4031</v>
      </c>
      <c r="K1028" s="2" t="s">
        <v>262</v>
      </c>
      <c r="L1028" s="40" t="s">
        <v>3909</v>
      </c>
      <c r="M1028" s="40" t="s">
        <v>3909</v>
      </c>
      <c r="N1028" s="2" t="s">
        <v>264</v>
      </c>
      <c r="O1028" s="40" t="s">
        <v>3912</v>
      </c>
      <c r="P1028" s="58"/>
      <c r="Q1028" s="58" t="s">
        <v>118</v>
      </c>
      <c r="R1028" s="58"/>
      <c r="S1028" s="58" t="s">
        <v>123</v>
      </c>
      <c r="T1028" s="59"/>
      <c r="U1028" s="58" t="s">
        <v>125</v>
      </c>
      <c r="V1028" s="58"/>
      <c r="W1028" s="58"/>
      <c r="X1028" s="58"/>
      <c r="Y1028" s="58"/>
      <c r="Z1028" s="16">
        <v>0</v>
      </c>
      <c r="AA1028" s="16">
        <v>0</v>
      </c>
      <c r="AB1028" s="16"/>
      <c r="AC1028" s="16">
        <v>0</v>
      </c>
      <c r="AD1028" s="36">
        <f t="shared" si="107"/>
        <v>0</v>
      </c>
      <c r="AE1028" s="61">
        <v>0</v>
      </c>
      <c r="AF1028" s="16">
        <v>0</v>
      </c>
      <c r="AG1028" s="16">
        <f t="shared" si="108"/>
        <v>0</v>
      </c>
      <c r="AH1028" s="61">
        <v>0</v>
      </c>
      <c r="AI1028" s="16">
        <v>0</v>
      </c>
      <c r="AJ1028" s="16">
        <f t="shared" si="109"/>
        <v>0</v>
      </c>
      <c r="AK1028" s="16">
        <v>0</v>
      </c>
      <c r="AL1028" s="16">
        <v>0</v>
      </c>
      <c r="AM1028" s="16">
        <f t="shared" si="110"/>
        <v>0</v>
      </c>
      <c r="AN1028" s="16">
        <v>0</v>
      </c>
      <c r="AO1028" s="16">
        <v>0</v>
      </c>
      <c r="AP1028" s="16">
        <f t="shared" si="111"/>
        <v>0</v>
      </c>
      <c r="AQ1028" s="16">
        <v>0</v>
      </c>
      <c r="AR1028" s="16">
        <f t="shared" si="112"/>
        <v>0</v>
      </c>
      <c r="AS1028" s="16"/>
      <c r="AT1028" s="16" t="s">
        <v>4027</v>
      </c>
      <c r="AU1028" s="16" t="s">
        <v>274</v>
      </c>
      <c r="AV1028" s="16">
        <v>0</v>
      </c>
      <c r="AW1028" s="36">
        <v>0</v>
      </c>
      <c r="AX1028" s="36">
        <v>0</v>
      </c>
      <c r="AY1028" s="36">
        <v>0</v>
      </c>
      <c r="AZ1028" s="36">
        <v>0</v>
      </c>
      <c r="BA1028" s="36">
        <v>0</v>
      </c>
      <c r="BB1028" s="36"/>
    </row>
    <row r="1029" spans="1:54" hidden="1" x14ac:dyDescent="0.25">
      <c r="A1029" s="2" t="s">
        <v>4025</v>
      </c>
      <c r="B1029" s="34" t="s">
        <v>7</v>
      </c>
      <c r="C1029" s="40" t="s">
        <v>1315</v>
      </c>
      <c r="D1029" s="40" t="s">
        <v>1316</v>
      </c>
      <c r="E1029" s="40" t="s">
        <v>1317</v>
      </c>
      <c r="F1029" s="40" t="s">
        <v>1318</v>
      </c>
      <c r="G1029" s="40" t="s">
        <v>1319</v>
      </c>
      <c r="H1029" s="40" t="s">
        <v>1300</v>
      </c>
      <c r="I1029" s="40" t="s">
        <v>4032</v>
      </c>
      <c r="J1029" s="40" t="s">
        <v>4033</v>
      </c>
      <c r="K1029" s="2" t="s">
        <v>283</v>
      </c>
      <c r="L1029" s="40">
        <v>5150</v>
      </c>
      <c r="M1029" s="40" t="s">
        <v>1303</v>
      </c>
      <c r="N1029" s="2" t="s">
        <v>264</v>
      </c>
      <c r="O1029" s="40" t="s">
        <v>300</v>
      </c>
      <c r="P1029" s="58" t="s">
        <v>266</v>
      </c>
      <c r="Q1029" s="58" t="s">
        <v>118</v>
      </c>
      <c r="R1029" s="58" t="s">
        <v>537</v>
      </c>
      <c r="S1029" s="58" t="s">
        <v>123</v>
      </c>
      <c r="T1029" s="59" t="s">
        <v>1304</v>
      </c>
      <c r="U1029" s="58" t="s">
        <v>125</v>
      </c>
      <c r="V1029" s="58" t="s">
        <v>539</v>
      </c>
      <c r="W1029" s="58" t="s">
        <v>540</v>
      </c>
      <c r="X1029" s="58" t="s">
        <v>541</v>
      </c>
      <c r="Y1029" s="58" t="s">
        <v>540</v>
      </c>
      <c r="Z1029" s="16">
        <v>0</v>
      </c>
      <c r="AA1029" s="16">
        <v>0</v>
      </c>
      <c r="AB1029" s="16"/>
      <c r="AC1029" s="16">
        <v>0</v>
      </c>
      <c r="AD1029" s="16">
        <f t="shared" si="107"/>
        <v>0</v>
      </c>
      <c r="AE1029" s="16">
        <v>0</v>
      </c>
      <c r="AF1029" s="16">
        <v>3750000</v>
      </c>
      <c r="AG1029" s="16">
        <f t="shared" si="108"/>
        <v>-3750000</v>
      </c>
      <c r="AH1029" s="16">
        <v>0</v>
      </c>
      <c r="AI1029" s="16">
        <v>0</v>
      </c>
      <c r="AJ1029" s="16">
        <f t="shared" si="109"/>
        <v>0</v>
      </c>
      <c r="AK1029" s="16">
        <v>0</v>
      </c>
      <c r="AL1029" s="16">
        <v>0</v>
      </c>
      <c r="AM1029" s="16">
        <f t="shared" si="110"/>
        <v>0</v>
      </c>
      <c r="AN1029" s="16">
        <v>0</v>
      </c>
      <c r="AO1029" s="16">
        <v>0</v>
      </c>
      <c r="AP1029" s="16">
        <f t="shared" si="111"/>
        <v>0</v>
      </c>
      <c r="AQ1029" s="16">
        <v>0</v>
      </c>
      <c r="AR1029" s="16">
        <f t="shared" si="112"/>
        <v>-3750000</v>
      </c>
      <c r="AS1029" s="16"/>
      <c r="AT1029" s="16"/>
      <c r="AU1029" s="16" t="s">
        <v>274</v>
      </c>
      <c r="AV1029" s="16">
        <v>0</v>
      </c>
      <c r="AW1029" s="36">
        <v>3750000</v>
      </c>
      <c r="AX1029" s="36">
        <v>0</v>
      </c>
      <c r="AY1029" s="36">
        <v>0</v>
      </c>
      <c r="AZ1029" s="36">
        <v>0</v>
      </c>
      <c r="BA1029" s="36">
        <v>0</v>
      </c>
      <c r="BB1029" s="36"/>
    </row>
    <row r="1030" spans="1:54" hidden="1" x14ac:dyDescent="0.25">
      <c r="A1030" s="2" t="s">
        <v>4025</v>
      </c>
      <c r="B1030" s="2" t="s">
        <v>7</v>
      </c>
      <c r="C1030" s="40" t="s">
        <v>3942</v>
      </c>
      <c r="D1030" s="40" t="s">
        <v>3909</v>
      </c>
      <c r="E1030" s="40" t="s">
        <v>3942</v>
      </c>
      <c r="F1030" s="40" t="s">
        <v>3909</v>
      </c>
      <c r="G1030" s="40" t="s">
        <v>3942</v>
      </c>
      <c r="H1030" s="40" t="s">
        <v>3909</v>
      </c>
      <c r="I1030" s="40" t="s">
        <v>4034</v>
      </c>
      <c r="J1030" s="40" t="s">
        <v>4034</v>
      </c>
      <c r="K1030" s="2" t="s">
        <v>262</v>
      </c>
      <c r="L1030" s="40" t="s">
        <v>3909</v>
      </c>
      <c r="M1030" s="40" t="s">
        <v>3909</v>
      </c>
      <c r="N1030" s="2" t="s">
        <v>264</v>
      </c>
      <c r="O1030" s="40" t="s">
        <v>3912</v>
      </c>
      <c r="P1030" s="58"/>
      <c r="Q1030" s="58" t="s">
        <v>118</v>
      </c>
      <c r="R1030" s="58"/>
      <c r="S1030" s="58" t="s">
        <v>123</v>
      </c>
      <c r="T1030" s="59"/>
      <c r="U1030" s="58" t="s">
        <v>125</v>
      </c>
      <c r="V1030" s="58"/>
      <c r="W1030" s="58"/>
      <c r="X1030" s="58"/>
      <c r="Y1030" s="58"/>
      <c r="Z1030" s="16">
        <v>0</v>
      </c>
      <c r="AA1030" s="16">
        <v>0</v>
      </c>
      <c r="AB1030" s="16"/>
      <c r="AC1030" s="16">
        <v>0</v>
      </c>
      <c r="AD1030" s="36">
        <f t="shared" si="107"/>
        <v>0</v>
      </c>
      <c r="AE1030" s="61">
        <v>0</v>
      </c>
      <c r="AF1030" s="16">
        <v>0</v>
      </c>
      <c r="AG1030" s="16">
        <f t="shared" si="108"/>
        <v>0</v>
      </c>
      <c r="AH1030" s="61">
        <v>0</v>
      </c>
      <c r="AI1030" s="16">
        <v>0</v>
      </c>
      <c r="AJ1030" s="16">
        <f t="shared" si="109"/>
        <v>0</v>
      </c>
      <c r="AK1030" s="16">
        <v>0</v>
      </c>
      <c r="AL1030" s="16">
        <v>0</v>
      </c>
      <c r="AM1030" s="16">
        <f t="shared" si="110"/>
        <v>0</v>
      </c>
      <c r="AN1030" s="16">
        <v>0</v>
      </c>
      <c r="AO1030" s="16">
        <v>0</v>
      </c>
      <c r="AP1030" s="16">
        <f t="shared" si="111"/>
        <v>0</v>
      </c>
      <c r="AQ1030" s="16">
        <v>0</v>
      </c>
      <c r="AR1030" s="16">
        <f t="shared" si="112"/>
        <v>0</v>
      </c>
      <c r="AS1030" s="16"/>
      <c r="AT1030" s="16" t="s">
        <v>4027</v>
      </c>
      <c r="AU1030" s="16" t="s">
        <v>274</v>
      </c>
      <c r="AV1030" s="16">
        <v>0</v>
      </c>
      <c r="AW1030" s="36">
        <v>0</v>
      </c>
      <c r="AX1030" s="36">
        <v>0</v>
      </c>
      <c r="AY1030" s="36">
        <v>0</v>
      </c>
      <c r="AZ1030" s="36">
        <v>0</v>
      </c>
      <c r="BA1030" s="36">
        <v>0</v>
      </c>
      <c r="BB1030" s="36"/>
    </row>
    <row r="1031" spans="1:54" hidden="1" x14ac:dyDescent="0.25">
      <c r="A1031" s="2" t="s">
        <v>4025</v>
      </c>
      <c r="B1031" s="2" t="s">
        <v>7</v>
      </c>
      <c r="C1031" s="40" t="s">
        <v>3942</v>
      </c>
      <c r="D1031" s="40" t="s">
        <v>3909</v>
      </c>
      <c r="E1031" s="40" t="s">
        <v>3942</v>
      </c>
      <c r="F1031" s="40" t="s">
        <v>3909</v>
      </c>
      <c r="G1031" s="40" t="s">
        <v>3942</v>
      </c>
      <c r="H1031" s="40" t="s">
        <v>3909</v>
      </c>
      <c r="I1031" s="40" t="s">
        <v>4035</v>
      </c>
      <c r="J1031" s="40" t="s">
        <v>4035</v>
      </c>
      <c r="K1031" s="2" t="s">
        <v>262</v>
      </c>
      <c r="L1031" s="40" t="s">
        <v>3909</v>
      </c>
      <c r="M1031" s="40" t="s">
        <v>3909</v>
      </c>
      <c r="N1031" s="2" t="s">
        <v>264</v>
      </c>
      <c r="O1031" s="40" t="s">
        <v>3912</v>
      </c>
      <c r="P1031" s="58"/>
      <c r="Q1031" s="58" t="s">
        <v>118</v>
      </c>
      <c r="R1031" s="58"/>
      <c r="S1031" s="58" t="s">
        <v>123</v>
      </c>
      <c r="T1031" s="59"/>
      <c r="U1031" s="58" t="s">
        <v>125</v>
      </c>
      <c r="V1031" s="58"/>
      <c r="W1031" s="58"/>
      <c r="X1031" s="58"/>
      <c r="Y1031" s="58"/>
      <c r="Z1031" s="16">
        <v>0</v>
      </c>
      <c r="AA1031" s="16">
        <v>0</v>
      </c>
      <c r="AB1031" s="16"/>
      <c r="AC1031" s="16">
        <v>0</v>
      </c>
      <c r="AD1031" s="36">
        <f t="shared" si="107"/>
        <v>0</v>
      </c>
      <c r="AE1031" s="61">
        <v>0</v>
      </c>
      <c r="AF1031" s="16">
        <v>0</v>
      </c>
      <c r="AG1031" s="16">
        <f t="shared" si="108"/>
        <v>0</v>
      </c>
      <c r="AH1031" s="61">
        <v>0</v>
      </c>
      <c r="AI1031" s="16">
        <v>0</v>
      </c>
      <c r="AJ1031" s="16">
        <f t="shared" si="109"/>
        <v>0</v>
      </c>
      <c r="AK1031" s="16">
        <v>0</v>
      </c>
      <c r="AL1031" s="16">
        <v>0</v>
      </c>
      <c r="AM1031" s="16">
        <f t="shared" si="110"/>
        <v>0</v>
      </c>
      <c r="AN1031" s="16">
        <v>0</v>
      </c>
      <c r="AO1031" s="16">
        <v>0</v>
      </c>
      <c r="AP1031" s="16">
        <f t="shared" si="111"/>
        <v>0</v>
      </c>
      <c r="AQ1031" s="16">
        <v>0</v>
      </c>
      <c r="AR1031" s="16">
        <f t="shared" si="112"/>
        <v>0</v>
      </c>
      <c r="AS1031" s="16"/>
      <c r="AT1031" s="16" t="s">
        <v>4027</v>
      </c>
      <c r="AU1031" s="16" t="s">
        <v>274</v>
      </c>
      <c r="AV1031" s="16"/>
      <c r="AW1031" s="36">
        <v>-3750000</v>
      </c>
    </row>
    <row r="1032" spans="1:54" hidden="1" x14ac:dyDescent="0.25">
      <c r="A1032" s="2" t="s">
        <v>4036</v>
      </c>
      <c r="B1032" s="2" t="s">
        <v>20</v>
      </c>
      <c r="C1032" s="40"/>
      <c r="D1032" s="40"/>
      <c r="E1032" s="40"/>
      <c r="F1032" s="40"/>
      <c r="G1032" s="40"/>
      <c r="H1032" s="40"/>
      <c r="I1032" s="40" t="s">
        <v>4037</v>
      </c>
      <c r="J1032" s="40" t="s">
        <v>4038</v>
      </c>
      <c r="K1032" s="2" t="s">
        <v>262</v>
      </c>
      <c r="L1032" s="40" t="s">
        <v>3909</v>
      </c>
      <c r="M1032" s="40" t="s">
        <v>3909</v>
      </c>
      <c r="N1032" s="2" t="s">
        <v>264</v>
      </c>
      <c r="O1032" s="40"/>
      <c r="P1032" s="58"/>
      <c r="Q1032" s="58" t="s">
        <v>51</v>
      </c>
      <c r="R1032" s="58"/>
      <c r="S1032" s="58" t="s">
        <v>59</v>
      </c>
      <c r="T1032" s="59"/>
      <c r="U1032" s="58" t="s">
        <v>62</v>
      </c>
      <c r="V1032" s="58"/>
      <c r="W1032" s="58"/>
      <c r="X1032" s="58"/>
      <c r="Y1032" s="58"/>
      <c r="Z1032" s="16">
        <v>0</v>
      </c>
      <c r="AA1032" s="16">
        <v>0</v>
      </c>
      <c r="AB1032" s="16"/>
      <c r="AC1032" s="16">
        <v>0</v>
      </c>
      <c r="AD1032" s="36">
        <f t="shared" si="107"/>
        <v>0</v>
      </c>
      <c r="AE1032" s="61">
        <v>0</v>
      </c>
      <c r="AF1032" s="16">
        <v>-7490410</v>
      </c>
      <c r="AG1032" s="16">
        <f t="shared" si="108"/>
        <v>7490410</v>
      </c>
      <c r="AH1032" s="61">
        <v>0</v>
      </c>
      <c r="AI1032" s="16">
        <v>-7351365</v>
      </c>
      <c r="AJ1032" s="16">
        <f t="shared" si="109"/>
        <v>7351365</v>
      </c>
      <c r="AK1032" s="16">
        <v>0</v>
      </c>
      <c r="AL1032" s="16">
        <v>-7241246</v>
      </c>
      <c r="AM1032" s="16">
        <f t="shared" si="110"/>
        <v>7241246</v>
      </c>
      <c r="AN1032" s="16">
        <v>0</v>
      </c>
      <c r="AO1032" s="16">
        <v>-7156435</v>
      </c>
      <c r="AP1032" s="16">
        <f t="shared" si="111"/>
        <v>7156435</v>
      </c>
      <c r="AQ1032" s="16">
        <v>-7093785</v>
      </c>
      <c r="AR1032" s="16">
        <f t="shared" si="112"/>
        <v>29239456</v>
      </c>
      <c r="AS1032" s="16"/>
      <c r="AT1032" s="16">
        <v>0</v>
      </c>
      <c r="AU1032" s="16" t="s">
        <v>274</v>
      </c>
      <c r="AV1032" s="16">
        <v>0</v>
      </c>
      <c r="AW1032" s="36">
        <v>0</v>
      </c>
      <c r="AX1032" s="36">
        <v>0</v>
      </c>
      <c r="AY1032" s="36">
        <v>0</v>
      </c>
      <c r="AZ1032" s="36">
        <v>0</v>
      </c>
      <c r="BA1032" s="36">
        <v>0</v>
      </c>
      <c r="BB1032" s="36"/>
    </row>
    <row r="1033" spans="1:54" hidden="1" x14ac:dyDescent="0.25">
      <c r="A1033" s="2" t="s">
        <v>4039</v>
      </c>
      <c r="B1033" s="2" t="s">
        <v>275</v>
      </c>
      <c r="C1033" s="40"/>
      <c r="D1033" s="40"/>
      <c r="E1033" s="40"/>
      <c r="F1033" s="40"/>
      <c r="G1033" s="40"/>
      <c r="H1033" s="40"/>
      <c r="I1033" s="40" t="s">
        <v>4040</v>
      </c>
      <c r="J1033" s="40" t="s">
        <v>4041</v>
      </c>
      <c r="K1033" s="2" t="s">
        <v>262</v>
      </c>
      <c r="L1033" s="40"/>
      <c r="M1033" s="40"/>
      <c r="N1033" s="2" t="s">
        <v>264</v>
      </c>
      <c r="O1033" s="40"/>
      <c r="P1033" s="58"/>
      <c r="Q1033" s="58" t="s">
        <v>118</v>
      </c>
      <c r="R1033" s="58"/>
      <c r="S1033" s="58" t="s">
        <v>70</v>
      </c>
      <c r="T1033" s="59"/>
      <c r="U1033" s="37" t="s">
        <v>181</v>
      </c>
      <c r="V1033" s="58"/>
      <c r="W1033" s="58"/>
      <c r="X1033" s="58"/>
      <c r="Y1033" s="58"/>
      <c r="Z1033" s="16">
        <v>0</v>
      </c>
      <c r="AA1033" s="16">
        <v>0</v>
      </c>
      <c r="AB1033" s="16"/>
      <c r="AC1033" s="16">
        <v>0</v>
      </c>
      <c r="AD1033" s="36">
        <f t="shared" si="107"/>
        <v>0</v>
      </c>
      <c r="AE1033" s="50">
        <v>0</v>
      </c>
      <c r="AF1033" s="16">
        <v>0</v>
      </c>
      <c r="AG1033" s="16">
        <f t="shared" si="108"/>
        <v>0</v>
      </c>
      <c r="AH1033" s="50">
        <v>0</v>
      </c>
      <c r="AI1033" s="16">
        <v>0</v>
      </c>
      <c r="AJ1033" s="16">
        <f t="shared" si="109"/>
        <v>0</v>
      </c>
      <c r="AK1033" s="16">
        <v>0</v>
      </c>
      <c r="AL1033" s="44">
        <v>0</v>
      </c>
      <c r="AM1033" s="16">
        <f t="shared" si="110"/>
        <v>0</v>
      </c>
      <c r="AN1033" s="16">
        <v>0</v>
      </c>
      <c r="AO1033" s="44">
        <v>0</v>
      </c>
      <c r="AP1033" s="16">
        <f t="shared" si="111"/>
        <v>0</v>
      </c>
      <c r="AQ1033" s="16">
        <v>12600000</v>
      </c>
      <c r="AR1033" s="16">
        <f t="shared" si="112"/>
        <v>0</v>
      </c>
      <c r="AS1033" s="16"/>
      <c r="AT1033" s="16" t="s">
        <v>382</v>
      </c>
      <c r="AU1033" s="16" t="s">
        <v>274</v>
      </c>
      <c r="AV1033" s="16">
        <v>0</v>
      </c>
      <c r="AW1033" s="36">
        <v>0</v>
      </c>
      <c r="AX1033" s="36">
        <v>0</v>
      </c>
      <c r="AY1033" s="36">
        <v>0</v>
      </c>
      <c r="AZ1033" s="36">
        <v>0</v>
      </c>
      <c r="BA1033" s="36">
        <v>0</v>
      </c>
      <c r="BB1033" s="36"/>
    </row>
    <row r="1034" spans="1:54" hidden="1" x14ac:dyDescent="0.25">
      <c r="A1034" s="2" t="s">
        <v>4042</v>
      </c>
      <c r="B1034" s="2" t="s">
        <v>145</v>
      </c>
      <c r="C1034" s="40"/>
      <c r="D1034" s="40"/>
      <c r="E1034" s="40"/>
      <c r="F1034" s="40"/>
      <c r="G1034" s="40"/>
      <c r="H1034" s="40"/>
      <c r="I1034" s="40" t="s">
        <v>161</v>
      </c>
      <c r="J1034" s="40" t="s">
        <v>161</v>
      </c>
      <c r="K1034" s="2" t="s">
        <v>283</v>
      </c>
      <c r="L1034" s="40"/>
      <c r="M1034" s="40"/>
      <c r="N1034" s="2" t="s">
        <v>264</v>
      </c>
      <c r="O1034" s="40"/>
      <c r="P1034" s="58"/>
      <c r="Q1034" s="58" t="s">
        <v>118</v>
      </c>
      <c r="R1034" s="58"/>
      <c r="S1034" s="58" t="s">
        <v>145</v>
      </c>
      <c r="T1034" s="48"/>
      <c r="U1034" s="33" t="s">
        <v>159</v>
      </c>
      <c r="V1034" s="58"/>
      <c r="W1034" s="58"/>
      <c r="X1034" s="58"/>
      <c r="Y1034" s="58"/>
      <c r="Z1034" s="16">
        <v>0</v>
      </c>
      <c r="AA1034" s="16">
        <v>0</v>
      </c>
      <c r="AB1034" s="16"/>
      <c r="AC1034" s="16">
        <v>0</v>
      </c>
      <c r="AD1034" s="36">
        <f t="shared" si="107"/>
        <v>0</v>
      </c>
      <c r="AE1034" s="50">
        <v>0</v>
      </c>
      <c r="AF1034" s="47">
        <f>250000</f>
        <v>250000</v>
      </c>
      <c r="AG1034" s="16">
        <f t="shared" si="108"/>
        <v>-250000</v>
      </c>
      <c r="AH1034" s="50">
        <v>0</v>
      </c>
      <c r="AI1034" s="16">
        <v>0</v>
      </c>
      <c r="AJ1034" s="16">
        <f t="shared" si="109"/>
        <v>0</v>
      </c>
      <c r="AK1034" s="16">
        <v>0</v>
      </c>
      <c r="AL1034" s="16">
        <v>0</v>
      </c>
      <c r="AM1034" s="16">
        <f t="shared" si="110"/>
        <v>0</v>
      </c>
      <c r="AN1034" s="16">
        <v>0</v>
      </c>
      <c r="AO1034" s="16">
        <v>0</v>
      </c>
      <c r="AP1034" s="16">
        <f t="shared" si="111"/>
        <v>0</v>
      </c>
      <c r="AQ1034" s="16">
        <v>0</v>
      </c>
      <c r="AR1034" s="16">
        <f t="shared" si="112"/>
        <v>-250000</v>
      </c>
      <c r="AS1034" s="16"/>
      <c r="AT1034" s="16" t="s">
        <v>625</v>
      </c>
      <c r="AU1034" s="16" t="s">
        <v>274</v>
      </c>
      <c r="AV1034" s="16">
        <v>0</v>
      </c>
      <c r="AW1034" s="36">
        <v>250000</v>
      </c>
      <c r="AX1034" s="36">
        <v>0</v>
      </c>
      <c r="AY1034" s="36">
        <v>0</v>
      </c>
      <c r="AZ1034" s="36">
        <v>0</v>
      </c>
      <c r="BA1034" s="36">
        <v>0</v>
      </c>
      <c r="BB1034" s="36"/>
    </row>
    <row r="1035" spans="1:54" hidden="1" x14ac:dyDescent="0.25">
      <c r="A1035" s="2" t="s">
        <v>4042</v>
      </c>
      <c r="B1035" s="2" t="s">
        <v>145</v>
      </c>
      <c r="C1035" s="40"/>
      <c r="D1035" s="40"/>
      <c r="E1035" s="40"/>
      <c r="F1035" s="40"/>
      <c r="G1035" s="40"/>
      <c r="H1035" s="40"/>
      <c r="I1035" s="40" t="s">
        <v>162</v>
      </c>
      <c r="J1035" s="40" t="s">
        <v>162</v>
      </c>
      <c r="K1035" s="2" t="s">
        <v>283</v>
      </c>
      <c r="L1035" s="40"/>
      <c r="M1035" s="40"/>
      <c r="N1035" s="2" t="s">
        <v>264</v>
      </c>
      <c r="O1035" s="40"/>
      <c r="P1035" s="58"/>
      <c r="Q1035" s="58" t="s">
        <v>118</v>
      </c>
      <c r="R1035" s="58"/>
      <c r="S1035" s="58" t="s">
        <v>145</v>
      </c>
      <c r="T1035" s="48"/>
      <c r="U1035" s="33" t="s">
        <v>159</v>
      </c>
      <c r="V1035" s="58"/>
      <c r="W1035" s="58"/>
      <c r="X1035" s="58"/>
      <c r="Y1035" s="58"/>
      <c r="Z1035" s="16">
        <v>0</v>
      </c>
      <c r="AA1035" s="16">
        <v>0</v>
      </c>
      <c r="AB1035" s="16"/>
      <c r="AC1035" s="16">
        <v>0</v>
      </c>
      <c r="AD1035" s="36">
        <f t="shared" si="107"/>
        <v>0</v>
      </c>
      <c r="AE1035" s="50">
        <v>0</v>
      </c>
      <c r="AF1035" s="47">
        <v>200000</v>
      </c>
      <c r="AG1035" s="16">
        <f t="shared" si="108"/>
        <v>-200000</v>
      </c>
      <c r="AH1035" s="50">
        <v>0</v>
      </c>
      <c r="AI1035" s="47">
        <v>1253000</v>
      </c>
      <c r="AJ1035" s="16">
        <f t="shared" si="109"/>
        <v>-1253000</v>
      </c>
      <c r="AK1035" s="16">
        <v>0</v>
      </c>
      <c r="AL1035" s="16">
        <v>0</v>
      </c>
      <c r="AM1035" s="16">
        <f t="shared" si="110"/>
        <v>0</v>
      </c>
      <c r="AN1035" s="16">
        <v>0</v>
      </c>
      <c r="AO1035" s="16">
        <v>0</v>
      </c>
      <c r="AP1035" s="16">
        <f t="shared" si="111"/>
        <v>0</v>
      </c>
      <c r="AQ1035" s="16">
        <v>0</v>
      </c>
      <c r="AR1035" s="16">
        <f t="shared" si="112"/>
        <v>-1453000</v>
      </c>
      <c r="AS1035" s="16"/>
      <c r="AT1035" s="16" t="s">
        <v>625</v>
      </c>
      <c r="AU1035" s="16" t="s">
        <v>274</v>
      </c>
      <c r="AV1035" s="16">
        <v>0</v>
      </c>
      <c r="AW1035" s="36">
        <v>200000</v>
      </c>
      <c r="AX1035" s="36">
        <v>0</v>
      </c>
      <c r="AY1035" s="36">
        <v>0</v>
      </c>
      <c r="AZ1035" s="36">
        <v>0</v>
      </c>
      <c r="BA1035" s="36">
        <v>0</v>
      </c>
      <c r="BB1035" s="36"/>
    </row>
    <row r="1036" spans="1:54" hidden="1" x14ac:dyDescent="0.25">
      <c r="A1036" s="2" t="s">
        <v>4042</v>
      </c>
      <c r="B1036" s="2" t="s">
        <v>145</v>
      </c>
      <c r="C1036" s="40"/>
      <c r="D1036" s="40"/>
      <c r="E1036" s="40"/>
      <c r="F1036" s="40"/>
      <c r="G1036" s="40"/>
      <c r="H1036" s="40"/>
      <c r="I1036" s="40" t="s">
        <v>4043</v>
      </c>
      <c r="J1036" s="40" t="s">
        <v>4043</v>
      </c>
      <c r="K1036" s="2" t="s">
        <v>283</v>
      </c>
      <c r="L1036" s="40"/>
      <c r="M1036" s="40"/>
      <c r="N1036" s="2" t="s">
        <v>264</v>
      </c>
      <c r="O1036" s="40"/>
      <c r="P1036" s="58"/>
      <c r="Q1036" s="58" t="s">
        <v>118</v>
      </c>
      <c r="R1036" s="58"/>
      <c r="S1036" s="58" t="s">
        <v>145</v>
      </c>
      <c r="T1036" s="48"/>
      <c r="U1036" s="33" t="s">
        <v>159</v>
      </c>
      <c r="V1036" s="58"/>
      <c r="W1036" s="58"/>
      <c r="X1036" s="58"/>
      <c r="Y1036" s="58"/>
      <c r="Z1036" s="16">
        <v>0</v>
      </c>
      <c r="AA1036" s="16">
        <v>0</v>
      </c>
      <c r="AB1036" s="16"/>
      <c r="AC1036" s="16">
        <v>0</v>
      </c>
      <c r="AD1036" s="36">
        <f t="shared" si="107"/>
        <v>0</v>
      </c>
      <c r="AE1036" s="50">
        <v>0</v>
      </c>
      <c r="AF1036" s="39">
        <v>0</v>
      </c>
      <c r="AG1036" s="16">
        <f t="shared" si="108"/>
        <v>0</v>
      </c>
      <c r="AH1036" s="50">
        <v>0</v>
      </c>
      <c r="AI1036" s="16">
        <v>0</v>
      </c>
      <c r="AJ1036" s="16">
        <f t="shared" si="109"/>
        <v>0</v>
      </c>
      <c r="AK1036" s="16">
        <v>0</v>
      </c>
      <c r="AL1036" s="16">
        <v>0</v>
      </c>
      <c r="AM1036" s="16">
        <f t="shared" si="110"/>
        <v>0</v>
      </c>
      <c r="AN1036" s="16">
        <v>0</v>
      </c>
      <c r="AO1036" s="16">
        <v>0</v>
      </c>
      <c r="AP1036" s="16">
        <f t="shared" si="111"/>
        <v>0</v>
      </c>
      <c r="AQ1036" s="16">
        <v>0</v>
      </c>
      <c r="AR1036" s="16">
        <f t="shared" si="112"/>
        <v>0</v>
      </c>
      <c r="AS1036" s="16"/>
      <c r="AT1036" s="16" t="s">
        <v>625</v>
      </c>
      <c r="AU1036" s="16" t="s">
        <v>274</v>
      </c>
      <c r="AV1036" s="16">
        <v>0</v>
      </c>
      <c r="AW1036" s="36">
        <v>0</v>
      </c>
      <c r="AX1036" s="36">
        <v>0</v>
      </c>
      <c r="AY1036" s="36">
        <v>0</v>
      </c>
      <c r="AZ1036" s="36">
        <v>0</v>
      </c>
      <c r="BA1036" s="36">
        <v>0</v>
      </c>
      <c r="BB1036" s="36"/>
    </row>
    <row r="1037" spans="1:54" hidden="1" x14ac:dyDescent="0.25">
      <c r="A1037" s="2" t="s">
        <v>4042</v>
      </c>
      <c r="B1037" s="2" t="s">
        <v>145</v>
      </c>
      <c r="C1037" s="40"/>
      <c r="D1037" s="40"/>
      <c r="E1037" s="40"/>
      <c r="F1037" s="40"/>
      <c r="G1037" s="40"/>
      <c r="H1037" s="40"/>
      <c r="I1037" s="40" t="s">
        <v>163</v>
      </c>
      <c r="J1037" s="40" t="s">
        <v>163</v>
      </c>
      <c r="K1037" s="2" t="s">
        <v>283</v>
      </c>
      <c r="L1037" s="40"/>
      <c r="M1037" s="40"/>
      <c r="N1037" s="2" t="s">
        <v>264</v>
      </c>
      <c r="O1037" s="40"/>
      <c r="P1037" s="58"/>
      <c r="Q1037" s="58" t="s">
        <v>118</v>
      </c>
      <c r="R1037" s="58"/>
      <c r="S1037" s="58" t="s">
        <v>145</v>
      </c>
      <c r="T1037" s="48"/>
      <c r="U1037" s="33" t="s">
        <v>159</v>
      </c>
      <c r="V1037" s="58"/>
      <c r="W1037" s="58"/>
      <c r="X1037" s="58"/>
      <c r="Y1037" s="58"/>
      <c r="Z1037" s="16">
        <v>0</v>
      </c>
      <c r="AA1037" s="16">
        <v>0</v>
      </c>
      <c r="AB1037" s="16"/>
      <c r="AC1037" s="16">
        <v>0</v>
      </c>
      <c r="AD1037" s="36">
        <f t="shared" si="107"/>
        <v>0</v>
      </c>
      <c r="AE1037" s="50">
        <v>0</v>
      </c>
      <c r="AF1037" s="47">
        <v>750000</v>
      </c>
      <c r="AG1037" s="16">
        <f t="shared" si="108"/>
        <v>-750000</v>
      </c>
      <c r="AH1037" s="50">
        <v>0</v>
      </c>
      <c r="AI1037" s="47">
        <v>7007000</v>
      </c>
      <c r="AJ1037" s="16">
        <f t="shared" si="109"/>
        <v>-7007000</v>
      </c>
      <c r="AK1037" s="16">
        <v>0</v>
      </c>
      <c r="AL1037" s="47">
        <v>5256000</v>
      </c>
      <c r="AM1037" s="16">
        <f t="shared" si="110"/>
        <v>-5256000</v>
      </c>
      <c r="AN1037" s="16">
        <v>0</v>
      </c>
      <c r="AO1037" s="47">
        <v>2000000</v>
      </c>
      <c r="AP1037" s="16">
        <f t="shared" si="111"/>
        <v>-2000000</v>
      </c>
      <c r="AQ1037" s="16">
        <v>0</v>
      </c>
      <c r="AR1037" s="16">
        <f t="shared" si="112"/>
        <v>-15013000</v>
      </c>
      <c r="AS1037" s="16"/>
      <c r="AT1037" s="16" t="s">
        <v>625</v>
      </c>
      <c r="AU1037" s="16" t="s">
        <v>274</v>
      </c>
      <c r="AV1037" s="16">
        <v>0</v>
      </c>
      <c r="AW1037" s="36">
        <v>750000</v>
      </c>
      <c r="AX1037" s="36">
        <v>1751350</v>
      </c>
      <c r="AY1037" s="36">
        <v>3255750</v>
      </c>
      <c r="AZ1037" s="36">
        <v>2000000</v>
      </c>
      <c r="BA1037" s="36">
        <v>0</v>
      </c>
      <c r="BB1037" s="36"/>
    </row>
    <row r="1038" spans="1:54" hidden="1" x14ac:dyDescent="0.25">
      <c r="A1038" s="2" t="s">
        <v>4042</v>
      </c>
      <c r="B1038" s="2" t="s">
        <v>145</v>
      </c>
      <c r="C1038" s="40"/>
      <c r="D1038" s="40"/>
      <c r="E1038" s="40"/>
      <c r="F1038" s="40"/>
      <c r="G1038" s="40"/>
      <c r="H1038" s="40"/>
      <c r="I1038" s="40" t="s">
        <v>164</v>
      </c>
      <c r="J1038" s="40" t="s">
        <v>164</v>
      </c>
      <c r="K1038" s="2" t="s">
        <v>283</v>
      </c>
      <c r="L1038" s="40"/>
      <c r="M1038" s="40"/>
      <c r="N1038" s="2" t="s">
        <v>264</v>
      </c>
      <c r="O1038" s="40"/>
      <c r="P1038" s="58"/>
      <c r="Q1038" s="58" t="s">
        <v>118</v>
      </c>
      <c r="R1038" s="58"/>
      <c r="S1038" s="58" t="s">
        <v>145</v>
      </c>
      <c r="T1038" s="48"/>
      <c r="U1038" s="33" t="s">
        <v>159</v>
      </c>
      <c r="V1038" s="58"/>
      <c r="W1038" s="58"/>
      <c r="X1038" s="58"/>
      <c r="Y1038" s="58"/>
      <c r="Z1038" s="16">
        <v>0</v>
      </c>
      <c r="AA1038" s="16">
        <v>0</v>
      </c>
      <c r="AB1038" s="16"/>
      <c r="AC1038" s="16">
        <v>0</v>
      </c>
      <c r="AD1038" s="36">
        <f t="shared" ref="AD1038:AD1100" si="113">AA1038-AC1038</f>
        <v>0</v>
      </c>
      <c r="AE1038" s="50">
        <v>0</v>
      </c>
      <c r="AF1038" s="47">
        <v>150000</v>
      </c>
      <c r="AG1038" s="16">
        <f t="shared" ref="AG1038:AG1100" si="114">AE1038-AF1038</f>
        <v>-150000</v>
      </c>
      <c r="AH1038" s="50">
        <v>0</v>
      </c>
      <c r="AI1038" s="47">
        <v>1350000</v>
      </c>
      <c r="AJ1038" s="16">
        <f t="shared" ref="AJ1038:AJ1100" si="115">AH1038-AI1038</f>
        <v>-1350000</v>
      </c>
      <c r="AK1038" s="16">
        <v>0</v>
      </c>
      <c r="AL1038" s="16">
        <v>0</v>
      </c>
      <c r="AM1038" s="16">
        <f t="shared" ref="AM1038:AM1100" si="116">AK1038-AL1038</f>
        <v>0</v>
      </c>
      <c r="AN1038" s="16">
        <v>0</v>
      </c>
      <c r="AO1038" s="16">
        <v>0</v>
      </c>
      <c r="AP1038" s="16">
        <f t="shared" ref="AP1038:AP1097" si="117">AN1038-AO1038</f>
        <v>0</v>
      </c>
      <c r="AQ1038" s="16">
        <v>0</v>
      </c>
      <c r="AR1038" s="16">
        <f t="shared" ref="AR1038:AR1099" si="118">AP1038+AM1038+AJ1038+AG1038+AD1038</f>
        <v>-1500000</v>
      </c>
      <c r="AS1038" s="16"/>
      <c r="AT1038" s="16" t="s">
        <v>625</v>
      </c>
      <c r="AU1038" s="16" t="s">
        <v>274</v>
      </c>
      <c r="AV1038" s="16">
        <v>0</v>
      </c>
      <c r="AW1038" s="36">
        <v>150000</v>
      </c>
      <c r="AX1038" s="36">
        <v>1350000</v>
      </c>
      <c r="AY1038" s="36">
        <v>0</v>
      </c>
      <c r="AZ1038" s="36">
        <v>0</v>
      </c>
      <c r="BA1038" s="36">
        <v>0</v>
      </c>
      <c r="BB1038" s="36"/>
    </row>
    <row r="1039" spans="1:54" hidden="1" x14ac:dyDescent="0.25">
      <c r="A1039" s="2" t="s">
        <v>4042</v>
      </c>
      <c r="B1039" s="2" t="s">
        <v>145</v>
      </c>
      <c r="C1039" s="40"/>
      <c r="D1039" s="40"/>
      <c r="E1039" s="40"/>
      <c r="F1039" s="40"/>
      <c r="G1039" s="40"/>
      <c r="H1039" s="40"/>
      <c r="I1039" s="40" t="s">
        <v>165</v>
      </c>
      <c r="J1039" s="40" t="s">
        <v>165</v>
      </c>
      <c r="K1039" s="2" t="s">
        <v>283</v>
      </c>
      <c r="L1039" s="40"/>
      <c r="M1039" s="40"/>
      <c r="N1039" s="2" t="s">
        <v>264</v>
      </c>
      <c r="O1039" s="40"/>
      <c r="P1039" s="58"/>
      <c r="Q1039" s="58" t="s">
        <v>118</v>
      </c>
      <c r="R1039" s="58"/>
      <c r="S1039" s="58" t="s">
        <v>145</v>
      </c>
      <c r="T1039" s="48"/>
      <c r="U1039" s="33" t="s">
        <v>159</v>
      </c>
      <c r="V1039" s="58"/>
      <c r="W1039" s="58"/>
      <c r="X1039" s="58"/>
      <c r="Y1039" s="58"/>
      <c r="Z1039" s="16">
        <v>0</v>
      </c>
      <c r="AA1039" s="16">
        <v>0</v>
      </c>
      <c r="AB1039" s="16"/>
      <c r="AC1039" s="16">
        <v>0</v>
      </c>
      <c r="AD1039" s="36">
        <f t="shared" si="113"/>
        <v>0</v>
      </c>
      <c r="AE1039" s="50">
        <v>0</v>
      </c>
      <c r="AF1039" s="47">
        <v>100000</v>
      </c>
      <c r="AG1039" s="16">
        <f t="shared" si="114"/>
        <v>-100000</v>
      </c>
      <c r="AH1039" s="50">
        <v>0</v>
      </c>
      <c r="AI1039" s="47">
        <v>1900000</v>
      </c>
      <c r="AJ1039" s="16">
        <f t="shared" si="115"/>
        <v>-1900000</v>
      </c>
      <c r="AK1039" s="16">
        <v>0</v>
      </c>
      <c r="AL1039" s="16">
        <v>0</v>
      </c>
      <c r="AM1039" s="16">
        <f t="shared" si="116"/>
        <v>0</v>
      </c>
      <c r="AN1039" s="16">
        <v>0</v>
      </c>
      <c r="AO1039" s="16">
        <v>0</v>
      </c>
      <c r="AP1039" s="16">
        <f t="shared" si="117"/>
        <v>0</v>
      </c>
      <c r="AQ1039" s="16">
        <v>0</v>
      </c>
      <c r="AR1039" s="16">
        <f t="shared" si="118"/>
        <v>-2000000</v>
      </c>
      <c r="AS1039" s="16"/>
      <c r="AT1039" s="16" t="s">
        <v>4044</v>
      </c>
      <c r="AU1039" s="16" t="s">
        <v>274</v>
      </c>
      <c r="AV1039" s="16">
        <v>0</v>
      </c>
      <c r="AW1039" s="36">
        <v>100000</v>
      </c>
      <c r="AX1039" s="36">
        <v>1900000</v>
      </c>
      <c r="AY1039" s="36">
        <v>0</v>
      </c>
      <c r="AZ1039" s="36">
        <v>0</v>
      </c>
      <c r="BA1039" s="36">
        <v>0</v>
      </c>
      <c r="BB1039" s="36"/>
    </row>
    <row r="1040" spans="1:54" hidden="1" x14ac:dyDescent="0.25">
      <c r="A1040" s="2" t="s">
        <v>4042</v>
      </c>
      <c r="B1040" s="2" t="s">
        <v>145</v>
      </c>
      <c r="C1040" s="40"/>
      <c r="D1040" s="40"/>
      <c r="E1040" s="40"/>
      <c r="F1040" s="40"/>
      <c r="G1040" s="40"/>
      <c r="H1040" s="40"/>
      <c r="I1040" s="40" t="s">
        <v>166</v>
      </c>
      <c r="J1040" s="40" t="s">
        <v>166</v>
      </c>
      <c r="K1040" s="2" t="s">
        <v>283</v>
      </c>
      <c r="L1040" s="40"/>
      <c r="M1040" s="40"/>
      <c r="N1040" s="2" t="s">
        <v>264</v>
      </c>
      <c r="O1040" s="40"/>
      <c r="P1040" s="58"/>
      <c r="Q1040" s="58" t="s">
        <v>118</v>
      </c>
      <c r="R1040" s="58"/>
      <c r="S1040" s="58" t="s">
        <v>145</v>
      </c>
      <c r="T1040" s="48"/>
      <c r="U1040" s="33" t="s">
        <v>159</v>
      </c>
      <c r="V1040" s="58"/>
      <c r="W1040" s="58"/>
      <c r="X1040" s="58"/>
      <c r="Y1040" s="58"/>
      <c r="Z1040" s="16">
        <v>0</v>
      </c>
      <c r="AA1040" s="16">
        <v>0</v>
      </c>
      <c r="AB1040" s="16"/>
      <c r="AC1040" s="16">
        <v>0</v>
      </c>
      <c r="AD1040" s="36">
        <f t="shared" si="113"/>
        <v>0</v>
      </c>
      <c r="AE1040" s="50">
        <v>0</v>
      </c>
      <c r="AF1040" s="39">
        <f>177525</f>
        <v>177525</v>
      </c>
      <c r="AG1040" s="16">
        <f t="shared" si="114"/>
        <v>-177525</v>
      </c>
      <c r="AH1040" s="50">
        <v>0</v>
      </c>
      <c r="AI1040" s="16">
        <v>0</v>
      </c>
      <c r="AJ1040" s="16">
        <f t="shared" si="115"/>
        <v>0</v>
      </c>
      <c r="AK1040" s="16">
        <v>0</v>
      </c>
      <c r="AL1040" s="16">
        <v>0</v>
      </c>
      <c r="AM1040" s="16">
        <f t="shared" si="116"/>
        <v>0</v>
      </c>
      <c r="AN1040" s="16">
        <v>0</v>
      </c>
      <c r="AO1040" s="16">
        <v>0</v>
      </c>
      <c r="AP1040" s="16">
        <f t="shared" si="117"/>
        <v>0</v>
      </c>
      <c r="AQ1040" s="16">
        <v>0</v>
      </c>
      <c r="AR1040" s="16">
        <f t="shared" si="118"/>
        <v>-177525</v>
      </c>
      <c r="AS1040" s="16"/>
      <c r="AT1040" s="16" t="s">
        <v>625</v>
      </c>
      <c r="AU1040" s="16" t="s">
        <v>274</v>
      </c>
      <c r="AV1040" s="16">
        <v>0</v>
      </c>
      <c r="AW1040" s="36">
        <v>177525</v>
      </c>
      <c r="AX1040" s="36">
        <v>0</v>
      </c>
      <c r="AY1040" s="36">
        <v>0</v>
      </c>
      <c r="AZ1040" s="36">
        <v>0</v>
      </c>
      <c r="BA1040" s="36">
        <v>0</v>
      </c>
      <c r="BB1040" s="36"/>
    </row>
    <row r="1041" spans="1:54" hidden="1" x14ac:dyDescent="0.25">
      <c r="A1041" s="2" t="s">
        <v>4042</v>
      </c>
      <c r="B1041" s="2" t="s">
        <v>145</v>
      </c>
      <c r="C1041" s="40"/>
      <c r="D1041" s="40"/>
      <c r="E1041" s="40"/>
      <c r="F1041" s="40"/>
      <c r="G1041" s="40"/>
      <c r="H1041" s="40"/>
      <c r="I1041" s="40" t="s">
        <v>175</v>
      </c>
      <c r="J1041" s="40" t="s">
        <v>175</v>
      </c>
      <c r="K1041" s="2" t="s">
        <v>283</v>
      </c>
      <c r="L1041" s="40"/>
      <c r="M1041" s="40"/>
      <c r="N1041" s="2" t="s">
        <v>264</v>
      </c>
      <c r="O1041" s="40"/>
      <c r="P1041" s="58"/>
      <c r="Q1041" s="58" t="s">
        <v>118</v>
      </c>
      <c r="R1041" s="58"/>
      <c r="S1041" s="58" t="s">
        <v>145</v>
      </c>
      <c r="T1041" s="48"/>
      <c r="U1041" s="33" t="s">
        <v>159</v>
      </c>
      <c r="V1041" s="58"/>
      <c r="W1041" s="58"/>
      <c r="X1041" s="58"/>
      <c r="Y1041" s="58"/>
      <c r="Z1041" s="16">
        <v>0</v>
      </c>
      <c r="AA1041" s="16">
        <v>0</v>
      </c>
      <c r="AB1041" s="16"/>
      <c r="AC1041" s="16">
        <v>0</v>
      </c>
      <c r="AD1041" s="36">
        <f t="shared" si="113"/>
        <v>0</v>
      </c>
      <c r="AE1041" s="50">
        <v>0</v>
      </c>
      <c r="AF1041" s="47">
        <v>100000</v>
      </c>
      <c r="AG1041" s="16">
        <f t="shared" si="114"/>
        <v>-100000</v>
      </c>
      <c r="AH1041" s="50">
        <v>0</v>
      </c>
      <c r="AI1041" s="47">
        <v>1563000</v>
      </c>
      <c r="AJ1041" s="16">
        <f t="shared" si="115"/>
        <v>-1563000</v>
      </c>
      <c r="AK1041" s="16">
        <v>0</v>
      </c>
      <c r="AL1041" s="16">
        <v>0</v>
      </c>
      <c r="AM1041" s="16">
        <f t="shared" si="116"/>
        <v>0</v>
      </c>
      <c r="AN1041" s="16">
        <v>0</v>
      </c>
      <c r="AO1041" s="16">
        <v>0</v>
      </c>
      <c r="AP1041" s="16">
        <f t="shared" si="117"/>
        <v>0</v>
      </c>
      <c r="AQ1041" s="16">
        <v>0</v>
      </c>
      <c r="AR1041" s="16">
        <f t="shared" si="118"/>
        <v>-1663000</v>
      </c>
      <c r="AS1041" s="16"/>
      <c r="AT1041" s="16" t="s">
        <v>625</v>
      </c>
      <c r="AU1041" s="16" t="s">
        <v>274</v>
      </c>
      <c r="AV1041" s="16">
        <v>0</v>
      </c>
      <c r="AW1041" s="36">
        <v>100000</v>
      </c>
      <c r="AX1041" s="36">
        <v>1563000</v>
      </c>
      <c r="AY1041" s="36">
        <v>0</v>
      </c>
      <c r="AZ1041" s="36">
        <v>0</v>
      </c>
      <c r="BA1041" s="36">
        <v>0</v>
      </c>
      <c r="BB1041" s="36"/>
    </row>
    <row r="1042" spans="1:54" hidden="1" x14ac:dyDescent="0.25">
      <c r="A1042" s="2" t="s">
        <v>4042</v>
      </c>
      <c r="B1042" s="2" t="s">
        <v>145</v>
      </c>
      <c r="C1042" s="40"/>
      <c r="D1042" s="40"/>
      <c r="E1042" s="40"/>
      <c r="F1042" s="40"/>
      <c r="G1042" s="40"/>
      <c r="H1042" s="40"/>
      <c r="I1042" s="40" t="s">
        <v>167</v>
      </c>
      <c r="J1042" s="40" t="s">
        <v>167</v>
      </c>
      <c r="K1042" s="2" t="s">
        <v>283</v>
      </c>
      <c r="L1042" s="40"/>
      <c r="M1042" s="40"/>
      <c r="N1042" s="2" t="s">
        <v>264</v>
      </c>
      <c r="O1042" s="40"/>
      <c r="P1042" s="58"/>
      <c r="Q1042" s="58" t="s">
        <v>118</v>
      </c>
      <c r="R1042" s="58"/>
      <c r="S1042" s="58" t="s">
        <v>145</v>
      </c>
      <c r="T1042" s="48"/>
      <c r="U1042" s="33" t="s">
        <v>159</v>
      </c>
      <c r="V1042" s="58"/>
      <c r="W1042" s="58"/>
      <c r="X1042" s="58"/>
      <c r="Y1042" s="58"/>
      <c r="Z1042" s="16">
        <v>0</v>
      </c>
      <c r="AA1042" s="16">
        <v>0</v>
      </c>
      <c r="AB1042" s="16"/>
      <c r="AC1042" s="16">
        <v>0</v>
      </c>
      <c r="AD1042" s="36">
        <f t="shared" si="113"/>
        <v>0</v>
      </c>
      <c r="AE1042" s="50">
        <v>0</v>
      </c>
      <c r="AF1042" s="47">
        <v>938000</v>
      </c>
      <c r="AG1042" s="16">
        <f t="shared" si="114"/>
        <v>-938000</v>
      </c>
      <c r="AH1042" s="50">
        <v>0</v>
      </c>
      <c r="AI1042" s="16">
        <v>0</v>
      </c>
      <c r="AJ1042" s="16">
        <f t="shared" si="115"/>
        <v>0</v>
      </c>
      <c r="AK1042" s="16">
        <v>0</v>
      </c>
      <c r="AL1042" s="16">
        <v>0</v>
      </c>
      <c r="AM1042" s="16">
        <f t="shared" si="116"/>
        <v>0</v>
      </c>
      <c r="AN1042" s="16">
        <v>0</v>
      </c>
      <c r="AO1042" s="16">
        <v>0</v>
      </c>
      <c r="AP1042" s="16">
        <f t="shared" si="117"/>
        <v>0</v>
      </c>
      <c r="AQ1042" s="16">
        <v>0</v>
      </c>
      <c r="AR1042" s="16">
        <f t="shared" si="118"/>
        <v>-938000</v>
      </c>
      <c r="AS1042" s="16"/>
      <c r="AT1042" s="16" t="s">
        <v>625</v>
      </c>
      <c r="AU1042" s="16" t="s">
        <v>274</v>
      </c>
      <c r="AV1042" s="16">
        <v>0</v>
      </c>
      <c r="AW1042" s="36">
        <v>938000</v>
      </c>
      <c r="AX1042" s="36">
        <v>0</v>
      </c>
      <c r="AY1042" s="36">
        <v>0</v>
      </c>
      <c r="AZ1042" s="36">
        <v>0</v>
      </c>
      <c r="BA1042" s="36">
        <v>0</v>
      </c>
      <c r="BB1042" s="36"/>
    </row>
    <row r="1043" spans="1:54" hidden="1" x14ac:dyDescent="0.25">
      <c r="A1043" s="2" t="s">
        <v>4042</v>
      </c>
      <c r="B1043" s="2" t="s">
        <v>145</v>
      </c>
      <c r="C1043" s="40"/>
      <c r="D1043" s="40"/>
      <c r="E1043" s="40"/>
      <c r="F1043" s="40"/>
      <c r="G1043" s="40"/>
      <c r="H1043" s="40"/>
      <c r="I1043" s="40" t="s">
        <v>168</v>
      </c>
      <c r="J1043" s="40" t="s">
        <v>168</v>
      </c>
      <c r="K1043" s="2" t="s">
        <v>283</v>
      </c>
      <c r="L1043" s="40"/>
      <c r="M1043" s="40"/>
      <c r="N1043" s="2" t="s">
        <v>264</v>
      </c>
      <c r="O1043" s="40"/>
      <c r="P1043" s="58"/>
      <c r="Q1043" s="58" t="s">
        <v>118</v>
      </c>
      <c r="R1043" s="58"/>
      <c r="S1043" s="58" t="s">
        <v>145</v>
      </c>
      <c r="T1043" s="48"/>
      <c r="U1043" s="33" t="s">
        <v>159</v>
      </c>
      <c r="V1043" s="58"/>
      <c r="W1043" s="58"/>
      <c r="X1043" s="58"/>
      <c r="Y1043" s="58"/>
      <c r="Z1043" s="16">
        <v>0</v>
      </c>
      <c r="AA1043" s="16">
        <v>0</v>
      </c>
      <c r="AB1043" s="16"/>
      <c r="AC1043" s="16">
        <v>0</v>
      </c>
      <c r="AD1043" s="36">
        <f t="shared" si="113"/>
        <v>0</v>
      </c>
      <c r="AE1043" s="50">
        <v>0</v>
      </c>
      <c r="AF1043" s="47">
        <v>250000</v>
      </c>
      <c r="AG1043" s="16">
        <f t="shared" si="114"/>
        <v>-250000</v>
      </c>
      <c r="AH1043" s="50">
        <v>0</v>
      </c>
      <c r="AI1043" s="47">
        <v>750000</v>
      </c>
      <c r="AJ1043" s="16">
        <f t="shared" si="115"/>
        <v>-750000</v>
      </c>
      <c r="AK1043" s="16">
        <v>0</v>
      </c>
      <c r="AL1043" s="47">
        <v>500000</v>
      </c>
      <c r="AM1043" s="16">
        <f t="shared" si="116"/>
        <v>-500000</v>
      </c>
      <c r="AN1043" s="16">
        <v>0</v>
      </c>
      <c r="AO1043" s="16">
        <v>0</v>
      </c>
      <c r="AP1043" s="16">
        <f t="shared" si="117"/>
        <v>0</v>
      </c>
      <c r="AQ1043" s="16">
        <v>0</v>
      </c>
      <c r="AR1043" s="16">
        <f t="shared" si="118"/>
        <v>-1500000</v>
      </c>
      <c r="AS1043" s="16"/>
      <c r="AT1043" s="16" t="s">
        <v>625</v>
      </c>
      <c r="AU1043" s="16" t="s">
        <v>274</v>
      </c>
      <c r="AV1043" s="16">
        <v>0</v>
      </c>
      <c r="AW1043" s="36">
        <v>250000</v>
      </c>
      <c r="AX1043" s="36">
        <v>750000</v>
      </c>
      <c r="AY1043" s="36">
        <v>500000</v>
      </c>
      <c r="AZ1043" s="36">
        <v>0</v>
      </c>
      <c r="BA1043" s="36">
        <v>0</v>
      </c>
      <c r="BB1043" s="36"/>
    </row>
    <row r="1044" spans="1:54" hidden="1" x14ac:dyDescent="0.25">
      <c r="A1044" s="2" t="s">
        <v>4042</v>
      </c>
      <c r="B1044" s="2" t="s">
        <v>145</v>
      </c>
      <c r="C1044" s="40"/>
      <c r="D1044" s="40"/>
      <c r="E1044" s="40"/>
      <c r="F1044" s="40"/>
      <c r="G1044" s="40"/>
      <c r="H1044" s="40"/>
      <c r="I1044" s="40" t="s">
        <v>169</v>
      </c>
      <c r="J1044" s="40" t="s">
        <v>169</v>
      </c>
      <c r="K1044" s="2" t="s">
        <v>283</v>
      </c>
      <c r="L1044" s="40"/>
      <c r="M1044" s="40"/>
      <c r="N1044" s="2" t="s">
        <v>264</v>
      </c>
      <c r="O1044" s="40"/>
      <c r="P1044" s="58"/>
      <c r="Q1044" s="58" t="s">
        <v>118</v>
      </c>
      <c r="R1044" s="58"/>
      <c r="S1044" s="58" t="s">
        <v>145</v>
      </c>
      <c r="T1044" s="48"/>
      <c r="U1044" s="33" t="s">
        <v>159</v>
      </c>
      <c r="V1044" s="58"/>
      <c r="W1044" s="58"/>
      <c r="X1044" s="58"/>
      <c r="Y1044" s="58"/>
      <c r="Z1044" s="16">
        <v>0</v>
      </c>
      <c r="AA1044" s="16">
        <v>0</v>
      </c>
      <c r="AB1044" s="16"/>
      <c r="AC1044" s="16">
        <v>0</v>
      </c>
      <c r="AD1044" s="36">
        <f t="shared" si="113"/>
        <v>0</v>
      </c>
      <c r="AE1044" s="50">
        <v>0</v>
      </c>
      <c r="AF1044" s="47">
        <v>1063000</v>
      </c>
      <c r="AG1044" s="16">
        <f t="shared" si="114"/>
        <v>-1063000</v>
      </c>
      <c r="AH1044" s="50">
        <v>0</v>
      </c>
      <c r="AI1044" s="16">
        <v>0</v>
      </c>
      <c r="AJ1044" s="16">
        <f t="shared" si="115"/>
        <v>0</v>
      </c>
      <c r="AK1044" s="16">
        <v>0</v>
      </c>
      <c r="AL1044" s="16">
        <v>0</v>
      </c>
      <c r="AM1044" s="16">
        <f t="shared" si="116"/>
        <v>0</v>
      </c>
      <c r="AN1044" s="16">
        <v>0</v>
      </c>
      <c r="AO1044" s="16">
        <v>0</v>
      </c>
      <c r="AP1044" s="16">
        <f t="shared" si="117"/>
        <v>0</v>
      </c>
      <c r="AQ1044" s="16">
        <v>0</v>
      </c>
      <c r="AR1044" s="16">
        <f t="shared" si="118"/>
        <v>-1063000</v>
      </c>
      <c r="AS1044" s="16"/>
      <c r="AT1044" s="16" t="s">
        <v>625</v>
      </c>
      <c r="AU1044" s="16" t="s">
        <v>274</v>
      </c>
      <c r="AV1044" s="16">
        <v>0</v>
      </c>
      <c r="AW1044" s="36">
        <v>1063000</v>
      </c>
      <c r="AX1044" s="36">
        <v>0</v>
      </c>
      <c r="AY1044" s="36">
        <v>0</v>
      </c>
      <c r="AZ1044" s="36">
        <v>0</v>
      </c>
      <c r="BA1044" s="36">
        <v>0</v>
      </c>
      <c r="BB1044" s="36"/>
    </row>
    <row r="1045" spans="1:54" hidden="1" x14ac:dyDescent="0.25">
      <c r="A1045" s="2" t="s">
        <v>4042</v>
      </c>
      <c r="B1045" s="2" t="s">
        <v>145</v>
      </c>
      <c r="C1045" s="40"/>
      <c r="D1045" s="40"/>
      <c r="E1045" s="40"/>
      <c r="F1045" s="40"/>
      <c r="G1045" s="40"/>
      <c r="H1045" s="40"/>
      <c r="I1045" s="40" t="s">
        <v>170</v>
      </c>
      <c r="J1045" s="40" t="s">
        <v>170</v>
      </c>
      <c r="K1045" s="2" t="s">
        <v>283</v>
      </c>
      <c r="L1045" s="40"/>
      <c r="M1045" s="40"/>
      <c r="N1045" s="2" t="s">
        <v>264</v>
      </c>
      <c r="O1045" s="40"/>
      <c r="P1045" s="58"/>
      <c r="Q1045" s="58" t="s">
        <v>118</v>
      </c>
      <c r="R1045" s="58"/>
      <c r="S1045" s="58" t="s">
        <v>145</v>
      </c>
      <c r="T1045" s="48"/>
      <c r="U1045" s="33" t="s">
        <v>159</v>
      </c>
      <c r="V1045" s="58"/>
      <c r="W1045" s="58"/>
      <c r="X1045" s="58"/>
      <c r="Y1045" s="58"/>
      <c r="Z1045" s="16">
        <v>0</v>
      </c>
      <c r="AA1045" s="16">
        <v>0</v>
      </c>
      <c r="AB1045" s="16"/>
      <c r="AC1045" s="16">
        <v>0</v>
      </c>
      <c r="AD1045" s="36">
        <f t="shared" si="113"/>
        <v>0</v>
      </c>
      <c r="AE1045" s="50">
        <v>0</v>
      </c>
      <c r="AF1045" s="47">
        <v>100000</v>
      </c>
      <c r="AG1045" s="16">
        <f t="shared" si="114"/>
        <v>-100000</v>
      </c>
      <c r="AH1045" s="50">
        <v>0</v>
      </c>
      <c r="AI1045" s="47">
        <v>683000</v>
      </c>
      <c r="AJ1045" s="16">
        <f t="shared" si="115"/>
        <v>-683000</v>
      </c>
      <c r="AK1045" s="16">
        <v>0</v>
      </c>
      <c r="AL1045" s="16">
        <v>0</v>
      </c>
      <c r="AM1045" s="16">
        <f t="shared" si="116"/>
        <v>0</v>
      </c>
      <c r="AN1045" s="16">
        <v>0</v>
      </c>
      <c r="AO1045" s="16">
        <v>0</v>
      </c>
      <c r="AP1045" s="16">
        <f t="shared" si="117"/>
        <v>0</v>
      </c>
      <c r="AQ1045" s="16">
        <v>0</v>
      </c>
      <c r="AR1045" s="16">
        <f t="shared" si="118"/>
        <v>-783000</v>
      </c>
      <c r="AS1045" s="16"/>
      <c r="AT1045" s="16" t="s">
        <v>625</v>
      </c>
      <c r="AU1045" s="16" t="s">
        <v>274</v>
      </c>
      <c r="AV1045" s="16">
        <v>0</v>
      </c>
      <c r="AW1045" s="36">
        <v>100000</v>
      </c>
      <c r="AX1045" s="36">
        <v>683000</v>
      </c>
      <c r="AY1045" s="36">
        <v>0</v>
      </c>
      <c r="AZ1045" s="36">
        <v>0</v>
      </c>
      <c r="BA1045" s="36">
        <v>0</v>
      </c>
      <c r="BB1045" s="36"/>
    </row>
    <row r="1046" spans="1:54" hidden="1" x14ac:dyDescent="0.25">
      <c r="A1046" s="2" t="s">
        <v>4042</v>
      </c>
      <c r="B1046" s="2" t="s">
        <v>145</v>
      </c>
      <c r="C1046" s="40"/>
      <c r="D1046" s="40"/>
      <c r="E1046" s="40"/>
      <c r="F1046" s="40"/>
      <c r="G1046" s="40"/>
      <c r="H1046" s="40"/>
      <c r="I1046" s="40" t="s">
        <v>4045</v>
      </c>
      <c r="J1046" s="40" t="s">
        <v>171</v>
      </c>
      <c r="K1046" s="2" t="s">
        <v>283</v>
      </c>
      <c r="L1046" s="40"/>
      <c r="M1046" s="40"/>
      <c r="N1046" s="2" t="s">
        <v>264</v>
      </c>
      <c r="O1046" s="40"/>
      <c r="P1046" s="58"/>
      <c r="Q1046" s="58" t="s">
        <v>118</v>
      </c>
      <c r="R1046" s="58"/>
      <c r="S1046" s="58" t="s">
        <v>145</v>
      </c>
      <c r="T1046" s="48"/>
      <c r="U1046" s="33" t="s">
        <v>159</v>
      </c>
      <c r="V1046" s="58"/>
      <c r="W1046" s="58"/>
      <c r="X1046" s="58"/>
      <c r="Y1046" s="58"/>
      <c r="Z1046" s="16">
        <v>0</v>
      </c>
      <c r="AA1046" s="16">
        <v>0</v>
      </c>
      <c r="AB1046" s="16"/>
      <c r="AC1046" s="16">
        <v>0</v>
      </c>
      <c r="AD1046" s="36">
        <f t="shared" si="113"/>
        <v>0</v>
      </c>
      <c r="AE1046" s="50">
        <v>0</v>
      </c>
      <c r="AF1046" s="47">
        <v>100000</v>
      </c>
      <c r="AG1046" s="16">
        <f t="shared" si="114"/>
        <v>-100000</v>
      </c>
      <c r="AH1046" s="50">
        <v>0</v>
      </c>
      <c r="AI1046" s="47">
        <v>1553000</v>
      </c>
      <c r="AJ1046" s="16">
        <f t="shared" si="115"/>
        <v>-1553000</v>
      </c>
      <c r="AK1046" s="16">
        <v>0</v>
      </c>
      <c r="AL1046" s="16">
        <v>0</v>
      </c>
      <c r="AM1046" s="16">
        <f t="shared" si="116"/>
        <v>0</v>
      </c>
      <c r="AN1046" s="16">
        <v>0</v>
      </c>
      <c r="AO1046" s="16">
        <v>0</v>
      </c>
      <c r="AP1046" s="16">
        <f t="shared" si="117"/>
        <v>0</v>
      </c>
      <c r="AQ1046" s="16">
        <v>0</v>
      </c>
      <c r="AR1046" s="16">
        <f t="shared" si="118"/>
        <v>-1653000</v>
      </c>
      <c r="AS1046" s="16"/>
      <c r="AT1046" s="16" t="s">
        <v>625</v>
      </c>
      <c r="AU1046" s="16" t="s">
        <v>274</v>
      </c>
      <c r="AV1046" s="16">
        <v>0</v>
      </c>
      <c r="AW1046" s="36">
        <v>100000</v>
      </c>
      <c r="AX1046" s="36">
        <v>1553000</v>
      </c>
      <c r="AY1046" s="36">
        <v>0</v>
      </c>
      <c r="AZ1046" s="36">
        <v>0</v>
      </c>
      <c r="BA1046" s="36">
        <v>0</v>
      </c>
      <c r="BB1046" s="36"/>
    </row>
    <row r="1047" spans="1:54" hidden="1" x14ac:dyDescent="0.25">
      <c r="A1047" s="2" t="s">
        <v>4042</v>
      </c>
      <c r="B1047" s="2" t="s">
        <v>145</v>
      </c>
      <c r="C1047" s="40"/>
      <c r="D1047" s="40"/>
      <c r="E1047" s="40"/>
      <c r="F1047" s="40"/>
      <c r="G1047" s="40"/>
      <c r="H1047" s="40"/>
      <c r="I1047" s="40" t="s">
        <v>172</v>
      </c>
      <c r="J1047" s="40" t="s">
        <v>172</v>
      </c>
      <c r="K1047" s="2" t="s">
        <v>283</v>
      </c>
      <c r="L1047" s="40"/>
      <c r="M1047" s="40"/>
      <c r="N1047" s="2" t="s">
        <v>264</v>
      </c>
      <c r="O1047" s="40"/>
      <c r="P1047" s="58"/>
      <c r="Q1047" s="58" t="s">
        <v>118</v>
      </c>
      <c r="R1047" s="58"/>
      <c r="S1047" s="58" t="s">
        <v>145</v>
      </c>
      <c r="T1047" s="48"/>
      <c r="U1047" s="33" t="s">
        <v>159</v>
      </c>
      <c r="V1047" s="58"/>
      <c r="W1047" s="58"/>
      <c r="X1047" s="58"/>
      <c r="Y1047" s="58"/>
      <c r="Z1047" s="16">
        <v>0</v>
      </c>
      <c r="AA1047" s="16">
        <v>0</v>
      </c>
      <c r="AB1047" s="16"/>
      <c r="AC1047" s="16">
        <v>0</v>
      </c>
      <c r="AD1047" s="36">
        <f t="shared" si="113"/>
        <v>0</v>
      </c>
      <c r="AE1047" s="50">
        <v>0</v>
      </c>
      <c r="AF1047" s="47">
        <v>9958000</v>
      </c>
      <c r="AG1047" s="16">
        <f t="shared" si="114"/>
        <v>-9958000</v>
      </c>
      <c r="AH1047" s="50">
        <v>0</v>
      </c>
      <c r="AI1047" s="47">
        <v>1439000</v>
      </c>
      <c r="AJ1047" s="16">
        <f t="shared" si="115"/>
        <v>-1439000</v>
      </c>
      <c r="AK1047" s="16">
        <v>0</v>
      </c>
      <c r="AL1047" s="47">
        <v>689062.5</v>
      </c>
      <c r="AM1047" s="16">
        <f t="shared" si="116"/>
        <v>-689062.5</v>
      </c>
      <c r="AN1047" s="16">
        <v>0</v>
      </c>
      <c r="AO1047" s="47">
        <v>689062.5</v>
      </c>
      <c r="AP1047" s="16">
        <f t="shared" si="117"/>
        <v>-689062.5</v>
      </c>
      <c r="AQ1047" s="16">
        <v>0</v>
      </c>
      <c r="AR1047" s="16">
        <f t="shared" si="118"/>
        <v>-12775125</v>
      </c>
      <c r="AS1047" s="16"/>
      <c r="AT1047" s="16" t="s">
        <v>625</v>
      </c>
      <c r="AU1047" s="16" t="s">
        <v>274</v>
      </c>
      <c r="AV1047" s="16">
        <v>0</v>
      </c>
      <c r="AW1047" s="36">
        <v>9958000</v>
      </c>
      <c r="AX1047" s="36">
        <v>-62.5</v>
      </c>
      <c r="AY1047" s="36">
        <v>0</v>
      </c>
      <c r="AZ1047" s="36">
        <v>0</v>
      </c>
      <c r="BA1047" s="36">
        <v>0</v>
      </c>
      <c r="BB1047" s="36"/>
    </row>
    <row r="1048" spans="1:54" hidden="1" x14ac:dyDescent="0.25">
      <c r="A1048" s="2" t="s">
        <v>4042</v>
      </c>
      <c r="B1048" s="2" t="s">
        <v>145</v>
      </c>
      <c r="C1048" s="40"/>
      <c r="D1048" s="40"/>
      <c r="E1048" s="40"/>
      <c r="F1048" s="40"/>
      <c r="G1048" s="40"/>
      <c r="H1048" s="40"/>
      <c r="I1048" s="40" t="s">
        <v>173</v>
      </c>
      <c r="J1048" s="40" t="s">
        <v>173</v>
      </c>
      <c r="K1048" s="2" t="s">
        <v>283</v>
      </c>
      <c r="L1048" s="40"/>
      <c r="M1048" s="40"/>
      <c r="N1048" s="2" t="s">
        <v>264</v>
      </c>
      <c r="O1048" s="40"/>
      <c r="P1048" s="58"/>
      <c r="Q1048" s="58" t="s">
        <v>118</v>
      </c>
      <c r="R1048" s="58"/>
      <c r="S1048" s="58" t="s">
        <v>145</v>
      </c>
      <c r="T1048" s="48"/>
      <c r="U1048" s="33" t="s">
        <v>159</v>
      </c>
      <c r="V1048" s="58"/>
      <c r="W1048" s="58"/>
      <c r="X1048" s="58"/>
      <c r="Y1048" s="58"/>
      <c r="Z1048" s="16">
        <v>0</v>
      </c>
      <c r="AA1048" s="16">
        <v>0</v>
      </c>
      <c r="AB1048" s="16"/>
      <c r="AC1048" s="16">
        <v>0</v>
      </c>
      <c r="AD1048" s="36">
        <f t="shared" si="113"/>
        <v>0</v>
      </c>
      <c r="AE1048" s="50">
        <v>0</v>
      </c>
      <c r="AF1048" s="39">
        <v>250000</v>
      </c>
      <c r="AG1048" s="16">
        <f t="shared" si="114"/>
        <v>-250000</v>
      </c>
      <c r="AH1048" s="50">
        <v>0</v>
      </c>
      <c r="AI1048" s="16">
        <v>0</v>
      </c>
      <c r="AJ1048" s="16">
        <f t="shared" si="115"/>
        <v>0</v>
      </c>
      <c r="AK1048" s="16">
        <v>0</v>
      </c>
      <c r="AL1048" s="16">
        <v>0</v>
      </c>
      <c r="AM1048" s="16">
        <f t="shared" si="116"/>
        <v>0</v>
      </c>
      <c r="AN1048" s="16">
        <v>0</v>
      </c>
      <c r="AO1048" s="16">
        <v>0</v>
      </c>
      <c r="AP1048" s="16">
        <f t="shared" si="117"/>
        <v>0</v>
      </c>
      <c r="AQ1048" s="16">
        <v>0</v>
      </c>
      <c r="AR1048" s="16">
        <f t="shared" si="118"/>
        <v>-250000</v>
      </c>
      <c r="AS1048" s="16"/>
      <c r="AT1048" s="16" t="s">
        <v>625</v>
      </c>
      <c r="AU1048" s="16" t="s">
        <v>274</v>
      </c>
      <c r="AV1048" s="16">
        <v>0</v>
      </c>
      <c r="AW1048" s="36">
        <v>250000</v>
      </c>
      <c r="AX1048" s="36">
        <v>0</v>
      </c>
      <c r="AY1048" s="36">
        <v>0</v>
      </c>
      <c r="AZ1048" s="36">
        <v>0</v>
      </c>
      <c r="BA1048" s="36">
        <v>0</v>
      </c>
      <c r="BB1048" s="36"/>
    </row>
    <row r="1049" spans="1:54" hidden="1" x14ac:dyDescent="0.25">
      <c r="A1049" s="2" t="s">
        <v>4042</v>
      </c>
      <c r="B1049" s="2" t="s">
        <v>145</v>
      </c>
      <c r="C1049" s="40"/>
      <c r="D1049" s="40"/>
      <c r="E1049" s="40"/>
      <c r="F1049" s="40"/>
      <c r="G1049" s="40"/>
      <c r="H1049" s="40"/>
      <c r="I1049" s="40" t="s">
        <v>174</v>
      </c>
      <c r="J1049" s="40" t="s">
        <v>174</v>
      </c>
      <c r="K1049" s="2" t="s">
        <v>283</v>
      </c>
      <c r="L1049" s="40"/>
      <c r="M1049" s="40"/>
      <c r="N1049" s="2" t="s">
        <v>264</v>
      </c>
      <c r="O1049" s="40"/>
      <c r="P1049" s="58"/>
      <c r="Q1049" s="58" t="s">
        <v>118</v>
      </c>
      <c r="R1049" s="58"/>
      <c r="S1049" s="58" t="s">
        <v>145</v>
      </c>
      <c r="T1049" s="48"/>
      <c r="U1049" s="33" t="s">
        <v>159</v>
      </c>
      <c r="V1049" s="58"/>
      <c r="W1049" s="58"/>
      <c r="X1049" s="58"/>
      <c r="Y1049" s="58"/>
      <c r="Z1049" s="16">
        <v>0</v>
      </c>
      <c r="AA1049" s="16">
        <v>0</v>
      </c>
      <c r="AB1049" s="16"/>
      <c r="AC1049" s="16">
        <v>0</v>
      </c>
      <c r="AD1049" s="36">
        <f t="shared" si="113"/>
        <v>0</v>
      </c>
      <c r="AE1049" s="50">
        <v>0</v>
      </c>
      <c r="AF1049" s="47">
        <v>9500000</v>
      </c>
      <c r="AG1049" s="16">
        <f t="shared" si="114"/>
        <v>-9500000</v>
      </c>
      <c r="AH1049" s="50">
        <v>0</v>
      </c>
      <c r="AI1049" s="47">
        <v>500000</v>
      </c>
      <c r="AJ1049" s="16">
        <f t="shared" si="115"/>
        <v>-500000</v>
      </c>
      <c r="AK1049" s="16">
        <v>0</v>
      </c>
      <c r="AL1049" s="16">
        <v>0</v>
      </c>
      <c r="AM1049" s="16">
        <f t="shared" si="116"/>
        <v>0</v>
      </c>
      <c r="AN1049" s="16">
        <v>0</v>
      </c>
      <c r="AO1049" s="16">
        <v>0</v>
      </c>
      <c r="AP1049" s="16">
        <f t="shared" si="117"/>
        <v>0</v>
      </c>
      <c r="AQ1049" s="16">
        <v>0</v>
      </c>
      <c r="AR1049" s="16">
        <f t="shared" si="118"/>
        <v>-10000000</v>
      </c>
      <c r="AS1049" s="16"/>
      <c r="AT1049" s="16" t="s">
        <v>625</v>
      </c>
      <c r="AU1049" s="16" t="s">
        <v>274</v>
      </c>
      <c r="AV1049" s="16">
        <v>0</v>
      </c>
      <c r="AW1049" s="36">
        <v>9500000</v>
      </c>
      <c r="AX1049" s="36">
        <v>500000</v>
      </c>
      <c r="AY1049" s="36">
        <v>0</v>
      </c>
      <c r="AZ1049" s="36">
        <v>0</v>
      </c>
      <c r="BA1049" s="36">
        <v>0</v>
      </c>
      <c r="BB1049" s="36"/>
    </row>
    <row r="1050" spans="1:54" hidden="1" x14ac:dyDescent="0.25">
      <c r="A1050" s="2" t="s">
        <v>4042</v>
      </c>
      <c r="B1050" s="2" t="s">
        <v>145</v>
      </c>
      <c r="C1050" s="40" t="s">
        <v>794</v>
      </c>
      <c r="D1050" s="40" t="s">
        <v>795</v>
      </c>
      <c r="E1050" s="40" t="s">
        <v>859</v>
      </c>
      <c r="F1050" s="40" t="s">
        <v>860</v>
      </c>
      <c r="G1050" s="40" t="s">
        <v>4046</v>
      </c>
      <c r="H1050" s="40" t="s">
        <v>4047</v>
      </c>
      <c r="I1050" s="59" t="s">
        <v>4048</v>
      </c>
      <c r="J1050" s="40" t="s">
        <v>4049</v>
      </c>
      <c r="K1050" s="2" t="s">
        <v>262</v>
      </c>
      <c r="L1050" s="40"/>
      <c r="M1050" s="40"/>
      <c r="N1050" s="2" t="s">
        <v>264</v>
      </c>
      <c r="O1050" s="40"/>
      <c r="P1050" s="58"/>
      <c r="Q1050" s="58" t="s">
        <v>118</v>
      </c>
      <c r="R1050" s="58"/>
      <c r="S1050" s="58" t="s">
        <v>145</v>
      </c>
      <c r="T1050" s="59"/>
      <c r="U1050" s="58" t="s">
        <v>150</v>
      </c>
      <c r="V1050" s="58"/>
      <c r="W1050" s="58"/>
      <c r="X1050" s="58"/>
      <c r="Y1050" s="58"/>
      <c r="Z1050" s="16">
        <v>0</v>
      </c>
      <c r="AA1050" s="16">
        <v>0</v>
      </c>
      <c r="AB1050" s="16"/>
      <c r="AC1050" s="16">
        <v>399791.67</v>
      </c>
      <c r="AD1050" s="36">
        <f t="shared" si="113"/>
        <v>-399791.67</v>
      </c>
      <c r="AE1050" s="50">
        <v>0</v>
      </c>
      <c r="AF1050" s="50">
        <v>0</v>
      </c>
      <c r="AG1050" s="16">
        <f t="shared" si="114"/>
        <v>0</v>
      </c>
      <c r="AH1050" s="50">
        <v>0</v>
      </c>
      <c r="AI1050" s="16">
        <v>0</v>
      </c>
      <c r="AJ1050" s="16">
        <f t="shared" si="115"/>
        <v>0</v>
      </c>
      <c r="AK1050" s="16">
        <v>0</v>
      </c>
      <c r="AL1050" s="16">
        <v>0</v>
      </c>
      <c r="AM1050" s="16">
        <f t="shared" si="116"/>
        <v>0</v>
      </c>
      <c r="AN1050" s="16">
        <v>0</v>
      </c>
      <c r="AO1050" s="16">
        <v>0</v>
      </c>
      <c r="AP1050" s="16">
        <f t="shared" si="117"/>
        <v>0</v>
      </c>
      <c r="AQ1050" s="16">
        <v>0</v>
      </c>
      <c r="AR1050" s="16">
        <f t="shared" si="118"/>
        <v>-399791.67</v>
      </c>
      <c r="AS1050" s="16"/>
      <c r="AT1050" s="16"/>
      <c r="AU1050" s="16" t="s">
        <v>274</v>
      </c>
      <c r="AV1050" s="16">
        <v>0</v>
      </c>
      <c r="AW1050" s="36">
        <v>0</v>
      </c>
      <c r="AX1050" s="36">
        <v>0</v>
      </c>
      <c r="AY1050" s="36">
        <v>0</v>
      </c>
      <c r="AZ1050" s="36">
        <v>0</v>
      </c>
      <c r="BA1050" s="36">
        <v>0</v>
      </c>
      <c r="BB1050" s="36"/>
    </row>
    <row r="1051" spans="1:54" hidden="1" x14ac:dyDescent="0.25">
      <c r="A1051" s="2" t="s">
        <v>4042</v>
      </c>
      <c r="B1051" s="2" t="s">
        <v>145</v>
      </c>
      <c r="C1051" s="40" t="s">
        <v>943</v>
      </c>
      <c r="D1051" s="40" t="s">
        <v>944</v>
      </c>
      <c r="E1051" s="40" t="s">
        <v>1217</v>
      </c>
      <c r="F1051" s="40" t="s">
        <v>1218</v>
      </c>
      <c r="G1051" s="40" t="s">
        <v>1232</v>
      </c>
      <c r="H1051" s="40" t="s">
        <v>1233</v>
      </c>
      <c r="I1051" s="59" t="s">
        <v>4050</v>
      </c>
      <c r="J1051" s="40" t="s">
        <v>4051</v>
      </c>
      <c r="K1051" s="2" t="s">
        <v>262</v>
      </c>
      <c r="L1051" s="40"/>
      <c r="M1051" s="40"/>
      <c r="N1051" s="2" t="s">
        <v>264</v>
      </c>
      <c r="O1051" s="40"/>
      <c r="P1051" s="58"/>
      <c r="Q1051" s="58" t="s">
        <v>118</v>
      </c>
      <c r="R1051" s="58"/>
      <c r="S1051" s="58" t="s">
        <v>145</v>
      </c>
      <c r="T1051" s="59"/>
      <c r="U1051" s="58" t="s">
        <v>150</v>
      </c>
      <c r="V1051" s="58"/>
      <c r="W1051" s="58"/>
      <c r="X1051" s="58"/>
      <c r="Y1051" s="58"/>
      <c r="Z1051" s="16">
        <v>0</v>
      </c>
      <c r="AA1051" s="16">
        <v>0</v>
      </c>
      <c r="AB1051" s="16"/>
      <c r="AC1051" s="16">
        <v>79940.040000000008</v>
      </c>
      <c r="AD1051" s="36">
        <f t="shared" si="113"/>
        <v>-79940.040000000008</v>
      </c>
      <c r="AE1051" s="50">
        <v>0</v>
      </c>
      <c r="AF1051" s="50">
        <v>0</v>
      </c>
      <c r="AG1051" s="16">
        <f t="shared" si="114"/>
        <v>0</v>
      </c>
      <c r="AH1051" s="50">
        <v>0</v>
      </c>
      <c r="AI1051" s="16">
        <v>0</v>
      </c>
      <c r="AJ1051" s="16">
        <f t="shared" si="115"/>
        <v>0</v>
      </c>
      <c r="AK1051" s="16">
        <v>0</v>
      </c>
      <c r="AL1051" s="16">
        <v>0</v>
      </c>
      <c r="AM1051" s="16">
        <f t="shared" si="116"/>
        <v>0</v>
      </c>
      <c r="AN1051" s="16">
        <v>0</v>
      </c>
      <c r="AO1051" s="16">
        <v>0</v>
      </c>
      <c r="AP1051" s="16">
        <f t="shared" si="117"/>
        <v>0</v>
      </c>
      <c r="AQ1051" s="16">
        <v>0</v>
      </c>
      <c r="AR1051" s="16">
        <f t="shared" si="118"/>
        <v>-79940.040000000008</v>
      </c>
      <c r="AS1051" s="16"/>
      <c r="AT1051" s="16" t="s">
        <v>4052</v>
      </c>
      <c r="AU1051" s="16" t="s">
        <v>274</v>
      </c>
      <c r="AV1051" s="16">
        <v>0</v>
      </c>
      <c r="AW1051" s="36">
        <v>0</v>
      </c>
      <c r="AX1051" s="36">
        <v>0</v>
      </c>
      <c r="AY1051" s="36">
        <v>0</v>
      </c>
      <c r="AZ1051" s="36">
        <v>0</v>
      </c>
      <c r="BA1051" s="36">
        <v>0</v>
      </c>
      <c r="BB1051" s="36"/>
    </row>
    <row r="1052" spans="1:54" hidden="1" x14ac:dyDescent="0.25">
      <c r="A1052" s="2" t="s">
        <v>4025</v>
      </c>
      <c r="B1052" s="2" t="s">
        <v>7</v>
      </c>
      <c r="C1052" s="40" t="s">
        <v>3942</v>
      </c>
      <c r="D1052" s="40" t="s">
        <v>3909</v>
      </c>
      <c r="E1052" s="40" t="s">
        <v>3942</v>
      </c>
      <c r="F1052" s="40" t="s">
        <v>3909</v>
      </c>
      <c r="G1052" s="40" t="s">
        <v>3942</v>
      </c>
      <c r="H1052" s="40" t="s">
        <v>3909</v>
      </c>
      <c r="I1052" s="59" t="s">
        <v>4053</v>
      </c>
      <c r="J1052" s="40" t="s">
        <v>4054</v>
      </c>
      <c r="K1052" s="2" t="s">
        <v>262</v>
      </c>
      <c r="L1052" s="40" t="s">
        <v>3909</v>
      </c>
      <c r="M1052" s="40" t="s">
        <v>3909</v>
      </c>
      <c r="N1052" s="2" t="s">
        <v>264</v>
      </c>
      <c r="O1052" s="40" t="s">
        <v>3912</v>
      </c>
      <c r="P1052" s="58"/>
      <c r="Q1052" s="58" t="s">
        <v>51</v>
      </c>
      <c r="R1052" s="58"/>
      <c r="S1052" s="58" t="s">
        <v>53</v>
      </c>
      <c r="T1052" s="48"/>
      <c r="U1052" s="48" t="s">
        <v>57</v>
      </c>
      <c r="V1052" s="58"/>
      <c r="W1052" s="58"/>
      <c r="X1052" s="58"/>
      <c r="Y1052" s="58"/>
      <c r="Z1052" s="16">
        <v>0</v>
      </c>
      <c r="AA1052" s="16">
        <v>0</v>
      </c>
      <c r="AB1052" s="16"/>
      <c r="AC1052" s="16">
        <v>77579.06</v>
      </c>
      <c r="AD1052" s="36">
        <f t="shared" si="113"/>
        <v>-77579.06</v>
      </c>
      <c r="AE1052" s="50">
        <v>0</v>
      </c>
      <c r="AF1052" s="50">
        <v>0</v>
      </c>
      <c r="AG1052" s="16">
        <f t="shared" si="114"/>
        <v>0</v>
      </c>
      <c r="AH1052" s="50">
        <v>0</v>
      </c>
      <c r="AI1052" s="16">
        <v>0</v>
      </c>
      <c r="AJ1052" s="16">
        <f t="shared" si="115"/>
        <v>0</v>
      </c>
      <c r="AK1052" s="16">
        <v>0</v>
      </c>
      <c r="AL1052" s="16">
        <v>0</v>
      </c>
      <c r="AM1052" s="16">
        <f t="shared" si="116"/>
        <v>0</v>
      </c>
      <c r="AN1052" s="16">
        <v>0</v>
      </c>
      <c r="AO1052" s="16">
        <v>0</v>
      </c>
      <c r="AP1052" s="16">
        <f t="shared" si="117"/>
        <v>0</v>
      </c>
      <c r="AQ1052" s="16">
        <v>0</v>
      </c>
      <c r="AR1052" s="16">
        <f t="shared" si="118"/>
        <v>-77579.06</v>
      </c>
      <c r="AS1052" s="16"/>
      <c r="AT1052" s="16" t="s">
        <v>4052</v>
      </c>
      <c r="AU1052" s="16" t="s">
        <v>306</v>
      </c>
      <c r="AV1052" s="16">
        <v>0</v>
      </c>
      <c r="AW1052" s="36">
        <v>0</v>
      </c>
      <c r="AX1052" s="36">
        <v>0</v>
      </c>
      <c r="AY1052" s="36">
        <v>0</v>
      </c>
      <c r="AZ1052" s="36">
        <v>0</v>
      </c>
      <c r="BA1052" s="36">
        <v>0</v>
      </c>
      <c r="BB1052" s="36"/>
    </row>
    <row r="1053" spans="1:54" hidden="1" x14ac:dyDescent="0.25">
      <c r="A1053" s="2" t="s">
        <v>4025</v>
      </c>
      <c r="B1053" s="2" t="s">
        <v>7</v>
      </c>
      <c r="C1053" s="40" t="s">
        <v>3942</v>
      </c>
      <c r="D1053" s="40" t="s">
        <v>3909</v>
      </c>
      <c r="E1053" s="40" t="s">
        <v>3942</v>
      </c>
      <c r="F1053" s="40" t="s">
        <v>3909</v>
      </c>
      <c r="G1053" s="40" t="s">
        <v>3942</v>
      </c>
      <c r="H1053" s="2" t="s">
        <v>1439</v>
      </c>
      <c r="I1053" s="59" t="s">
        <v>4055</v>
      </c>
      <c r="J1053" s="40" t="s">
        <v>4056</v>
      </c>
      <c r="K1053" s="2" t="s">
        <v>262</v>
      </c>
      <c r="L1053" s="40" t="s">
        <v>3909</v>
      </c>
      <c r="M1053" s="40" t="s">
        <v>3909</v>
      </c>
      <c r="N1053" s="2" t="s">
        <v>264</v>
      </c>
      <c r="O1053" s="40" t="s">
        <v>3912</v>
      </c>
      <c r="P1053" s="58"/>
      <c r="Q1053" s="58" t="s">
        <v>118</v>
      </c>
      <c r="R1053" s="58"/>
      <c r="S1053" s="58" t="s">
        <v>123</v>
      </c>
      <c r="T1053" s="59"/>
      <c r="U1053" s="58" t="s">
        <v>133</v>
      </c>
      <c r="V1053" s="58"/>
      <c r="W1053" s="58"/>
      <c r="X1053" s="58"/>
      <c r="Y1053" s="58"/>
      <c r="Z1053" s="16">
        <v>0</v>
      </c>
      <c r="AA1053" s="16">
        <v>0</v>
      </c>
      <c r="AB1053" s="16"/>
      <c r="AC1053" s="16">
        <v>1132047</v>
      </c>
      <c r="AD1053" s="36">
        <f t="shared" si="113"/>
        <v>-1132047</v>
      </c>
      <c r="AE1053" s="50">
        <v>0</v>
      </c>
      <c r="AF1053" s="50">
        <v>0</v>
      </c>
      <c r="AG1053" s="16">
        <f t="shared" si="114"/>
        <v>0</v>
      </c>
      <c r="AH1053" s="50">
        <v>0</v>
      </c>
      <c r="AI1053" s="16">
        <v>0</v>
      </c>
      <c r="AJ1053" s="16">
        <f t="shared" si="115"/>
        <v>0</v>
      </c>
      <c r="AK1053" s="16">
        <v>0</v>
      </c>
      <c r="AL1053" s="16">
        <v>0</v>
      </c>
      <c r="AM1053" s="16">
        <f t="shared" si="116"/>
        <v>0</v>
      </c>
      <c r="AN1053" s="16">
        <v>0</v>
      </c>
      <c r="AO1053" s="16">
        <v>0</v>
      </c>
      <c r="AP1053" s="16">
        <f t="shared" si="117"/>
        <v>0</v>
      </c>
      <c r="AQ1053" s="16">
        <v>0</v>
      </c>
      <c r="AR1053" s="16">
        <f t="shared" si="118"/>
        <v>-1132047</v>
      </c>
      <c r="AS1053" s="16"/>
      <c r="AT1053" s="16" t="s">
        <v>4057</v>
      </c>
      <c r="AU1053" s="16" t="s">
        <v>274</v>
      </c>
      <c r="AV1053" s="16">
        <v>0</v>
      </c>
      <c r="AW1053" s="36">
        <v>0</v>
      </c>
      <c r="AX1053" s="36">
        <v>0</v>
      </c>
      <c r="AY1053" s="36">
        <v>0</v>
      </c>
      <c r="AZ1053" s="36">
        <v>0</v>
      </c>
      <c r="BA1053" s="36">
        <v>0</v>
      </c>
      <c r="BB1053" s="36"/>
    </row>
    <row r="1054" spans="1:54" hidden="1" x14ac:dyDescent="0.25">
      <c r="A1054" s="2" t="s">
        <v>4025</v>
      </c>
      <c r="B1054" s="2" t="s">
        <v>7</v>
      </c>
      <c r="C1054" s="40" t="s">
        <v>4058</v>
      </c>
      <c r="D1054" s="40" t="s">
        <v>4059</v>
      </c>
      <c r="E1054" s="40" t="s">
        <v>4060</v>
      </c>
      <c r="F1054" s="40" t="s">
        <v>4061</v>
      </c>
      <c r="G1054" s="40" t="s">
        <v>4062</v>
      </c>
      <c r="H1054" s="2" t="s">
        <v>1439</v>
      </c>
      <c r="I1054" s="59" t="s">
        <v>4063</v>
      </c>
      <c r="J1054" s="40" t="s">
        <v>4064</v>
      </c>
      <c r="K1054" s="2" t="s">
        <v>262</v>
      </c>
      <c r="L1054" s="40" t="s">
        <v>3909</v>
      </c>
      <c r="M1054" s="40" t="s">
        <v>3909</v>
      </c>
      <c r="N1054" s="2" t="s">
        <v>264</v>
      </c>
      <c r="O1054" s="40" t="s">
        <v>3912</v>
      </c>
      <c r="P1054" s="58"/>
      <c r="Q1054" s="58" t="s">
        <v>118</v>
      </c>
      <c r="R1054" s="58"/>
      <c r="S1054" s="58" t="s">
        <v>123</v>
      </c>
      <c r="T1054" s="59"/>
      <c r="U1054" s="58" t="s">
        <v>133</v>
      </c>
      <c r="V1054" s="58"/>
      <c r="W1054" s="58"/>
      <c r="X1054" s="58"/>
      <c r="Y1054" s="58"/>
      <c r="Z1054" s="16">
        <v>0</v>
      </c>
      <c r="AA1054" s="16">
        <v>0</v>
      </c>
      <c r="AB1054" s="16"/>
      <c r="AC1054" s="16">
        <v>21704.43</v>
      </c>
      <c r="AD1054" s="36">
        <f t="shared" si="113"/>
        <v>-21704.43</v>
      </c>
      <c r="AE1054" s="50">
        <v>0</v>
      </c>
      <c r="AF1054" s="50">
        <v>0</v>
      </c>
      <c r="AG1054" s="16">
        <f t="shared" si="114"/>
        <v>0</v>
      </c>
      <c r="AH1054" s="50">
        <v>0</v>
      </c>
      <c r="AI1054" s="16">
        <v>0</v>
      </c>
      <c r="AJ1054" s="16">
        <f t="shared" si="115"/>
        <v>0</v>
      </c>
      <c r="AK1054" s="16">
        <v>0</v>
      </c>
      <c r="AL1054" s="16">
        <v>0</v>
      </c>
      <c r="AM1054" s="16">
        <f t="shared" si="116"/>
        <v>0</v>
      </c>
      <c r="AN1054" s="16">
        <v>0</v>
      </c>
      <c r="AO1054" s="16">
        <v>0</v>
      </c>
      <c r="AP1054" s="16">
        <f t="shared" si="117"/>
        <v>0</v>
      </c>
      <c r="AQ1054" s="16">
        <v>0</v>
      </c>
      <c r="AR1054" s="16">
        <f t="shared" si="118"/>
        <v>-21704.43</v>
      </c>
      <c r="AS1054" s="16"/>
      <c r="AT1054" s="16" t="s">
        <v>366</v>
      </c>
      <c r="AU1054" s="16" t="s">
        <v>274</v>
      </c>
      <c r="AV1054" s="16">
        <v>0</v>
      </c>
      <c r="AW1054" s="36">
        <v>0</v>
      </c>
      <c r="AX1054" s="36">
        <v>0</v>
      </c>
      <c r="AY1054" s="36">
        <v>0</v>
      </c>
      <c r="AZ1054" s="36">
        <v>0</v>
      </c>
      <c r="BA1054" s="36">
        <v>0</v>
      </c>
      <c r="BB1054" s="36"/>
    </row>
    <row r="1055" spans="1:54" hidden="1" x14ac:dyDescent="0.25">
      <c r="A1055" s="2" t="s">
        <v>4025</v>
      </c>
      <c r="B1055" s="2" t="s">
        <v>7</v>
      </c>
      <c r="C1055" s="40" t="s">
        <v>3942</v>
      </c>
      <c r="D1055" s="40" t="s">
        <v>3909</v>
      </c>
      <c r="E1055" s="40" t="s">
        <v>3942</v>
      </c>
      <c r="F1055" s="40" t="s">
        <v>3909</v>
      </c>
      <c r="G1055" s="40" t="s">
        <v>3942</v>
      </c>
      <c r="H1055" s="40" t="s">
        <v>3909</v>
      </c>
      <c r="I1055" s="59" t="s">
        <v>4065</v>
      </c>
      <c r="J1055" s="40" t="s">
        <v>4066</v>
      </c>
      <c r="K1055" s="2" t="s">
        <v>262</v>
      </c>
      <c r="L1055" s="40" t="s">
        <v>3909</v>
      </c>
      <c r="M1055" s="40" t="s">
        <v>3909</v>
      </c>
      <c r="N1055" s="2" t="s">
        <v>264</v>
      </c>
      <c r="O1055" s="40" t="s">
        <v>3912</v>
      </c>
      <c r="P1055" s="58"/>
      <c r="Q1055" s="58" t="s">
        <v>118</v>
      </c>
      <c r="R1055" s="58"/>
      <c r="S1055" s="58" t="s">
        <v>123</v>
      </c>
      <c r="T1055" s="59"/>
      <c r="U1055" s="58" t="s">
        <v>134</v>
      </c>
      <c r="V1055" s="58"/>
      <c r="W1055" s="58"/>
      <c r="X1055" s="58"/>
      <c r="Y1055" s="58"/>
      <c r="Z1055" s="16">
        <v>0</v>
      </c>
      <c r="AA1055" s="16">
        <v>0</v>
      </c>
      <c r="AB1055" s="16"/>
      <c r="AC1055" s="16">
        <v>0</v>
      </c>
      <c r="AD1055" s="36">
        <f t="shared" si="113"/>
        <v>0</v>
      </c>
      <c r="AE1055" s="50">
        <v>0</v>
      </c>
      <c r="AF1055" s="50">
        <v>0</v>
      </c>
      <c r="AG1055" s="16">
        <f t="shared" si="114"/>
        <v>0</v>
      </c>
      <c r="AH1055" s="50">
        <v>0</v>
      </c>
      <c r="AI1055" s="16">
        <v>0</v>
      </c>
      <c r="AJ1055" s="16">
        <f t="shared" si="115"/>
        <v>0</v>
      </c>
      <c r="AK1055" s="16">
        <v>0</v>
      </c>
      <c r="AL1055" s="16">
        <v>0</v>
      </c>
      <c r="AM1055" s="16">
        <f t="shared" si="116"/>
        <v>0</v>
      </c>
      <c r="AN1055" s="16">
        <v>0</v>
      </c>
      <c r="AO1055" s="16">
        <v>0</v>
      </c>
      <c r="AP1055" s="16">
        <f t="shared" si="117"/>
        <v>0</v>
      </c>
      <c r="AQ1055" s="16">
        <v>0</v>
      </c>
      <c r="AR1055" s="16">
        <f t="shared" si="118"/>
        <v>0</v>
      </c>
      <c r="AS1055" s="16"/>
      <c r="AT1055" s="16" t="s">
        <v>4057</v>
      </c>
      <c r="AU1055" s="16" t="s">
        <v>274</v>
      </c>
      <c r="AV1055" s="16">
        <v>0</v>
      </c>
      <c r="AW1055" s="36">
        <v>0</v>
      </c>
      <c r="AX1055" s="36">
        <v>0</v>
      </c>
      <c r="AY1055" s="36">
        <v>0</v>
      </c>
      <c r="AZ1055" s="36">
        <v>0</v>
      </c>
      <c r="BA1055" s="36">
        <v>0</v>
      </c>
      <c r="BB1055" s="36"/>
    </row>
    <row r="1056" spans="1:54" hidden="1" x14ac:dyDescent="0.25">
      <c r="A1056" s="2" t="s">
        <v>4025</v>
      </c>
      <c r="B1056" s="2" t="s">
        <v>7</v>
      </c>
      <c r="C1056" s="40" t="s">
        <v>3942</v>
      </c>
      <c r="D1056" s="40" t="s">
        <v>3909</v>
      </c>
      <c r="E1056" s="40" t="s">
        <v>3942</v>
      </c>
      <c r="F1056" s="40" t="s">
        <v>3909</v>
      </c>
      <c r="G1056" s="40" t="s">
        <v>3942</v>
      </c>
      <c r="H1056" s="40" t="s">
        <v>3909</v>
      </c>
      <c r="I1056" s="59" t="s">
        <v>4067</v>
      </c>
      <c r="J1056" s="40" t="s">
        <v>4068</v>
      </c>
      <c r="K1056" s="2" t="s">
        <v>262</v>
      </c>
      <c r="L1056" s="40" t="s">
        <v>3909</v>
      </c>
      <c r="M1056" s="40" t="s">
        <v>3909</v>
      </c>
      <c r="N1056" s="2" t="s">
        <v>264</v>
      </c>
      <c r="O1056" s="40" t="s">
        <v>3912</v>
      </c>
      <c r="P1056" s="58"/>
      <c r="Q1056" s="58" t="s">
        <v>118</v>
      </c>
      <c r="R1056" s="58"/>
      <c r="S1056" s="58" t="s">
        <v>123</v>
      </c>
      <c r="T1056" s="59"/>
      <c r="U1056" s="58" t="s">
        <v>134</v>
      </c>
      <c r="V1056" s="58"/>
      <c r="W1056" s="58"/>
      <c r="X1056" s="58"/>
      <c r="Y1056" s="58"/>
      <c r="Z1056" s="16">
        <v>0</v>
      </c>
      <c r="AA1056" s="16">
        <v>0</v>
      </c>
      <c r="AB1056" s="16"/>
      <c r="AC1056" s="16">
        <v>0</v>
      </c>
      <c r="AD1056" s="36">
        <f t="shared" si="113"/>
        <v>0</v>
      </c>
      <c r="AE1056" s="50">
        <v>0</v>
      </c>
      <c r="AF1056" s="50">
        <v>0</v>
      </c>
      <c r="AG1056" s="16">
        <f t="shared" si="114"/>
        <v>0</v>
      </c>
      <c r="AH1056" s="50">
        <v>0</v>
      </c>
      <c r="AI1056" s="16">
        <v>0</v>
      </c>
      <c r="AJ1056" s="16">
        <f t="shared" si="115"/>
        <v>0</v>
      </c>
      <c r="AK1056" s="16">
        <v>0</v>
      </c>
      <c r="AL1056" s="16">
        <v>0</v>
      </c>
      <c r="AM1056" s="16">
        <f t="shared" si="116"/>
        <v>0</v>
      </c>
      <c r="AN1056" s="16">
        <v>0</v>
      </c>
      <c r="AO1056" s="16">
        <v>0</v>
      </c>
      <c r="AP1056" s="16">
        <f t="shared" si="117"/>
        <v>0</v>
      </c>
      <c r="AQ1056" s="16">
        <v>0</v>
      </c>
      <c r="AR1056" s="16">
        <f t="shared" si="118"/>
        <v>0</v>
      </c>
      <c r="AS1056" s="16"/>
      <c r="AT1056" s="16" t="s">
        <v>4057</v>
      </c>
      <c r="AU1056" s="16" t="s">
        <v>274</v>
      </c>
      <c r="AV1056" s="16">
        <v>0</v>
      </c>
      <c r="AW1056" s="36">
        <v>0</v>
      </c>
      <c r="AX1056" s="36">
        <v>0</v>
      </c>
      <c r="AY1056" s="36">
        <v>0</v>
      </c>
      <c r="AZ1056" s="36">
        <v>0</v>
      </c>
      <c r="BA1056" s="36">
        <v>0</v>
      </c>
      <c r="BB1056" s="36"/>
    </row>
    <row r="1057" spans="1:54" hidden="1" x14ac:dyDescent="0.25">
      <c r="A1057" s="2" t="s">
        <v>4025</v>
      </c>
      <c r="B1057" s="2" t="s">
        <v>7</v>
      </c>
      <c r="C1057" s="40" t="s">
        <v>3942</v>
      </c>
      <c r="D1057" s="40" t="s">
        <v>3909</v>
      </c>
      <c r="E1057" s="40" t="s">
        <v>3942</v>
      </c>
      <c r="F1057" s="40" t="s">
        <v>3909</v>
      </c>
      <c r="G1057" s="40" t="s">
        <v>3942</v>
      </c>
      <c r="H1057" s="40" t="s">
        <v>3909</v>
      </c>
      <c r="I1057" s="59" t="s">
        <v>4069</v>
      </c>
      <c r="J1057" s="40" t="s">
        <v>4070</v>
      </c>
      <c r="K1057" s="2" t="s">
        <v>262</v>
      </c>
      <c r="L1057" s="40" t="s">
        <v>3909</v>
      </c>
      <c r="M1057" s="40" t="s">
        <v>3909</v>
      </c>
      <c r="N1057" s="2" t="s">
        <v>264</v>
      </c>
      <c r="O1057" s="40" t="s">
        <v>3912</v>
      </c>
      <c r="P1057" s="58"/>
      <c r="Q1057" s="58" t="s">
        <v>118</v>
      </c>
      <c r="R1057" s="58"/>
      <c r="S1057" s="58" t="s">
        <v>123</v>
      </c>
      <c r="T1057" s="59"/>
      <c r="U1057" s="58" t="s">
        <v>134</v>
      </c>
      <c r="V1057" s="58"/>
      <c r="W1057" s="58"/>
      <c r="X1057" s="58"/>
      <c r="Y1057" s="58"/>
      <c r="Z1057" s="16">
        <v>0</v>
      </c>
      <c r="AA1057" s="16">
        <v>0</v>
      </c>
      <c r="AB1057" s="16"/>
      <c r="AC1057" s="16">
        <v>787827.36900000006</v>
      </c>
      <c r="AD1057" s="36">
        <f t="shared" si="113"/>
        <v>-787827.36900000006</v>
      </c>
      <c r="AE1057" s="50">
        <v>0</v>
      </c>
      <c r="AF1057" s="50">
        <v>0</v>
      </c>
      <c r="AG1057" s="16">
        <f t="shared" si="114"/>
        <v>0</v>
      </c>
      <c r="AH1057" s="50">
        <v>0</v>
      </c>
      <c r="AI1057" s="16">
        <v>0</v>
      </c>
      <c r="AJ1057" s="16">
        <f t="shared" si="115"/>
        <v>0</v>
      </c>
      <c r="AK1057" s="16">
        <v>0</v>
      </c>
      <c r="AL1057" s="16">
        <v>0</v>
      </c>
      <c r="AM1057" s="16">
        <f t="shared" si="116"/>
        <v>0</v>
      </c>
      <c r="AN1057" s="16">
        <v>0</v>
      </c>
      <c r="AO1057" s="16">
        <v>0</v>
      </c>
      <c r="AP1057" s="16">
        <f t="shared" si="117"/>
        <v>0</v>
      </c>
      <c r="AQ1057" s="16">
        <v>0</v>
      </c>
      <c r="AR1057" s="16">
        <f t="shared" si="118"/>
        <v>-787827.36900000006</v>
      </c>
      <c r="AS1057" s="16"/>
      <c r="AT1057" s="16" t="s">
        <v>4057</v>
      </c>
      <c r="AU1057" s="16" t="s">
        <v>274</v>
      </c>
      <c r="AV1057" s="16">
        <v>0</v>
      </c>
      <c r="AW1057" s="36">
        <v>0</v>
      </c>
      <c r="AX1057" s="36">
        <v>0</v>
      </c>
      <c r="AY1057" s="36">
        <v>0</v>
      </c>
      <c r="AZ1057" s="36">
        <v>0</v>
      </c>
      <c r="BA1057" s="36">
        <v>0</v>
      </c>
      <c r="BB1057" s="36"/>
    </row>
    <row r="1058" spans="1:54" hidden="1" x14ac:dyDescent="0.25">
      <c r="A1058" s="2" t="s">
        <v>4025</v>
      </c>
      <c r="B1058" s="2" t="s">
        <v>7</v>
      </c>
      <c r="C1058" s="40" t="s">
        <v>4058</v>
      </c>
      <c r="D1058" s="40" t="s">
        <v>4059</v>
      </c>
      <c r="E1058" s="40" t="s">
        <v>4060</v>
      </c>
      <c r="F1058" s="40" t="s">
        <v>4061</v>
      </c>
      <c r="G1058" s="40" t="s">
        <v>4071</v>
      </c>
      <c r="H1058" s="40" t="s">
        <v>4072</v>
      </c>
      <c r="I1058" s="59" t="s">
        <v>4073</v>
      </c>
      <c r="J1058" s="40" t="s">
        <v>4074</v>
      </c>
      <c r="K1058" s="2" t="s">
        <v>262</v>
      </c>
      <c r="L1058" s="40" t="s">
        <v>3909</v>
      </c>
      <c r="M1058" s="40" t="s">
        <v>3909</v>
      </c>
      <c r="N1058" s="2" t="s">
        <v>264</v>
      </c>
      <c r="O1058" s="40" t="s">
        <v>3912</v>
      </c>
      <c r="P1058" s="58"/>
      <c r="Q1058" s="58" t="s">
        <v>118</v>
      </c>
      <c r="R1058" s="58"/>
      <c r="S1058" s="58" t="s">
        <v>123</v>
      </c>
      <c r="T1058" s="59"/>
      <c r="U1058" s="58" t="s">
        <v>134</v>
      </c>
      <c r="V1058" s="58"/>
      <c r="W1058" s="58"/>
      <c r="X1058" s="58"/>
      <c r="Y1058" s="58"/>
      <c r="Z1058" s="16">
        <v>0</v>
      </c>
      <c r="AA1058" s="16">
        <v>0</v>
      </c>
      <c r="AB1058" s="16"/>
      <c r="AC1058" s="16">
        <v>28080.15</v>
      </c>
      <c r="AD1058" s="36">
        <f t="shared" si="113"/>
        <v>-28080.15</v>
      </c>
      <c r="AE1058" s="50">
        <v>0</v>
      </c>
      <c r="AF1058" s="50">
        <v>0</v>
      </c>
      <c r="AG1058" s="16">
        <f t="shared" si="114"/>
        <v>0</v>
      </c>
      <c r="AH1058" s="50">
        <v>0</v>
      </c>
      <c r="AI1058" s="16">
        <v>0</v>
      </c>
      <c r="AJ1058" s="16">
        <f t="shared" si="115"/>
        <v>0</v>
      </c>
      <c r="AK1058" s="16">
        <v>0</v>
      </c>
      <c r="AL1058" s="16">
        <v>0</v>
      </c>
      <c r="AM1058" s="16">
        <f t="shared" si="116"/>
        <v>0</v>
      </c>
      <c r="AN1058" s="16">
        <v>0</v>
      </c>
      <c r="AO1058" s="16">
        <v>0</v>
      </c>
      <c r="AP1058" s="16">
        <f t="shared" si="117"/>
        <v>0</v>
      </c>
      <c r="AQ1058" s="16">
        <v>0</v>
      </c>
      <c r="AR1058" s="16">
        <f t="shared" si="118"/>
        <v>-28080.15</v>
      </c>
      <c r="AS1058" s="16"/>
      <c r="AT1058" s="16" t="s">
        <v>366</v>
      </c>
      <c r="AU1058" s="16" t="s">
        <v>274</v>
      </c>
      <c r="AV1058" s="16">
        <v>0</v>
      </c>
      <c r="AW1058" s="36">
        <v>0</v>
      </c>
      <c r="AX1058" s="36">
        <v>0</v>
      </c>
      <c r="AY1058" s="36">
        <v>0</v>
      </c>
      <c r="AZ1058" s="36">
        <v>0</v>
      </c>
      <c r="BA1058" s="36">
        <v>0</v>
      </c>
      <c r="BB1058" s="36"/>
    </row>
    <row r="1059" spans="1:54" hidden="1" x14ac:dyDescent="0.25">
      <c r="A1059" s="2" t="s">
        <v>4025</v>
      </c>
      <c r="B1059" s="2" t="s">
        <v>7</v>
      </c>
      <c r="C1059" s="40" t="s">
        <v>3942</v>
      </c>
      <c r="D1059" s="40" t="s">
        <v>3909</v>
      </c>
      <c r="E1059" s="40" t="s">
        <v>3942</v>
      </c>
      <c r="F1059" s="40" t="s">
        <v>3909</v>
      </c>
      <c r="G1059" s="40" t="s">
        <v>3942</v>
      </c>
      <c r="H1059" s="40" t="s">
        <v>3909</v>
      </c>
      <c r="I1059" s="59" t="s">
        <v>4075</v>
      </c>
      <c r="J1059" s="40" t="s">
        <v>4076</v>
      </c>
      <c r="K1059" s="2" t="s">
        <v>262</v>
      </c>
      <c r="L1059" s="40" t="s">
        <v>3909</v>
      </c>
      <c r="M1059" s="40" t="s">
        <v>3909</v>
      </c>
      <c r="N1059" s="2" t="s">
        <v>264</v>
      </c>
      <c r="O1059" s="40" t="s">
        <v>3912</v>
      </c>
      <c r="P1059" s="58"/>
      <c r="Q1059" s="58" t="s">
        <v>118</v>
      </c>
      <c r="R1059" s="58"/>
      <c r="S1059" s="58" t="s">
        <v>123</v>
      </c>
      <c r="T1059" s="59"/>
      <c r="U1059" s="58" t="s">
        <v>142</v>
      </c>
      <c r="V1059" s="58"/>
      <c r="W1059" s="58"/>
      <c r="X1059" s="58"/>
      <c r="Y1059" s="58"/>
      <c r="Z1059" s="16">
        <v>0</v>
      </c>
      <c r="AA1059" s="16">
        <v>0</v>
      </c>
      <c r="AB1059" s="16"/>
      <c r="AC1059" s="16">
        <v>0</v>
      </c>
      <c r="AD1059" s="36">
        <f t="shared" si="113"/>
        <v>0</v>
      </c>
      <c r="AE1059" s="50">
        <v>0</v>
      </c>
      <c r="AF1059" s="50">
        <v>75000</v>
      </c>
      <c r="AG1059" s="16">
        <f t="shared" si="114"/>
        <v>-75000</v>
      </c>
      <c r="AH1059" s="50">
        <v>0</v>
      </c>
      <c r="AI1059" s="16">
        <v>0</v>
      </c>
      <c r="AJ1059" s="16">
        <f t="shared" si="115"/>
        <v>0</v>
      </c>
      <c r="AK1059" s="16">
        <v>0</v>
      </c>
      <c r="AL1059" s="16">
        <v>0</v>
      </c>
      <c r="AM1059" s="16">
        <f t="shared" si="116"/>
        <v>0</v>
      </c>
      <c r="AN1059" s="16">
        <v>0</v>
      </c>
      <c r="AO1059" s="16">
        <v>0</v>
      </c>
      <c r="AP1059" s="16">
        <f t="shared" si="117"/>
        <v>0</v>
      </c>
      <c r="AQ1059" s="16">
        <v>0</v>
      </c>
      <c r="AR1059" s="16">
        <f t="shared" si="118"/>
        <v>-75000</v>
      </c>
      <c r="AS1059" s="16"/>
      <c r="AT1059" s="16" t="s">
        <v>4057</v>
      </c>
      <c r="AU1059" s="16" t="s">
        <v>274</v>
      </c>
      <c r="AV1059" s="16">
        <v>0</v>
      </c>
      <c r="AW1059" s="36">
        <v>75000</v>
      </c>
      <c r="AX1059" s="36">
        <v>0</v>
      </c>
      <c r="AY1059" s="36">
        <v>0</v>
      </c>
      <c r="AZ1059" s="36">
        <v>0</v>
      </c>
      <c r="BA1059" s="36">
        <v>0</v>
      </c>
      <c r="BB1059" s="36"/>
    </row>
    <row r="1060" spans="1:54" hidden="1" x14ac:dyDescent="0.25">
      <c r="A1060" s="2" t="s">
        <v>4025</v>
      </c>
      <c r="B1060" s="2" t="s">
        <v>7</v>
      </c>
      <c r="C1060" s="40" t="s">
        <v>4058</v>
      </c>
      <c r="D1060" s="40" t="s">
        <v>4059</v>
      </c>
      <c r="E1060" s="40" t="s">
        <v>4060</v>
      </c>
      <c r="F1060" s="40" t="s">
        <v>4061</v>
      </c>
      <c r="G1060" s="40" t="s">
        <v>4077</v>
      </c>
      <c r="H1060" s="40" t="s">
        <v>1915</v>
      </c>
      <c r="I1060" s="59" t="s">
        <v>4078</v>
      </c>
      <c r="J1060" s="40" t="s">
        <v>4079</v>
      </c>
      <c r="K1060" s="40" t="s">
        <v>262</v>
      </c>
      <c r="L1060" s="40" t="s">
        <v>3909</v>
      </c>
      <c r="M1060" s="40" t="s">
        <v>3909</v>
      </c>
      <c r="N1060" s="2" t="s">
        <v>264</v>
      </c>
      <c r="O1060" s="40" t="s">
        <v>3912</v>
      </c>
      <c r="P1060" s="58"/>
      <c r="Q1060" s="58" t="s">
        <v>118</v>
      </c>
      <c r="R1060" s="58"/>
      <c r="S1060" s="58" t="s">
        <v>123</v>
      </c>
      <c r="T1060" s="59"/>
      <c r="U1060" s="58" t="s">
        <v>142</v>
      </c>
      <c r="V1060" s="58"/>
      <c r="W1060" s="58"/>
      <c r="X1060" s="58"/>
      <c r="Y1060" s="58"/>
      <c r="Z1060" s="16">
        <v>0</v>
      </c>
      <c r="AA1060" s="16">
        <v>0</v>
      </c>
      <c r="AB1060" s="16"/>
      <c r="AC1060" s="16">
        <v>18994.400000000001</v>
      </c>
      <c r="AD1060" s="36">
        <f t="shared" si="113"/>
        <v>-18994.400000000001</v>
      </c>
      <c r="AE1060" s="50">
        <v>0</v>
      </c>
      <c r="AF1060" s="50">
        <v>0</v>
      </c>
      <c r="AG1060" s="16">
        <f t="shared" si="114"/>
        <v>0</v>
      </c>
      <c r="AH1060" s="50">
        <v>0</v>
      </c>
      <c r="AI1060" s="16">
        <v>0</v>
      </c>
      <c r="AJ1060" s="16">
        <f t="shared" si="115"/>
        <v>0</v>
      </c>
      <c r="AK1060" s="16">
        <v>0</v>
      </c>
      <c r="AL1060" s="16">
        <v>0</v>
      </c>
      <c r="AM1060" s="16">
        <f t="shared" si="116"/>
        <v>0</v>
      </c>
      <c r="AN1060" s="16">
        <v>0</v>
      </c>
      <c r="AO1060" s="16">
        <v>0</v>
      </c>
      <c r="AP1060" s="16">
        <f t="shared" si="117"/>
        <v>0</v>
      </c>
      <c r="AQ1060" s="16">
        <v>0</v>
      </c>
      <c r="AR1060" s="16">
        <f t="shared" si="118"/>
        <v>-18994.400000000001</v>
      </c>
      <c r="AS1060" s="16"/>
      <c r="AT1060" s="16" t="s">
        <v>366</v>
      </c>
      <c r="AU1060" s="16" t="s">
        <v>274</v>
      </c>
      <c r="AV1060" s="16">
        <v>0</v>
      </c>
      <c r="AW1060" s="36">
        <v>0</v>
      </c>
      <c r="AX1060" s="36">
        <v>0</v>
      </c>
      <c r="AY1060" s="36">
        <v>0</v>
      </c>
      <c r="AZ1060" s="36">
        <v>0</v>
      </c>
      <c r="BA1060" s="36">
        <v>0</v>
      </c>
      <c r="BB1060" s="36"/>
    </row>
    <row r="1061" spans="1:54" hidden="1" x14ac:dyDescent="0.25">
      <c r="A1061" s="2" t="s">
        <v>252</v>
      </c>
      <c r="B1061" s="34" t="s">
        <v>253</v>
      </c>
      <c r="C1061" s="40" t="s">
        <v>2236</v>
      </c>
      <c r="D1061" s="40" t="s">
        <v>2237</v>
      </c>
      <c r="E1061" s="40" t="s">
        <v>2256</v>
      </c>
      <c r="F1061" s="40" t="s">
        <v>2257</v>
      </c>
      <c r="G1061" s="40" t="s">
        <v>2258</v>
      </c>
      <c r="H1061" s="40" t="s">
        <v>2257</v>
      </c>
      <c r="I1061" s="59" t="s">
        <v>4080</v>
      </c>
      <c r="J1061" s="40" t="s">
        <v>4081</v>
      </c>
      <c r="K1061" s="2" t="s">
        <v>262</v>
      </c>
      <c r="L1061" s="40"/>
      <c r="M1061" s="40"/>
      <c r="N1061" s="2" t="s">
        <v>264</v>
      </c>
      <c r="O1061" s="40"/>
      <c r="P1061" s="58"/>
      <c r="Q1061" s="58" t="s">
        <v>118</v>
      </c>
      <c r="R1061" s="58"/>
      <c r="S1061" s="58" t="s">
        <v>182</v>
      </c>
      <c r="T1061" s="59"/>
      <c r="U1061" s="58" t="s">
        <v>191</v>
      </c>
      <c r="V1061" s="58"/>
      <c r="W1061" s="58"/>
      <c r="X1061" s="58"/>
      <c r="Y1061" s="58"/>
      <c r="Z1061" s="16">
        <v>0</v>
      </c>
      <c r="AA1061" s="16">
        <v>0</v>
      </c>
      <c r="AB1061" s="16"/>
      <c r="AC1061" s="16">
        <v>176.67</v>
      </c>
      <c r="AD1061" s="36">
        <f t="shared" si="113"/>
        <v>-176.67</v>
      </c>
      <c r="AE1061" s="50">
        <v>0</v>
      </c>
      <c r="AF1061" s="50">
        <v>0</v>
      </c>
      <c r="AG1061" s="16">
        <f t="shared" si="114"/>
        <v>0</v>
      </c>
      <c r="AH1061" s="50">
        <v>0</v>
      </c>
      <c r="AI1061" s="16">
        <v>0</v>
      </c>
      <c r="AJ1061" s="16">
        <f t="shared" si="115"/>
        <v>0</v>
      </c>
      <c r="AK1061" s="16">
        <v>0</v>
      </c>
      <c r="AL1061" s="16">
        <v>0</v>
      </c>
      <c r="AM1061" s="16">
        <f t="shared" si="116"/>
        <v>0</v>
      </c>
      <c r="AN1061" s="16">
        <v>0</v>
      </c>
      <c r="AO1061" s="16">
        <v>0</v>
      </c>
      <c r="AP1061" s="16">
        <f t="shared" si="117"/>
        <v>0</v>
      </c>
      <c r="AQ1061" s="16">
        <v>0</v>
      </c>
      <c r="AR1061" s="16">
        <f t="shared" si="118"/>
        <v>-176.67</v>
      </c>
      <c r="AS1061" s="16"/>
      <c r="AT1061" s="16"/>
      <c r="AU1061" s="16" t="s">
        <v>274</v>
      </c>
      <c r="AV1061" s="16">
        <v>0</v>
      </c>
      <c r="AW1061" s="36">
        <v>0</v>
      </c>
      <c r="AX1061" s="36">
        <v>0</v>
      </c>
      <c r="AY1061" s="36">
        <v>0</v>
      </c>
      <c r="AZ1061" s="36">
        <v>0</v>
      </c>
      <c r="BA1061" s="36">
        <v>0</v>
      </c>
      <c r="BB1061" s="36"/>
    </row>
    <row r="1062" spans="1:54" hidden="1" x14ac:dyDescent="0.25">
      <c r="A1062" s="2" t="s">
        <v>4025</v>
      </c>
      <c r="B1062" s="34" t="s">
        <v>7</v>
      </c>
      <c r="C1062" s="40" t="s">
        <v>3942</v>
      </c>
      <c r="D1062" s="40" t="s">
        <v>3909</v>
      </c>
      <c r="E1062" s="40" t="s">
        <v>4082</v>
      </c>
      <c r="F1062" s="40" t="s">
        <v>3909</v>
      </c>
      <c r="G1062" s="40" t="s">
        <v>3942</v>
      </c>
      <c r="H1062" s="40" t="s">
        <v>3909</v>
      </c>
      <c r="I1062" s="40" t="s">
        <v>4083</v>
      </c>
      <c r="J1062" s="40" t="s">
        <v>4084</v>
      </c>
      <c r="K1062" s="2" t="s">
        <v>283</v>
      </c>
      <c r="L1062" s="40" t="s">
        <v>3909</v>
      </c>
      <c r="M1062" s="40" t="s">
        <v>3909</v>
      </c>
      <c r="N1062" s="2" t="s">
        <v>264</v>
      </c>
      <c r="O1062" s="40" t="s">
        <v>3912</v>
      </c>
      <c r="P1062" s="58"/>
      <c r="Q1062" s="58" t="s">
        <v>118</v>
      </c>
      <c r="R1062" s="58"/>
      <c r="S1062" s="58" t="s">
        <v>123</v>
      </c>
      <c r="T1062" s="59"/>
      <c r="U1062" s="58" t="s">
        <v>138</v>
      </c>
      <c r="V1062" s="58"/>
      <c r="W1062" s="58" t="s">
        <v>510</v>
      </c>
      <c r="X1062" s="58"/>
      <c r="Y1062" s="58" t="s">
        <v>510</v>
      </c>
      <c r="Z1062" s="16">
        <v>0</v>
      </c>
      <c r="AA1062" s="16">
        <v>0</v>
      </c>
      <c r="AB1062" s="16"/>
      <c r="AC1062" s="16">
        <v>4065.13</v>
      </c>
      <c r="AD1062" s="16">
        <f t="shared" si="113"/>
        <v>-4065.13</v>
      </c>
      <c r="AE1062" s="16">
        <v>0</v>
      </c>
      <c r="AF1062" s="16">
        <v>0</v>
      </c>
      <c r="AG1062" s="16">
        <f t="shared" si="114"/>
        <v>0</v>
      </c>
      <c r="AH1062" s="16">
        <v>0</v>
      </c>
      <c r="AI1062" s="16">
        <v>0</v>
      </c>
      <c r="AJ1062" s="16">
        <f t="shared" si="115"/>
        <v>0</v>
      </c>
      <c r="AK1062" s="16">
        <v>0</v>
      </c>
      <c r="AL1062" s="16">
        <v>0</v>
      </c>
      <c r="AM1062" s="16">
        <f t="shared" si="116"/>
        <v>0</v>
      </c>
      <c r="AN1062" s="16">
        <v>0</v>
      </c>
      <c r="AO1062" s="16">
        <v>0</v>
      </c>
      <c r="AP1062" s="16">
        <f t="shared" si="117"/>
        <v>0</v>
      </c>
      <c r="AQ1062" s="16">
        <v>0</v>
      </c>
      <c r="AR1062" s="16">
        <f t="shared" si="118"/>
        <v>-4065.13</v>
      </c>
      <c r="AS1062" s="16"/>
      <c r="AT1062" s="16" t="s">
        <v>4085</v>
      </c>
      <c r="AU1062" s="16" t="s">
        <v>274</v>
      </c>
      <c r="AV1062" s="16">
        <v>0</v>
      </c>
      <c r="AW1062" s="36">
        <v>-194062.5</v>
      </c>
      <c r="AX1062" s="36">
        <v>-116531.25</v>
      </c>
      <c r="AY1062" s="36">
        <v>0</v>
      </c>
      <c r="AZ1062" s="36">
        <v>0</v>
      </c>
      <c r="BA1062" s="36">
        <v>0</v>
      </c>
      <c r="BB1062" s="36"/>
    </row>
    <row r="1063" spans="1:54" hidden="1" x14ac:dyDescent="0.25">
      <c r="A1063" s="2" t="s">
        <v>4042</v>
      </c>
      <c r="B1063" s="34" t="s">
        <v>145</v>
      </c>
      <c r="C1063" s="40" t="s">
        <v>706</v>
      </c>
      <c r="D1063" s="40" t="s">
        <v>707</v>
      </c>
      <c r="E1063" s="40" t="s">
        <v>712</v>
      </c>
      <c r="F1063" s="40" t="s">
        <v>713</v>
      </c>
      <c r="G1063" s="40" t="s">
        <v>714</v>
      </c>
      <c r="H1063" s="40" t="s">
        <v>713</v>
      </c>
      <c r="I1063" s="62" t="s">
        <v>4086</v>
      </c>
      <c r="J1063" s="62" t="s">
        <v>4087</v>
      </c>
      <c r="K1063" s="62" t="s">
        <v>262</v>
      </c>
      <c r="L1063" s="40"/>
      <c r="M1063" s="40"/>
      <c r="N1063" s="2" t="s">
        <v>264</v>
      </c>
      <c r="O1063" s="40"/>
      <c r="P1063" s="34"/>
      <c r="Q1063" s="2" t="s">
        <v>118</v>
      </c>
      <c r="R1063" s="34"/>
      <c r="S1063" s="2" t="s">
        <v>145</v>
      </c>
      <c r="T1063" s="62"/>
      <c r="U1063" s="2" t="s">
        <v>150</v>
      </c>
      <c r="V1063" s="34"/>
      <c r="W1063" s="62"/>
      <c r="X1063" s="34"/>
      <c r="Y1063" s="62"/>
      <c r="Z1063" s="16">
        <v>0</v>
      </c>
      <c r="AA1063" s="16">
        <v>0</v>
      </c>
      <c r="AB1063" s="16"/>
      <c r="AC1063" s="16">
        <v>2219330</v>
      </c>
      <c r="AD1063" s="36">
        <f t="shared" si="113"/>
        <v>-2219330</v>
      </c>
      <c r="AE1063" s="50">
        <v>0</v>
      </c>
      <c r="AF1063" s="50">
        <v>0</v>
      </c>
      <c r="AG1063" s="16">
        <f t="shared" si="114"/>
        <v>0</v>
      </c>
      <c r="AH1063" s="50">
        <v>0</v>
      </c>
      <c r="AI1063" s="16">
        <v>0</v>
      </c>
      <c r="AJ1063" s="16">
        <f t="shared" si="115"/>
        <v>0</v>
      </c>
      <c r="AK1063" s="16">
        <v>0</v>
      </c>
      <c r="AL1063" s="16">
        <v>0</v>
      </c>
      <c r="AM1063" s="16">
        <f t="shared" si="116"/>
        <v>0</v>
      </c>
      <c r="AN1063" s="16">
        <v>0</v>
      </c>
      <c r="AO1063" s="16">
        <v>0</v>
      </c>
      <c r="AP1063" s="16">
        <f t="shared" si="117"/>
        <v>0</v>
      </c>
      <c r="AQ1063" s="16">
        <v>0</v>
      </c>
      <c r="AR1063" s="16">
        <f t="shared" si="118"/>
        <v>-2219330</v>
      </c>
      <c r="AS1063" s="16"/>
      <c r="AT1063" s="16"/>
      <c r="AU1063" s="16" t="s">
        <v>274</v>
      </c>
      <c r="AV1063" s="16">
        <v>0</v>
      </c>
      <c r="AW1063" s="36">
        <v>0</v>
      </c>
      <c r="AX1063" s="36">
        <v>0</v>
      </c>
      <c r="AY1063" s="36">
        <v>0</v>
      </c>
      <c r="AZ1063" s="36">
        <v>0</v>
      </c>
      <c r="BA1063" s="36">
        <v>0</v>
      </c>
      <c r="BB1063" s="36"/>
    </row>
    <row r="1064" spans="1:54" hidden="1" x14ac:dyDescent="0.25">
      <c r="A1064" s="2" t="s">
        <v>4025</v>
      </c>
      <c r="B1064" s="34" t="s">
        <v>7</v>
      </c>
      <c r="C1064" s="40" t="s">
        <v>3942</v>
      </c>
      <c r="D1064" s="40" t="s">
        <v>3909</v>
      </c>
      <c r="E1064" s="40" t="s">
        <v>3942</v>
      </c>
      <c r="F1064" s="40" t="s">
        <v>1318</v>
      </c>
      <c r="G1064" s="40" t="s">
        <v>3942</v>
      </c>
      <c r="H1064" s="40" t="s">
        <v>1300</v>
      </c>
      <c r="I1064" s="40" t="s">
        <v>4088</v>
      </c>
      <c r="J1064" s="40" t="s">
        <v>4089</v>
      </c>
      <c r="K1064" s="2" t="s">
        <v>283</v>
      </c>
      <c r="L1064" s="40" t="s">
        <v>3909</v>
      </c>
      <c r="M1064" s="40" t="s">
        <v>3909</v>
      </c>
      <c r="N1064" s="2" t="s">
        <v>264</v>
      </c>
      <c r="O1064" s="40" t="s">
        <v>3912</v>
      </c>
      <c r="P1064" s="58" t="s">
        <v>266</v>
      </c>
      <c r="Q1064" s="58" t="s">
        <v>118</v>
      </c>
      <c r="R1064" s="58" t="s">
        <v>537</v>
      </c>
      <c r="S1064" s="58" t="s">
        <v>123</v>
      </c>
      <c r="T1064" s="59" t="s">
        <v>1304</v>
      </c>
      <c r="U1064" s="58" t="s">
        <v>125</v>
      </c>
      <c r="V1064" s="58"/>
      <c r="W1064" s="58"/>
      <c r="X1064" s="58"/>
      <c r="Y1064" s="58"/>
      <c r="Z1064" s="16">
        <v>0</v>
      </c>
      <c r="AA1064" s="16">
        <v>0</v>
      </c>
      <c r="AC1064" s="16">
        <v>0</v>
      </c>
      <c r="AD1064" s="16">
        <f t="shared" si="113"/>
        <v>0</v>
      </c>
      <c r="AE1064" s="16">
        <v>0</v>
      </c>
      <c r="AF1064" s="16">
        <v>0</v>
      </c>
      <c r="AG1064" s="16">
        <f t="shared" si="114"/>
        <v>0</v>
      </c>
      <c r="AH1064" s="16">
        <v>0</v>
      </c>
      <c r="AI1064" s="16">
        <v>3171900</v>
      </c>
      <c r="AJ1064" s="16">
        <f t="shared" si="115"/>
        <v>-3171900</v>
      </c>
      <c r="AK1064" s="16">
        <v>0</v>
      </c>
      <c r="AL1064" s="16">
        <v>0</v>
      </c>
      <c r="AM1064" s="16">
        <f t="shared" si="116"/>
        <v>0</v>
      </c>
      <c r="AN1064" s="16">
        <v>0</v>
      </c>
      <c r="AO1064" s="16">
        <v>0</v>
      </c>
      <c r="AP1064" s="16">
        <f t="shared" si="117"/>
        <v>0</v>
      </c>
      <c r="AQ1064" s="16">
        <v>0</v>
      </c>
      <c r="AR1064" s="16">
        <f t="shared" si="118"/>
        <v>-3171900</v>
      </c>
      <c r="AS1064" s="16"/>
      <c r="AT1064" s="16"/>
      <c r="AU1064" s="16" t="s">
        <v>274</v>
      </c>
      <c r="AV1064" s="16">
        <v>0</v>
      </c>
      <c r="AW1064" s="36">
        <v>0</v>
      </c>
      <c r="AX1064" s="36">
        <v>3171900</v>
      </c>
      <c r="AY1064" s="36">
        <v>0</v>
      </c>
      <c r="AZ1064" s="36">
        <v>0</v>
      </c>
      <c r="BA1064" s="36">
        <v>0</v>
      </c>
      <c r="BB1064" s="36"/>
    </row>
    <row r="1065" spans="1:54" hidden="1" x14ac:dyDescent="0.25">
      <c r="A1065" s="2" t="s">
        <v>4025</v>
      </c>
      <c r="B1065" s="34" t="s">
        <v>7</v>
      </c>
      <c r="C1065" s="40" t="s">
        <v>3942</v>
      </c>
      <c r="D1065" s="40" t="s">
        <v>3909</v>
      </c>
      <c r="E1065" s="40" t="s">
        <v>3942</v>
      </c>
      <c r="F1065" s="40" t="s">
        <v>1318</v>
      </c>
      <c r="G1065" s="40" t="s">
        <v>3942</v>
      </c>
      <c r="H1065" s="40" t="s">
        <v>1309</v>
      </c>
      <c r="I1065" s="40" t="s">
        <v>4090</v>
      </c>
      <c r="J1065" s="40" t="s">
        <v>4091</v>
      </c>
      <c r="K1065" s="2" t="s">
        <v>283</v>
      </c>
      <c r="L1065" s="40" t="s">
        <v>3909</v>
      </c>
      <c r="M1065" s="40" t="s">
        <v>3909</v>
      </c>
      <c r="N1065" s="35" t="s">
        <v>264</v>
      </c>
      <c r="O1065" s="40" t="s">
        <v>3912</v>
      </c>
      <c r="P1065" s="2" t="s">
        <v>266</v>
      </c>
      <c r="Q1065" s="58" t="s">
        <v>118</v>
      </c>
      <c r="R1065" s="2" t="s">
        <v>537</v>
      </c>
      <c r="S1065" s="58" t="s">
        <v>123</v>
      </c>
      <c r="T1065" s="2" t="s">
        <v>1312</v>
      </c>
      <c r="U1065" s="2" t="s">
        <v>127</v>
      </c>
      <c r="V1065" s="16"/>
      <c r="W1065" s="16"/>
      <c r="X1065" s="16"/>
      <c r="Y1065" s="16"/>
      <c r="Z1065" s="16">
        <v>0</v>
      </c>
      <c r="AA1065" s="16">
        <v>0</v>
      </c>
      <c r="AC1065" s="16">
        <v>0</v>
      </c>
      <c r="AD1065" s="16">
        <f t="shared" si="113"/>
        <v>0</v>
      </c>
      <c r="AE1065" s="16">
        <v>0</v>
      </c>
      <c r="AF1065" s="16">
        <v>0</v>
      </c>
      <c r="AG1065" s="16">
        <f t="shared" si="114"/>
        <v>0</v>
      </c>
      <c r="AH1065" s="16">
        <v>0</v>
      </c>
      <c r="AI1065" s="16">
        <v>0</v>
      </c>
      <c r="AJ1065" s="16">
        <f t="shared" si="115"/>
        <v>0</v>
      </c>
      <c r="AK1065" s="16">
        <v>0</v>
      </c>
      <c r="AL1065" s="16">
        <v>0</v>
      </c>
      <c r="AM1065" s="16">
        <f t="shared" si="116"/>
        <v>0</v>
      </c>
      <c r="AN1065" s="16">
        <v>0</v>
      </c>
      <c r="AO1065" s="16">
        <v>4000000</v>
      </c>
      <c r="AP1065" s="16">
        <f t="shared" si="117"/>
        <v>-4000000</v>
      </c>
      <c r="AQ1065" s="16">
        <v>0</v>
      </c>
      <c r="AR1065" s="16">
        <f t="shared" si="118"/>
        <v>-4000000</v>
      </c>
      <c r="AU1065" s="16" t="s">
        <v>274</v>
      </c>
      <c r="AV1065" s="16">
        <v>0</v>
      </c>
      <c r="AW1065" s="36">
        <v>0</v>
      </c>
      <c r="AX1065" s="36">
        <v>0</v>
      </c>
      <c r="AY1065" s="36">
        <v>0</v>
      </c>
      <c r="AZ1065" s="36">
        <v>4000000</v>
      </c>
      <c r="BA1065" s="36">
        <v>0</v>
      </c>
      <c r="BB1065" s="36"/>
    </row>
    <row r="1066" spans="1:54" hidden="1" x14ac:dyDescent="0.25">
      <c r="A1066" s="2" t="s">
        <v>4025</v>
      </c>
      <c r="B1066" s="34" t="s">
        <v>7</v>
      </c>
      <c r="C1066" s="40" t="s">
        <v>3942</v>
      </c>
      <c r="D1066" s="40" t="s">
        <v>3909</v>
      </c>
      <c r="E1066" s="40" t="s">
        <v>3942</v>
      </c>
      <c r="F1066" s="40" t="s">
        <v>1318</v>
      </c>
      <c r="G1066" s="40" t="s">
        <v>3942</v>
      </c>
      <c r="H1066" s="40" t="s">
        <v>1309</v>
      </c>
      <c r="I1066" s="40" t="s">
        <v>4092</v>
      </c>
      <c r="J1066" s="40" t="s">
        <v>4093</v>
      </c>
      <c r="K1066" s="2" t="s">
        <v>283</v>
      </c>
      <c r="L1066" s="40" t="s">
        <v>3909</v>
      </c>
      <c r="M1066" s="40" t="s">
        <v>3909</v>
      </c>
      <c r="N1066" s="35" t="s">
        <v>264</v>
      </c>
      <c r="O1066" s="40" t="s">
        <v>3912</v>
      </c>
      <c r="P1066" s="2" t="s">
        <v>266</v>
      </c>
      <c r="Q1066" s="58" t="s">
        <v>118</v>
      </c>
      <c r="R1066" s="2" t="s">
        <v>537</v>
      </c>
      <c r="S1066" s="58" t="s">
        <v>123</v>
      </c>
      <c r="T1066" s="2" t="s">
        <v>1312</v>
      </c>
      <c r="U1066" s="2" t="s">
        <v>127</v>
      </c>
      <c r="Z1066" s="16">
        <v>0</v>
      </c>
      <c r="AA1066" s="16">
        <v>0</v>
      </c>
      <c r="AC1066" s="16">
        <v>0</v>
      </c>
      <c r="AD1066" s="16">
        <f t="shared" si="113"/>
        <v>0</v>
      </c>
      <c r="AE1066" s="16">
        <v>0</v>
      </c>
      <c r="AF1066" s="16">
        <v>0</v>
      </c>
      <c r="AG1066" s="16">
        <f t="shared" si="114"/>
        <v>0</v>
      </c>
      <c r="AH1066" s="16">
        <v>0</v>
      </c>
      <c r="AI1066" s="16">
        <v>0</v>
      </c>
      <c r="AJ1066" s="16">
        <f t="shared" si="115"/>
        <v>0</v>
      </c>
      <c r="AK1066" s="16">
        <v>0</v>
      </c>
      <c r="AL1066" s="16">
        <v>0</v>
      </c>
      <c r="AM1066" s="16">
        <f t="shared" si="116"/>
        <v>0</v>
      </c>
      <c r="AN1066" s="16">
        <v>0</v>
      </c>
      <c r="AO1066" s="16">
        <v>250000</v>
      </c>
      <c r="AP1066" s="16">
        <f t="shared" si="117"/>
        <v>-250000</v>
      </c>
      <c r="AQ1066" s="16">
        <v>0</v>
      </c>
      <c r="AR1066" s="16">
        <f t="shared" si="118"/>
        <v>-250000</v>
      </c>
      <c r="AU1066" s="16" t="s">
        <v>274</v>
      </c>
      <c r="AV1066" s="16">
        <v>0</v>
      </c>
      <c r="AW1066" s="36">
        <v>0</v>
      </c>
      <c r="AX1066" s="36">
        <v>0</v>
      </c>
      <c r="AY1066" s="36">
        <v>0</v>
      </c>
      <c r="AZ1066" s="36">
        <v>250000</v>
      </c>
      <c r="BA1066" s="36">
        <v>0</v>
      </c>
      <c r="BB1066" s="36"/>
    </row>
    <row r="1067" spans="1:54" hidden="1" x14ac:dyDescent="0.25">
      <c r="A1067" s="2" t="s">
        <v>4025</v>
      </c>
      <c r="B1067" s="34" t="s">
        <v>7</v>
      </c>
      <c r="C1067" s="40" t="s">
        <v>3942</v>
      </c>
      <c r="D1067" s="40" t="s">
        <v>3909</v>
      </c>
      <c r="E1067" s="40" t="s">
        <v>3942</v>
      </c>
      <c r="F1067" s="40" t="s">
        <v>1318</v>
      </c>
      <c r="G1067" s="40" t="s">
        <v>3942</v>
      </c>
      <c r="H1067" s="40" t="s">
        <v>1309</v>
      </c>
      <c r="I1067" s="40" t="s">
        <v>4094</v>
      </c>
      <c r="J1067" s="40" t="s">
        <v>4095</v>
      </c>
      <c r="K1067" s="2" t="s">
        <v>283</v>
      </c>
      <c r="L1067" s="40" t="s">
        <v>3909</v>
      </c>
      <c r="M1067" s="40" t="s">
        <v>3909</v>
      </c>
      <c r="N1067" s="35" t="s">
        <v>264</v>
      </c>
      <c r="O1067" s="40" t="s">
        <v>3912</v>
      </c>
      <c r="P1067" s="2" t="s">
        <v>266</v>
      </c>
      <c r="Q1067" s="58" t="s">
        <v>118</v>
      </c>
      <c r="R1067" s="2" t="s">
        <v>537</v>
      </c>
      <c r="S1067" s="58" t="s">
        <v>123</v>
      </c>
      <c r="T1067" s="2" t="s">
        <v>1312</v>
      </c>
      <c r="U1067" s="2" t="s">
        <v>127</v>
      </c>
      <c r="Z1067" s="16">
        <v>0</v>
      </c>
      <c r="AA1067" s="16">
        <v>0</v>
      </c>
      <c r="AC1067" s="16">
        <v>0</v>
      </c>
      <c r="AD1067" s="16">
        <f t="shared" si="113"/>
        <v>0</v>
      </c>
      <c r="AE1067" s="16">
        <v>0</v>
      </c>
      <c r="AF1067" s="16">
        <v>0</v>
      </c>
      <c r="AG1067" s="16">
        <f t="shared" si="114"/>
        <v>0</v>
      </c>
      <c r="AH1067" s="16">
        <v>0</v>
      </c>
      <c r="AI1067" s="16">
        <v>0</v>
      </c>
      <c r="AJ1067" s="16">
        <f t="shared" si="115"/>
        <v>0</v>
      </c>
      <c r="AK1067" s="16">
        <v>0</v>
      </c>
      <c r="AL1067" s="16">
        <v>4200000</v>
      </c>
      <c r="AM1067" s="16">
        <f t="shared" si="116"/>
        <v>-4200000</v>
      </c>
      <c r="AN1067" s="16">
        <v>0</v>
      </c>
      <c r="AO1067" s="16">
        <v>0</v>
      </c>
      <c r="AP1067" s="16">
        <f t="shared" si="117"/>
        <v>0</v>
      </c>
      <c r="AQ1067" s="16">
        <v>0</v>
      </c>
      <c r="AR1067" s="16">
        <f t="shared" si="118"/>
        <v>-4200000</v>
      </c>
      <c r="AU1067" s="16" t="s">
        <v>274</v>
      </c>
      <c r="AV1067" s="16">
        <v>0</v>
      </c>
      <c r="AW1067" s="36">
        <v>0</v>
      </c>
      <c r="AX1067" s="36">
        <v>0</v>
      </c>
      <c r="AY1067" s="36">
        <v>4200000</v>
      </c>
      <c r="AZ1067" s="36">
        <v>0</v>
      </c>
      <c r="BA1067" s="36">
        <v>0</v>
      </c>
      <c r="BB1067" s="36"/>
    </row>
    <row r="1068" spans="1:54" hidden="1" x14ac:dyDescent="0.25">
      <c r="A1068" s="2" t="s">
        <v>4025</v>
      </c>
      <c r="B1068" s="34" t="s">
        <v>7</v>
      </c>
      <c r="C1068" s="40" t="s">
        <v>3942</v>
      </c>
      <c r="D1068" s="40" t="s">
        <v>3909</v>
      </c>
      <c r="E1068" s="40" t="s">
        <v>3942</v>
      </c>
      <c r="F1068" s="40" t="s">
        <v>1318</v>
      </c>
      <c r="G1068" s="40" t="s">
        <v>3942</v>
      </c>
      <c r="H1068" s="40" t="s">
        <v>1309</v>
      </c>
      <c r="I1068" s="40" t="s">
        <v>4096</v>
      </c>
      <c r="J1068" s="40" t="s">
        <v>4097</v>
      </c>
      <c r="K1068" s="2" t="s">
        <v>283</v>
      </c>
      <c r="L1068" s="40" t="s">
        <v>3909</v>
      </c>
      <c r="M1068" s="40" t="s">
        <v>3909</v>
      </c>
      <c r="N1068" s="35" t="s">
        <v>264</v>
      </c>
      <c r="O1068" s="40" t="s">
        <v>3912</v>
      </c>
      <c r="P1068" s="2" t="s">
        <v>266</v>
      </c>
      <c r="Q1068" s="58" t="s">
        <v>118</v>
      </c>
      <c r="R1068" s="2" t="s">
        <v>537</v>
      </c>
      <c r="S1068" s="58" t="s">
        <v>123</v>
      </c>
      <c r="T1068" s="2" t="s">
        <v>1312</v>
      </c>
      <c r="U1068" s="2" t="s">
        <v>127</v>
      </c>
      <c r="Z1068" s="16">
        <v>0</v>
      </c>
      <c r="AA1068" s="16">
        <v>0</v>
      </c>
      <c r="AC1068" s="16">
        <v>0</v>
      </c>
      <c r="AD1068" s="16">
        <f t="shared" si="113"/>
        <v>0</v>
      </c>
      <c r="AE1068" s="16">
        <v>0</v>
      </c>
      <c r="AF1068" s="16">
        <v>0</v>
      </c>
      <c r="AG1068" s="16">
        <f t="shared" si="114"/>
        <v>0</v>
      </c>
      <c r="AH1068" s="16">
        <v>0</v>
      </c>
      <c r="AI1068" s="16">
        <v>0</v>
      </c>
      <c r="AJ1068" s="16">
        <f t="shared" si="115"/>
        <v>0</v>
      </c>
      <c r="AK1068" s="16">
        <v>0</v>
      </c>
      <c r="AL1068" s="16">
        <v>0</v>
      </c>
      <c r="AM1068" s="16">
        <f t="shared" si="116"/>
        <v>0</v>
      </c>
      <c r="AN1068" s="16">
        <v>0</v>
      </c>
      <c r="AO1068" s="16">
        <v>2400000</v>
      </c>
      <c r="AP1068" s="16">
        <f t="shared" si="117"/>
        <v>-2400000</v>
      </c>
      <c r="AQ1068" s="16">
        <v>0</v>
      </c>
      <c r="AR1068" s="16">
        <f t="shared" si="118"/>
        <v>-2400000</v>
      </c>
      <c r="AU1068" s="16" t="s">
        <v>274</v>
      </c>
      <c r="AV1068" s="16">
        <v>0</v>
      </c>
      <c r="AW1068" s="36">
        <v>0</v>
      </c>
      <c r="AX1068" s="36">
        <v>0</v>
      </c>
      <c r="AY1068" s="36">
        <v>0</v>
      </c>
      <c r="AZ1068" s="36">
        <v>2400000</v>
      </c>
      <c r="BA1068" s="36">
        <v>0</v>
      </c>
      <c r="BB1068" s="36"/>
    </row>
    <row r="1069" spans="1:54" hidden="1" x14ac:dyDescent="0.25">
      <c r="A1069" s="2" t="s">
        <v>4025</v>
      </c>
      <c r="B1069" s="34" t="s">
        <v>7</v>
      </c>
      <c r="C1069" s="40" t="s">
        <v>3942</v>
      </c>
      <c r="D1069" s="40" t="s">
        <v>3909</v>
      </c>
      <c r="E1069" s="40" t="s">
        <v>3942</v>
      </c>
      <c r="F1069" s="40" t="s">
        <v>1951</v>
      </c>
      <c r="G1069" s="40" t="s">
        <v>3942</v>
      </c>
      <c r="H1069" s="40" t="s">
        <v>130</v>
      </c>
      <c r="I1069" s="40" t="s">
        <v>4098</v>
      </c>
      <c r="J1069" s="40" t="s">
        <v>4099</v>
      </c>
      <c r="K1069" s="2" t="s">
        <v>283</v>
      </c>
      <c r="L1069" s="40" t="s">
        <v>3909</v>
      </c>
      <c r="M1069" s="40" t="s">
        <v>3909</v>
      </c>
      <c r="N1069" s="2" t="s">
        <v>264</v>
      </c>
      <c r="O1069" s="40" t="s">
        <v>3912</v>
      </c>
      <c r="P1069" s="58" t="s">
        <v>266</v>
      </c>
      <c r="Q1069" s="58" t="s">
        <v>118</v>
      </c>
      <c r="R1069" s="58" t="s">
        <v>537</v>
      </c>
      <c r="S1069" s="58" t="s">
        <v>123</v>
      </c>
      <c r="T1069" s="59" t="s">
        <v>1407</v>
      </c>
      <c r="U1069" s="58" t="s">
        <v>130</v>
      </c>
      <c r="V1069" s="58"/>
      <c r="W1069" s="58"/>
      <c r="X1069" s="58"/>
      <c r="Y1069" s="58"/>
      <c r="Z1069" s="16">
        <v>0</v>
      </c>
      <c r="AA1069" s="16">
        <v>0</v>
      </c>
      <c r="AB1069" s="16"/>
      <c r="AC1069" s="16">
        <v>0</v>
      </c>
      <c r="AD1069" s="16">
        <f t="shared" si="113"/>
        <v>0</v>
      </c>
      <c r="AE1069" s="16">
        <v>0</v>
      </c>
      <c r="AF1069" s="16">
        <v>1600000</v>
      </c>
      <c r="AG1069" s="16">
        <f t="shared" si="114"/>
        <v>-1600000</v>
      </c>
      <c r="AH1069" s="16">
        <v>0</v>
      </c>
      <c r="AI1069" s="16">
        <v>0</v>
      </c>
      <c r="AJ1069" s="16">
        <f t="shared" si="115"/>
        <v>0</v>
      </c>
      <c r="AK1069" s="16">
        <v>0</v>
      </c>
      <c r="AL1069" s="16">
        <v>0</v>
      </c>
      <c r="AM1069" s="16">
        <f t="shared" si="116"/>
        <v>0</v>
      </c>
      <c r="AN1069" s="16">
        <v>0</v>
      </c>
      <c r="AO1069" s="16">
        <v>0</v>
      </c>
      <c r="AP1069" s="16">
        <f t="shared" si="117"/>
        <v>0</v>
      </c>
      <c r="AQ1069" s="16">
        <v>0</v>
      </c>
      <c r="AR1069" s="16">
        <f t="shared" si="118"/>
        <v>-1600000</v>
      </c>
      <c r="AS1069" s="16"/>
      <c r="AT1069" s="16"/>
      <c r="AU1069" s="16" t="s">
        <v>274</v>
      </c>
      <c r="AV1069" s="16">
        <v>0</v>
      </c>
      <c r="AW1069" s="36">
        <v>1600000</v>
      </c>
      <c r="AX1069" s="36">
        <v>0</v>
      </c>
      <c r="AY1069" s="36">
        <v>0</v>
      </c>
      <c r="AZ1069" s="36">
        <v>0</v>
      </c>
      <c r="BA1069" s="36">
        <v>0</v>
      </c>
      <c r="BB1069" s="36"/>
    </row>
    <row r="1070" spans="1:54" hidden="1" x14ac:dyDescent="0.25">
      <c r="A1070" s="2" t="s">
        <v>4025</v>
      </c>
      <c r="B1070" s="34" t="s">
        <v>7</v>
      </c>
      <c r="C1070" s="40" t="s">
        <v>3942</v>
      </c>
      <c r="D1070" s="40" t="s">
        <v>3909</v>
      </c>
      <c r="E1070" s="40" t="s">
        <v>3942</v>
      </c>
      <c r="F1070" s="40" t="s">
        <v>1951</v>
      </c>
      <c r="G1070" s="40" t="s">
        <v>3942</v>
      </c>
      <c r="H1070" s="40" t="s">
        <v>130</v>
      </c>
      <c r="I1070" s="40" t="s">
        <v>4100</v>
      </c>
      <c r="J1070" s="40" t="s">
        <v>4101</v>
      </c>
      <c r="K1070" s="2" t="s">
        <v>283</v>
      </c>
      <c r="L1070" s="40" t="s">
        <v>3909</v>
      </c>
      <c r="M1070" s="40" t="s">
        <v>3909</v>
      </c>
      <c r="N1070" s="2" t="s">
        <v>264</v>
      </c>
      <c r="O1070" s="40" t="s">
        <v>3912</v>
      </c>
      <c r="P1070" s="58" t="s">
        <v>266</v>
      </c>
      <c r="Q1070" s="58" t="s">
        <v>118</v>
      </c>
      <c r="R1070" s="58" t="s">
        <v>537</v>
      </c>
      <c r="S1070" s="58" t="s">
        <v>123</v>
      </c>
      <c r="T1070" s="59" t="s">
        <v>1407</v>
      </c>
      <c r="U1070" s="58" t="s">
        <v>130</v>
      </c>
      <c r="V1070" s="58"/>
      <c r="W1070" s="58"/>
      <c r="X1070" s="58"/>
      <c r="Y1070" s="58"/>
      <c r="Z1070" s="16">
        <v>0</v>
      </c>
      <c r="AA1070" s="16">
        <v>0</v>
      </c>
      <c r="AB1070" s="16"/>
      <c r="AC1070" s="16">
        <v>0</v>
      </c>
      <c r="AD1070" s="16">
        <f t="shared" si="113"/>
        <v>0</v>
      </c>
      <c r="AE1070" s="16">
        <v>0</v>
      </c>
      <c r="AF1070" s="16">
        <v>1600000</v>
      </c>
      <c r="AG1070" s="16">
        <f t="shared" si="114"/>
        <v>-1600000</v>
      </c>
      <c r="AH1070" s="16">
        <v>0</v>
      </c>
      <c r="AI1070" s="16">
        <v>0</v>
      </c>
      <c r="AJ1070" s="16">
        <f t="shared" si="115"/>
        <v>0</v>
      </c>
      <c r="AK1070" s="16">
        <v>0</v>
      </c>
      <c r="AL1070" s="16">
        <v>0</v>
      </c>
      <c r="AM1070" s="16">
        <f t="shared" si="116"/>
        <v>0</v>
      </c>
      <c r="AN1070" s="16">
        <v>0</v>
      </c>
      <c r="AO1070" s="16">
        <v>0</v>
      </c>
      <c r="AP1070" s="16">
        <f t="shared" si="117"/>
        <v>0</v>
      </c>
      <c r="AQ1070" s="16">
        <v>0</v>
      </c>
      <c r="AR1070" s="16">
        <f t="shared" si="118"/>
        <v>-1600000</v>
      </c>
      <c r="AS1070" s="16"/>
      <c r="AT1070" s="16"/>
      <c r="AU1070" s="16" t="s">
        <v>274</v>
      </c>
      <c r="AV1070" s="16">
        <v>0</v>
      </c>
      <c r="AW1070" s="36">
        <v>1600000</v>
      </c>
      <c r="AX1070" s="36">
        <v>0</v>
      </c>
      <c r="AY1070" s="36">
        <v>0</v>
      </c>
      <c r="AZ1070" s="36">
        <v>0</v>
      </c>
      <c r="BA1070" s="36">
        <v>0</v>
      </c>
      <c r="BB1070" s="36"/>
    </row>
    <row r="1071" spans="1:54" hidden="1" x14ac:dyDescent="0.25">
      <c r="A1071" s="2" t="s">
        <v>4025</v>
      </c>
      <c r="B1071" s="34" t="s">
        <v>7</v>
      </c>
      <c r="C1071" s="40" t="s">
        <v>3942</v>
      </c>
      <c r="D1071" s="40" t="s">
        <v>3909</v>
      </c>
      <c r="E1071" s="40" t="s">
        <v>3942</v>
      </c>
      <c r="F1071" s="40" t="s">
        <v>1951</v>
      </c>
      <c r="G1071" s="40" t="s">
        <v>3942</v>
      </c>
      <c r="H1071" s="40" t="s">
        <v>130</v>
      </c>
      <c r="I1071" s="40" t="s">
        <v>4102</v>
      </c>
      <c r="J1071" s="40" t="s">
        <v>4103</v>
      </c>
      <c r="K1071" s="2" t="s">
        <v>283</v>
      </c>
      <c r="L1071" s="40" t="s">
        <v>3909</v>
      </c>
      <c r="M1071" s="40" t="s">
        <v>3909</v>
      </c>
      <c r="N1071" s="2" t="s">
        <v>264</v>
      </c>
      <c r="O1071" s="40" t="s">
        <v>3912</v>
      </c>
      <c r="P1071" s="58" t="s">
        <v>266</v>
      </c>
      <c r="Q1071" s="58" t="s">
        <v>118</v>
      </c>
      <c r="R1071" s="58" t="s">
        <v>537</v>
      </c>
      <c r="S1071" s="58" t="s">
        <v>123</v>
      </c>
      <c r="T1071" s="59" t="s">
        <v>1407</v>
      </c>
      <c r="U1071" s="58" t="s">
        <v>130</v>
      </c>
      <c r="V1071" s="58"/>
      <c r="W1071" s="58"/>
      <c r="X1071" s="58"/>
      <c r="Y1071" s="58"/>
      <c r="Z1071" s="16">
        <v>0</v>
      </c>
      <c r="AA1071" s="16">
        <v>0</v>
      </c>
      <c r="AB1071" s="16"/>
      <c r="AC1071" s="16">
        <v>0</v>
      </c>
      <c r="AD1071" s="16">
        <f t="shared" si="113"/>
        <v>0</v>
      </c>
      <c r="AE1071" s="16">
        <v>0</v>
      </c>
      <c r="AF1071" s="16">
        <v>1600000</v>
      </c>
      <c r="AG1071" s="16">
        <f t="shared" si="114"/>
        <v>-1600000</v>
      </c>
      <c r="AH1071" s="16">
        <v>0</v>
      </c>
      <c r="AI1071" s="16">
        <v>0</v>
      </c>
      <c r="AJ1071" s="16">
        <f t="shared" si="115"/>
        <v>0</v>
      </c>
      <c r="AK1071" s="16">
        <v>0</v>
      </c>
      <c r="AL1071" s="16">
        <v>0</v>
      </c>
      <c r="AM1071" s="16">
        <f t="shared" si="116"/>
        <v>0</v>
      </c>
      <c r="AN1071" s="16">
        <v>0</v>
      </c>
      <c r="AO1071" s="16">
        <v>0</v>
      </c>
      <c r="AP1071" s="16">
        <f t="shared" si="117"/>
        <v>0</v>
      </c>
      <c r="AQ1071" s="16">
        <v>0</v>
      </c>
      <c r="AR1071" s="16">
        <f t="shared" si="118"/>
        <v>-1600000</v>
      </c>
      <c r="AS1071" s="16"/>
      <c r="AT1071" s="16"/>
      <c r="AU1071" s="16" t="s">
        <v>274</v>
      </c>
      <c r="AV1071" s="16">
        <v>0</v>
      </c>
      <c r="AW1071" s="36">
        <v>1600000</v>
      </c>
      <c r="AX1071" s="36">
        <v>0</v>
      </c>
      <c r="AY1071" s="36">
        <v>0</v>
      </c>
      <c r="AZ1071" s="36">
        <v>0</v>
      </c>
      <c r="BA1071" s="36">
        <v>0</v>
      </c>
      <c r="BB1071" s="36"/>
    </row>
    <row r="1072" spans="1:54" hidden="1" x14ac:dyDescent="0.25">
      <c r="A1072" s="2" t="s">
        <v>4025</v>
      </c>
      <c r="B1072" s="34" t="s">
        <v>7</v>
      </c>
      <c r="C1072" s="40" t="s">
        <v>3942</v>
      </c>
      <c r="D1072" s="40" t="s">
        <v>3909</v>
      </c>
      <c r="E1072" s="40" t="s">
        <v>3942</v>
      </c>
      <c r="F1072" s="40" t="s">
        <v>1951</v>
      </c>
      <c r="G1072" s="40" t="s">
        <v>3942</v>
      </c>
      <c r="H1072" s="40" t="s">
        <v>130</v>
      </c>
      <c r="I1072" s="40" t="s">
        <v>4104</v>
      </c>
      <c r="J1072" s="40" t="s">
        <v>4105</v>
      </c>
      <c r="K1072" s="2" t="s">
        <v>283</v>
      </c>
      <c r="L1072" s="40" t="s">
        <v>3909</v>
      </c>
      <c r="M1072" s="40" t="s">
        <v>3909</v>
      </c>
      <c r="N1072" s="2" t="s">
        <v>264</v>
      </c>
      <c r="O1072" s="40" t="s">
        <v>3912</v>
      </c>
      <c r="P1072" s="58" t="s">
        <v>266</v>
      </c>
      <c r="Q1072" s="58" t="s">
        <v>118</v>
      </c>
      <c r="R1072" s="58" t="s">
        <v>537</v>
      </c>
      <c r="S1072" s="58" t="s">
        <v>123</v>
      </c>
      <c r="T1072" s="59" t="s">
        <v>1407</v>
      </c>
      <c r="U1072" s="58" t="s">
        <v>130</v>
      </c>
      <c r="V1072" s="58"/>
      <c r="W1072" s="58"/>
      <c r="X1072" s="58"/>
      <c r="Y1072" s="58"/>
      <c r="Z1072" s="16">
        <v>0</v>
      </c>
      <c r="AA1072" s="16">
        <v>0</v>
      </c>
      <c r="AB1072" s="16"/>
      <c r="AC1072" s="16">
        <v>0</v>
      </c>
      <c r="AD1072" s="16">
        <f t="shared" si="113"/>
        <v>0</v>
      </c>
      <c r="AE1072" s="16">
        <v>0</v>
      </c>
      <c r="AF1072" s="16">
        <v>0</v>
      </c>
      <c r="AG1072" s="16">
        <f t="shared" si="114"/>
        <v>0</v>
      </c>
      <c r="AH1072" s="16">
        <v>0</v>
      </c>
      <c r="AI1072" s="16">
        <v>425000</v>
      </c>
      <c r="AJ1072" s="16">
        <f t="shared" si="115"/>
        <v>-425000</v>
      </c>
      <c r="AK1072" s="16">
        <v>0</v>
      </c>
      <c r="AL1072" s="16">
        <v>0</v>
      </c>
      <c r="AM1072" s="16">
        <f t="shared" si="116"/>
        <v>0</v>
      </c>
      <c r="AN1072" s="16">
        <v>0</v>
      </c>
      <c r="AO1072" s="16">
        <v>0</v>
      </c>
      <c r="AP1072" s="16">
        <f t="shared" si="117"/>
        <v>0</v>
      </c>
      <c r="AQ1072" s="16">
        <v>0</v>
      </c>
      <c r="AR1072" s="16">
        <f t="shared" si="118"/>
        <v>-425000</v>
      </c>
      <c r="AS1072" s="16"/>
      <c r="AT1072" s="16"/>
      <c r="AU1072" s="16" t="s">
        <v>274</v>
      </c>
      <c r="AV1072" s="16">
        <v>0</v>
      </c>
      <c r="AW1072" s="36">
        <v>0</v>
      </c>
      <c r="AX1072" s="36">
        <v>425000</v>
      </c>
      <c r="AY1072" s="36">
        <v>0</v>
      </c>
      <c r="AZ1072" s="36">
        <v>0</v>
      </c>
      <c r="BA1072" s="36">
        <v>0</v>
      </c>
      <c r="BB1072" s="36"/>
    </row>
    <row r="1073" spans="1:54" hidden="1" x14ac:dyDescent="0.25">
      <c r="A1073" s="2" t="s">
        <v>4025</v>
      </c>
      <c r="B1073" s="34" t="s">
        <v>7</v>
      </c>
      <c r="C1073" s="40" t="s">
        <v>3942</v>
      </c>
      <c r="D1073" s="40" t="s">
        <v>3909</v>
      </c>
      <c r="E1073" s="40" t="s">
        <v>3942</v>
      </c>
      <c r="F1073" s="40" t="s">
        <v>1951</v>
      </c>
      <c r="G1073" s="40" t="s">
        <v>3942</v>
      </c>
      <c r="H1073" s="40" t="s">
        <v>130</v>
      </c>
      <c r="I1073" s="40" t="s">
        <v>4106</v>
      </c>
      <c r="J1073" s="40" t="s">
        <v>4107</v>
      </c>
      <c r="K1073" s="2" t="s">
        <v>283</v>
      </c>
      <c r="L1073" s="40" t="s">
        <v>3909</v>
      </c>
      <c r="M1073" s="40" t="s">
        <v>3909</v>
      </c>
      <c r="N1073" s="2" t="s">
        <v>264</v>
      </c>
      <c r="O1073" s="40" t="s">
        <v>3912</v>
      </c>
      <c r="P1073" s="58" t="s">
        <v>266</v>
      </c>
      <c r="Q1073" s="58" t="s">
        <v>118</v>
      </c>
      <c r="R1073" s="58" t="s">
        <v>537</v>
      </c>
      <c r="S1073" s="58" t="s">
        <v>123</v>
      </c>
      <c r="T1073" s="59" t="s">
        <v>1407</v>
      </c>
      <c r="U1073" s="58" t="s">
        <v>130</v>
      </c>
      <c r="V1073" s="58"/>
      <c r="W1073" s="58"/>
      <c r="X1073" s="58"/>
      <c r="Y1073" s="58"/>
      <c r="Z1073" s="16">
        <v>0</v>
      </c>
      <c r="AA1073" s="16">
        <v>0</v>
      </c>
      <c r="AB1073" s="16"/>
      <c r="AC1073" s="16">
        <v>0</v>
      </c>
      <c r="AD1073" s="16">
        <f t="shared" si="113"/>
        <v>0</v>
      </c>
      <c r="AE1073" s="16">
        <v>0</v>
      </c>
      <c r="AF1073" s="16">
        <v>0</v>
      </c>
      <c r="AG1073" s="16">
        <f t="shared" si="114"/>
        <v>0</v>
      </c>
      <c r="AH1073" s="16">
        <v>0</v>
      </c>
      <c r="AI1073" s="16">
        <v>0</v>
      </c>
      <c r="AJ1073" s="16">
        <f t="shared" si="115"/>
        <v>0</v>
      </c>
      <c r="AK1073" s="16">
        <v>0</v>
      </c>
      <c r="AL1073" s="16">
        <v>90000</v>
      </c>
      <c r="AM1073" s="16">
        <f t="shared" si="116"/>
        <v>-90000</v>
      </c>
      <c r="AN1073" s="16">
        <v>0</v>
      </c>
      <c r="AO1073" s="16">
        <v>0</v>
      </c>
      <c r="AP1073" s="16">
        <f t="shared" si="117"/>
        <v>0</v>
      </c>
      <c r="AQ1073" s="16">
        <v>0</v>
      </c>
      <c r="AR1073" s="16">
        <f t="shared" si="118"/>
        <v>-90000</v>
      </c>
      <c r="AS1073" s="16"/>
      <c r="AT1073" s="16"/>
      <c r="AU1073" s="16" t="s">
        <v>274</v>
      </c>
      <c r="AV1073" s="16">
        <v>0</v>
      </c>
      <c r="AW1073" s="36">
        <v>0</v>
      </c>
      <c r="AX1073" s="36">
        <v>0</v>
      </c>
      <c r="AY1073" s="36">
        <v>90000</v>
      </c>
      <c r="AZ1073" s="36">
        <v>0</v>
      </c>
      <c r="BA1073" s="36">
        <v>0</v>
      </c>
      <c r="BB1073" s="36"/>
    </row>
    <row r="1074" spans="1:54" hidden="1" x14ac:dyDescent="0.25">
      <c r="A1074" s="2" t="s">
        <v>4025</v>
      </c>
      <c r="B1074" s="34" t="s">
        <v>7</v>
      </c>
      <c r="C1074" s="40" t="s">
        <v>3942</v>
      </c>
      <c r="D1074" s="40" t="s">
        <v>3909</v>
      </c>
      <c r="E1074" s="40" t="s">
        <v>3942</v>
      </c>
      <c r="F1074" s="40" t="s">
        <v>1951</v>
      </c>
      <c r="G1074" s="40" t="s">
        <v>3942</v>
      </c>
      <c r="H1074" s="40" t="s">
        <v>130</v>
      </c>
      <c r="I1074" s="40" t="s">
        <v>4108</v>
      </c>
      <c r="J1074" s="40" t="s">
        <v>4109</v>
      </c>
      <c r="K1074" s="2" t="s">
        <v>283</v>
      </c>
      <c r="L1074" s="40" t="s">
        <v>3909</v>
      </c>
      <c r="M1074" s="40" t="s">
        <v>3909</v>
      </c>
      <c r="N1074" s="2" t="s">
        <v>264</v>
      </c>
      <c r="O1074" s="40" t="s">
        <v>3912</v>
      </c>
      <c r="P1074" s="58" t="s">
        <v>266</v>
      </c>
      <c r="Q1074" s="58" t="s">
        <v>118</v>
      </c>
      <c r="R1074" s="58" t="s">
        <v>537</v>
      </c>
      <c r="S1074" s="58" t="s">
        <v>123</v>
      </c>
      <c r="T1074" s="59" t="s">
        <v>1407</v>
      </c>
      <c r="U1074" s="58" t="s">
        <v>130</v>
      </c>
      <c r="V1074" s="58"/>
      <c r="W1074" s="58"/>
      <c r="X1074" s="58"/>
      <c r="Y1074" s="58"/>
      <c r="Z1074" s="16">
        <v>0</v>
      </c>
      <c r="AA1074" s="16">
        <v>0</v>
      </c>
      <c r="AB1074" s="16"/>
      <c r="AC1074" s="16">
        <v>0</v>
      </c>
      <c r="AD1074" s="16">
        <f t="shared" si="113"/>
        <v>0</v>
      </c>
      <c r="AE1074" s="16">
        <v>0</v>
      </c>
      <c r="AF1074" s="16">
        <v>0</v>
      </c>
      <c r="AG1074" s="16">
        <f t="shared" si="114"/>
        <v>0</v>
      </c>
      <c r="AH1074" s="16">
        <v>0</v>
      </c>
      <c r="AI1074" s="16">
        <v>0</v>
      </c>
      <c r="AJ1074" s="16">
        <f t="shared" si="115"/>
        <v>0</v>
      </c>
      <c r="AK1074" s="16">
        <v>0</v>
      </c>
      <c r="AL1074" s="16">
        <v>0</v>
      </c>
      <c r="AM1074" s="16">
        <f t="shared" si="116"/>
        <v>0</v>
      </c>
      <c r="AN1074" s="16">
        <v>0</v>
      </c>
      <c r="AO1074" s="16">
        <v>170000</v>
      </c>
      <c r="AP1074" s="16">
        <f t="shared" si="117"/>
        <v>-170000</v>
      </c>
      <c r="AQ1074" s="16">
        <v>0</v>
      </c>
      <c r="AR1074" s="16">
        <f t="shared" si="118"/>
        <v>-170000</v>
      </c>
      <c r="AS1074" s="16"/>
      <c r="AT1074" s="16"/>
      <c r="AU1074" s="16" t="s">
        <v>274</v>
      </c>
      <c r="AV1074" s="16">
        <v>0</v>
      </c>
      <c r="AW1074" s="36">
        <v>0</v>
      </c>
      <c r="AX1074" s="36">
        <v>0</v>
      </c>
      <c r="AY1074" s="36">
        <v>0</v>
      </c>
      <c r="AZ1074" s="36">
        <v>170000</v>
      </c>
      <c r="BA1074" s="36">
        <v>0</v>
      </c>
      <c r="BB1074" s="36"/>
    </row>
    <row r="1075" spans="1:54" hidden="1" x14ac:dyDescent="0.25">
      <c r="A1075" s="2" t="s">
        <v>4025</v>
      </c>
      <c r="B1075" s="34" t="s">
        <v>7</v>
      </c>
      <c r="C1075" s="40" t="s">
        <v>3942</v>
      </c>
      <c r="D1075" s="40" t="s">
        <v>3909</v>
      </c>
      <c r="E1075" s="40" t="s">
        <v>3942</v>
      </c>
      <c r="F1075" s="40" t="s">
        <v>1944</v>
      </c>
      <c r="G1075" s="40" t="s">
        <v>3942</v>
      </c>
      <c r="H1075" s="40" t="s">
        <v>131</v>
      </c>
      <c r="I1075" s="40" t="s">
        <v>4110</v>
      </c>
      <c r="J1075" s="40" t="s">
        <v>4111</v>
      </c>
      <c r="K1075" s="2" t="s">
        <v>283</v>
      </c>
      <c r="L1075" s="40" t="s">
        <v>3909</v>
      </c>
      <c r="M1075" s="40" t="s">
        <v>3909</v>
      </c>
      <c r="N1075" s="2" t="s">
        <v>264</v>
      </c>
      <c r="O1075" s="40" t="s">
        <v>3912</v>
      </c>
      <c r="P1075" s="58" t="s">
        <v>266</v>
      </c>
      <c r="Q1075" s="58" t="s">
        <v>118</v>
      </c>
      <c r="R1075" s="58" t="s">
        <v>537</v>
      </c>
      <c r="S1075" s="58" t="s">
        <v>123</v>
      </c>
      <c r="T1075" s="59" t="s">
        <v>1418</v>
      </c>
      <c r="U1075" s="58" t="s">
        <v>131</v>
      </c>
      <c r="V1075" s="58"/>
      <c r="W1075" s="58"/>
      <c r="X1075" s="58"/>
      <c r="Y1075" s="58"/>
      <c r="Z1075" s="16">
        <v>0</v>
      </c>
      <c r="AA1075" s="16">
        <v>0</v>
      </c>
      <c r="AB1075" s="16"/>
      <c r="AC1075" s="16">
        <v>0</v>
      </c>
      <c r="AD1075" s="16">
        <f t="shared" si="113"/>
        <v>0</v>
      </c>
      <c r="AE1075" s="16">
        <v>0</v>
      </c>
      <c r="AF1075" s="16">
        <v>200000</v>
      </c>
      <c r="AG1075" s="16">
        <f t="shared" si="114"/>
        <v>-200000</v>
      </c>
      <c r="AH1075" s="16">
        <v>0</v>
      </c>
      <c r="AI1075" s="16">
        <v>0</v>
      </c>
      <c r="AJ1075" s="16">
        <f t="shared" si="115"/>
        <v>0</v>
      </c>
      <c r="AK1075" s="16">
        <v>0</v>
      </c>
      <c r="AL1075" s="16">
        <v>0</v>
      </c>
      <c r="AM1075" s="16">
        <f t="shared" si="116"/>
        <v>0</v>
      </c>
      <c r="AN1075" s="16">
        <v>0</v>
      </c>
      <c r="AO1075" s="16">
        <v>0</v>
      </c>
      <c r="AP1075" s="16">
        <f t="shared" si="117"/>
        <v>0</v>
      </c>
      <c r="AQ1075" s="16">
        <v>0</v>
      </c>
      <c r="AR1075" s="16">
        <f t="shared" si="118"/>
        <v>-200000</v>
      </c>
      <c r="AS1075" s="16"/>
      <c r="AT1075" s="16"/>
      <c r="AU1075" s="16" t="s">
        <v>274</v>
      </c>
      <c r="AV1075" s="16">
        <v>0</v>
      </c>
      <c r="AW1075" s="36">
        <v>200000</v>
      </c>
      <c r="AX1075" s="36">
        <v>0</v>
      </c>
      <c r="AY1075" s="36">
        <v>0</v>
      </c>
      <c r="AZ1075" s="36">
        <v>0</v>
      </c>
      <c r="BA1075" s="36">
        <v>0</v>
      </c>
      <c r="BB1075" s="36"/>
    </row>
    <row r="1076" spans="1:54" hidden="1" x14ac:dyDescent="0.25">
      <c r="A1076" s="2" t="s">
        <v>4025</v>
      </c>
      <c r="B1076" s="34" t="s">
        <v>7</v>
      </c>
      <c r="C1076" s="40" t="s">
        <v>3942</v>
      </c>
      <c r="D1076" s="40" t="s">
        <v>3909</v>
      </c>
      <c r="E1076" s="40" t="s">
        <v>3942</v>
      </c>
      <c r="F1076" s="40" t="s">
        <v>1424</v>
      </c>
      <c r="G1076" s="40" t="s">
        <v>3942</v>
      </c>
      <c r="H1076" s="40" t="s">
        <v>1426</v>
      </c>
      <c r="I1076" s="40" t="s">
        <v>4112</v>
      </c>
      <c r="J1076" s="40" t="s">
        <v>4113</v>
      </c>
      <c r="K1076" s="2" t="s">
        <v>283</v>
      </c>
      <c r="L1076" s="40" t="s">
        <v>3909</v>
      </c>
      <c r="M1076" s="40" t="s">
        <v>3909</v>
      </c>
      <c r="N1076" s="2" t="s">
        <v>264</v>
      </c>
      <c r="O1076" s="40" t="s">
        <v>3912</v>
      </c>
      <c r="P1076" s="58" t="s">
        <v>266</v>
      </c>
      <c r="Q1076" s="58" t="s">
        <v>118</v>
      </c>
      <c r="R1076" s="58" t="s">
        <v>537</v>
      </c>
      <c r="S1076" s="58" t="s">
        <v>123</v>
      </c>
      <c r="T1076" s="59" t="s">
        <v>1429</v>
      </c>
      <c r="U1076" s="58" t="s">
        <v>132</v>
      </c>
      <c r="V1076" s="58"/>
      <c r="W1076" s="58"/>
      <c r="X1076" s="58"/>
      <c r="Y1076" s="58"/>
      <c r="Z1076" s="16">
        <v>0</v>
      </c>
      <c r="AA1076" s="16">
        <v>0</v>
      </c>
      <c r="AB1076" s="16"/>
      <c r="AC1076" s="16">
        <v>0</v>
      </c>
      <c r="AD1076" s="16">
        <f t="shared" si="113"/>
        <v>0</v>
      </c>
      <c r="AE1076" s="16">
        <v>0</v>
      </c>
      <c r="AF1076" s="16">
        <v>100000</v>
      </c>
      <c r="AG1076" s="16">
        <f t="shared" si="114"/>
        <v>-100000</v>
      </c>
      <c r="AH1076" s="16">
        <v>0</v>
      </c>
      <c r="AI1076" s="16">
        <v>0</v>
      </c>
      <c r="AJ1076" s="16">
        <f t="shared" si="115"/>
        <v>0</v>
      </c>
      <c r="AK1076" s="16">
        <v>0</v>
      </c>
      <c r="AL1076" s="16">
        <v>0</v>
      </c>
      <c r="AM1076" s="16">
        <f t="shared" si="116"/>
        <v>0</v>
      </c>
      <c r="AN1076" s="16">
        <v>0</v>
      </c>
      <c r="AO1076" s="16">
        <v>0</v>
      </c>
      <c r="AP1076" s="16">
        <f t="shared" si="117"/>
        <v>0</v>
      </c>
      <c r="AQ1076" s="16">
        <v>0</v>
      </c>
      <c r="AR1076" s="16">
        <f t="shared" si="118"/>
        <v>-100000</v>
      </c>
      <c r="AS1076" s="16"/>
      <c r="AT1076" s="16"/>
      <c r="AU1076" s="16" t="s">
        <v>274</v>
      </c>
      <c r="AV1076" s="16">
        <v>0</v>
      </c>
      <c r="AW1076" s="36">
        <v>100000</v>
      </c>
      <c r="AX1076" s="36">
        <v>0</v>
      </c>
      <c r="AY1076" s="36">
        <v>0</v>
      </c>
      <c r="AZ1076" s="36">
        <v>0</v>
      </c>
      <c r="BA1076" s="36">
        <v>0</v>
      </c>
      <c r="BB1076" s="36"/>
    </row>
    <row r="1077" spans="1:54" hidden="1" x14ac:dyDescent="0.25">
      <c r="A1077" s="2" t="s">
        <v>4025</v>
      </c>
      <c r="B1077" s="34" t="s">
        <v>7</v>
      </c>
      <c r="C1077" s="40" t="s">
        <v>3942</v>
      </c>
      <c r="D1077" s="40" t="s">
        <v>3909</v>
      </c>
      <c r="E1077" s="40" t="s">
        <v>3942</v>
      </c>
      <c r="F1077" s="40" t="s">
        <v>3909</v>
      </c>
      <c r="G1077" s="40" t="s">
        <v>3942</v>
      </c>
      <c r="H1077" s="40" t="s">
        <v>1439</v>
      </c>
      <c r="I1077" s="40" t="s">
        <v>4114</v>
      </c>
      <c r="J1077" s="40" t="s">
        <v>4115</v>
      </c>
      <c r="K1077" s="2" t="s">
        <v>283</v>
      </c>
      <c r="L1077" s="40" t="s">
        <v>3909</v>
      </c>
      <c r="M1077" s="40" t="s">
        <v>3909</v>
      </c>
      <c r="N1077" s="2" t="s">
        <v>264</v>
      </c>
      <c r="O1077" s="40" t="s">
        <v>3912</v>
      </c>
      <c r="P1077" s="58"/>
      <c r="Q1077" s="58" t="s">
        <v>118</v>
      </c>
      <c r="R1077" s="58"/>
      <c r="S1077" s="58" t="s">
        <v>123</v>
      </c>
      <c r="T1077" s="59"/>
      <c r="U1077" s="58" t="s">
        <v>133</v>
      </c>
      <c r="V1077" s="58"/>
      <c r="W1077" s="58"/>
      <c r="X1077" s="58"/>
      <c r="Y1077" s="58"/>
      <c r="Z1077" s="16">
        <v>0</v>
      </c>
      <c r="AA1077" s="16">
        <v>0</v>
      </c>
      <c r="AB1077" s="16"/>
      <c r="AC1077" s="16">
        <v>0</v>
      </c>
      <c r="AD1077" s="16">
        <f t="shared" si="113"/>
        <v>0</v>
      </c>
      <c r="AE1077" s="16">
        <v>0</v>
      </c>
      <c r="AF1077" s="16">
        <v>1900000</v>
      </c>
      <c r="AG1077" s="16">
        <f t="shared" si="114"/>
        <v>-1900000</v>
      </c>
      <c r="AH1077" s="16">
        <v>0</v>
      </c>
      <c r="AI1077" s="16">
        <v>0</v>
      </c>
      <c r="AJ1077" s="16">
        <f t="shared" si="115"/>
        <v>0</v>
      </c>
      <c r="AK1077" s="16">
        <v>0</v>
      </c>
      <c r="AL1077" s="16">
        <v>0</v>
      </c>
      <c r="AM1077" s="16">
        <f t="shared" si="116"/>
        <v>0</v>
      </c>
      <c r="AN1077" s="16">
        <v>0</v>
      </c>
      <c r="AO1077" s="16">
        <v>0</v>
      </c>
      <c r="AP1077" s="16">
        <f t="shared" si="117"/>
        <v>0</v>
      </c>
      <c r="AQ1077" s="16">
        <v>0</v>
      </c>
      <c r="AR1077" s="16">
        <f t="shared" si="118"/>
        <v>-1900000</v>
      </c>
      <c r="AS1077" s="16"/>
      <c r="AT1077" s="16"/>
      <c r="AU1077" s="16" t="s">
        <v>274</v>
      </c>
      <c r="AV1077" s="16">
        <v>0</v>
      </c>
      <c r="AW1077" s="36">
        <v>1900000</v>
      </c>
      <c r="AX1077" s="36">
        <v>0</v>
      </c>
      <c r="AY1077" s="36">
        <v>0</v>
      </c>
      <c r="AZ1077" s="36">
        <v>0</v>
      </c>
      <c r="BA1077" s="36">
        <v>0</v>
      </c>
      <c r="BB1077" s="36"/>
    </row>
    <row r="1078" spans="1:54" hidden="1" x14ac:dyDescent="0.25">
      <c r="A1078" s="2" t="s">
        <v>4025</v>
      </c>
      <c r="B1078" s="34" t="s">
        <v>7</v>
      </c>
      <c r="C1078" s="40" t="s">
        <v>3942</v>
      </c>
      <c r="D1078" s="40" t="s">
        <v>3909</v>
      </c>
      <c r="E1078" s="40" t="s">
        <v>3942</v>
      </c>
      <c r="F1078" s="40" t="s">
        <v>3909</v>
      </c>
      <c r="G1078" s="40" t="s">
        <v>3942</v>
      </c>
      <c r="H1078" s="40" t="s">
        <v>1439</v>
      </c>
      <c r="I1078" s="40" t="s">
        <v>4116</v>
      </c>
      <c r="J1078" s="40" t="s">
        <v>4117</v>
      </c>
      <c r="K1078" s="2" t="s">
        <v>283</v>
      </c>
      <c r="L1078" s="40" t="s">
        <v>3909</v>
      </c>
      <c r="M1078" s="40" t="s">
        <v>3909</v>
      </c>
      <c r="N1078" s="2" t="s">
        <v>264</v>
      </c>
      <c r="O1078" s="40" t="s">
        <v>3912</v>
      </c>
      <c r="P1078" s="58"/>
      <c r="Q1078" s="58" t="s">
        <v>118</v>
      </c>
      <c r="R1078" s="58"/>
      <c r="S1078" s="58" t="s">
        <v>123</v>
      </c>
      <c r="T1078" s="59"/>
      <c r="U1078" s="58" t="s">
        <v>133</v>
      </c>
      <c r="V1078" s="58"/>
      <c r="W1078" s="58"/>
      <c r="X1078" s="58"/>
      <c r="Y1078" s="58"/>
      <c r="Z1078" s="16">
        <v>0</v>
      </c>
      <c r="AA1078" s="16">
        <v>0</v>
      </c>
      <c r="AB1078" s="16"/>
      <c r="AC1078" s="16">
        <v>0</v>
      </c>
      <c r="AD1078" s="16">
        <f t="shared" si="113"/>
        <v>0</v>
      </c>
      <c r="AE1078" s="16">
        <v>0</v>
      </c>
      <c r="AF1078" s="16">
        <v>1192849</v>
      </c>
      <c r="AG1078" s="16">
        <f t="shared" si="114"/>
        <v>-1192849</v>
      </c>
      <c r="AH1078" s="16">
        <v>0</v>
      </c>
      <c r="AI1078" s="16">
        <v>0</v>
      </c>
      <c r="AJ1078" s="16">
        <f t="shared" si="115"/>
        <v>0</v>
      </c>
      <c r="AK1078" s="16">
        <v>0</v>
      </c>
      <c r="AL1078" s="16">
        <v>0</v>
      </c>
      <c r="AM1078" s="16">
        <f t="shared" si="116"/>
        <v>0</v>
      </c>
      <c r="AN1078" s="16">
        <v>0</v>
      </c>
      <c r="AO1078" s="16">
        <v>0</v>
      </c>
      <c r="AP1078" s="16">
        <f t="shared" si="117"/>
        <v>0</v>
      </c>
      <c r="AQ1078" s="16">
        <v>0</v>
      </c>
      <c r="AR1078" s="16">
        <f t="shared" si="118"/>
        <v>-1192849</v>
      </c>
      <c r="AS1078" s="16"/>
      <c r="AT1078" s="16"/>
      <c r="AU1078" s="16" t="s">
        <v>274</v>
      </c>
      <c r="AV1078" s="16">
        <v>0</v>
      </c>
      <c r="AW1078" s="36">
        <v>1192849</v>
      </c>
      <c r="AX1078" s="36">
        <v>0</v>
      </c>
      <c r="AY1078" s="36">
        <v>0</v>
      </c>
      <c r="AZ1078" s="36">
        <v>0</v>
      </c>
      <c r="BA1078" s="36">
        <v>0</v>
      </c>
      <c r="BB1078" s="36"/>
    </row>
    <row r="1079" spans="1:54" hidden="1" x14ac:dyDescent="0.25">
      <c r="A1079" s="2" t="s">
        <v>4025</v>
      </c>
      <c r="B1079" s="34" t="s">
        <v>7</v>
      </c>
      <c r="C1079" s="40" t="s">
        <v>3942</v>
      </c>
      <c r="D1079" s="40" t="s">
        <v>3909</v>
      </c>
      <c r="E1079" s="40" t="s">
        <v>3942</v>
      </c>
      <c r="F1079" s="40" t="s">
        <v>3909</v>
      </c>
      <c r="G1079" s="40" t="s">
        <v>3942</v>
      </c>
      <c r="H1079" s="40" t="s">
        <v>1439</v>
      </c>
      <c r="I1079" s="40" t="s">
        <v>4118</v>
      </c>
      <c r="J1079" s="40" t="s">
        <v>4119</v>
      </c>
      <c r="K1079" s="2" t="s">
        <v>283</v>
      </c>
      <c r="L1079" s="40" t="s">
        <v>3909</v>
      </c>
      <c r="M1079" s="40" t="s">
        <v>3909</v>
      </c>
      <c r="N1079" s="2" t="s">
        <v>264</v>
      </c>
      <c r="O1079" s="40" t="s">
        <v>3912</v>
      </c>
      <c r="P1079" s="58"/>
      <c r="Q1079" s="58" t="s">
        <v>118</v>
      </c>
      <c r="R1079" s="58"/>
      <c r="S1079" s="58" t="s">
        <v>123</v>
      </c>
      <c r="T1079" s="59"/>
      <c r="U1079" s="58" t="s">
        <v>133</v>
      </c>
      <c r="V1079" s="58"/>
      <c r="W1079" s="58"/>
      <c r="X1079" s="58"/>
      <c r="Y1079" s="58"/>
      <c r="Z1079" s="16">
        <v>0</v>
      </c>
      <c r="AA1079" s="16">
        <v>0</v>
      </c>
      <c r="AB1079" s="16"/>
      <c r="AC1079" s="16">
        <v>0</v>
      </c>
      <c r="AD1079" s="16">
        <f t="shared" si="113"/>
        <v>0</v>
      </c>
      <c r="AE1079" s="16">
        <v>0</v>
      </c>
      <c r="AF1079" s="16">
        <v>700000</v>
      </c>
      <c r="AG1079" s="16">
        <f t="shared" si="114"/>
        <v>-700000</v>
      </c>
      <c r="AH1079" s="16">
        <v>0</v>
      </c>
      <c r="AI1079" s="16">
        <v>0</v>
      </c>
      <c r="AJ1079" s="16">
        <f t="shared" si="115"/>
        <v>0</v>
      </c>
      <c r="AK1079" s="16">
        <v>0</v>
      </c>
      <c r="AL1079" s="16">
        <v>0</v>
      </c>
      <c r="AM1079" s="16">
        <f t="shared" si="116"/>
        <v>0</v>
      </c>
      <c r="AN1079" s="16">
        <v>0</v>
      </c>
      <c r="AO1079" s="16">
        <v>0</v>
      </c>
      <c r="AP1079" s="16">
        <f t="shared" si="117"/>
        <v>0</v>
      </c>
      <c r="AQ1079" s="16">
        <v>0</v>
      </c>
      <c r="AR1079" s="16">
        <f t="shared" si="118"/>
        <v>-700000</v>
      </c>
      <c r="AS1079" s="16"/>
      <c r="AT1079" s="16"/>
      <c r="AU1079" s="16" t="s">
        <v>274</v>
      </c>
      <c r="AV1079" s="16">
        <v>0</v>
      </c>
      <c r="AW1079" s="36">
        <v>700000</v>
      </c>
      <c r="AX1079" s="36">
        <v>0</v>
      </c>
      <c r="AY1079" s="36">
        <v>0</v>
      </c>
      <c r="AZ1079" s="36">
        <v>0</v>
      </c>
      <c r="BA1079" s="36">
        <v>0</v>
      </c>
      <c r="BB1079" s="36"/>
    </row>
    <row r="1080" spans="1:54" hidden="1" x14ac:dyDescent="0.25">
      <c r="A1080" s="2" t="s">
        <v>4025</v>
      </c>
      <c r="B1080" s="34" t="s">
        <v>7</v>
      </c>
      <c r="C1080" s="40" t="s">
        <v>3942</v>
      </c>
      <c r="D1080" s="40" t="s">
        <v>3909</v>
      </c>
      <c r="E1080" s="40" t="s">
        <v>3942</v>
      </c>
      <c r="F1080" s="40" t="s">
        <v>3909</v>
      </c>
      <c r="G1080" s="40" t="s">
        <v>3942</v>
      </c>
      <c r="H1080" s="40" t="s">
        <v>1439</v>
      </c>
      <c r="I1080" s="40" t="s">
        <v>4120</v>
      </c>
      <c r="J1080" s="40" t="s">
        <v>4121</v>
      </c>
      <c r="K1080" s="2" t="s">
        <v>283</v>
      </c>
      <c r="L1080" s="40" t="s">
        <v>3909</v>
      </c>
      <c r="M1080" s="40" t="s">
        <v>3909</v>
      </c>
      <c r="N1080" s="2" t="s">
        <v>264</v>
      </c>
      <c r="O1080" s="40" t="s">
        <v>3912</v>
      </c>
      <c r="P1080" s="58"/>
      <c r="Q1080" s="58" t="s">
        <v>118</v>
      </c>
      <c r="R1080" s="58"/>
      <c r="S1080" s="58" t="s">
        <v>123</v>
      </c>
      <c r="T1080" s="59"/>
      <c r="U1080" s="58" t="s">
        <v>133</v>
      </c>
      <c r="V1080" s="58"/>
      <c r="W1080" s="58"/>
      <c r="X1080" s="58"/>
      <c r="Y1080" s="58"/>
      <c r="Z1080" s="16">
        <v>0</v>
      </c>
      <c r="AA1080" s="16">
        <v>0</v>
      </c>
      <c r="AB1080" s="16"/>
      <c r="AC1080" s="16">
        <v>0</v>
      </c>
      <c r="AD1080" s="16">
        <f t="shared" si="113"/>
        <v>0</v>
      </c>
      <c r="AE1080" s="16">
        <v>0</v>
      </c>
      <c r="AF1080" s="16">
        <v>0</v>
      </c>
      <c r="AG1080" s="16">
        <f t="shared" si="114"/>
        <v>0</v>
      </c>
      <c r="AH1080" s="16">
        <v>0</v>
      </c>
      <c r="AI1080" s="16">
        <v>0</v>
      </c>
      <c r="AJ1080" s="16">
        <f t="shared" si="115"/>
        <v>0</v>
      </c>
      <c r="AK1080" s="16">
        <v>0</v>
      </c>
      <c r="AL1080" s="16">
        <v>500000</v>
      </c>
      <c r="AM1080" s="16">
        <f t="shared" si="116"/>
        <v>-500000</v>
      </c>
      <c r="AN1080" s="16">
        <v>0</v>
      </c>
      <c r="AO1080" s="16">
        <v>0</v>
      </c>
      <c r="AP1080" s="16">
        <f t="shared" si="117"/>
        <v>0</v>
      </c>
      <c r="AQ1080" s="16">
        <v>0</v>
      </c>
      <c r="AR1080" s="16">
        <f t="shared" si="118"/>
        <v>-500000</v>
      </c>
      <c r="AS1080" s="16"/>
      <c r="AT1080" s="16"/>
      <c r="AU1080" s="16" t="s">
        <v>274</v>
      </c>
      <c r="AV1080" s="16">
        <v>0</v>
      </c>
      <c r="AW1080" s="36">
        <v>0</v>
      </c>
      <c r="AX1080" s="36">
        <v>0</v>
      </c>
      <c r="AY1080" s="36">
        <v>500000</v>
      </c>
      <c r="AZ1080" s="36">
        <v>0</v>
      </c>
      <c r="BA1080" s="36">
        <v>0</v>
      </c>
      <c r="BB1080" s="36"/>
    </row>
    <row r="1081" spans="1:54" hidden="1" x14ac:dyDescent="0.25">
      <c r="A1081" s="2" t="str">
        <f t="shared" ref="A1081:A1098" si="119">LEFT(C1081,1)</f>
        <v>K</v>
      </c>
      <c r="B1081" s="34" t="s">
        <v>7</v>
      </c>
      <c r="C1081" s="40" t="s">
        <v>3942</v>
      </c>
      <c r="D1081" s="40" t="s">
        <v>3909</v>
      </c>
      <c r="E1081" s="40" t="s">
        <v>3942</v>
      </c>
      <c r="F1081" s="40" t="s">
        <v>1701</v>
      </c>
      <c r="G1081" s="40" t="s">
        <v>3942</v>
      </c>
      <c r="H1081" s="40" t="s">
        <v>1691</v>
      </c>
      <c r="I1081" s="40" t="s">
        <v>4122</v>
      </c>
      <c r="J1081" s="40" t="s">
        <v>4123</v>
      </c>
      <c r="K1081" s="2" t="s">
        <v>283</v>
      </c>
      <c r="L1081" s="40" t="s">
        <v>3909</v>
      </c>
      <c r="M1081" s="40" t="s">
        <v>3909</v>
      </c>
      <c r="N1081" s="2" t="s">
        <v>264</v>
      </c>
      <c r="O1081" s="40" t="s">
        <v>3912</v>
      </c>
      <c r="P1081" s="58" t="s">
        <v>266</v>
      </c>
      <c r="Q1081" s="58" t="s">
        <v>118</v>
      </c>
      <c r="R1081" s="58" t="s">
        <v>537</v>
      </c>
      <c r="S1081" s="58" t="s">
        <v>123</v>
      </c>
      <c r="T1081" s="59" t="s">
        <v>1695</v>
      </c>
      <c r="U1081" s="58" t="s">
        <v>135</v>
      </c>
      <c r="V1081" s="58"/>
      <c r="W1081" s="58"/>
      <c r="X1081" s="58"/>
      <c r="Y1081" s="58"/>
      <c r="Z1081" s="16">
        <v>0</v>
      </c>
      <c r="AA1081" s="16">
        <v>0</v>
      </c>
      <c r="AB1081" s="16"/>
      <c r="AC1081" s="16">
        <v>0</v>
      </c>
      <c r="AD1081" s="16">
        <f t="shared" si="113"/>
        <v>0</v>
      </c>
      <c r="AE1081" s="16">
        <v>0</v>
      </c>
      <c r="AF1081" s="16">
        <v>1680000</v>
      </c>
      <c r="AG1081" s="16">
        <f t="shared" si="114"/>
        <v>-1680000</v>
      </c>
      <c r="AH1081" s="16">
        <v>0</v>
      </c>
      <c r="AI1081" s="16">
        <v>0</v>
      </c>
      <c r="AJ1081" s="16">
        <f t="shared" si="115"/>
        <v>0</v>
      </c>
      <c r="AK1081" s="16">
        <v>0</v>
      </c>
      <c r="AL1081" s="16">
        <v>1331275</v>
      </c>
      <c r="AM1081" s="16">
        <f t="shared" si="116"/>
        <v>-1331275</v>
      </c>
      <c r="AN1081" s="16">
        <v>0</v>
      </c>
      <c r="AO1081" s="16">
        <v>0</v>
      </c>
      <c r="AP1081" s="16">
        <f t="shared" si="117"/>
        <v>0</v>
      </c>
      <c r="AQ1081" s="16">
        <v>0</v>
      </c>
      <c r="AR1081" s="16">
        <f t="shared" si="118"/>
        <v>-3011275</v>
      </c>
      <c r="AS1081" s="16"/>
      <c r="AT1081" s="16"/>
      <c r="AU1081" s="16" t="s">
        <v>274</v>
      </c>
      <c r="AV1081" s="16">
        <v>0</v>
      </c>
      <c r="AW1081" s="36">
        <v>1680000</v>
      </c>
      <c r="AX1081" s="36">
        <v>0</v>
      </c>
      <c r="AY1081" s="36">
        <v>1331275</v>
      </c>
      <c r="AZ1081" s="36">
        <v>0</v>
      </c>
      <c r="BA1081" s="36">
        <v>0</v>
      </c>
      <c r="BB1081" s="36"/>
    </row>
    <row r="1082" spans="1:54" hidden="1" x14ac:dyDescent="0.25">
      <c r="A1082" s="2" t="str">
        <f t="shared" si="119"/>
        <v>K</v>
      </c>
      <c r="B1082" s="34" t="s">
        <v>7</v>
      </c>
      <c r="C1082" s="40" t="s">
        <v>3942</v>
      </c>
      <c r="D1082" s="40" t="s">
        <v>3909</v>
      </c>
      <c r="E1082" s="40" t="s">
        <v>3942</v>
      </c>
      <c r="F1082" s="40" t="s">
        <v>1701</v>
      </c>
      <c r="G1082" s="40" t="s">
        <v>3942</v>
      </c>
      <c r="H1082" s="40" t="s">
        <v>1691</v>
      </c>
      <c r="I1082" s="40" t="s">
        <v>4124</v>
      </c>
      <c r="J1082" s="40" t="s">
        <v>4125</v>
      </c>
      <c r="K1082" s="2" t="s">
        <v>283</v>
      </c>
      <c r="L1082" s="40" t="s">
        <v>3909</v>
      </c>
      <c r="M1082" s="40" t="s">
        <v>3909</v>
      </c>
      <c r="N1082" s="2" t="s">
        <v>264</v>
      </c>
      <c r="O1082" s="40" t="s">
        <v>3912</v>
      </c>
      <c r="P1082" s="58" t="s">
        <v>266</v>
      </c>
      <c r="Q1082" s="58" t="s">
        <v>118</v>
      </c>
      <c r="R1082" s="58" t="s">
        <v>537</v>
      </c>
      <c r="S1082" s="58" t="s">
        <v>123</v>
      </c>
      <c r="T1082" s="59" t="s">
        <v>1695</v>
      </c>
      <c r="U1082" s="58" t="s">
        <v>135</v>
      </c>
      <c r="V1082" s="58"/>
      <c r="W1082" s="58"/>
      <c r="X1082" s="58"/>
      <c r="Y1082" s="58"/>
      <c r="Z1082" s="16">
        <v>0</v>
      </c>
      <c r="AA1082" s="16">
        <v>0</v>
      </c>
      <c r="AB1082" s="16"/>
      <c r="AC1082" s="16">
        <v>0</v>
      </c>
      <c r="AD1082" s="16">
        <f t="shared" si="113"/>
        <v>0</v>
      </c>
      <c r="AE1082" s="16">
        <v>0</v>
      </c>
      <c r="AF1082" s="16">
        <v>0</v>
      </c>
      <c r="AG1082" s="16">
        <f t="shared" si="114"/>
        <v>0</v>
      </c>
      <c r="AH1082" s="16">
        <v>0</v>
      </c>
      <c r="AI1082" s="16">
        <v>1053113</v>
      </c>
      <c r="AJ1082" s="16">
        <f t="shared" si="115"/>
        <v>-1053113</v>
      </c>
      <c r="AK1082" s="16">
        <v>0</v>
      </c>
      <c r="AL1082" s="16">
        <v>0</v>
      </c>
      <c r="AM1082" s="16">
        <f t="shared" si="116"/>
        <v>0</v>
      </c>
      <c r="AN1082" s="16">
        <v>0</v>
      </c>
      <c r="AO1082" s="16">
        <v>0</v>
      </c>
      <c r="AP1082" s="16">
        <f t="shared" si="117"/>
        <v>0</v>
      </c>
      <c r="AQ1082" s="16">
        <v>0</v>
      </c>
      <c r="AR1082" s="16">
        <f t="shared" si="118"/>
        <v>-1053113</v>
      </c>
      <c r="AS1082" s="16"/>
      <c r="AT1082" s="16"/>
      <c r="AU1082" s="16" t="s">
        <v>274</v>
      </c>
      <c r="AV1082" s="16">
        <v>0</v>
      </c>
      <c r="AW1082" s="36">
        <v>0</v>
      </c>
      <c r="AX1082" s="36">
        <v>1053113</v>
      </c>
      <c r="AY1082" s="36">
        <v>0</v>
      </c>
      <c r="AZ1082" s="36">
        <v>0</v>
      </c>
      <c r="BA1082" s="36">
        <v>0</v>
      </c>
      <c r="BB1082" s="36"/>
    </row>
    <row r="1083" spans="1:54" hidden="1" x14ac:dyDescent="0.25">
      <c r="A1083" s="2" t="str">
        <f t="shared" si="119"/>
        <v>K</v>
      </c>
      <c r="B1083" s="34" t="s">
        <v>7</v>
      </c>
      <c r="C1083" s="40" t="s">
        <v>3942</v>
      </c>
      <c r="D1083" s="40" t="s">
        <v>3909</v>
      </c>
      <c r="E1083" s="40" t="s">
        <v>3942</v>
      </c>
      <c r="F1083" s="40" t="s">
        <v>1701</v>
      </c>
      <c r="G1083" s="40" t="s">
        <v>3942</v>
      </c>
      <c r="H1083" s="40" t="s">
        <v>1691</v>
      </c>
      <c r="I1083" s="40" t="s">
        <v>4126</v>
      </c>
      <c r="J1083" s="40" t="s">
        <v>4127</v>
      </c>
      <c r="K1083" s="2" t="s">
        <v>283</v>
      </c>
      <c r="L1083" s="40" t="s">
        <v>3909</v>
      </c>
      <c r="M1083" s="40" t="s">
        <v>3909</v>
      </c>
      <c r="N1083" s="2" t="s">
        <v>264</v>
      </c>
      <c r="O1083" s="40" t="s">
        <v>3912</v>
      </c>
      <c r="P1083" s="58" t="s">
        <v>266</v>
      </c>
      <c r="Q1083" s="58" t="s">
        <v>118</v>
      </c>
      <c r="R1083" s="58" t="s">
        <v>537</v>
      </c>
      <c r="S1083" s="58" t="s">
        <v>123</v>
      </c>
      <c r="T1083" s="59" t="s">
        <v>1695</v>
      </c>
      <c r="U1083" s="58" t="s">
        <v>135</v>
      </c>
      <c r="V1083" s="58"/>
      <c r="W1083" s="58"/>
      <c r="X1083" s="58"/>
      <c r="Y1083" s="58"/>
      <c r="Z1083" s="16">
        <v>0</v>
      </c>
      <c r="AA1083" s="16">
        <v>0</v>
      </c>
      <c r="AB1083" s="16"/>
      <c r="AC1083" s="16">
        <v>0</v>
      </c>
      <c r="AD1083" s="16">
        <f t="shared" si="113"/>
        <v>0</v>
      </c>
      <c r="AE1083" s="16">
        <v>0</v>
      </c>
      <c r="AF1083" s="16">
        <v>0</v>
      </c>
      <c r="AG1083" s="16">
        <f t="shared" si="114"/>
        <v>0</v>
      </c>
      <c r="AH1083" s="16">
        <v>0</v>
      </c>
      <c r="AI1083" s="16">
        <v>0</v>
      </c>
      <c r="AJ1083" s="16">
        <f t="shared" si="115"/>
        <v>0</v>
      </c>
      <c r="AK1083" s="16">
        <v>0</v>
      </c>
      <c r="AL1083" s="16">
        <v>1130000</v>
      </c>
      <c r="AM1083" s="16">
        <f t="shared" si="116"/>
        <v>-1130000</v>
      </c>
      <c r="AN1083" s="16">
        <v>0</v>
      </c>
      <c r="AO1083" s="16">
        <v>0</v>
      </c>
      <c r="AP1083" s="16">
        <f t="shared" si="117"/>
        <v>0</v>
      </c>
      <c r="AQ1083" s="16">
        <v>0</v>
      </c>
      <c r="AR1083" s="16">
        <f t="shared" si="118"/>
        <v>-1130000</v>
      </c>
      <c r="AS1083" s="16"/>
      <c r="AT1083" s="16"/>
      <c r="AU1083" s="16" t="s">
        <v>274</v>
      </c>
      <c r="AV1083" s="16">
        <v>0</v>
      </c>
      <c r="AW1083" s="36">
        <v>0</v>
      </c>
      <c r="AX1083" s="36">
        <v>0</v>
      </c>
      <c r="AY1083" s="36">
        <v>1130000</v>
      </c>
      <c r="AZ1083" s="36">
        <v>0</v>
      </c>
      <c r="BA1083" s="36">
        <v>0</v>
      </c>
      <c r="BB1083" s="36"/>
    </row>
    <row r="1084" spans="1:54" hidden="1" x14ac:dyDescent="0.25">
      <c r="A1084" s="2" t="str">
        <f t="shared" si="119"/>
        <v>K</v>
      </c>
      <c r="B1084" s="34" t="s">
        <v>7</v>
      </c>
      <c r="C1084" s="40" t="s">
        <v>3942</v>
      </c>
      <c r="D1084" s="40" t="s">
        <v>3909</v>
      </c>
      <c r="E1084" s="40" t="s">
        <v>3942</v>
      </c>
      <c r="F1084" s="40" t="s">
        <v>1701</v>
      </c>
      <c r="G1084" s="40" t="s">
        <v>3942</v>
      </c>
      <c r="H1084" s="40" t="s">
        <v>1691</v>
      </c>
      <c r="I1084" s="40" t="s">
        <v>4128</v>
      </c>
      <c r="J1084" s="40" t="s">
        <v>4129</v>
      </c>
      <c r="K1084" s="2" t="s">
        <v>283</v>
      </c>
      <c r="L1084" s="40" t="s">
        <v>3909</v>
      </c>
      <c r="M1084" s="40" t="s">
        <v>3909</v>
      </c>
      <c r="N1084" s="2" t="s">
        <v>264</v>
      </c>
      <c r="O1084" s="40" t="s">
        <v>3912</v>
      </c>
      <c r="P1084" s="58" t="s">
        <v>266</v>
      </c>
      <c r="Q1084" s="58" t="s">
        <v>118</v>
      </c>
      <c r="R1084" s="58" t="s">
        <v>537</v>
      </c>
      <c r="S1084" s="58" t="s">
        <v>123</v>
      </c>
      <c r="T1084" s="59" t="s">
        <v>1695</v>
      </c>
      <c r="U1084" s="58" t="s">
        <v>135</v>
      </c>
      <c r="V1084" s="58"/>
      <c r="W1084" s="58"/>
      <c r="X1084" s="58"/>
      <c r="Y1084" s="58"/>
      <c r="Z1084" s="16">
        <v>0</v>
      </c>
      <c r="AA1084" s="16">
        <v>0</v>
      </c>
      <c r="AB1084" s="36"/>
      <c r="AC1084" s="16">
        <v>0</v>
      </c>
      <c r="AD1084" s="16">
        <f t="shared" si="113"/>
        <v>0</v>
      </c>
      <c r="AE1084" s="16">
        <v>0</v>
      </c>
      <c r="AF1084" s="16">
        <v>31000</v>
      </c>
      <c r="AG1084" s="16">
        <f t="shared" si="114"/>
        <v>-31000</v>
      </c>
      <c r="AH1084" s="16">
        <v>0</v>
      </c>
      <c r="AI1084" s="16">
        <v>117737</v>
      </c>
      <c r="AJ1084" s="16">
        <f t="shared" si="115"/>
        <v>-117737</v>
      </c>
      <c r="AK1084" s="16">
        <v>0</v>
      </c>
      <c r="AL1084" s="16">
        <v>0</v>
      </c>
      <c r="AM1084" s="16">
        <f t="shared" si="116"/>
        <v>0</v>
      </c>
      <c r="AN1084" s="16">
        <v>0</v>
      </c>
      <c r="AO1084" s="16">
        <v>0</v>
      </c>
      <c r="AP1084" s="16">
        <f t="shared" si="117"/>
        <v>0</v>
      </c>
      <c r="AQ1084" s="16">
        <v>0</v>
      </c>
      <c r="AR1084" s="16">
        <f t="shared" si="118"/>
        <v>-148737</v>
      </c>
      <c r="AS1084" s="16"/>
      <c r="AT1084" s="16"/>
      <c r="AU1084" s="16" t="s">
        <v>274</v>
      </c>
      <c r="AV1084" s="16">
        <v>0</v>
      </c>
      <c r="AW1084" s="36">
        <v>31000</v>
      </c>
      <c r="AX1084" s="36">
        <v>117737</v>
      </c>
      <c r="AY1084" s="36">
        <v>0</v>
      </c>
      <c r="AZ1084" s="36">
        <v>0</v>
      </c>
      <c r="BA1084" s="36">
        <v>0</v>
      </c>
      <c r="BB1084" s="36"/>
    </row>
    <row r="1085" spans="1:54" hidden="1" x14ac:dyDescent="0.25">
      <c r="A1085" s="2" t="str">
        <f t="shared" si="119"/>
        <v>K</v>
      </c>
      <c r="B1085" s="34" t="s">
        <v>7</v>
      </c>
      <c r="C1085" s="40" t="s">
        <v>3942</v>
      </c>
      <c r="D1085" s="40" t="s">
        <v>3909</v>
      </c>
      <c r="E1085" s="40" t="s">
        <v>3942</v>
      </c>
      <c r="F1085" s="40" t="s">
        <v>1701</v>
      </c>
      <c r="G1085" s="40" t="s">
        <v>3942</v>
      </c>
      <c r="H1085" s="40" t="s">
        <v>1691</v>
      </c>
      <c r="I1085" s="40" t="s">
        <v>4130</v>
      </c>
      <c r="J1085" s="40" t="s">
        <v>4131</v>
      </c>
      <c r="K1085" s="2" t="s">
        <v>283</v>
      </c>
      <c r="L1085" s="40" t="s">
        <v>3909</v>
      </c>
      <c r="M1085" s="40" t="s">
        <v>3909</v>
      </c>
      <c r="N1085" s="2" t="s">
        <v>264</v>
      </c>
      <c r="O1085" s="40" t="s">
        <v>3912</v>
      </c>
      <c r="P1085" s="58" t="s">
        <v>266</v>
      </c>
      <c r="Q1085" s="58" t="s">
        <v>118</v>
      </c>
      <c r="R1085" s="58" t="s">
        <v>537</v>
      </c>
      <c r="S1085" s="58" t="s">
        <v>123</v>
      </c>
      <c r="T1085" s="59" t="s">
        <v>1695</v>
      </c>
      <c r="U1085" s="58" t="s">
        <v>135</v>
      </c>
      <c r="V1085" s="58"/>
      <c r="W1085" s="58"/>
      <c r="X1085" s="58"/>
      <c r="Y1085" s="58"/>
      <c r="Z1085" s="16">
        <v>0</v>
      </c>
      <c r="AA1085" s="16">
        <v>0</v>
      </c>
      <c r="AB1085" s="36"/>
      <c r="AC1085" s="16">
        <v>0</v>
      </c>
      <c r="AD1085" s="16">
        <f t="shared" si="113"/>
        <v>0</v>
      </c>
      <c r="AE1085" s="16">
        <v>0</v>
      </c>
      <c r="AF1085" s="16">
        <v>300000</v>
      </c>
      <c r="AG1085" s="16">
        <f t="shared" si="114"/>
        <v>-300000</v>
      </c>
      <c r="AH1085" s="16">
        <v>0</v>
      </c>
      <c r="AI1085" s="16">
        <v>0</v>
      </c>
      <c r="AJ1085" s="16">
        <f t="shared" si="115"/>
        <v>0</v>
      </c>
      <c r="AK1085" s="16">
        <v>0</v>
      </c>
      <c r="AL1085" s="16">
        <v>0</v>
      </c>
      <c r="AM1085" s="16">
        <f t="shared" si="116"/>
        <v>0</v>
      </c>
      <c r="AN1085" s="16">
        <v>0</v>
      </c>
      <c r="AO1085" s="16">
        <v>0</v>
      </c>
      <c r="AP1085" s="16">
        <f t="shared" si="117"/>
        <v>0</v>
      </c>
      <c r="AQ1085" s="16">
        <v>0</v>
      </c>
      <c r="AR1085" s="16">
        <f t="shared" si="118"/>
        <v>-300000</v>
      </c>
      <c r="AS1085" s="16"/>
      <c r="AT1085" s="16"/>
      <c r="AU1085" s="16" t="s">
        <v>274</v>
      </c>
      <c r="AV1085" s="16">
        <v>0</v>
      </c>
      <c r="AW1085" s="36">
        <v>300000</v>
      </c>
      <c r="AX1085" s="36">
        <v>0</v>
      </c>
      <c r="AY1085" s="36">
        <v>0</v>
      </c>
      <c r="AZ1085" s="36">
        <v>0</v>
      </c>
      <c r="BA1085" s="36">
        <v>0</v>
      </c>
      <c r="BB1085" s="36"/>
    </row>
    <row r="1086" spans="1:54" hidden="1" x14ac:dyDescent="0.25">
      <c r="A1086" s="2" t="str">
        <f t="shared" si="119"/>
        <v>K</v>
      </c>
      <c r="B1086" s="34" t="s">
        <v>7</v>
      </c>
      <c r="C1086" s="40" t="s">
        <v>3942</v>
      </c>
      <c r="D1086" s="40" t="s">
        <v>3909</v>
      </c>
      <c r="E1086" s="40" t="s">
        <v>3942</v>
      </c>
      <c r="F1086" s="40" t="s">
        <v>1701</v>
      </c>
      <c r="G1086" s="40" t="s">
        <v>3942</v>
      </c>
      <c r="H1086" s="40" t="s">
        <v>1691</v>
      </c>
      <c r="I1086" s="40" t="s">
        <v>4132</v>
      </c>
      <c r="J1086" s="40" t="s">
        <v>4133</v>
      </c>
      <c r="K1086" s="2" t="s">
        <v>283</v>
      </c>
      <c r="L1086" s="40" t="s">
        <v>3909</v>
      </c>
      <c r="M1086" s="40" t="s">
        <v>3909</v>
      </c>
      <c r="N1086" s="2" t="s">
        <v>264</v>
      </c>
      <c r="O1086" s="40" t="s">
        <v>3912</v>
      </c>
      <c r="P1086" s="58" t="s">
        <v>266</v>
      </c>
      <c r="Q1086" s="58" t="s">
        <v>118</v>
      </c>
      <c r="R1086" s="58" t="s">
        <v>537</v>
      </c>
      <c r="S1086" s="58" t="s">
        <v>123</v>
      </c>
      <c r="T1086" s="59" t="s">
        <v>1695</v>
      </c>
      <c r="U1086" s="58" t="s">
        <v>135</v>
      </c>
      <c r="V1086" s="58"/>
      <c r="W1086" s="58"/>
      <c r="X1086" s="58"/>
      <c r="Y1086" s="58"/>
      <c r="Z1086" s="16">
        <v>0</v>
      </c>
      <c r="AA1086" s="16">
        <v>0</v>
      </c>
      <c r="AB1086" s="36"/>
      <c r="AC1086" s="16">
        <v>0</v>
      </c>
      <c r="AD1086" s="16">
        <f t="shared" si="113"/>
        <v>0</v>
      </c>
      <c r="AE1086" s="16">
        <v>0</v>
      </c>
      <c r="AF1086" s="16">
        <v>200000</v>
      </c>
      <c r="AG1086" s="16">
        <f t="shared" si="114"/>
        <v>-200000</v>
      </c>
      <c r="AH1086" s="16">
        <v>0</v>
      </c>
      <c r="AI1086" s="16">
        <v>0</v>
      </c>
      <c r="AJ1086" s="16">
        <f t="shared" si="115"/>
        <v>0</v>
      </c>
      <c r="AK1086" s="16">
        <v>0</v>
      </c>
      <c r="AL1086" s="16">
        <v>0</v>
      </c>
      <c r="AM1086" s="16">
        <f t="shared" si="116"/>
        <v>0</v>
      </c>
      <c r="AN1086" s="16">
        <v>0</v>
      </c>
      <c r="AO1086" s="16">
        <v>0</v>
      </c>
      <c r="AP1086" s="16">
        <f t="shared" si="117"/>
        <v>0</v>
      </c>
      <c r="AQ1086" s="16">
        <v>0</v>
      </c>
      <c r="AR1086" s="16">
        <f t="shared" si="118"/>
        <v>-200000</v>
      </c>
      <c r="AS1086" s="16"/>
      <c r="AT1086" s="16"/>
      <c r="AU1086" s="16" t="s">
        <v>274</v>
      </c>
      <c r="AV1086" s="16">
        <v>0</v>
      </c>
      <c r="AW1086" s="36">
        <v>200000</v>
      </c>
      <c r="AX1086" s="36">
        <v>0</v>
      </c>
      <c r="AY1086" s="36">
        <v>0</v>
      </c>
      <c r="AZ1086" s="36">
        <v>0</v>
      </c>
      <c r="BA1086" s="36">
        <v>0</v>
      </c>
      <c r="BB1086" s="36"/>
    </row>
    <row r="1087" spans="1:54" hidden="1" x14ac:dyDescent="0.25">
      <c r="A1087" s="2" t="str">
        <f t="shared" si="119"/>
        <v>K</v>
      </c>
      <c r="B1087" s="34" t="s">
        <v>7</v>
      </c>
      <c r="C1087" s="40" t="s">
        <v>3942</v>
      </c>
      <c r="D1087" s="40" t="s">
        <v>3909</v>
      </c>
      <c r="E1087" s="40" t="s">
        <v>3942</v>
      </c>
      <c r="F1087" s="40" t="s">
        <v>1701</v>
      </c>
      <c r="G1087" s="40" t="s">
        <v>3942</v>
      </c>
      <c r="H1087" s="40" t="s">
        <v>1691</v>
      </c>
      <c r="I1087" s="40" t="s">
        <v>4134</v>
      </c>
      <c r="J1087" s="40" t="s">
        <v>4135</v>
      </c>
      <c r="K1087" s="2" t="s">
        <v>283</v>
      </c>
      <c r="L1087" s="40" t="s">
        <v>3909</v>
      </c>
      <c r="M1087" s="40" t="s">
        <v>3909</v>
      </c>
      <c r="N1087" s="2" t="s">
        <v>264</v>
      </c>
      <c r="O1087" s="40" t="s">
        <v>3912</v>
      </c>
      <c r="P1087" s="58" t="s">
        <v>266</v>
      </c>
      <c r="Q1087" s="58" t="s">
        <v>118</v>
      </c>
      <c r="R1087" s="58" t="s">
        <v>537</v>
      </c>
      <c r="S1087" s="58" t="s">
        <v>123</v>
      </c>
      <c r="T1087" s="59" t="s">
        <v>1695</v>
      </c>
      <c r="U1087" s="58" t="s">
        <v>135</v>
      </c>
      <c r="V1087" s="58"/>
      <c r="W1087" s="58"/>
      <c r="X1087" s="58"/>
      <c r="Y1087" s="58"/>
      <c r="Z1087" s="16">
        <v>0</v>
      </c>
      <c r="AA1087" s="16">
        <v>0</v>
      </c>
      <c r="AB1087" s="36"/>
      <c r="AC1087" s="16">
        <v>0</v>
      </c>
      <c r="AD1087" s="16">
        <f t="shared" si="113"/>
        <v>0</v>
      </c>
      <c r="AE1087" s="16">
        <v>0</v>
      </c>
      <c r="AF1087" s="16">
        <v>200000</v>
      </c>
      <c r="AG1087" s="16">
        <f t="shared" si="114"/>
        <v>-200000</v>
      </c>
      <c r="AH1087" s="16">
        <v>0</v>
      </c>
      <c r="AI1087" s="16">
        <v>0</v>
      </c>
      <c r="AJ1087" s="16">
        <f t="shared" si="115"/>
        <v>0</v>
      </c>
      <c r="AK1087" s="16">
        <v>0</v>
      </c>
      <c r="AL1087" s="16">
        <v>0</v>
      </c>
      <c r="AM1087" s="16">
        <f t="shared" si="116"/>
        <v>0</v>
      </c>
      <c r="AN1087" s="16">
        <v>0</v>
      </c>
      <c r="AO1087" s="16">
        <v>0</v>
      </c>
      <c r="AP1087" s="16">
        <f t="shared" si="117"/>
        <v>0</v>
      </c>
      <c r="AQ1087" s="16">
        <v>0</v>
      </c>
      <c r="AR1087" s="16">
        <f t="shared" si="118"/>
        <v>-200000</v>
      </c>
      <c r="AS1087" s="16"/>
      <c r="AT1087" s="16"/>
      <c r="AU1087" s="16" t="s">
        <v>274</v>
      </c>
      <c r="AV1087" s="16">
        <v>0</v>
      </c>
      <c r="AW1087" s="36">
        <v>200000</v>
      </c>
      <c r="AX1087" s="36">
        <v>0</v>
      </c>
      <c r="AY1087" s="36">
        <v>0</v>
      </c>
      <c r="AZ1087" s="36">
        <v>0</v>
      </c>
      <c r="BA1087" s="36">
        <v>0</v>
      </c>
      <c r="BB1087" s="36"/>
    </row>
    <row r="1088" spans="1:54" hidden="1" x14ac:dyDescent="0.25">
      <c r="A1088" s="2" t="str">
        <f t="shared" si="119"/>
        <v>K</v>
      </c>
      <c r="B1088" s="34" t="s">
        <v>7</v>
      </c>
      <c r="C1088" s="40" t="s">
        <v>3942</v>
      </c>
      <c r="D1088" s="40" t="s">
        <v>3909</v>
      </c>
      <c r="E1088" s="40" t="s">
        <v>3942</v>
      </c>
      <c r="F1088" s="40" t="s">
        <v>1701</v>
      </c>
      <c r="G1088" s="40" t="s">
        <v>3942</v>
      </c>
      <c r="H1088" s="40" t="s">
        <v>1691</v>
      </c>
      <c r="I1088" s="40" t="s">
        <v>4136</v>
      </c>
      <c r="J1088" s="40" t="s">
        <v>4137</v>
      </c>
      <c r="K1088" s="2" t="s">
        <v>283</v>
      </c>
      <c r="L1088" s="40" t="s">
        <v>3909</v>
      </c>
      <c r="M1088" s="40" t="s">
        <v>3909</v>
      </c>
      <c r="N1088" s="2" t="s">
        <v>264</v>
      </c>
      <c r="O1088" s="40" t="s">
        <v>3912</v>
      </c>
      <c r="P1088" s="58" t="s">
        <v>266</v>
      </c>
      <c r="Q1088" s="58" t="s">
        <v>118</v>
      </c>
      <c r="R1088" s="58" t="s">
        <v>537</v>
      </c>
      <c r="S1088" s="58" t="s">
        <v>123</v>
      </c>
      <c r="T1088" s="59" t="s">
        <v>1695</v>
      </c>
      <c r="U1088" s="58" t="s">
        <v>135</v>
      </c>
      <c r="V1088" s="58"/>
      <c r="W1088" s="58"/>
      <c r="X1088" s="58"/>
      <c r="Y1088" s="58"/>
      <c r="Z1088" s="16">
        <v>0</v>
      </c>
      <c r="AA1088" s="16">
        <v>0</v>
      </c>
      <c r="AB1088" s="36"/>
      <c r="AC1088" s="16">
        <v>0</v>
      </c>
      <c r="AD1088" s="16">
        <f t="shared" si="113"/>
        <v>0</v>
      </c>
      <c r="AE1088" s="16">
        <v>0</v>
      </c>
      <c r="AF1088" s="16">
        <v>0</v>
      </c>
      <c r="AG1088" s="16">
        <f t="shared" si="114"/>
        <v>0</v>
      </c>
      <c r="AH1088" s="16">
        <v>0</v>
      </c>
      <c r="AI1088" s="16">
        <v>320000</v>
      </c>
      <c r="AJ1088" s="16">
        <f t="shared" si="115"/>
        <v>-320000</v>
      </c>
      <c r="AK1088" s="16">
        <v>0</v>
      </c>
      <c r="AL1088" s="16">
        <v>0</v>
      </c>
      <c r="AM1088" s="16">
        <f t="shared" si="116"/>
        <v>0</v>
      </c>
      <c r="AN1088" s="16">
        <v>0</v>
      </c>
      <c r="AO1088" s="16">
        <v>0</v>
      </c>
      <c r="AP1088" s="16">
        <f t="shared" si="117"/>
        <v>0</v>
      </c>
      <c r="AQ1088" s="16">
        <v>0</v>
      </c>
      <c r="AR1088" s="16">
        <f t="shared" si="118"/>
        <v>-320000</v>
      </c>
      <c r="AS1088" s="16"/>
      <c r="AT1088" s="16"/>
      <c r="AU1088" s="16" t="s">
        <v>274</v>
      </c>
      <c r="AV1088" s="16">
        <v>0</v>
      </c>
      <c r="AW1088" s="36">
        <v>0</v>
      </c>
      <c r="AX1088" s="36">
        <v>320000</v>
      </c>
      <c r="AY1088" s="36">
        <v>0</v>
      </c>
      <c r="AZ1088" s="36">
        <v>0</v>
      </c>
      <c r="BA1088" s="36">
        <v>0</v>
      </c>
      <c r="BB1088" s="36"/>
    </row>
    <row r="1089" spans="1:54" hidden="1" x14ac:dyDescent="0.25">
      <c r="A1089" s="2" t="str">
        <f t="shared" si="119"/>
        <v>K</v>
      </c>
      <c r="B1089" s="34" t="s">
        <v>7</v>
      </c>
      <c r="C1089" s="40" t="s">
        <v>3942</v>
      </c>
      <c r="D1089" s="40" t="s">
        <v>3909</v>
      </c>
      <c r="E1089" s="40" t="s">
        <v>3942</v>
      </c>
      <c r="F1089" s="40" t="s">
        <v>1701</v>
      </c>
      <c r="G1089" s="40" t="s">
        <v>3942</v>
      </c>
      <c r="H1089" s="40" t="s">
        <v>1691</v>
      </c>
      <c r="I1089" s="40" t="s">
        <v>4138</v>
      </c>
      <c r="J1089" s="40" t="s">
        <v>4139</v>
      </c>
      <c r="K1089" s="2" t="s">
        <v>283</v>
      </c>
      <c r="L1089" s="40" t="s">
        <v>3909</v>
      </c>
      <c r="M1089" s="40" t="s">
        <v>3909</v>
      </c>
      <c r="N1089" s="2" t="s">
        <v>264</v>
      </c>
      <c r="O1089" s="40" t="s">
        <v>3912</v>
      </c>
      <c r="P1089" s="58" t="s">
        <v>266</v>
      </c>
      <c r="Q1089" s="58" t="s">
        <v>118</v>
      </c>
      <c r="R1089" s="58" t="s">
        <v>537</v>
      </c>
      <c r="S1089" s="58" t="s">
        <v>123</v>
      </c>
      <c r="T1089" s="59" t="s">
        <v>1695</v>
      </c>
      <c r="U1089" s="58" t="s">
        <v>135</v>
      </c>
      <c r="V1089" s="58"/>
      <c r="W1089" s="58"/>
      <c r="X1089" s="58"/>
      <c r="Y1089" s="58"/>
      <c r="Z1089" s="16">
        <v>0</v>
      </c>
      <c r="AA1089" s="16">
        <v>0</v>
      </c>
      <c r="AB1089" s="36"/>
      <c r="AC1089" s="16">
        <v>0</v>
      </c>
      <c r="AD1089" s="16">
        <f t="shared" si="113"/>
        <v>0</v>
      </c>
      <c r="AE1089" s="16">
        <v>0</v>
      </c>
      <c r="AF1089" s="16">
        <v>0</v>
      </c>
      <c r="AG1089" s="16">
        <f t="shared" si="114"/>
        <v>0</v>
      </c>
      <c r="AH1089" s="16">
        <v>0</v>
      </c>
      <c r="AI1089" s="16">
        <v>290000</v>
      </c>
      <c r="AJ1089" s="16">
        <f t="shared" si="115"/>
        <v>-290000</v>
      </c>
      <c r="AK1089" s="16">
        <v>0</v>
      </c>
      <c r="AL1089" s="16">
        <v>0</v>
      </c>
      <c r="AM1089" s="16">
        <f t="shared" si="116"/>
        <v>0</v>
      </c>
      <c r="AN1089" s="16">
        <v>0</v>
      </c>
      <c r="AO1089" s="16">
        <v>0</v>
      </c>
      <c r="AP1089" s="16">
        <f t="shared" si="117"/>
        <v>0</v>
      </c>
      <c r="AQ1089" s="16">
        <v>0</v>
      </c>
      <c r="AR1089" s="16">
        <f t="shared" si="118"/>
        <v>-290000</v>
      </c>
      <c r="AS1089" s="16"/>
      <c r="AT1089" s="16"/>
      <c r="AU1089" s="16" t="s">
        <v>274</v>
      </c>
      <c r="AV1089" s="16">
        <v>0</v>
      </c>
      <c r="AW1089" s="36">
        <v>0</v>
      </c>
      <c r="AX1089" s="36">
        <v>290000</v>
      </c>
      <c r="AY1089" s="36">
        <v>0</v>
      </c>
      <c r="AZ1089" s="36">
        <v>0</v>
      </c>
      <c r="BA1089" s="36">
        <v>0</v>
      </c>
      <c r="BB1089" s="36"/>
    </row>
    <row r="1090" spans="1:54" hidden="1" x14ac:dyDescent="0.25">
      <c r="A1090" s="2" t="str">
        <f t="shared" si="119"/>
        <v>K</v>
      </c>
      <c r="B1090" s="34" t="s">
        <v>7</v>
      </c>
      <c r="C1090" s="40" t="s">
        <v>3942</v>
      </c>
      <c r="D1090" s="40" t="s">
        <v>3909</v>
      </c>
      <c r="E1090" s="40" t="s">
        <v>3942</v>
      </c>
      <c r="F1090" s="40" t="s">
        <v>1701</v>
      </c>
      <c r="G1090" s="40" t="s">
        <v>3942</v>
      </c>
      <c r="H1090" s="40" t="s">
        <v>1691</v>
      </c>
      <c r="I1090" s="40" t="s">
        <v>4140</v>
      </c>
      <c r="J1090" s="40" t="s">
        <v>4141</v>
      </c>
      <c r="K1090" s="2" t="s">
        <v>283</v>
      </c>
      <c r="L1090" s="40" t="s">
        <v>3909</v>
      </c>
      <c r="M1090" s="40" t="s">
        <v>3909</v>
      </c>
      <c r="N1090" s="2" t="s">
        <v>264</v>
      </c>
      <c r="O1090" s="40" t="s">
        <v>3912</v>
      </c>
      <c r="P1090" s="58" t="s">
        <v>266</v>
      </c>
      <c r="Q1090" s="58" t="s">
        <v>118</v>
      </c>
      <c r="R1090" s="58" t="s">
        <v>537</v>
      </c>
      <c r="S1090" s="58" t="s">
        <v>123</v>
      </c>
      <c r="T1090" s="59" t="s">
        <v>1695</v>
      </c>
      <c r="U1090" s="58" t="s">
        <v>135</v>
      </c>
      <c r="V1090" s="58"/>
      <c r="W1090" s="58"/>
      <c r="X1090" s="58"/>
      <c r="Y1090" s="58"/>
      <c r="Z1090" s="16">
        <v>0</v>
      </c>
      <c r="AA1090" s="16">
        <v>0</v>
      </c>
      <c r="AB1090" s="36"/>
      <c r="AC1090" s="16">
        <v>0</v>
      </c>
      <c r="AD1090" s="16">
        <f t="shared" si="113"/>
        <v>0</v>
      </c>
      <c r="AE1090" s="16">
        <v>0</v>
      </c>
      <c r="AF1090" s="16">
        <v>0</v>
      </c>
      <c r="AG1090" s="16">
        <f t="shared" si="114"/>
        <v>0</v>
      </c>
      <c r="AH1090" s="16">
        <v>0</v>
      </c>
      <c r="AI1090" s="16">
        <v>134400</v>
      </c>
      <c r="AJ1090" s="16">
        <f t="shared" si="115"/>
        <v>-134400</v>
      </c>
      <c r="AK1090" s="16">
        <v>0</v>
      </c>
      <c r="AL1090" s="16">
        <v>0</v>
      </c>
      <c r="AM1090" s="16">
        <f t="shared" si="116"/>
        <v>0</v>
      </c>
      <c r="AN1090" s="16">
        <v>0</v>
      </c>
      <c r="AO1090" s="16">
        <v>0</v>
      </c>
      <c r="AP1090" s="16">
        <f t="shared" si="117"/>
        <v>0</v>
      </c>
      <c r="AQ1090" s="16">
        <v>0</v>
      </c>
      <c r="AR1090" s="16">
        <f t="shared" si="118"/>
        <v>-134400</v>
      </c>
      <c r="AS1090" s="16"/>
      <c r="AT1090" s="16"/>
      <c r="AU1090" s="16" t="s">
        <v>274</v>
      </c>
      <c r="AV1090" s="16">
        <v>0</v>
      </c>
      <c r="AW1090" s="36">
        <v>0</v>
      </c>
      <c r="AX1090" s="36">
        <v>134400</v>
      </c>
      <c r="AY1090" s="36">
        <v>0</v>
      </c>
      <c r="AZ1090" s="36">
        <v>0</v>
      </c>
      <c r="BA1090" s="36">
        <v>0</v>
      </c>
      <c r="BB1090" s="36"/>
    </row>
    <row r="1091" spans="1:54" hidden="1" x14ac:dyDescent="0.25">
      <c r="A1091" s="2" t="str">
        <f t="shared" si="119"/>
        <v>K</v>
      </c>
      <c r="B1091" s="34" t="s">
        <v>7</v>
      </c>
      <c r="C1091" s="40" t="s">
        <v>3942</v>
      </c>
      <c r="D1091" s="40" t="s">
        <v>3909</v>
      </c>
      <c r="E1091" s="40" t="s">
        <v>3942</v>
      </c>
      <c r="F1091" s="40" t="s">
        <v>1701</v>
      </c>
      <c r="G1091" s="40" t="s">
        <v>3942</v>
      </c>
      <c r="H1091" s="40" t="s">
        <v>1691</v>
      </c>
      <c r="I1091" s="40" t="s">
        <v>4142</v>
      </c>
      <c r="J1091" s="40" t="s">
        <v>4143</v>
      </c>
      <c r="K1091" s="2" t="s">
        <v>283</v>
      </c>
      <c r="L1091" s="40" t="s">
        <v>3909</v>
      </c>
      <c r="M1091" s="40" t="s">
        <v>3909</v>
      </c>
      <c r="N1091" s="2" t="s">
        <v>264</v>
      </c>
      <c r="O1091" s="40" t="s">
        <v>3912</v>
      </c>
      <c r="P1091" s="58" t="s">
        <v>266</v>
      </c>
      <c r="Q1091" s="58" t="s">
        <v>118</v>
      </c>
      <c r="R1091" s="58" t="s">
        <v>537</v>
      </c>
      <c r="S1091" s="58" t="s">
        <v>123</v>
      </c>
      <c r="T1091" s="59" t="s">
        <v>1695</v>
      </c>
      <c r="U1091" s="58" t="s">
        <v>135</v>
      </c>
      <c r="V1091" s="58"/>
      <c r="W1091" s="58"/>
      <c r="X1091" s="58"/>
      <c r="Y1091" s="58"/>
      <c r="Z1091" s="16">
        <v>0</v>
      </c>
      <c r="AA1091" s="16">
        <v>0</v>
      </c>
      <c r="AB1091" s="36"/>
      <c r="AC1091" s="16">
        <v>0</v>
      </c>
      <c r="AD1091" s="16">
        <f t="shared" si="113"/>
        <v>0</v>
      </c>
      <c r="AE1091" s="16">
        <v>0</v>
      </c>
      <c r="AF1091" s="16">
        <v>140000</v>
      </c>
      <c r="AG1091" s="16">
        <f t="shared" si="114"/>
        <v>-140000</v>
      </c>
      <c r="AH1091" s="16">
        <v>0</v>
      </c>
      <c r="AI1091" s="16">
        <v>0</v>
      </c>
      <c r="AJ1091" s="16">
        <f t="shared" si="115"/>
        <v>0</v>
      </c>
      <c r="AK1091" s="16">
        <v>0</v>
      </c>
      <c r="AL1091" s="16">
        <v>0</v>
      </c>
      <c r="AM1091" s="16">
        <f t="shared" si="116"/>
        <v>0</v>
      </c>
      <c r="AN1091" s="16">
        <v>0</v>
      </c>
      <c r="AO1091" s="16">
        <v>0</v>
      </c>
      <c r="AP1091" s="16">
        <f t="shared" si="117"/>
        <v>0</v>
      </c>
      <c r="AQ1091" s="16">
        <v>0</v>
      </c>
      <c r="AR1091" s="16">
        <f t="shared" si="118"/>
        <v>-140000</v>
      </c>
      <c r="AS1091" s="16"/>
      <c r="AT1091" s="16"/>
      <c r="AU1091" s="16" t="s">
        <v>274</v>
      </c>
      <c r="AV1091" s="16">
        <v>0</v>
      </c>
      <c r="AW1091" s="36">
        <v>140000</v>
      </c>
      <c r="AX1091" s="36">
        <v>0</v>
      </c>
      <c r="AY1091" s="36">
        <v>0</v>
      </c>
      <c r="AZ1091" s="36">
        <v>0</v>
      </c>
      <c r="BA1091" s="36">
        <v>0</v>
      </c>
      <c r="BB1091" s="36"/>
    </row>
    <row r="1092" spans="1:54" hidden="1" x14ac:dyDescent="0.25">
      <c r="A1092" s="2" t="str">
        <f t="shared" si="119"/>
        <v>K</v>
      </c>
      <c r="B1092" s="34" t="s">
        <v>7</v>
      </c>
      <c r="C1092" s="40" t="s">
        <v>3942</v>
      </c>
      <c r="D1092" s="40" t="s">
        <v>3909</v>
      </c>
      <c r="E1092" s="40" t="s">
        <v>3942</v>
      </c>
      <c r="F1092" s="40" t="s">
        <v>3909</v>
      </c>
      <c r="G1092" s="40" t="s">
        <v>3942</v>
      </c>
      <c r="H1092" s="40" t="s">
        <v>3909</v>
      </c>
      <c r="I1092" s="40" t="s">
        <v>4144</v>
      </c>
      <c r="J1092" s="40" t="s">
        <v>4145</v>
      </c>
      <c r="K1092" s="2" t="s">
        <v>283</v>
      </c>
      <c r="L1092" s="40" t="s">
        <v>3909</v>
      </c>
      <c r="M1092" s="40" t="s">
        <v>3909</v>
      </c>
      <c r="N1092" s="2" t="s">
        <v>264</v>
      </c>
      <c r="O1092" s="40" t="s">
        <v>3912</v>
      </c>
      <c r="P1092" s="58" t="s">
        <v>266</v>
      </c>
      <c r="Q1092" s="58" t="s">
        <v>118</v>
      </c>
      <c r="R1092" s="58" t="s">
        <v>537</v>
      </c>
      <c r="S1092" s="58" t="s">
        <v>123</v>
      </c>
      <c r="T1092" s="59" t="s">
        <v>1802</v>
      </c>
      <c r="U1092" s="58" t="s">
        <v>139</v>
      </c>
      <c r="V1092" s="58"/>
      <c r="W1092" s="58"/>
      <c r="X1092" s="58"/>
      <c r="Y1092" s="58"/>
      <c r="Z1092" s="16">
        <v>0</v>
      </c>
      <c r="AA1092" s="16">
        <v>0</v>
      </c>
      <c r="AB1092" s="36"/>
      <c r="AC1092" s="16">
        <v>0</v>
      </c>
      <c r="AD1092" s="16">
        <f t="shared" si="113"/>
        <v>0</v>
      </c>
      <c r="AE1092" s="16">
        <v>0</v>
      </c>
      <c r="AF1092" s="16">
        <v>0</v>
      </c>
      <c r="AG1092" s="16">
        <f t="shared" si="114"/>
        <v>0</v>
      </c>
      <c r="AH1092" s="16">
        <v>0</v>
      </c>
      <c r="AI1092" s="16">
        <v>0</v>
      </c>
      <c r="AJ1092" s="16">
        <f t="shared" si="115"/>
        <v>0</v>
      </c>
      <c r="AK1092" s="16">
        <v>0</v>
      </c>
      <c r="AL1092" s="16">
        <v>0</v>
      </c>
      <c r="AM1092" s="16">
        <f t="shared" si="116"/>
        <v>0</v>
      </c>
      <c r="AN1092" s="16">
        <v>0</v>
      </c>
      <c r="AO1092" s="16">
        <v>0</v>
      </c>
      <c r="AP1092" s="16">
        <f t="shared" si="117"/>
        <v>0</v>
      </c>
      <c r="AQ1092" s="16">
        <v>0</v>
      </c>
      <c r="AR1092" s="16">
        <f t="shared" si="118"/>
        <v>0</v>
      </c>
      <c r="AS1092" s="16"/>
      <c r="AT1092" s="16"/>
      <c r="AU1092" s="16" t="s">
        <v>274</v>
      </c>
      <c r="AV1092" s="16">
        <v>0</v>
      </c>
      <c r="AW1092" s="36">
        <v>0</v>
      </c>
      <c r="AX1092" s="36">
        <v>0</v>
      </c>
      <c r="AY1092" s="36">
        <v>0</v>
      </c>
      <c r="AZ1092" s="36">
        <v>0</v>
      </c>
      <c r="BA1092" s="36">
        <v>0</v>
      </c>
      <c r="BB1092" s="36"/>
    </row>
    <row r="1093" spans="1:54" hidden="1" x14ac:dyDescent="0.25">
      <c r="A1093" s="2" t="str">
        <f t="shared" si="119"/>
        <v>K</v>
      </c>
      <c r="B1093" s="34" t="s">
        <v>7</v>
      </c>
      <c r="C1093" s="40" t="s">
        <v>3942</v>
      </c>
      <c r="D1093" s="40" t="s">
        <v>3909</v>
      </c>
      <c r="E1093" s="40" t="s">
        <v>3942</v>
      </c>
      <c r="F1093" s="40" t="s">
        <v>3909</v>
      </c>
      <c r="G1093" s="40" t="s">
        <v>3942</v>
      </c>
      <c r="H1093" s="40" t="s">
        <v>3909</v>
      </c>
      <c r="I1093" s="40" t="s">
        <v>4146</v>
      </c>
      <c r="J1093" s="40" t="s">
        <v>4147</v>
      </c>
      <c r="K1093" s="2" t="s">
        <v>283</v>
      </c>
      <c r="L1093" s="40" t="s">
        <v>3909</v>
      </c>
      <c r="M1093" s="40" t="s">
        <v>3909</v>
      </c>
      <c r="N1093" s="2" t="s">
        <v>264</v>
      </c>
      <c r="O1093" s="40" t="s">
        <v>3912</v>
      </c>
      <c r="P1093" s="58" t="s">
        <v>266</v>
      </c>
      <c r="Q1093" s="58" t="s">
        <v>118</v>
      </c>
      <c r="R1093" s="58" t="s">
        <v>537</v>
      </c>
      <c r="S1093" s="58" t="s">
        <v>123</v>
      </c>
      <c r="T1093" s="59" t="s">
        <v>1802</v>
      </c>
      <c r="U1093" s="58" t="s">
        <v>139</v>
      </c>
      <c r="V1093" s="58"/>
      <c r="W1093" s="58"/>
      <c r="X1093" s="58"/>
      <c r="Y1093" s="58"/>
      <c r="Z1093" s="16">
        <v>0</v>
      </c>
      <c r="AA1093" s="16">
        <v>0</v>
      </c>
      <c r="AB1093" s="36"/>
      <c r="AC1093" s="16">
        <v>0</v>
      </c>
      <c r="AD1093" s="16">
        <f t="shared" si="113"/>
        <v>0</v>
      </c>
      <c r="AE1093" s="16">
        <v>0</v>
      </c>
      <c r="AF1093" s="16">
        <v>158429</v>
      </c>
      <c r="AG1093" s="16">
        <f t="shared" si="114"/>
        <v>-158429</v>
      </c>
      <c r="AH1093" s="16">
        <v>0</v>
      </c>
      <c r="AI1093" s="16">
        <v>0</v>
      </c>
      <c r="AJ1093" s="16">
        <f t="shared" si="115"/>
        <v>0</v>
      </c>
      <c r="AK1093" s="16">
        <v>0</v>
      </c>
      <c r="AL1093" s="16">
        <v>0</v>
      </c>
      <c r="AM1093" s="16">
        <f t="shared" si="116"/>
        <v>0</v>
      </c>
      <c r="AN1093" s="16">
        <v>0</v>
      </c>
      <c r="AO1093" s="16">
        <v>0</v>
      </c>
      <c r="AP1093" s="16">
        <f t="shared" si="117"/>
        <v>0</v>
      </c>
      <c r="AQ1093" s="16">
        <v>0</v>
      </c>
      <c r="AR1093" s="16">
        <f t="shared" si="118"/>
        <v>-158429</v>
      </c>
      <c r="AS1093" s="16"/>
      <c r="AT1093" s="16"/>
      <c r="AU1093" s="16" t="s">
        <v>274</v>
      </c>
      <c r="AV1093" s="16">
        <v>0</v>
      </c>
      <c r="AW1093" s="36">
        <v>158429</v>
      </c>
      <c r="AX1093" s="36">
        <v>0</v>
      </c>
      <c r="AY1093" s="36">
        <v>0</v>
      </c>
      <c r="AZ1093" s="36">
        <v>0</v>
      </c>
      <c r="BA1093" s="36">
        <v>0</v>
      </c>
      <c r="BB1093" s="36"/>
    </row>
    <row r="1094" spans="1:54" hidden="1" x14ac:dyDescent="0.25">
      <c r="A1094" s="2" t="str">
        <f t="shared" si="119"/>
        <v>K</v>
      </c>
      <c r="B1094" s="34" t="s">
        <v>7</v>
      </c>
      <c r="C1094" s="40" t="s">
        <v>3942</v>
      </c>
      <c r="D1094" s="40" t="s">
        <v>3909</v>
      </c>
      <c r="E1094" s="40" t="s">
        <v>3942</v>
      </c>
      <c r="F1094" s="40" t="s">
        <v>3909</v>
      </c>
      <c r="G1094" s="40" t="s">
        <v>3942</v>
      </c>
      <c r="H1094" s="40" t="s">
        <v>3909</v>
      </c>
      <c r="I1094" s="40" t="s">
        <v>4148</v>
      </c>
      <c r="J1094" s="40" t="s">
        <v>4149</v>
      </c>
      <c r="K1094" s="2" t="s">
        <v>283</v>
      </c>
      <c r="L1094" s="40" t="s">
        <v>3909</v>
      </c>
      <c r="M1094" s="40" t="s">
        <v>3909</v>
      </c>
      <c r="N1094" s="2" t="s">
        <v>264</v>
      </c>
      <c r="O1094" s="40" t="s">
        <v>3912</v>
      </c>
      <c r="P1094" s="58" t="s">
        <v>266</v>
      </c>
      <c r="Q1094" s="58" t="s">
        <v>118</v>
      </c>
      <c r="R1094" s="58" t="s">
        <v>537</v>
      </c>
      <c r="S1094" s="58" t="s">
        <v>123</v>
      </c>
      <c r="T1094" s="59" t="s">
        <v>1802</v>
      </c>
      <c r="U1094" s="58" t="s">
        <v>139</v>
      </c>
      <c r="V1094" s="58"/>
      <c r="W1094" s="58"/>
      <c r="X1094" s="58"/>
      <c r="Y1094" s="58"/>
      <c r="Z1094" s="16">
        <v>0</v>
      </c>
      <c r="AA1094" s="16">
        <v>0</v>
      </c>
      <c r="AB1094" s="36"/>
      <c r="AC1094" s="16">
        <v>0</v>
      </c>
      <c r="AD1094" s="16">
        <f t="shared" si="113"/>
        <v>0</v>
      </c>
      <c r="AE1094" s="16">
        <v>0</v>
      </c>
      <c r="AF1094" s="16">
        <v>199946</v>
      </c>
      <c r="AG1094" s="16">
        <f t="shared" si="114"/>
        <v>-199946</v>
      </c>
      <c r="AH1094" s="16">
        <v>0</v>
      </c>
      <c r="AI1094" s="16">
        <v>0</v>
      </c>
      <c r="AJ1094" s="16">
        <f t="shared" si="115"/>
        <v>0</v>
      </c>
      <c r="AK1094" s="16">
        <v>0</v>
      </c>
      <c r="AL1094" s="16">
        <v>0</v>
      </c>
      <c r="AM1094" s="16">
        <f t="shared" si="116"/>
        <v>0</v>
      </c>
      <c r="AN1094" s="16">
        <v>0</v>
      </c>
      <c r="AO1094" s="16">
        <v>0</v>
      </c>
      <c r="AP1094" s="16">
        <f t="shared" si="117"/>
        <v>0</v>
      </c>
      <c r="AQ1094" s="16">
        <v>0</v>
      </c>
      <c r="AR1094" s="16">
        <f t="shared" si="118"/>
        <v>-199946</v>
      </c>
      <c r="AS1094" s="16"/>
      <c r="AT1094" s="16"/>
      <c r="AU1094" s="16" t="s">
        <v>274</v>
      </c>
      <c r="AV1094" s="16">
        <v>0</v>
      </c>
      <c r="AW1094" s="36">
        <v>199946</v>
      </c>
      <c r="AX1094" s="36">
        <v>0</v>
      </c>
      <c r="AY1094" s="36">
        <v>0</v>
      </c>
      <c r="AZ1094" s="36">
        <v>0</v>
      </c>
      <c r="BA1094" s="36">
        <v>0</v>
      </c>
      <c r="BB1094" s="36"/>
    </row>
    <row r="1095" spans="1:54" hidden="1" x14ac:dyDescent="0.25">
      <c r="A1095" s="2" t="str">
        <f t="shared" si="119"/>
        <v>K</v>
      </c>
      <c r="B1095" s="34" t="s">
        <v>7</v>
      </c>
      <c r="C1095" s="40" t="s">
        <v>3942</v>
      </c>
      <c r="D1095" s="40" t="s">
        <v>3909</v>
      </c>
      <c r="E1095" s="40" t="s">
        <v>3942</v>
      </c>
      <c r="F1095" s="40" t="s">
        <v>3909</v>
      </c>
      <c r="G1095" s="40" t="s">
        <v>3942</v>
      </c>
      <c r="H1095" s="40" t="s">
        <v>3909</v>
      </c>
      <c r="I1095" s="40" t="s">
        <v>4150</v>
      </c>
      <c r="J1095" s="40" t="s">
        <v>4151</v>
      </c>
      <c r="K1095" s="2" t="s">
        <v>283</v>
      </c>
      <c r="L1095" s="40" t="s">
        <v>3909</v>
      </c>
      <c r="M1095" s="40" t="s">
        <v>3909</v>
      </c>
      <c r="N1095" s="2" t="s">
        <v>264</v>
      </c>
      <c r="O1095" s="40" t="s">
        <v>3912</v>
      </c>
      <c r="P1095" s="58" t="s">
        <v>266</v>
      </c>
      <c r="Q1095" s="58" t="s">
        <v>118</v>
      </c>
      <c r="R1095" s="58" t="s">
        <v>537</v>
      </c>
      <c r="S1095" s="58" t="s">
        <v>123</v>
      </c>
      <c r="T1095" s="59" t="s">
        <v>1802</v>
      </c>
      <c r="U1095" s="58" t="s">
        <v>139</v>
      </c>
      <c r="V1095" s="58"/>
      <c r="W1095" s="58"/>
      <c r="X1095" s="58"/>
      <c r="Y1095" s="58"/>
      <c r="Z1095" s="16">
        <v>0</v>
      </c>
      <c r="AA1095" s="16">
        <v>0</v>
      </c>
      <c r="AB1095" s="36"/>
      <c r="AC1095" s="16">
        <v>0</v>
      </c>
      <c r="AD1095" s="16">
        <f t="shared" si="113"/>
        <v>0</v>
      </c>
      <c r="AE1095" s="16">
        <v>0</v>
      </c>
      <c r="AF1095" s="16">
        <v>0</v>
      </c>
      <c r="AG1095" s="16">
        <f t="shared" si="114"/>
        <v>0</v>
      </c>
      <c r="AH1095" s="16">
        <v>0</v>
      </c>
      <c r="AI1095" s="16">
        <v>0</v>
      </c>
      <c r="AJ1095" s="16">
        <f t="shared" si="115"/>
        <v>0</v>
      </c>
      <c r="AK1095" s="16">
        <v>0</v>
      </c>
      <c r="AL1095" s="16">
        <v>847500</v>
      </c>
      <c r="AM1095" s="16">
        <f t="shared" si="116"/>
        <v>-847500</v>
      </c>
      <c r="AN1095" s="16">
        <v>0</v>
      </c>
      <c r="AO1095" s="16">
        <v>862500</v>
      </c>
      <c r="AP1095" s="16">
        <f t="shared" si="117"/>
        <v>-862500</v>
      </c>
      <c r="AQ1095" s="16">
        <v>0</v>
      </c>
      <c r="AR1095" s="16">
        <f t="shared" si="118"/>
        <v>-1710000</v>
      </c>
      <c r="AS1095" s="16"/>
      <c r="AT1095" s="16"/>
      <c r="AU1095" s="16" t="s">
        <v>274</v>
      </c>
      <c r="AV1095" s="16">
        <v>0</v>
      </c>
      <c r="AW1095" s="36">
        <v>0</v>
      </c>
      <c r="AX1095" s="36">
        <v>0</v>
      </c>
      <c r="AY1095" s="36">
        <v>847500</v>
      </c>
      <c r="AZ1095" s="36">
        <v>862500</v>
      </c>
      <c r="BA1095" s="36">
        <v>0</v>
      </c>
      <c r="BB1095" s="36"/>
    </row>
    <row r="1096" spans="1:54" hidden="1" x14ac:dyDescent="0.25">
      <c r="A1096" s="2" t="str">
        <f t="shared" si="119"/>
        <v>K</v>
      </c>
      <c r="B1096" s="34" t="s">
        <v>7</v>
      </c>
      <c r="C1096" s="40" t="s">
        <v>3942</v>
      </c>
      <c r="D1096" s="40" t="s">
        <v>3909</v>
      </c>
      <c r="E1096" s="40" t="s">
        <v>3942</v>
      </c>
      <c r="F1096" s="40" t="s">
        <v>3909</v>
      </c>
      <c r="G1096" s="40" t="s">
        <v>3942</v>
      </c>
      <c r="H1096" s="40" t="s">
        <v>3909</v>
      </c>
      <c r="I1096" s="40" t="s">
        <v>4152</v>
      </c>
      <c r="J1096" s="40" t="s">
        <v>4153</v>
      </c>
      <c r="K1096" s="2" t="s">
        <v>283</v>
      </c>
      <c r="L1096" s="40" t="s">
        <v>3909</v>
      </c>
      <c r="M1096" s="40" t="s">
        <v>3909</v>
      </c>
      <c r="N1096" s="2" t="s">
        <v>264</v>
      </c>
      <c r="O1096" s="40" t="s">
        <v>3912</v>
      </c>
      <c r="P1096" s="58" t="s">
        <v>266</v>
      </c>
      <c r="Q1096" s="58" t="s">
        <v>118</v>
      </c>
      <c r="R1096" s="58" t="s">
        <v>537</v>
      </c>
      <c r="S1096" s="58" t="s">
        <v>123</v>
      </c>
      <c r="T1096" s="59" t="s">
        <v>1802</v>
      </c>
      <c r="U1096" s="58" t="s">
        <v>139</v>
      </c>
      <c r="V1096" s="58"/>
      <c r="W1096" s="58"/>
      <c r="X1096" s="58"/>
      <c r="Y1096" s="58"/>
      <c r="Z1096" s="16">
        <v>0</v>
      </c>
      <c r="AA1096" s="16">
        <v>0</v>
      </c>
      <c r="AB1096" s="36"/>
      <c r="AC1096" s="16">
        <v>0</v>
      </c>
      <c r="AD1096" s="16">
        <f t="shared" si="113"/>
        <v>0</v>
      </c>
      <c r="AE1096" s="16">
        <v>0</v>
      </c>
      <c r="AF1096" s="16">
        <v>0</v>
      </c>
      <c r="AG1096" s="16">
        <f t="shared" si="114"/>
        <v>0</v>
      </c>
      <c r="AH1096" s="16">
        <v>0</v>
      </c>
      <c r="AI1096" s="16">
        <v>0</v>
      </c>
      <c r="AJ1096" s="16">
        <f t="shared" si="115"/>
        <v>0</v>
      </c>
      <c r="AK1096" s="16">
        <v>0</v>
      </c>
      <c r="AL1096" s="16">
        <v>400000</v>
      </c>
      <c r="AM1096" s="16">
        <f t="shared" si="116"/>
        <v>-400000</v>
      </c>
      <c r="AN1096" s="16">
        <v>0</v>
      </c>
      <c r="AO1096" s="16">
        <v>0</v>
      </c>
      <c r="AP1096" s="16">
        <f t="shared" si="117"/>
        <v>0</v>
      </c>
      <c r="AQ1096" s="16">
        <v>0</v>
      </c>
      <c r="AR1096" s="16">
        <f t="shared" si="118"/>
        <v>-400000</v>
      </c>
      <c r="AS1096" s="16"/>
      <c r="AT1096" s="16"/>
      <c r="AU1096" s="16" t="s">
        <v>274</v>
      </c>
      <c r="AV1096" s="16">
        <v>0</v>
      </c>
      <c r="AW1096" s="36">
        <v>0</v>
      </c>
      <c r="AX1096" s="36">
        <v>0</v>
      </c>
      <c r="AY1096" s="36">
        <v>400000</v>
      </c>
      <c r="AZ1096" s="36">
        <v>0</v>
      </c>
      <c r="BA1096" s="36">
        <v>0</v>
      </c>
      <c r="BB1096" s="36"/>
    </row>
    <row r="1097" spans="1:54" hidden="1" x14ac:dyDescent="0.25">
      <c r="A1097" s="2" t="str">
        <f t="shared" si="119"/>
        <v>K</v>
      </c>
      <c r="B1097" s="34" t="s">
        <v>7</v>
      </c>
      <c r="C1097" s="40" t="s">
        <v>3942</v>
      </c>
      <c r="D1097" s="40" t="s">
        <v>3909</v>
      </c>
      <c r="E1097" s="40" t="s">
        <v>3942</v>
      </c>
      <c r="F1097" s="40" t="s">
        <v>3909</v>
      </c>
      <c r="G1097" s="40" t="s">
        <v>3942</v>
      </c>
      <c r="H1097" s="40" t="s">
        <v>3909</v>
      </c>
      <c r="I1097" s="40" t="s">
        <v>4154</v>
      </c>
      <c r="J1097" s="40" t="s">
        <v>4155</v>
      </c>
      <c r="K1097" s="2" t="s">
        <v>283</v>
      </c>
      <c r="L1097" s="40" t="s">
        <v>3909</v>
      </c>
      <c r="M1097" s="40" t="s">
        <v>3909</v>
      </c>
      <c r="N1097" s="2" t="s">
        <v>264</v>
      </c>
      <c r="O1097" s="40" t="s">
        <v>3912</v>
      </c>
      <c r="P1097" s="58" t="s">
        <v>266</v>
      </c>
      <c r="Q1097" s="58" t="s">
        <v>118</v>
      </c>
      <c r="R1097" s="58" t="s">
        <v>537</v>
      </c>
      <c r="S1097" s="58" t="s">
        <v>123</v>
      </c>
      <c r="T1097" s="59" t="s">
        <v>1802</v>
      </c>
      <c r="U1097" s="58" t="s">
        <v>139</v>
      </c>
      <c r="V1097" s="58"/>
      <c r="W1097" s="58"/>
      <c r="X1097" s="58"/>
      <c r="Y1097" s="58"/>
      <c r="Z1097" s="16">
        <v>0</v>
      </c>
      <c r="AA1097" s="16">
        <v>0</v>
      </c>
      <c r="AB1097" s="16"/>
      <c r="AC1097" s="16">
        <v>0</v>
      </c>
      <c r="AD1097" s="16">
        <f t="shared" si="113"/>
        <v>0</v>
      </c>
      <c r="AE1097" s="16">
        <v>0</v>
      </c>
      <c r="AF1097" s="16">
        <v>0</v>
      </c>
      <c r="AG1097" s="16">
        <f t="shared" si="114"/>
        <v>0</v>
      </c>
      <c r="AH1097" s="16">
        <v>0</v>
      </c>
      <c r="AI1097" s="16">
        <v>0</v>
      </c>
      <c r="AJ1097" s="16">
        <f t="shared" si="115"/>
        <v>0</v>
      </c>
      <c r="AK1097" s="16">
        <v>0</v>
      </c>
      <c r="AL1097" s="16">
        <v>100000</v>
      </c>
      <c r="AM1097" s="16">
        <f t="shared" si="116"/>
        <v>-100000</v>
      </c>
      <c r="AN1097" s="16">
        <v>0</v>
      </c>
      <c r="AO1097" s="16">
        <v>0</v>
      </c>
      <c r="AP1097" s="16">
        <f t="shared" si="117"/>
        <v>0</v>
      </c>
      <c r="AQ1097" s="16">
        <v>0</v>
      </c>
      <c r="AR1097" s="16">
        <f t="shared" si="118"/>
        <v>-100000</v>
      </c>
      <c r="AS1097" s="16"/>
      <c r="AT1097" s="16"/>
      <c r="AU1097" s="16" t="s">
        <v>274</v>
      </c>
      <c r="AV1097" s="16">
        <v>0</v>
      </c>
      <c r="AW1097" s="36">
        <v>0</v>
      </c>
      <c r="AX1097" s="36">
        <v>0</v>
      </c>
      <c r="AY1097" s="36">
        <v>100000</v>
      </c>
      <c r="AZ1097" s="36">
        <v>0</v>
      </c>
      <c r="BA1097" s="36">
        <v>0</v>
      </c>
      <c r="BB1097" s="36"/>
    </row>
    <row r="1098" spans="1:54" hidden="1" x14ac:dyDescent="0.25">
      <c r="A1098" s="2" t="str">
        <f t="shared" si="119"/>
        <v>K</v>
      </c>
      <c r="B1098" s="34" t="s">
        <v>7</v>
      </c>
      <c r="C1098" s="40" t="s">
        <v>3942</v>
      </c>
      <c r="D1098" s="40" t="s">
        <v>3909</v>
      </c>
      <c r="E1098" s="40" t="s">
        <v>3942</v>
      </c>
      <c r="F1098" s="40" t="s">
        <v>1866</v>
      </c>
      <c r="G1098" s="40" t="s">
        <v>3942</v>
      </c>
      <c r="H1098" s="40" t="s">
        <v>1856</v>
      </c>
      <c r="I1098" s="40" t="s">
        <v>4156</v>
      </c>
      <c r="J1098" s="40" t="s">
        <v>4157</v>
      </c>
      <c r="K1098" s="2" t="s">
        <v>283</v>
      </c>
      <c r="L1098" s="40" t="s">
        <v>3909</v>
      </c>
      <c r="M1098" s="40" t="s">
        <v>3909</v>
      </c>
      <c r="N1098" s="2" t="s">
        <v>264</v>
      </c>
      <c r="O1098" s="40" t="s">
        <v>3912</v>
      </c>
      <c r="P1098" s="58" t="s">
        <v>266</v>
      </c>
      <c r="Q1098" s="58" t="s">
        <v>118</v>
      </c>
      <c r="R1098" s="58" t="s">
        <v>537</v>
      </c>
      <c r="S1098" s="58" t="s">
        <v>123</v>
      </c>
      <c r="T1098" s="59" t="s">
        <v>1860</v>
      </c>
      <c r="U1098" s="58" t="s">
        <v>141</v>
      </c>
      <c r="V1098" s="58"/>
      <c r="W1098" s="58"/>
      <c r="X1098" s="58"/>
      <c r="Y1098" s="58"/>
      <c r="Z1098" s="16">
        <v>0</v>
      </c>
      <c r="AA1098" s="16">
        <v>0</v>
      </c>
      <c r="AB1098" s="16"/>
      <c r="AC1098" s="16">
        <v>0</v>
      </c>
      <c r="AD1098" s="16">
        <f t="shared" si="113"/>
        <v>0</v>
      </c>
      <c r="AE1098" s="16">
        <v>0</v>
      </c>
      <c r="AF1098" s="16">
        <v>0</v>
      </c>
      <c r="AG1098" s="16">
        <f t="shared" si="114"/>
        <v>0</v>
      </c>
      <c r="AH1098" s="16">
        <v>0</v>
      </c>
      <c r="AI1098" s="16">
        <v>65000</v>
      </c>
      <c r="AJ1098" s="16">
        <f t="shared" si="115"/>
        <v>-65000</v>
      </c>
      <c r="AK1098" s="16">
        <v>0</v>
      </c>
      <c r="AL1098" s="16">
        <v>0</v>
      </c>
      <c r="AM1098" s="16">
        <f t="shared" si="116"/>
        <v>0</v>
      </c>
      <c r="AN1098" s="16">
        <v>0</v>
      </c>
      <c r="AO1098" s="16">
        <v>0</v>
      </c>
      <c r="AP1098" s="16">
        <v>0</v>
      </c>
      <c r="AQ1098" s="16">
        <v>0</v>
      </c>
      <c r="AR1098" s="16">
        <f t="shared" si="118"/>
        <v>-65000</v>
      </c>
      <c r="AS1098" s="16"/>
      <c r="AT1098" s="16"/>
      <c r="AU1098" s="16" t="s">
        <v>274</v>
      </c>
      <c r="AV1098" s="16">
        <v>0</v>
      </c>
      <c r="AW1098" s="36">
        <v>0</v>
      </c>
      <c r="AX1098" s="36">
        <v>65000</v>
      </c>
      <c r="AY1098" s="36">
        <v>0</v>
      </c>
      <c r="AZ1098" s="36">
        <v>0</v>
      </c>
      <c r="BA1098" s="36">
        <v>0</v>
      </c>
      <c r="BB1098" s="36"/>
    </row>
    <row r="1099" spans="1:54" hidden="1" x14ac:dyDescent="0.25">
      <c r="A1099" s="34" t="s">
        <v>4039</v>
      </c>
      <c r="B1099" s="34" t="s">
        <v>275</v>
      </c>
      <c r="C1099" s="62" t="s">
        <v>4158</v>
      </c>
      <c r="D1099" s="40" t="s">
        <v>3909</v>
      </c>
      <c r="E1099" s="62" t="s">
        <v>4158</v>
      </c>
      <c r="F1099" s="40" t="s">
        <v>3909</v>
      </c>
      <c r="G1099" s="62" t="s">
        <v>4158</v>
      </c>
      <c r="H1099" s="40" t="s">
        <v>3909</v>
      </c>
      <c r="I1099" s="62" t="s">
        <v>67</v>
      </c>
      <c r="J1099" s="62" t="s">
        <v>4159</v>
      </c>
      <c r="K1099" s="2" t="s">
        <v>283</v>
      </c>
      <c r="L1099" s="40" t="s">
        <v>3909</v>
      </c>
      <c r="M1099" s="40" t="s">
        <v>3909</v>
      </c>
      <c r="N1099" s="2" t="s">
        <v>264</v>
      </c>
      <c r="O1099" s="40" t="s">
        <v>3912</v>
      </c>
      <c r="P1099" s="34" t="s">
        <v>460</v>
      </c>
      <c r="Q1099" s="34" t="s">
        <v>51</v>
      </c>
      <c r="R1099" s="34"/>
      <c r="S1099" s="33" t="s">
        <v>65</v>
      </c>
      <c r="T1099" s="62" t="s">
        <v>2644</v>
      </c>
      <c r="U1099" s="34" t="s">
        <v>67</v>
      </c>
      <c r="V1099" s="34" t="s">
        <v>527</v>
      </c>
      <c r="W1099" s="34" t="s">
        <v>528</v>
      </c>
      <c r="X1099" s="34" t="s">
        <v>529</v>
      </c>
      <c r="Y1099" s="34" t="s">
        <v>528</v>
      </c>
      <c r="Z1099" s="50">
        <v>0</v>
      </c>
      <c r="AA1099" s="50">
        <v>0</v>
      </c>
      <c r="AB1099" s="50">
        <v>0</v>
      </c>
      <c r="AC1099" s="50">
        <v>0</v>
      </c>
      <c r="AD1099" s="50">
        <f t="shared" si="113"/>
        <v>0</v>
      </c>
      <c r="AE1099" s="50">
        <v>0</v>
      </c>
      <c r="AF1099" s="45">
        <v>480000</v>
      </c>
      <c r="AG1099" s="50">
        <f t="shared" si="114"/>
        <v>-480000</v>
      </c>
      <c r="AH1099" s="16">
        <v>0</v>
      </c>
      <c r="AI1099" s="45">
        <v>480000</v>
      </c>
      <c r="AJ1099" s="16">
        <f t="shared" si="115"/>
        <v>-480000</v>
      </c>
      <c r="AK1099" s="16">
        <v>0</v>
      </c>
      <c r="AL1099" s="45">
        <v>480000</v>
      </c>
      <c r="AM1099" s="16">
        <f t="shared" si="116"/>
        <v>-480000</v>
      </c>
      <c r="AN1099" s="16">
        <v>0</v>
      </c>
      <c r="AO1099" s="45">
        <v>480000</v>
      </c>
      <c r="AP1099" s="16">
        <f t="shared" ref="AP1099:AP1100" si="120">AN1099-AO1099</f>
        <v>-480000</v>
      </c>
      <c r="AQ1099" s="45">
        <v>480000</v>
      </c>
      <c r="AR1099" s="16">
        <f t="shared" si="118"/>
        <v>-1920000</v>
      </c>
      <c r="AS1099" s="50"/>
      <c r="AT1099" s="50" t="s">
        <v>4160</v>
      </c>
      <c r="AU1099" s="50"/>
      <c r="AV1099" s="50"/>
      <c r="AW1099" s="36">
        <v>480000</v>
      </c>
      <c r="AX1099" s="36">
        <v>480000</v>
      </c>
      <c r="AY1099" s="36">
        <v>480000</v>
      </c>
      <c r="AZ1099" s="36">
        <v>480000</v>
      </c>
      <c r="BA1099" s="36">
        <v>480000</v>
      </c>
      <c r="BB1099" s="36"/>
    </row>
    <row r="1100" spans="1:54" hidden="1" x14ac:dyDescent="0.25">
      <c r="A1100" s="34" t="s">
        <v>252</v>
      </c>
      <c r="B1100" s="34" t="s">
        <v>253</v>
      </c>
      <c r="C1100" s="62" t="s">
        <v>3908</v>
      </c>
      <c r="D1100" s="40" t="s">
        <v>3909</v>
      </c>
      <c r="E1100" s="62" t="s">
        <v>3908</v>
      </c>
      <c r="F1100" s="40" t="s">
        <v>3909</v>
      </c>
      <c r="G1100" s="62" t="s">
        <v>3908</v>
      </c>
      <c r="H1100" s="40" t="s">
        <v>3909</v>
      </c>
      <c r="I1100" s="62" t="s">
        <v>68</v>
      </c>
      <c r="J1100" s="62" t="s">
        <v>4161</v>
      </c>
      <c r="K1100" s="2" t="s">
        <v>283</v>
      </c>
      <c r="L1100" s="40" t="s">
        <v>3909</v>
      </c>
      <c r="M1100" s="40" t="s">
        <v>3909</v>
      </c>
      <c r="N1100" s="2" t="s">
        <v>264</v>
      </c>
      <c r="O1100" s="40" t="s">
        <v>3912</v>
      </c>
      <c r="P1100" s="34" t="s">
        <v>460</v>
      </c>
      <c r="Q1100" s="34" t="s">
        <v>51</v>
      </c>
      <c r="R1100" s="34"/>
      <c r="S1100" s="33" t="s">
        <v>65</v>
      </c>
      <c r="T1100" s="62" t="s">
        <v>2644</v>
      </c>
      <c r="U1100" s="34" t="s">
        <v>68</v>
      </c>
      <c r="V1100" s="34" t="s">
        <v>527</v>
      </c>
      <c r="W1100" s="34" t="s">
        <v>528</v>
      </c>
      <c r="X1100" s="34" t="s">
        <v>529</v>
      </c>
      <c r="Y1100" s="34" t="s">
        <v>528</v>
      </c>
      <c r="Z1100" s="50">
        <v>0</v>
      </c>
      <c r="AA1100" s="50">
        <v>0</v>
      </c>
      <c r="AB1100" s="50">
        <v>0</v>
      </c>
      <c r="AC1100" s="50">
        <v>0</v>
      </c>
      <c r="AD1100" s="50">
        <f t="shared" si="113"/>
        <v>0</v>
      </c>
      <c r="AE1100" s="50">
        <v>0</v>
      </c>
      <c r="AF1100" s="45">
        <v>996000</v>
      </c>
      <c r="AG1100" s="50">
        <f t="shared" si="114"/>
        <v>-996000</v>
      </c>
      <c r="AH1100" s="16">
        <v>0</v>
      </c>
      <c r="AI1100" s="45">
        <v>996000</v>
      </c>
      <c r="AJ1100" s="16">
        <f t="shared" si="115"/>
        <v>-996000</v>
      </c>
      <c r="AK1100" s="16">
        <v>0</v>
      </c>
      <c r="AL1100" s="45">
        <v>996000</v>
      </c>
      <c r="AM1100" s="16">
        <f t="shared" si="116"/>
        <v>-996000</v>
      </c>
      <c r="AN1100" s="16">
        <v>0</v>
      </c>
      <c r="AO1100" s="45">
        <v>996000</v>
      </c>
      <c r="AP1100" s="16">
        <f t="shared" si="120"/>
        <v>-996000</v>
      </c>
      <c r="AQ1100" s="45">
        <v>996000</v>
      </c>
      <c r="AR1100" s="16">
        <f>AP1100+AM1100+AJ1100+AG1100+AD1100</f>
        <v>-3984000</v>
      </c>
      <c r="AS1100" s="50"/>
      <c r="AT1100" s="50" t="s">
        <v>4160</v>
      </c>
      <c r="AU1100" s="50"/>
      <c r="AV1100" s="50"/>
      <c r="AW1100" s="36">
        <v>996000</v>
      </c>
      <c r="AX1100" s="36">
        <v>996000</v>
      </c>
      <c r="AY1100" s="36">
        <v>996000</v>
      </c>
      <c r="AZ1100" s="36">
        <v>996000</v>
      </c>
      <c r="BA1100" s="36">
        <v>996000</v>
      </c>
      <c r="BB1100" s="36"/>
    </row>
    <row r="1101" spans="1:54" hidden="1" x14ac:dyDescent="0.25">
      <c r="B1101" s="34"/>
      <c r="C1101" s="40"/>
      <c r="D1101" s="40"/>
      <c r="E1101" s="40"/>
      <c r="F1101" s="40"/>
      <c r="G1101" s="40"/>
      <c r="H1101" s="40"/>
      <c r="I1101" s="62"/>
      <c r="J1101" s="62"/>
      <c r="K1101" s="62"/>
      <c r="L1101" s="40"/>
      <c r="M1101" s="40"/>
      <c r="O1101" s="40"/>
      <c r="P1101" s="34"/>
      <c r="Q1101" s="34"/>
      <c r="R1101" s="34"/>
      <c r="S1101" s="34"/>
      <c r="T1101" s="62"/>
      <c r="U1101" s="34"/>
      <c r="V1101" s="34"/>
      <c r="W1101" s="62"/>
      <c r="X1101" s="34"/>
      <c r="Y1101" s="62"/>
      <c r="Z1101" s="16"/>
      <c r="AA1101" s="16"/>
      <c r="AB1101" s="16"/>
      <c r="AC1101" s="16"/>
      <c r="AD1101" s="16"/>
      <c r="AE1101" s="16"/>
      <c r="AF1101" s="16"/>
      <c r="AG1101" s="16"/>
      <c r="AH1101" s="50"/>
      <c r="AI1101" s="16"/>
      <c r="AJ1101" s="16"/>
      <c r="AK1101" s="16"/>
      <c r="AL1101" s="16"/>
      <c r="AM1101" s="16"/>
      <c r="AN1101" s="16"/>
      <c r="AO1101" s="16"/>
      <c r="AP1101" s="16"/>
      <c r="AQ1101" s="16"/>
      <c r="AR1101" s="16"/>
      <c r="AS1101" s="16"/>
      <c r="AT1101" s="16"/>
      <c r="AU1101" s="16"/>
      <c r="AV1101" s="16">
        <v>0</v>
      </c>
      <c r="AW1101" s="36">
        <v>0</v>
      </c>
      <c r="AX1101" s="36">
        <v>0</v>
      </c>
      <c r="AY1101" s="36">
        <v>0</v>
      </c>
      <c r="AZ1101" s="36">
        <v>0</v>
      </c>
      <c r="BA1101" s="36">
        <v>0</v>
      </c>
      <c r="BB1101" s="36"/>
    </row>
    <row r="1102" spans="1:54" hidden="1" x14ac:dyDescent="0.25">
      <c r="A1102" s="63" t="s">
        <v>4039</v>
      </c>
      <c r="B1102" s="63" t="s">
        <v>275</v>
      </c>
      <c r="C1102" s="63" t="s">
        <v>4158</v>
      </c>
      <c r="D1102" s="63" t="s">
        <v>3909</v>
      </c>
      <c r="E1102" s="63" t="s">
        <v>4158</v>
      </c>
      <c r="F1102" s="63" t="s">
        <v>3909</v>
      </c>
      <c r="G1102" s="63" t="s">
        <v>4158</v>
      </c>
      <c r="H1102" s="63" t="s">
        <v>3909</v>
      </c>
      <c r="I1102" s="63" t="s">
        <v>4162</v>
      </c>
      <c r="J1102" s="63" t="s">
        <v>4162</v>
      </c>
      <c r="K1102" s="63" t="s">
        <v>262</v>
      </c>
      <c r="L1102" s="63"/>
      <c r="M1102" s="63"/>
      <c r="N1102" s="63" t="s">
        <v>264</v>
      </c>
      <c r="O1102" s="63"/>
      <c r="P1102" s="63"/>
      <c r="Q1102" s="63" t="s">
        <v>51</v>
      </c>
      <c r="R1102" s="63"/>
      <c r="S1102" s="63" t="s">
        <v>116</v>
      </c>
      <c r="T1102" s="63"/>
      <c r="U1102" s="63" t="s">
        <v>116</v>
      </c>
      <c r="V1102" s="63"/>
      <c r="W1102" s="63"/>
      <c r="X1102" s="63"/>
      <c r="Y1102" s="63"/>
      <c r="Z1102" s="64"/>
      <c r="AA1102" s="64"/>
      <c r="AB1102" s="64"/>
      <c r="AC1102" s="56">
        <v>0</v>
      </c>
      <c r="AD1102" s="65">
        <f t="shared" ref="AD1102:AD1106" si="121">AA1102-AC1102</f>
        <v>0</v>
      </c>
      <c r="AE1102" s="64"/>
      <c r="AF1102" s="64">
        <f>SUMIFS(AF$2:AF$1101,$Q$2:$Q$1101,$Q1102,$A$2:$A$1101,$A1102)*0.0163</f>
        <v>791953.70709999988</v>
      </c>
      <c r="AG1102" s="56">
        <f t="shared" ref="AG1102:AG1106" si="122">AE1102-AF1102</f>
        <v>-791953.70709999988</v>
      </c>
      <c r="AH1102" s="64"/>
      <c r="AI1102" s="64">
        <f>SUMIFS(AI$2:AI$1101,$Q$2:$Q$1101,$Q1102,$A$2:$A$1101,$A1102)*0.0163</f>
        <v>538166.04696999991</v>
      </c>
      <c r="AJ1102" s="56">
        <f t="shared" ref="AJ1102:AJ1106" si="123">AH1102-AI1102</f>
        <v>-538166.04696999991</v>
      </c>
      <c r="AK1102" s="64"/>
      <c r="AL1102" s="64">
        <f>SUMIFS(AL$2:AL$1101,$Q$2:$Q$1101,$Q1102,$A$2:$A$1101,$A1102)*0.0163</f>
        <v>206592.33369</v>
      </c>
      <c r="AM1102" s="56">
        <f t="shared" ref="AM1102:AM1106" si="124">AK1102-AL1102</f>
        <v>-206592.33369</v>
      </c>
      <c r="AN1102" s="64"/>
      <c r="AO1102" s="64">
        <f>SUMIFS(AO$2:AO$1101,$Q$2:$Q$1101,$Q1102,$A$2:$A$1101,$A1102)*0.0163</f>
        <v>322595.27229999995</v>
      </c>
      <c r="AP1102" s="56">
        <f t="shared" ref="AP1102:AP1106" si="125">AN1102-AO1102</f>
        <v>-322595.27229999995</v>
      </c>
      <c r="AQ1102" s="64">
        <f>SUMIFS(AQ$2:AQ$1101,$Q$2:$Q$1101,$Q1102,$A$2:$A$1101,$A1102)*0.0163</f>
        <v>136280.41407999999</v>
      </c>
      <c r="AR1102" s="56">
        <f t="shared" ref="AR1102:AR1106" si="126">AP1102+AM1102+AJ1102+AG1102+AD1102</f>
        <v>-1859307.3600599999</v>
      </c>
      <c r="AS1102" s="64"/>
      <c r="AT1102" s="64"/>
      <c r="AU1102" s="64"/>
      <c r="AV1102" s="56">
        <v>-28280.414079999988</v>
      </c>
      <c r="AW1102" s="36">
        <v>4967722.2070230776</v>
      </c>
      <c r="AX1102" s="36">
        <v>1527387.2969701197</v>
      </c>
      <c r="AY1102" s="36">
        <v>-3907.6663100000005</v>
      </c>
      <c r="AZ1102" s="36">
        <v>22595.272299999953</v>
      </c>
      <c r="BA1102" s="36">
        <v>88280.414079999988</v>
      </c>
      <c r="BB1102" s="36"/>
    </row>
    <row r="1103" spans="1:54" hidden="1" x14ac:dyDescent="0.25">
      <c r="A1103" s="33" t="s">
        <v>4042</v>
      </c>
      <c r="B1103" s="33" t="s">
        <v>145</v>
      </c>
      <c r="C1103" s="48" t="s">
        <v>4163</v>
      </c>
      <c r="D1103" s="48" t="s">
        <v>3909</v>
      </c>
      <c r="E1103" s="48" t="s">
        <v>4163</v>
      </c>
      <c r="F1103" s="48" t="s">
        <v>3909</v>
      </c>
      <c r="G1103" s="48" t="s">
        <v>4163</v>
      </c>
      <c r="H1103" s="48" t="s">
        <v>3909</v>
      </c>
      <c r="I1103" s="48" t="s">
        <v>4164</v>
      </c>
      <c r="J1103" s="48" t="s">
        <v>4164</v>
      </c>
      <c r="K1103" s="48" t="s">
        <v>262</v>
      </c>
      <c r="L1103" s="48"/>
      <c r="M1103" s="48"/>
      <c r="N1103" s="33" t="s">
        <v>264</v>
      </c>
      <c r="O1103" s="48"/>
      <c r="P1103" s="33"/>
      <c r="Q1103" s="33" t="s">
        <v>51</v>
      </c>
      <c r="R1103" s="33"/>
      <c r="S1103" s="33" t="s">
        <v>116</v>
      </c>
      <c r="T1103" s="48"/>
      <c r="U1103" s="33" t="s">
        <v>116</v>
      </c>
      <c r="V1103" s="33"/>
      <c r="W1103" s="48"/>
      <c r="X1103" s="33"/>
      <c r="Y1103" s="48"/>
      <c r="Z1103" s="39"/>
      <c r="AA1103" s="39"/>
      <c r="AB1103" s="39"/>
      <c r="AC1103" s="16">
        <v>0</v>
      </c>
      <c r="AD1103" s="36">
        <f t="shared" si="121"/>
        <v>0</v>
      </c>
      <c r="AE1103" s="39"/>
      <c r="AF1103" s="39">
        <f>SUMIFS(AF$2:AF$1101,$Q$2:$Q$1101,$Q1103,$A$2:$A$1101,$A1103)*0.0163</f>
        <v>309700</v>
      </c>
      <c r="AG1103" s="16">
        <f t="shared" si="122"/>
        <v>-309700</v>
      </c>
      <c r="AH1103" s="39"/>
      <c r="AI1103" s="39">
        <f>SUMIFS(AI$2:AI$1101,$Q$2:$Q$1101,$Q1103,$A$2:$A$1101,$A1103)*0.0163</f>
        <v>37490</v>
      </c>
      <c r="AJ1103" s="16">
        <f t="shared" si="123"/>
        <v>-37490</v>
      </c>
      <c r="AK1103" s="39"/>
      <c r="AL1103" s="39">
        <f>SUMIFS(AL$2:AL$1101,$Q$2:$Q$1101,$Q1103,$A$2:$A$1101,$A1103)*0.0163</f>
        <v>0</v>
      </c>
      <c r="AM1103" s="16">
        <f t="shared" si="124"/>
        <v>0</v>
      </c>
      <c r="AN1103" s="39"/>
      <c r="AO1103" s="39">
        <f>SUMIFS(AO$2:AO$1101,$Q$2:$Q$1101,$Q1103,$A$2:$A$1101,$A1103)*0.0163</f>
        <v>0</v>
      </c>
      <c r="AP1103" s="16">
        <f t="shared" si="125"/>
        <v>0</v>
      </c>
      <c r="AQ1103" s="39">
        <f>SUMIFS(AQ$2:AQ$1101,$Q$2:$Q$1101,$Q1103,$A$2:$A$1101,$A1103)*0.0163</f>
        <v>0</v>
      </c>
      <c r="AR1103" s="16">
        <f t="shared" si="126"/>
        <v>-347190</v>
      </c>
      <c r="AS1103" s="39"/>
      <c r="AT1103" s="39"/>
      <c r="AU1103" s="39"/>
      <c r="AV1103" s="16">
        <v>0</v>
      </c>
      <c r="AW1103" s="36">
        <v>108493.91999999998</v>
      </c>
      <c r="AX1103" s="36">
        <v>-8510</v>
      </c>
      <c r="AY1103" s="36">
        <v>0</v>
      </c>
      <c r="AZ1103" s="36">
        <v>0</v>
      </c>
      <c r="BA1103" s="36">
        <v>0</v>
      </c>
      <c r="BB1103" s="36"/>
    </row>
    <row r="1104" spans="1:54" hidden="1" x14ac:dyDescent="0.25">
      <c r="A1104" s="33" t="s">
        <v>4025</v>
      </c>
      <c r="B1104" s="33" t="s">
        <v>7</v>
      </c>
      <c r="C1104" s="48" t="s">
        <v>3942</v>
      </c>
      <c r="D1104" s="48" t="s">
        <v>3909</v>
      </c>
      <c r="E1104" s="48" t="s">
        <v>3942</v>
      </c>
      <c r="F1104" s="48" t="s">
        <v>3909</v>
      </c>
      <c r="G1104" s="48" t="s">
        <v>3942</v>
      </c>
      <c r="H1104" s="48" t="s">
        <v>3909</v>
      </c>
      <c r="I1104" s="48" t="s">
        <v>4165</v>
      </c>
      <c r="J1104" s="48" t="s">
        <v>4165</v>
      </c>
      <c r="K1104" s="48" t="s">
        <v>262</v>
      </c>
      <c r="L1104" s="48"/>
      <c r="M1104" s="48"/>
      <c r="N1104" s="33" t="s">
        <v>264</v>
      </c>
      <c r="O1104" s="48"/>
      <c r="P1104" s="33"/>
      <c r="Q1104" s="33" t="s">
        <v>51</v>
      </c>
      <c r="R1104" s="33"/>
      <c r="S1104" s="33" t="s">
        <v>116</v>
      </c>
      <c r="T1104" s="48"/>
      <c r="U1104" s="33" t="s">
        <v>116</v>
      </c>
      <c r="V1104" s="33"/>
      <c r="W1104" s="48"/>
      <c r="X1104" s="33"/>
      <c r="Y1104" s="48"/>
      <c r="Z1104" s="39"/>
      <c r="AA1104" s="39"/>
      <c r="AB1104" s="39"/>
      <c r="AC1104" s="16">
        <v>0</v>
      </c>
      <c r="AD1104" s="36">
        <f t="shared" si="121"/>
        <v>0</v>
      </c>
      <c r="AE1104" s="39"/>
      <c r="AF1104" s="39">
        <f>SUMIFS(AF$2:AF$1101,$Q$2:$Q$1101,$Q1104,$A$2:$A$1101,$A1104)*0.0163</f>
        <v>2997050.7471999996</v>
      </c>
      <c r="AG1104" s="16">
        <f t="shared" si="122"/>
        <v>-2997050.7471999996</v>
      </c>
      <c r="AH1104" s="39"/>
      <c r="AI1104" s="39">
        <f>SUMIFS(AI$2:AI$1101,$Q$2:$Q$1101,$Q1104,$A$2:$A$1101,$A1104)*0.0163</f>
        <v>1039121.3848319177</v>
      </c>
      <c r="AJ1104" s="16">
        <f t="shared" si="123"/>
        <v>-1039121.3848319177</v>
      </c>
      <c r="AK1104" s="39"/>
      <c r="AL1104" s="39">
        <f>SUMIFS(AL$2:AL$1101,$Q$2:$Q$1101,$Q1104,$A$2:$A$1101,$A1104)*0.0163</f>
        <v>518117.22789999994</v>
      </c>
      <c r="AM1104" s="16">
        <f t="shared" si="124"/>
        <v>-518117.22789999994</v>
      </c>
      <c r="AN1104" s="39"/>
      <c r="AO1104" s="39">
        <f>SUMIFS(AO$2:AO$1101,$Q$2:$Q$1101,$Q1104,$A$2:$A$1101,$A1104)*0.0163</f>
        <v>99482.257799999992</v>
      </c>
      <c r="AP1104" s="16">
        <f t="shared" si="125"/>
        <v>-99482.257799999992</v>
      </c>
      <c r="AQ1104" s="39">
        <f>SUMIFS(AQ$2:AQ$1101,$Q$2:$Q$1101,$Q1104,$A$2:$A$1101,$A1104)*0.0163</f>
        <v>0</v>
      </c>
      <c r="AR1104" s="16">
        <f t="shared" si="126"/>
        <v>-4653771.6177319176</v>
      </c>
      <c r="AS1104" s="39"/>
      <c r="AT1104" s="39"/>
      <c r="AU1104" s="39"/>
      <c r="AV1104" s="16">
        <v>0</v>
      </c>
      <c r="AW1104" s="36">
        <v>-680312.13280000025</v>
      </c>
      <c r="AX1104" s="36">
        <v>-232718.17937902431</v>
      </c>
      <c r="AY1104" s="36">
        <v>-117609.43210000009</v>
      </c>
      <c r="AZ1104" s="36">
        <v>-22581.862200000003</v>
      </c>
      <c r="BA1104" s="36">
        <v>0</v>
      </c>
      <c r="BB1104" s="36"/>
    </row>
    <row r="1105" spans="1:54" hidden="1" x14ac:dyDescent="0.25">
      <c r="A1105" s="33" t="s">
        <v>252</v>
      </c>
      <c r="B1105" s="33" t="s">
        <v>253</v>
      </c>
      <c r="C1105" s="48" t="s">
        <v>3908</v>
      </c>
      <c r="D1105" s="48" t="s">
        <v>3909</v>
      </c>
      <c r="E1105" s="48" t="s">
        <v>3908</v>
      </c>
      <c r="F1105" s="48" t="s">
        <v>3909</v>
      </c>
      <c r="G1105" s="48" t="s">
        <v>3908</v>
      </c>
      <c r="H1105" s="48" t="s">
        <v>3909</v>
      </c>
      <c r="I1105" s="48" t="s">
        <v>4166</v>
      </c>
      <c r="J1105" s="48" t="s">
        <v>4166</v>
      </c>
      <c r="K1105" s="48" t="s">
        <v>262</v>
      </c>
      <c r="L1105" s="48"/>
      <c r="M1105" s="48"/>
      <c r="N1105" s="33" t="s">
        <v>264</v>
      </c>
      <c r="O1105" s="48"/>
      <c r="P1105" s="33"/>
      <c r="Q1105" s="33" t="s">
        <v>51</v>
      </c>
      <c r="R1105" s="33"/>
      <c r="S1105" s="33" t="s">
        <v>116</v>
      </c>
      <c r="T1105" s="48"/>
      <c r="U1105" s="33" t="s">
        <v>116</v>
      </c>
      <c r="V1105" s="33"/>
      <c r="W1105" s="48"/>
      <c r="X1105" s="33"/>
      <c r="Y1105" s="48"/>
      <c r="Z1105" s="39"/>
      <c r="AA1105" s="39"/>
      <c r="AB1105" s="39"/>
      <c r="AC1105" s="16">
        <v>0</v>
      </c>
      <c r="AD1105" s="36">
        <f t="shared" si="121"/>
        <v>0</v>
      </c>
      <c r="AE1105" s="39"/>
      <c r="AF1105" s="39">
        <f>SUMIFS(AF$2:AF$1101,$Q$2:$Q$1101,$Q1105,$A$2:$A$1101,$A1105)*0.0163</f>
        <v>5929604.780164605</v>
      </c>
      <c r="AG1105" s="16">
        <f t="shared" si="122"/>
        <v>-5929604.780164605</v>
      </c>
      <c r="AH1105" s="39"/>
      <c r="AI1105" s="39">
        <f>SUMIFS(AI$2:AI$1101,$Q$2:$Q$1101,$Q1105,$A$2:$A$1101,$A1105)*0.0163</f>
        <v>5356674.0530388346</v>
      </c>
      <c r="AJ1105" s="16">
        <f t="shared" si="123"/>
        <v>-5356674.0530388346</v>
      </c>
      <c r="AK1105" s="39"/>
      <c r="AL1105" s="39">
        <f>SUMIFS(AL$2:AL$1101,$Q$2:$Q$1101,$Q1105,$A$2:$A$1101,$A1105)*0.0163</f>
        <v>4402960.2958262311</v>
      </c>
      <c r="AM1105" s="16">
        <f t="shared" si="124"/>
        <v>-4402960.2958262311</v>
      </c>
      <c r="AN1105" s="39"/>
      <c r="AO1105" s="39">
        <f>SUMIFS(AO$2:AO$1101,$Q$2:$Q$1101,$Q1105,$A$2:$A$1101,$A1105)*0.0163</f>
        <v>4505897.0715835644</v>
      </c>
      <c r="AP1105" s="16">
        <f t="shared" si="125"/>
        <v>-4505897.0715835644</v>
      </c>
      <c r="AQ1105" s="39">
        <f>SUMIFS(AQ$2:AQ$1101,$Q$2:$Q$1101,$Q1105,$A$2:$A$1101,$A1105)*0.0163</f>
        <v>4819162.2757223956</v>
      </c>
      <c r="AR1105" s="16">
        <f t="shared" si="126"/>
        <v>-20195136.200613238</v>
      </c>
      <c r="AS1105" s="39"/>
      <c r="AT1105" s="39"/>
      <c r="AU1105" s="39"/>
      <c r="AV1105" s="16">
        <v>1074000.2711762497</v>
      </c>
      <c r="AW1105" s="36">
        <v>-1676432.9471539296</v>
      </c>
      <c r="AX1105" s="36">
        <v>-1196012.1470088158</v>
      </c>
      <c r="AY1105" s="36">
        <v>-979524.97512620036</v>
      </c>
      <c r="AZ1105" s="36">
        <v>-1002890.9917091541</v>
      </c>
      <c r="BA1105" s="36">
        <v>-1074000.2711762497</v>
      </c>
      <c r="BB1105" s="36"/>
    </row>
    <row r="1106" spans="1:54" hidden="1" x14ac:dyDescent="0.25">
      <c r="A1106" s="33" t="s">
        <v>4036</v>
      </c>
      <c r="B1106" s="33" t="s">
        <v>20</v>
      </c>
      <c r="C1106" s="48" t="s">
        <v>4167</v>
      </c>
      <c r="D1106" s="48" t="s">
        <v>3909</v>
      </c>
      <c r="E1106" s="48" t="s">
        <v>4167</v>
      </c>
      <c r="F1106" s="48" t="s">
        <v>3909</v>
      </c>
      <c r="G1106" s="48" t="s">
        <v>4167</v>
      </c>
      <c r="H1106" s="48" t="s">
        <v>3909</v>
      </c>
      <c r="I1106" s="48" t="s">
        <v>4168</v>
      </c>
      <c r="J1106" s="48" t="s">
        <v>4168</v>
      </c>
      <c r="K1106" s="48" t="s">
        <v>262</v>
      </c>
      <c r="L1106" s="48"/>
      <c r="M1106" s="48"/>
      <c r="N1106" s="33" t="s">
        <v>264</v>
      </c>
      <c r="O1106" s="48"/>
      <c r="P1106" s="33"/>
      <c r="Q1106" s="33" t="s">
        <v>51</v>
      </c>
      <c r="R1106" s="33"/>
      <c r="S1106" s="33" t="s">
        <v>116</v>
      </c>
      <c r="T1106" s="48"/>
      <c r="U1106" s="33" t="s">
        <v>116</v>
      </c>
      <c r="V1106" s="33"/>
      <c r="W1106" s="48"/>
      <c r="X1106" s="33"/>
      <c r="Y1106" s="48"/>
      <c r="Z1106" s="39"/>
      <c r="AA1106" s="39"/>
      <c r="AB1106" s="39"/>
      <c r="AC1106" s="16">
        <v>0</v>
      </c>
      <c r="AD1106" s="36">
        <f t="shared" si="121"/>
        <v>0</v>
      </c>
      <c r="AE1106" s="39"/>
      <c r="AF1106" s="39">
        <f>SUMIFS(AF$2:AF$1101,$Q$2:$Q$1101,$Q1106,$A$2:$A$1101,$A1106)*0.0163</f>
        <v>110461.97039999999</v>
      </c>
      <c r="AG1106" s="16">
        <f t="shared" si="122"/>
        <v>-110461.97039999999</v>
      </c>
      <c r="AH1106" s="39"/>
      <c r="AI1106" s="39">
        <f>SUMIFS(AI$2:AI$1101,$Q$2:$Q$1101,$Q1106,$A$2:$A$1101,$A1106)*0.0163</f>
        <v>120636.87049999999</v>
      </c>
      <c r="AJ1106" s="16">
        <f t="shared" si="123"/>
        <v>-120636.87049999999</v>
      </c>
      <c r="AK1106" s="39"/>
      <c r="AL1106" s="39">
        <f>SUMIFS(AL$2:AL$1101,$Q$2:$Q$1101,$Q1106,$A$2:$A$1101,$A1106)*0.0163</f>
        <v>131168.6102</v>
      </c>
      <c r="AM1106" s="16">
        <f t="shared" si="124"/>
        <v>-131168.6102</v>
      </c>
      <c r="AN1106" s="39"/>
      <c r="AO1106" s="39">
        <f>SUMIFS(AO$2:AO$1101,$Q$2:$Q$1101,$Q1106,$A$2:$A$1101,$A1106)*0.0163</f>
        <v>142210.06719999999</v>
      </c>
      <c r="AP1106" s="16">
        <f t="shared" si="125"/>
        <v>-142210.06719999999</v>
      </c>
      <c r="AQ1106" s="39">
        <f>SUMIFS(AQ$2:AQ$1101,$Q$2:$Q$1101,$Q1106,$A$2:$A$1101,$A1106)*0.0163</f>
        <v>153868.34879999998</v>
      </c>
      <c r="AR1106" s="16">
        <f t="shared" si="126"/>
        <v>-504477.5183</v>
      </c>
      <c r="AS1106" s="39"/>
      <c r="AT1106" s="39"/>
      <c r="AU1106" s="39"/>
      <c r="AV1106" s="16">
        <v>34927.171199999997</v>
      </c>
      <c r="AW1106" s="36">
        <v>-25074.189600000012</v>
      </c>
      <c r="AX1106" s="36">
        <v>-27383.829500000022</v>
      </c>
      <c r="AY1106" s="36">
        <v>-29774.469800000021</v>
      </c>
      <c r="AZ1106" s="36">
        <v>-32280.812800000014</v>
      </c>
      <c r="BA1106" s="36">
        <v>-34927.171200000012</v>
      </c>
      <c r="BB1106" s="36"/>
    </row>
    <row r="1107" spans="1:54" s="34" customFormat="1" x14ac:dyDescent="0.25">
      <c r="C1107" s="62"/>
      <c r="D1107" s="62"/>
      <c r="E1107" s="62"/>
      <c r="F1107" s="62"/>
      <c r="G1107" s="62"/>
      <c r="H1107" s="62"/>
      <c r="I1107" s="62"/>
      <c r="J1107" s="62"/>
      <c r="K1107" s="62"/>
      <c r="L1107" s="62"/>
      <c r="M1107" s="62"/>
      <c r="O1107" s="62"/>
      <c r="T1107" s="62"/>
      <c r="W1107" s="62"/>
      <c r="Y1107" s="62"/>
      <c r="Z1107" s="50"/>
      <c r="AA1107" s="50"/>
      <c r="AB1107" s="50"/>
      <c r="AC1107" s="50"/>
      <c r="AD1107" s="66"/>
      <c r="AE1107" s="50"/>
      <c r="AF1107" s="50"/>
      <c r="AG1107" s="50"/>
      <c r="AH1107" s="50"/>
      <c r="AI1107" s="50"/>
      <c r="AJ1107" s="50"/>
      <c r="AK1107" s="50"/>
      <c r="AL1107" s="50"/>
      <c r="AM1107" s="50"/>
      <c r="AN1107" s="50"/>
      <c r="AO1107" s="50"/>
      <c r="AP1107" s="50"/>
      <c r="AQ1107" s="50"/>
      <c r="AR1107" s="50"/>
      <c r="AS1107" s="50"/>
      <c r="AT1107" s="50"/>
      <c r="AU1107" s="50"/>
      <c r="AV1107" s="50"/>
      <c r="AW1107" s="66"/>
      <c r="AX1107" s="66"/>
      <c r="AY1107" s="66"/>
      <c r="AZ1107" s="66"/>
      <c r="BA1107" s="66"/>
    </row>
    <row r="1108" spans="1:54" x14ac:dyDescent="0.25">
      <c r="A1108" s="67" t="s">
        <v>4169</v>
      </c>
      <c r="B1108" s="67"/>
      <c r="C1108" s="67"/>
      <c r="D1108" s="68"/>
      <c r="E1108" s="67"/>
      <c r="F1108" s="67"/>
      <c r="G1108" s="67"/>
      <c r="H1108" s="67"/>
      <c r="I1108" s="67"/>
      <c r="J1108" s="67"/>
      <c r="K1108" s="67"/>
      <c r="L1108" s="67"/>
      <c r="M1108" s="67"/>
      <c r="N1108" s="67"/>
      <c r="O1108" s="67"/>
      <c r="P1108" s="67"/>
      <c r="Q1108" s="67"/>
      <c r="R1108" s="67"/>
      <c r="S1108" s="67"/>
      <c r="T1108" s="67"/>
      <c r="U1108" s="67"/>
      <c r="V1108" s="67"/>
      <c r="W1108" s="67"/>
      <c r="X1108" s="67"/>
      <c r="Y1108" s="67"/>
      <c r="Z1108" s="69">
        <f t="shared" ref="Z1108:AR1108" si="127">SUBTOTAL(9,Z2:Z1106)</f>
        <v>0</v>
      </c>
      <c r="AA1108" s="69">
        <f t="shared" si="127"/>
        <v>0</v>
      </c>
      <c r="AB1108" s="69">
        <f t="shared" si="127"/>
        <v>5226819.22</v>
      </c>
      <c r="AC1108" s="69">
        <f t="shared" si="127"/>
        <v>4829821.2060620002</v>
      </c>
      <c r="AD1108" s="69">
        <f t="shared" si="127"/>
        <v>-4829821.2060620002</v>
      </c>
      <c r="AE1108" s="69">
        <f t="shared" si="127"/>
        <v>0</v>
      </c>
      <c r="AF1108" s="69">
        <f t="shared" si="127"/>
        <v>23000000</v>
      </c>
      <c r="AG1108" s="69">
        <f t="shared" si="127"/>
        <v>-23000000</v>
      </c>
      <c r="AH1108" s="69">
        <f t="shared" si="127"/>
        <v>0</v>
      </c>
      <c r="AI1108" s="69">
        <f t="shared" si="127"/>
        <v>18500000</v>
      </c>
      <c r="AJ1108" s="69">
        <f t="shared" si="127"/>
        <v>-18500000</v>
      </c>
      <c r="AK1108" s="69">
        <f t="shared" si="127"/>
        <v>0</v>
      </c>
      <c r="AL1108" s="69">
        <f t="shared" si="127"/>
        <v>0</v>
      </c>
      <c r="AM1108" s="69">
        <f t="shared" si="127"/>
        <v>0</v>
      </c>
      <c r="AN1108" s="69">
        <f t="shared" si="127"/>
        <v>0</v>
      </c>
      <c r="AO1108" s="69">
        <f t="shared" si="127"/>
        <v>0</v>
      </c>
      <c r="AP1108" s="69">
        <f t="shared" si="127"/>
        <v>0</v>
      </c>
      <c r="AQ1108" s="69">
        <f t="shared" si="127"/>
        <v>0</v>
      </c>
      <c r="AR1108" s="69">
        <f t="shared" si="127"/>
        <v>-46329821.206062004</v>
      </c>
      <c r="AS1108" s="69"/>
      <c r="AT1108" s="69"/>
      <c r="AU1108" s="69"/>
      <c r="AV1108" s="69"/>
      <c r="AW1108" s="69">
        <f t="shared" ref="AW1108:BA1108" si="128">SUBTOTAL(9,AW2:AW1106)</f>
        <v>23000000</v>
      </c>
      <c r="AX1108" s="69">
        <f t="shared" si="128"/>
        <v>18500000</v>
      </c>
      <c r="AY1108" s="69">
        <f t="shared" si="128"/>
        <v>0</v>
      </c>
      <c r="AZ1108" s="69">
        <f t="shared" si="128"/>
        <v>0</v>
      </c>
      <c r="BA1108" s="69">
        <f t="shared" si="128"/>
        <v>0</v>
      </c>
    </row>
    <row r="1109" spans="1:54" ht="15.75" thickBot="1" x14ac:dyDescent="0.3">
      <c r="A1109" s="70" t="s">
        <v>4170</v>
      </c>
      <c r="B1109" s="70"/>
      <c r="C1109" s="70"/>
      <c r="D1109" s="70"/>
      <c r="E1109" s="70"/>
      <c r="F1109" s="70"/>
      <c r="G1109" s="70"/>
      <c r="H1109" s="70"/>
      <c r="I1109" s="70"/>
      <c r="J1109" s="70"/>
      <c r="K1109" s="70"/>
      <c r="L1109" s="70"/>
      <c r="M1109" s="70"/>
      <c r="N1109" s="70"/>
      <c r="O1109" s="70"/>
      <c r="P1109" s="70"/>
      <c r="Q1109" s="70"/>
      <c r="R1109" s="70"/>
      <c r="S1109" s="70"/>
      <c r="T1109" s="70"/>
      <c r="U1109" s="70"/>
      <c r="V1109" s="70"/>
      <c r="W1109" s="70"/>
      <c r="X1109" s="70"/>
      <c r="Y1109" s="70"/>
      <c r="Z1109" s="71">
        <f t="shared" ref="Z1109:AR1109" si="129">SUM(Z2:Z1106)</f>
        <v>1092085597.1261683</v>
      </c>
      <c r="AA1109" s="71">
        <f t="shared" si="129"/>
        <v>1101375026</v>
      </c>
      <c r="AB1109" s="71">
        <f t="shared" si="129"/>
        <v>1131610558.3399987</v>
      </c>
      <c r="AC1109" s="71">
        <f t="shared" si="129"/>
        <v>1131940988.2538326</v>
      </c>
      <c r="AD1109" s="71">
        <f t="shared" si="129"/>
        <v>-30565962.253831666</v>
      </c>
      <c r="AE1109" s="71">
        <f t="shared" si="129"/>
        <v>972086259.33989668</v>
      </c>
      <c r="AF1109" s="71">
        <f t="shared" si="129"/>
        <v>1002131611.3808452</v>
      </c>
      <c r="AG1109" s="71">
        <f t="shared" si="129"/>
        <v>-30045352.040948503</v>
      </c>
      <c r="AH1109" s="71">
        <f t="shared" si="129"/>
        <v>809461946.60889888</v>
      </c>
      <c r="AI1109" s="71">
        <f t="shared" si="129"/>
        <v>836828045.99653172</v>
      </c>
      <c r="AJ1109" s="71">
        <f t="shared" si="129"/>
        <v>-27366099.387632921</v>
      </c>
      <c r="AK1109" s="71">
        <f t="shared" si="129"/>
        <v>743917502.37247646</v>
      </c>
      <c r="AL1109" s="71">
        <f t="shared" si="129"/>
        <v>738518702.76688373</v>
      </c>
      <c r="AM1109" s="71">
        <f t="shared" si="129"/>
        <v>5398799.6055928227</v>
      </c>
      <c r="AN1109" s="71">
        <f t="shared" si="129"/>
        <v>695862039.73131394</v>
      </c>
      <c r="AO1109" s="71">
        <f t="shared" si="129"/>
        <v>736676277.60627329</v>
      </c>
      <c r="AP1109" s="71">
        <f t="shared" si="129"/>
        <v>-40814237.874959402</v>
      </c>
      <c r="AQ1109" s="71">
        <f t="shared" si="129"/>
        <v>736959242.77503061</v>
      </c>
      <c r="AR1109" s="71">
        <f t="shared" si="129"/>
        <v>-123392851.9517796</v>
      </c>
      <c r="AS1109" s="71"/>
      <c r="AT1109" s="71"/>
      <c r="AU1109" s="71"/>
      <c r="AV1109" s="71"/>
      <c r="AW1109" s="71">
        <f t="shared" ref="AW1109:BA1109" si="130">SUM(AW2:AW1106)</f>
        <v>17047205.154696591</v>
      </c>
      <c r="AX1109" s="71">
        <f t="shared" si="130"/>
        <v>23697428.387479689</v>
      </c>
      <c r="AY1109" s="71">
        <f t="shared" si="130"/>
        <v>-5858251.9008072158</v>
      </c>
      <c r="AZ1109" s="71">
        <f t="shared" si="130"/>
        <v>22581569.045590848</v>
      </c>
      <c r="BA1109" s="71">
        <f t="shared" si="130"/>
        <v>69642594.571703732</v>
      </c>
    </row>
    <row r="1111" spans="1:54" x14ac:dyDescent="0.25">
      <c r="B1111" s="17" t="s">
        <v>4174</v>
      </c>
      <c r="AV1111" s="2" t="s">
        <v>4171</v>
      </c>
      <c r="AW1111" s="16">
        <v>985084406.22614896</v>
      </c>
      <c r="AX1111" s="16">
        <v>813130617.6090523</v>
      </c>
      <c r="AY1111" s="16">
        <v>744376954.66769028</v>
      </c>
      <c r="AZ1111" s="16">
        <v>714094708.56068301</v>
      </c>
      <c r="BA1111" s="16">
        <v>667316648.20332718</v>
      </c>
    </row>
    <row r="1112" spans="1:54" x14ac:dyDescent="0.25">
      <c r="AV1112" s="2" t="s">
        <v>4172</v>
      </c>
      <c r="AW1112" s="16">
        <v>1002131611.3808455</v>
      </c>
      <c r="AX1112" s="16">
        <v>836828045.99653208</v>
      </c>
      <c r="AY1112" s="16">
        <v>738518702.76688325</v>
      </c>
      <c r="AZ1112" s="16">
        <v>736676277.60627377</v>
      </c>
      <c r="BA1112" s="16">
        <v>736959242.77503097</v>
      </c>
    </row>
    <row r="1113" spans="1:54" x14ac:dyDescent="0.25">
      <c r="AV1113" s="2" t="s">
        <v>4173</v>
      </c>
      <c r="AW1113" s="36">
        <f>AW1112-AW1111</f>
        <v>17047205.154696584</v>
      </c>
      <c r="AX1113" s="36">
        <f t="shared" ref="AX1113:BA1113" si="131">AX1112-AX1111</f>
        <v>23697428.387479782</v>
      </c>
      <c r="AY1113" s="36">
        <f t="shared" si="131"/>
        <v>-5858251.900807023</v>
      </c>
      <c r="AZ1113" s="36">
        <f t="shared" si="131"/>
        <v>22581569.045590758</v>
      </c>
      <c r="BA1113" s="36">
        <f t="shared" si="131"/>
        <v>69642594.571703792</v>
      </c>
    </row>
    <row r="1115" spans="1:54" x14ac:dyDescent="0.25">
      <c r="AW1115" s="36">
        <f>AW1113-AW1109</f>
        <v>0</v>
      </c>
      <c r="AX1115" s="36">
        <f t="shared" ref="AX1115:BA1115" si="132">AX1113-AX1109</f>
        <v>9.3132257461547852E-8</v>
      </c>
      <c r="AY1115" s="36">
        <f t="shared" si="132"/>
        <v>1.9278377294540405E-7</v>
      </c>
      <c r="AZ1115" s="36">
        <f t="shared" si="132"/>
        <v>-8.9406967163085938E-8</v>
      </c>
      <c r="BA1115" s="36">
        <f t="shared" si="132"/>
        <v>0</v>
      </c>
    </row>
  </sheetData>
  <autoFilter ref="A1:BA1106">
    <filterColumn colId="20">
      <filters>
        <filter val="Facilities - Shuffleton"/>
      </filters>
    </filterColumn>
  </autoFilter>
  <conditionalFormatting sqref="I1108:I1109">
    <cfRule type="duplicateValues" dxfId="43" priority="44"/>
  </conditionalFormatting>
  <conditionalFormatting sqref="I1029">
    <cfRule type="duplicateValues" dxfId="42" priority="35"/>
  </conditionalFormatting>
  <conditionalFormatting sqref="I1062">
    <cfRule type="duplicateValues" dxfId="41" priority="34"/>
  </conditionalFormatting>
  <conditionalFormatting sqref="I1064">
    <cfRule type="duplicateValues" dxfId="40" priority="33"/>
  </conditionalFormatting>
  <conditionalFormatting sqref="I1108:I1109">
    <cfRule type="duplicateValues" dxfId="39" priority="43"/>
  </conditionalFormatting>
  <conditionalFormatting sqref="I1101:I1107 I1063 I1050:I1061 I1:I1028 I1030 I1032:I1048">
    <cfRule type="duplicateValues" dxfId="38" priority="41"/>
  </conditionalFormatting>
  <conditionalFormatting sqref="J1101 J1063">
    <cfRule type="duplicateValues" dxfId="37" priority="40"/>
  </conditionalFormatting>
  <conditionalFormatting sqref="J1102:J1107">
    <cfRule type="duplicateValues" dxfId="36" priority="39"/>
  </conditionalFormatting>
  <conditionalFormatting sqref="I1066">
    <cfRule type="duplicateValues" dxfId="35" priority="38"/>
  </conditionalFormatting>
  <conditionalFormatting sqref="I1067">
    <cfRule type="duplicateValues" dxfId="34" priority="37"/>
  </conditionalFormatting>
  <conditionalFormatting sqref="I1068">
    <cfRule type="duplicateValues" dxfId="33" priority="36"/>
  </conditionalFormatting>
  <conditionalFormatting sqref="I1069">
    <cfRule type="duplicateValues" dxfId="32" priority="32"/>
  </conditionalFormatting>
  <conditionalFormatting sqref="I1070">
    <cfRule type="duplicateValues" dxfId="31" priority="31"/>
  </conditionalFormatting>
  <conditionalFormatting sqref="I1071">
    <cfRule type="duplicateValues" dxfId="30" priority="30"/>
  </conditionalFormatting>
  <conditionalFormatting sqref="I1072">
    <cfRule type="duplicateValues" dxfId="29" priority="29"/>
  </conditionalFormatting>
  <conditionalFormatting sqref="I1073">
    <cfRule type="duplicateValues" dxfId="28" priority="28"/>
  </conditionalFormatting>
  <conditionalFormatting sqref="I1074">
    <cfRule type="duplicateValues" dxfId="27" priority="27"/>
  </conditionalFormatting>
  <conditionalFormatting sqref="I1075">
    <cfRule type="duplicateValues" dxfId="26" priority="26"/>
  </conditionalFormatting>
  <conditionalFormatting sqref="I1076">
    <cfRule type="duplicateValues" dxfId="25" priority="25"/>
  </conditionalFormatting>
  <conditionalFormatting sqref="I1077">
    <cfRule type="duplicateValues" dxfId="24" priority="24"/>
  </conditionalFormatting>
  <conditionalFormatting sqref="I1078">
    <cfRule type="duplicateValues" dxfId="23" priority="23"/>
  </conditionalFormatting>
  <conditionalFormatting sqref="I1079">
    <cfRule type="duplicateValues" dxfId="22" priority="22"/>
  </conditionalFormatting>
  <conditionalFormatting sqref="I1080">
    <cfRule type="duplicateValues" dxfId="21" priority="21"/>
  </conditionalFormatting>
  <conditionalFormatting sqref="I1081">
    <cfRule type="duplicateValues" dxfId="20" priority="20"/>
  </conditionalFormatting>
  <conditionalFormatting sqref="I1082">
    <cfRule type="duplicateValues" dxfId="19" priority="19"/>
  </conditionalFormatting>
  <conditionalFormatting sqref="I1083">
    <cfRule type="duplicateValues" dxfId="18" priority="18"/>
  </conditionalFormatting>
  <conditionalFormatting sqref="I1098:I1100">
    <cfRule type="duplicateValues" dxfId="17" priority="17"/>
  </conditionalFormatting>
  <conditionalFormatting sqref="I1097">
    <cfRule type="duplicateValues" dxfId="16" priority="16"/>
  </conditionalFormatting>
  <conditionalFormatting sqref="I1096">
    <cfRule type="duplicateValues" dxfId="15" priority="15"/>
  </conditionalFormatting>
  <conditionalFormatting sqref="I1095">
    <cfRule type="duplicateValues" dxfId="14" priority="14"/>
  </conditionalFormatting>
  <conditionalFormatting sqref="I1094">
    <cfRule type="duplicateValues" dxfId="13" priority="13"/>
  </conditionalFormatting>
  <conditionalFormatting sqref="I1093">
    <cfRule type="duplicateValues" dxfId="12" priority="12"/>
  </conditionalFormatting>
  <conditionalFormatting sqref="I1092">
    <cfRule type="duplicateValues" dxfId="11" priority="11"/>
  </conditionalFormatting>
  <conditionalFormatting sqref="I1091">
    <cfRule type="duplicateValues" dxfId="10" priority="10"/>
  </conditionalFormatting>
  <conditionalFormatting sqref="I1090">
    <cfRule type="duplicateValues" dxfId="9" priority="9"/>
  </conditionalFormatting>
  <conditionalFormatting sqref="I1089">
    <cfRule type="duplicateValues" dxfId="8" priority="8"/>
  </conditionalFormatting>
  <conditionalFormatting sqref="I1088">
    <cfRule type="duplicateValues" dxfId="7" priority="7"/>
  </conditionalFormatting>
  <conditionalFormatting sqref="I1087">
    <cfRule type="duplicateValues" dxfId="6" priority="6"/>
  </conditionalFormatting>
  <conditionalFormatting sqref="I1086">
    <cfRule type="duplicateValues" dxfId="5" priority="5"/>
  </conditionalFormatting>
  <conditionalFormatting sqref="I1085">
    <cfRule type="duplicateValues" dxfId="4" priority="4"/>
  </conditionalFormatting>
  <conditionalFormatting sqref="I1084">
    <cfRule type="duplicateValues" dxfId="3" priority="3"/>
  </conditionalFormatting>
  <conditionalFormatting sqref="I1:I1030 I1032:I1107">
    <cfRule type="duplicateValues" dxfId="2" priority="2"/>
  </conditionalFormatting>
  <conditionalFormatting sqref="I1065">
    <cfRule type="duplicateValues" dxfId="1" priority="42"/>
  </conditionalFormatting>
  <conditionalFormatting sqref="I1031">
    <cfRule type="duplicateValues" dxfId="0" priority="1"/>
  </conditionalFormatting>
  <hyperlinks>
    <hyperlink ref="B1111" r:id="rId1"/>
  </hyperlinks>
  <pageMargins left="0.7" right="0.7" top="0.75" bottom="0.75" header="0.3" footer="0.3"/>
  <pageSetup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32B5643736B4944B73BFBE6FADB312E" ma:contentTypeVersion="48" ma:contentTypeDescription="" ma:contentTypeScope="" ma:versionID="6d634f3ba32a5c7daf4666540b7079e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2019-11-15T08:00:00+00:00</OpenedDate>
    <SignificantOrder xmlns="dc463f71-b30c-4ab2-9473-d307f9d35888">false</SignificantOrder>
    <Date1 xmlns="dc463f71-b30c-4ab2-9473-d307f9d35888">2019-11-15T08:00:00+00:00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190956</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5684FA9B-79B4-42F6-BDFD-B6DDA44C3564}"/>
</file>

<file path=customXml/itemProps2.xml><?xml version="1.0" encoding="utf-8"?>
<ds:datastoreItem xmlns:ds="http://schemas.openxmlformats.org/officeDocument/2006/customXml" ds:itemID="{6D51B1C6-5B35-4C11-86D9-8372DBB0B93E}"/>
</file>

<file path=customXml/itemProps3.xml><?xml version="1.0" encoding="utf-8"?>
<ds:datastoreItem xmlns:ds="http://schemas.openxmlformats.org/officeDocument/2006/customXml" ds:itemID="{C34DB4B3-6B3F-4087-8409-0330039D0961}"/>
</file>

<file path=customXml/itemProps4.xml><?xml version="1.0" encoding="utf-8"?>
<ds:datastoreItem xmlns:ds="http://schemas.openxmlformats.org/officeDocument/2006/customXml" ds:itemID="{7B7387AD-CEDF-4260-8CF9-4082E59F923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REDACTED</vt:lpstr>
      <vt:lpstr>COVER Cap 2020</vt:lpstr>
      <vt:lpstr>2020 Capital Report (R)</vt:lpstr>
      <vt:lpstr>COVER O&amp;M 2020</vt:lpstr>
      <vt:lpstr>2020 O&amp;M (R)</vt:lpstr>
      <vt:lpstr>Source &gt;&gt;&gt;</vt:lpstr>
      <vt:lpstr>Capital Funds in 2018</vt:lpstr>
      <vt:lpstr>Capital Funds in Summary</vt:lpstr>
      <vt:lpstr>Capital Funds in Detaiils</vt:lpstr>
      <vt:lpstr>OM Funds in 2018</vt:lpstr>
      <vt:lpstr>'2020 O&amp;M (R)'!Print_Area</vt:lpstr>
      <vt:lpstr>'Capital Funds in Summary'!Print_Titles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Phuong Huynh</dc:creator>
  <cp:lastModifiedBy>Lori Traore</cp:lastModifiedBy>
  <cp:lastPrinted>2019-11-11T16:51:40Z</cp:lastPrinted>
  <dcterms:created xsi:type="dcterms:W3CDTF">2016-10-19T15:58:53Z</dcterms:created>
  <dcterms:modified xsi:type="dcterms:W3CDTF">2019-11-16T00:21:51Z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0x0101006E56B4D1795A2E4DB2F0B01679ED314A00C32B5643736B4944B73BFBE6FADB312E</vt:lpwstr>
  </property>
  <property fmtid="{D5CDD505-2E9C-101B-9397-08002B2CF9AE}" pid="3" name="_docset_NoMedatataSyncRequired">
    <vt:lpwstr>False</vt:lpwstr>
  </property>
  <property fmtid="{D5CDD505-2E9C-101B-9397-08002B2CF9AE}" pid="4" name="IsEFSEC">
    <vt:bool>false</vt:bool>
  </property>
</Properties>
</file>