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-15" windowWidth="10080" windowHeight="9540" activeTab="3"/>
  </bookViews>
  <sheets>
    <sheet name="7-2019 SOG" sheetId="5" r:id="rId1"/>
    <sheet name="8-2019 SOG" sheetId="7" r:id="rId2"/>
    <sheet name="9-2019 SOG" sheetId="8" r:id="rId3"/>
    <sheet name="12ME 9-2019 SOG" sheetId="9" r:id="rId4"/>
  </sheets>
  <definedNames>
    <definedName name="_xlnm.Print_Area" localSheetId="3">'12ME 9-2019 SOG'!$A$1:$Q$70</definedName>
    <definedName name="_xlnm.Print_Area" localSheetId="0">'7-2019 SOG'!$A$1:$O$70</definedName>
    <definedName name="_xlnm.Print_Area" localSheetId="1">'8-2019 SOG'!$A$1:$O$70</definedName>
    <definedName name="_xlnm.Print_Area" localSheetId="2">'9-2019 SOG'!$A$1:$O$70</definedName>
  </definedNames>
  <calcPr calcId="162913"/>
</workbook>
</file>

<file path=xl/calcChain.xml><?xml version="1.0" encoding="utf-8"?>
<calcChain xmlns="http://schemas.openxmlformats.org/spreadsheetml/2006/main">
  <c r="I64" i="9" l="1"/>
  <c r="K64" i="9" s="1"/>
  <c r="I56" i="9"/>
  <c r="K56" i="9" s="1"/>
  <c r="K50" i="9"/>
  <c r="I50" i="9"/>
  <c r="I49" i="9"/>
  <c r="K49" i="9" s="1"/>
  <c r="E28" i="9"/>
  <c r="Q26" i="9"/>
  <c r="I26" i="9"/>
  <c r="K26" i="9" s="1"/>
  <c r="M26" i="9"/>
  <c r="O25" i="9"/>
  <c r="Q18" i="9"/>
  <c r="I18" i="9"/>
  <c r="K18" i="9" s="1"/>
  <c r="M18" i="9"/>
  <c r="O17" i="9"/>
  <c r="O12" i="9"/>
  <c r="Q11" i="9"/>
  <c r="M11" i="9"/>
  <c r="K11" i="9"/>
  <c r="I11" i="9"/>
  <c r="O10" i="9"/>
  <c r="G66" i="8"/>
  <c r="E66" i="8"/>
  <c r="M28" i="8" s="1"/>
  <c r="I64" i="8"/>
  <c r="K64" i="8" s="1"/>
  <c r="I63" i="8"/>
  <c r="K63" i="8" s="1"/>
  <c r="G58" i="8"/>
  <c r="E58" i="8"/>
  <c r="I56" i="8"/>
  <c r="K56" i="8" s="1"/>
  <c r="I55" i="8"/>
  <c r="K55" i="8" s="1"/>
  <c r="G52" i="8"/>
  <c r="I49" i="8"/>
  <c r="K49" i="8" s="1"/>
  <c r="I48" i="8"/>
  <c r="K48" i="8" s="1"/>
  <c r="I32" i="8"/>
  <c r="K32" i="8" s="1"/>
  <c r="O26" i="8"/>
  <c r="I26" i="8"/>
  <c r="O25" i="8"/>
  <c r="M25" i="8"/>
  <c r="I25" i="8"/>
  <c r="K25" i="8" s="1"/>
  <c r="G28" i="8"/>
  <c r="E28" i="8"/>
  <c r="M18" i="8"/>
  <c r="O17" i="8"/>
  <c r="M17" i="8"/>
  <c r="I17" i="8"/>
  <c r="K17" i="8" s="1"/>
  <c r="G20" i="8"/>
  <c r="E20" i="8"/>
  <c r="M20" i="8" s="1"/>
  <c r="E14" i="8"/>
  <c r="M12" i="8"/>
  <c r="I12" i="8"/>
  <c r="K12" i="8" s="1"/>
  <c r="O11" i="8"/>
  <c r="M11" i="8"/>
  <c r="I11" i="8"/>
  <c r="K11" i="8" s="1"/>
  <c r="O10" i="8"/>
  <c r="M10" i="8"/>
  <c r="I10" i="8"/>
  <c r="K10" i="8" s="1"/>
  <c r="G8" i="8"/>
  <c r="G8" i="9" s="1"/>
  <c r="M8" i="8"/>
  <c r="M8" i="9" s="1"/>
  <c r="I6" i="9"/>
  <c r="O8" i="8" l="1"/>
  <c r="Q8" i="9" s="1"/>
  <c r="I20" i="8"/>
  <c r="K20" i="8" s="1"/>
  <c r="I28" i="8"/>
  <c r="K28" i="8" s="1"/>
  <c r="O20" i="8"/>
  <c r="E22" i="8"/>
  <c r="G60" i="8"/>
  <c r="I58" i="8"/>
  <c r="I66" i="8"/>
  <c r="Q12" i="9"/>
  <c r="I17" i="9"/>
  <c r="M17" i="9"/>
  <c r="E58" i="9"/>
  <c r="E66" i="9"/>
  <c r="O12" i="8"/>
  <c r="G14" i="8"/>
  <c r="K26" i="8"/>
  <c r="E8" i="9"/>
  <c r="I12" i="9"/>
  <c r="K12" i="9" s="1"/>
  <c r="M12" i="9"/>
  <c r="E20" i="9"/>
  <c r="I33" i="9"/>
  <c r="K33" i="9" s="1"/>
  <c r="O11" i="9"/>
  <c r="E52" i="9"/>
  <c r="O18" i="9"/>
  <c r="O26" i="9"/>
  <c r="O18" i="8"/>
  <c r="I33" i="8"/>
  <c r="K33" i="8" s="1"/>
  <c r="K58" i="8"/>
  <c r="K66" i="8"/>
  <c r="O28" i="8"/>
  <c r="G14" i="9"/>
  <c r="G28" i="9"/>
  <c r="I28" i="9" s="1"/>
  <c r="I32" i="9"/>
  <c r="K32" i="9" s="1"/>
  <c r="Q10" i="9"/>
  <c r="G58" i="9"/>
  <c r="Q17" i="9"/>
  <c r="G66" i="9"/>
  <c r="Q25" i="9"/>
  <c r="I18" i="8"/>
  <c r="K18" i="8" s="1"/>
  <c r="M26" i="8"/>
  <c r="I50" i="8"/>
  <c r="K50" i="8" s="1"/>
  <c r="E52" i="8"/>
  <c r="E14" i="9"/>
  <c r="I10" i="9"/>
  <c r="K10" i="9" s="1"/>
  <c r="M10" i="9"/>
  <c r="K17" i="9"/>
  <c r="G20" i="9"/>
  <c r="I25" i="9"/>
  <c r="K25" i="9" s="1"/>
  <c r="M25" i="9"/>
  <c r="I48" i="9"/>
  <c r="K48" i="9" s="1"/>
  <c r="G52" i="9"/>
  <c r="I55" i="9"/>
  <c r="K55" i="9" s="1"/>
  <c r="I63" i="9"/>
  <c r="K63" i="9" s="1"/>
  <c r="I52" i="9" l="1"/>
  <c r="M14" i="9"/>
  <c r="E60" i="9"/>
  <c r="I66" i="9"/>
  <c r="M28" i="9"/>
  <c r="Q20" i="9"/>
  <c r="G22" i="8"/>
  <c r="G68" i="8"/>
  <c r="O22" i="8"/>
  <c r="Q28" i="9"/>
  <c r="K66" i="9"/>
  <c r="K28" i="9"/>
  <c r="I58" i="9"/>
  <c r="K58" i="9" s="1"/>
  <c r="M20" i="9"/>
  <c r="I22" i="8"/>
  <c r="E30" i="8"/>
  <c r="E22" i="9"/>
  <c r="I14" i="9"/>
  <c r="K14" i="9" s="1"/>
  <c r="K52" i="9"/>
  <c r="G60" i="9"/>
  <c r="Q14" i="9"/>
  <c r="E60" i="8"/>
  <c r="M14" i="8"/>
  <c r="I52" i="8"/>
  <c r="K52" i="8" s="1"/>
  <c r="G22" i="9"/>
  <c r="O28" i="9"/>
  <c r="O20" i="9"/>
  <c r="O14" i="9"/>
  <c r="I20" i="9"/>
  <c r="K20" i="9" s="1"/>
  <c r="O14" i="8"/>
  <c r="I14" i="8"/>
  <c r="K14" i="8" s="1"/>
  <c r="G30" i="9" l="1"/>
  <c r="K22" i="8"/>
  <c r="G30" i="8"/>
  <c r="I30" i="8" s="1"/>
  <c r="I60" i="9"/>
  <c r="K60" i="9" s="1"/>
  <c r="M22" i="9"/>
  <c r="E68" i="9"/>
  <c r="G68" i="9"/>
  <c r="Q22" i="9"/>
  <c r="E30" i="9"/>
  <c r="I22" i="9"/>
  <c r="K22" i="9" s="1"/>
  <c r="O22" i="9"/>
  <c r="E68" i="8"/>
  <c r="M22" i="8"/>
  <c r="I60" i="8"/>
  <c r="K60" i="8" s="1"/>
  <c r="E35" i="8"/>
  <c r="O30" i="8" l="1"/>
  <c r="M30" i="8"/>
  <c r="I68" i="8"/>
  <c r="K68" i="8" s="1"/>
  <c r="O30" i="9"/>
  <c r="E35" i="9"/>
  <c r="I30" i="9"/>
  <c r="K30" i="9" s="1"/>
  <c r="I68" i="9"/>
  <c r="M30" i="9"/>
  <c r="K30" i="8"/>
  <c r="G35" i="8"/>
  <c r="I35" i="8" s="1"/>
  <c r="K68" i="9"/>
  <c r="Q30" i="9"/>
  <c r="G35" i="9"/>
  <c r="I35" i="9" l="1"/>
  <c r="K35" i="9" s="1"/>
  <c r="K35" i="8"/>
  <c r="I64" i="7" l="1"/>
  <c r="K64" i="7"/>
  <c r="G66" i="7"/>
  <c r="E66" i="7"/>
  <c r="I56" i="7"/>
  <c r="K56" i="7"/>
  <c r="G58" i="7"/>
  <c r="E58" i="7"/>
  <c r="I50" i="7"/>
  <c r="K50" i="7" s="1"/>
  <c r="I49" i="7"/>
  <c r="K49" i="7" s="1"/>
  <c r="I33" i="7"/>
  <c r="K33" i="7" s="1"/>
  <c r="I32" i="7"/>
  <c r="K32" i="7"/>
  <c r="M26" i="7"/>
  <c r="O25" i="7"/>
  <c r="I25" i="7"/>
  <c r="G28" i="7"/>
  <c r="E28" i="7"/>
  <c r="O18" i="7"/>
  <c r="M18" i="7"/>
  <c r="I18" i="7"/>
  <c r="K18" i="7" s="1"/>
  <c r="O17" i="7"/>
  <c r="I17" i="7"/>
  <c r="G20" i="7"/>
  <c r="E20" i="7"/>
  <c r="O12" i="7"/>
  <c r="M12" i="7"/>
  <c r="I12" i="7"/>
  <c r="K12" i="7" s="1"/>
  <c r="O11" i="7"/>
  <c r="M11" i="7"/>
  <c r="I11" i="7"/>
  <c r="K11" i="7" s="1"/>
  <c r="O10" i="7"/>
  <c r="I10" i="7"/>
  <c r="G14" i="7"/>
  <c r="E14" i="7"/>
  <c r="G8" i="7"/>
  <c r="O8" i="7" s="1"/>
  <c r="M8" i="7"/>
  <c r="G22" i="7" l="1"/>
  <c r="I66" i="7"/>
  <c r="M28" i="7"/>
  <c r="O20" i="7"/>
  <c r="I14" i="7"/>
  <c r="K14" i="7" s="1"/>
  <c r="E22" i="7"/>
  <c r="I28" i="7"/>
  <c r="K28" i="7" s="1"/>
  <c r="I58" i="7"/>
  <c r="K58" i="7" s="1"/>
  <c r="M20" i="7"/>
  <c r="I20" i="7"/>
  <c r="K20" i="7" s="1"/>
  <c r="K66" i="7"/>
  <c r="O28" i="7"/>
  <c r="K10" i="7"/>
  <c r="K17" i="7"/>
  <c r="K25" i="7"/>
  <c r="I48" i="7"/>
  <c r="K48" i="7" s="1"/>
  <c r="E52" i="7"/>
  <c r="G52" i="7"/>
  <c r="I55" i="7"/>
  <c r="I63" i="7"/>
  <c r="K63" i="7" s="1"/>
  <c r="M10" i="7"/>
  <c r="M17" i="7"/>
  <c r="M25" i="7"/>
  <c r="I26" i="7"/>
  <c r="K26" i="7" s="1"/>
  <c r="O26" i="7"/>
  <c r="K55" i="7"/>
  <c r="O14" i="7" l="1"/>
  <c r="G60" i="7"/>
  <c r="I52" i="7"/>
  <c r="K52" i="7" s="1"/>
  <c r="M14" i="7"/>
  <c r="E60" i="7"/>
  <c r="I22" i="7"/>
  <c r="K22" i="7" s="1"/>
  <c r="E30" i="7"/>
  <c r="G30" i="7"/>
  <c r="G35" i="7" l="1"/>
  <c r="I60" i="7"/>
  <c r="K60" i="7" s="1"/>
  <c r="M22" i="7"/>
  <c r="E68" i="7"/>
  <c r="I30" i="7"/>
  <c r="K30" i="7" s="1"/>
  <c r="E35" i="7"/>
  <c r="O22" i="7"/>
  <c r="G68" i="7"/>
  <c r="O30" i="7" l="1"/>
  <c r="I68" i="7"/>
  <c r="K68" i="7" s="1"/>
  <c r="M30" i="7"/>
  <c r="K35" i="7"/>
  <c r="I35" i="7"/>
  <c r="G66" i="5" l="1"/>
  <c r="E66" i="5"/>
  <c r="I64" i="5"/>
  <c r="K64" i="5" s="1"/>
  <c r="I63" i="5"/>
  <c r="K63" i="5" s="1"/>
  <c r="G58" i="5"/>
  <c r="E58" i="5"/>
  <c r="I56" i="5"/>
  <c r="K56" i="5" s="1"/>
  <c r="I55" i="5"/>
  <c r="K55" i="5" s="1"/>
  <c r="I49" i="5"/>
  <c r="K49" i="5" s="1"/>
  <c r="I48" i="5"/>
  <c r="K48" i="5" s="1"/>
  <c r="I32" i="5"/>
  <c r="K32" i="5" s="1"/>
  <c r="O26" i="5"/>
  <c r="I26" i="5"/>
  <c r="M25" i="5"/>
  <c r="O25" i="5"/>
  <c r="I25" i="5"/>
  <c r="K25" i="5" s="1"/>
  <c r="O18" i="5"/>
  <c r="M17" i="5"/>
  <c r="O17" i="5"/>
  <c r="I17" i="5"/>
  <c r="K17" i="5" s="1"/>
  <c r="M12" i="5"/>
  <c r="I12" i="5"/>
  <c r="K12" i="5" s="1"/>
  <c r="I11" i="5"/>
  <c r="M10" i="5"/>
  <c r="I10" i="5"/>
  <c r="K10" i="5" s="1"/>
  <c r="O10" i="5"/>
  <c r="E14" i="5"/>
  <c r="G8" i="5"/>
  <c r="O8" i="5" s="1"/>
  <c r="M8" i="5"/>
  <c r="M18" i="5" l="1"/>
  <c r="G14" i="5"/>
  <c r="K26" i="5"/>
  <c r="I33" i="5"/>
  <c r="K33" i="5" s="1"/>
  <c r="I50" i="5"/>
  <c r="E52" i="5"/>
  <c r="I58" i="5"/>
  <c r="K58" i="5" s="1"/>
  <c r="I66" i="5"/>
  <c r="K66" i="5" s="1"/>
  <c r="K11" i="5"/>
  <c r="K50" i="5"/>
  <c r="O12" i="5"/>
  <c r="M11" i="5"/>
  <c r="O11" i="5"/>
  <c r="I18" i="5"/>
  <c r="K18" i="5" s="1"/>
  <c r="M26" i="5"/>
  <c r="G52" i="5"/>
  <c r="E20" i="5"/>
  <c r="E22" i="5" s="1"/>
  <c r="G20" i="5"/>
  <c r="E28" i="5"/>
  <c r="G28" i="5"/>
  <c r="E30" i="5" l="1"/>
  <c r="M14" i="5"/>
  <c r="E60" i="5"/>
  <c r="I52" i="5"/>
  <c r="K52" i="5" s="1"/>
  <c r="G22" i="5"/>
  <c r="I22" i="5" s="1"/>
  <c r="I14" i="5"/>
  <c r="K14" i="5" s="1"/>
  <c r="I28" i="5"/>
  <c r="K28" i="5" s="1"/>
  <c r="M28" i="5"/>
  <c r="I20" i="5"/>
  <c r="K20" i="5" s="1"/>
  <c r="M20" i="5"/>
  <c r="G60" i="5"/>
  <c r="O14" i="5"/>
  <c r="O20" i="5"/>
  <c r="O28" i="5"/>
  <c r="O22" i="5" l="1"/>
  <c r="G68" i="5"/>
  <c r="M22" i="5"/>
  <c r="E68" i="5"/>
  <c r="I60" i="5"/>
  <c r="K60" i="5" s="1"/>
  <c r="I30" i="5"/>
  <c r="E35" i="5"/>
  <c r="K22" i="5"/>
  <c r="G30" i="5"/>
  <c r="K30" i="5" l="1"/>
  <c r="G35" i="5"/>
  <c r="O30" i="5"/>
  <c r="M30" i="5"/>
  <c r="I68" i="5"/>
  <c r="K68" i="5" s="1"/>
  <c r="I35" i="5" l="1"/>
  <c r="K35" i="5" s="1"/>
</calcChain>
</file>

<file path=xl/sharedStrings.xml><?xml version="1.0" encoding="utf-8"?>
<sst xmlns="http://schemas.openxmlformats.org/spreadsheetml/2006/main" count="285" uniqueCount="49">
  <si>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</si>
  <si>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</si>
  <si>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</si>
  <si>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</si>
  <si>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</si>
  <si>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</si>
  <si>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</si>
  <si>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</si>
  <si>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</si>
  <si>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</si>
  <si>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</si>
  <si>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</si>
  <si>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</si>
  <si>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</si>
  <si>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</si>
  <si>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</si>
  <si>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</si>
  <si>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</si>
  <si>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</si>
  <si>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</si>
  <si>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</si>
  <si>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</si>
  <si>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</si>
  <si>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</si>
  <si>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</si>
  <si>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</si>
  <si>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</si>
  <si>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</si>
  <si>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</si>
  <si>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</si>
  <si>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</si>
  <si>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</si>
  <si>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</si>
  <si>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</si>
  <si>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</si>
  <si>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</si>
  <si>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</si>
  <si>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142 (Decup in BillEngy) in above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</si>
  <si>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</si>
  <si>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</si>
  <si>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</si>
  <si>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</si>
  <si>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</si>
  <si>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BUDGET</t>
  </si>
  <si>
    <t>VARIANCE FROM 2018</t>
  </si>
  <si>
    <t>MONTH OF JULY 2019</t>
  </si>
  <si>
    <t>MONTH OF AUGUST 2019</t>
  </si>
  <si>
    <t>MONTH OF SEPTEMBER 2019</t>
  </si>
  <si>
    <t>TWELVE MONTHS ENDED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</si>
</sst>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3" formatCode="_(* #,##0.00_);_(* \(#,##0.00\);_(* &quot;-&quot;_);_(@_)"/>
    <numFmt numFmtId="174" formatCode="_-* #,##0\ _D_M_-;\-* #,##0\ _D_M_-;_-* &quot;-&quot;??\ _D_M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4" fontId="4" fillId="0" borderId="0" xfId="0" applyNumberFormat="1" applyFont="1" applyAlignment="1" applyProtection="1">
      <alignment horizontal="right"/>
    </xf>
    <xf numFmtId="164" fontId="4" fillId="0" borderId="0" xfId="0" applyNumberFormat="1" applyFont="1" applyProtection="1"/>
    <xf numFmtId="166" fontId="4" fillId="0" borderId="0" xfId="0" applyNumberFormat="1" applyFont="1" applyFill="1" applyAlignment="1" applyProtection="1">
      <alignment horizontal="right"/>
    </xf>
    <xf numFmtId="167" fontId="4" fillId="0" borderId="0" xfId="0" applyNumberFormat="1" applyFont="1" applyFill="1" applyAlignment="1" applyProtection="1">
      <alignment horizontal="right"/>
    </xf>
    <xf numFmtId="170" fontId="4" fillId="0" borderId="0" xfId="0" applyNumberFormat="1" applyFont="1" applyAlignment="1" applyProtection="1">
      <alignment horizontal="right"/>
    </xf>
    <xf numFmtId="168" fontId="4" fillId="0" borderId="0" xfId="0" applyNumberFormat="1" applyFont="1" applyFill="1" applyAlignment="1" applyProtection="1">
      <alignment horizontal="right"/>
    </xf>
    <xf numFmtId="170" fontId="4" fillId="0" borderId="1" xfId="0" applyNumberFormat="1" applyFont="1" applyBorder="1" applyAlignment="1" applyProtection="1">
      <alignment horizontal="right"/>
    </xf>
    <xf numFmtId="166" fontId="4" fillId="0" borderId="1" xfId="0" applyNumberFormat="1" applyFont="1" applyFill="1" applyBorder="1" applyAlignment="1" applyProtection="1">
      <alignment horizontal="right"/>
    </xf>
    <xf numFmtId="168" fontId="4" fillId="0" borderId="1" xfId="0" applyNumberFormat="1" applyFont="1" applyFill="1" applyBorder="1" applyAlignment="1" applyProtection="1">
      <alignment horizontal="right"/>
    </xf>
    <xf numFmtId="171" fontId="4" fillId="0" borderId="0" xfId="0" applyNumberFormat="1" applyFont="1" applyFill="1" applyProtection="1"/>
    <xf numFmtId="165" fontId="4" fillId="0" borderId="0" xfId="0" applyNumberFormat="1" applyFont="1" applyBorder="1" applyAlignment="1" applyProtection="1">
      <alignment horizontal="right"/>
    </xf>
    <xf numFmtId="165" fontId="4" fillId="0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171" fontId="4" fillId="0" borderId="0" xfId="0" applyNumberFormat="1" applyFont="1" applyFill="1" applyBorder="1" applyProtection="1"/>
    <xf numFmtId="44" fontId="4" fillId="0" borderId="2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6" fontId="4" fillId="0" borderId="2" xfId="0" applyNumberFormat="1" applyFont="1" applyFill="1" applyBorder="1" applyAlignment="1" applyProtection="1">
      <alignment horizontal="right"/>
    </xf>
    <xf numFmtId="44" fontId="4" fillId="0" borderId="0" xfId="0" applyNumberFormat="1" applyFont="1" applyAlignment="1" applyProtection="1">
      <alignment horizontal="right"/>
    </xf>
    <xf numFmtId="43" fontId="4" fillId="0" borderId="0" xfId="0" applyNumberFormat="1" applyFont="1" applyAlignment="1" applyProtection="1">
      <alignment horizontal="right"/>
    </xf>
    <xf numFmtId="41" fontId="4" fillId="0" borderId="0" xfId="0" applyNumberFormat="1" applyFont="1" applyAlignment="1" applyProtection="1">
      <alignment horizontal="right"/>
    </xf>
    <xf numFmtId="173" fontId="4" fillId="0" borderId="0" xfId="0" applyNumberFormat="1" applyFont="1" applyAlignment="1" applyProtection="1">
      <alignment horizontal="right"/>
    </xf>
    <xf numFmtId="165" fontId="4" fillId="0" borderId="0" xfId="0" applyNumberFormat="1" applyFont="1" applyAlignment="1" applyProtection="1"/>
    <xf numFmtId="165" fontId="4" fillId="0" borderId="0" xfId="0" applyNumberFormat="1" applyFont="1" applyProtection="1"/>
    <xf numFmtId="165" fontId="4" fillId="0" borderId="1" xfId="0" applyNumberFormat="1" applyFont="1" applyBorder="1" applyAlignment="1" applyProtection="1"/>
    <xf numFmtId="165" fontId="4" fillId="0" borderId="2" xfId="0" applyNumberFormat="1" applyFont="1" applyBorder="1" applyAlignment="1" applyProtection="1"/>
    <xf numFmtId="174" fontId="4" fillId="0" borderId="0" xfId="0" applyNumberFormat="1" applyFont="1" applyProtection="1"/>
    <xf numFmtId="165" fontId="4" fillId="0" borderId="0" xfId="0" applyNumberFormat="1" applyFont="1" applyBorder="1" applyAlignment="1" applyProtection="1"/>
    <xf numFmtId="169" fontId="4" fillId="0" borderId="0" xfId="0" applyNumberFormat="1" applyFont="1" applyAlignment="1" applyProtection="1"/>
    <xf numFmtId="39" fontId="4" fillId="0" borderId="0" xfId="0" applyNumberFormat="1" applyFont="1" applyAlignment="1" applyProtection="1">
      <alignment horizontal="right"/>
    </xf>
    <xf numFmtId="164" fontId="4" fillId="0" borderId="0" xfId="0" applyNumberFormat="1" applyFont="1" applyAlignment="1" applyProtection="1">
      <alignment horizontal="right"/>
    </xf>
    <xf numFmtId="44" fontId="4" fillId="0" borderId="2" xfId="0" applyNumberFormat="1" applyFont="1" applyBorder="1" applyAlignment="1" applyProtection="1">
      <alignment horizontal="right"/>
    </xf>
    <xf numFmtId="43" fontId="4" fillId="0" borderId="1" xfId="0" applyNumberFormat="1" applyFont="1" applyBorder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right"/>
    </xf>
    <xf numFmtId="43" fontId="4" fillId="0" borderId="0" xfId="0" applyNumberFormat="1" applyFon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165" fontId="4" fillId="0" borderId="0" xfId="0" applyNumberFormat="1" applyFont="1" applyProtection="1"/>
    <xf numFmtId="164" fontId="4" fillId="0" borderId="0" xfId="0" applyNumberFormat="1" applyFont="1" applyProtection="1"/>
    <xf numFmtId="168" fontId="4" fillId="0" borderId="0" xfId="0" applyNumberFormat="1" applyFont="1" applyFill="1" applyProtection="1"/>
    <xf numFmtId="165" fontId="4" fillId="0" borderId="0" xfId="0" applyNumberFormat="1" applyFont="1" applyBorder="1" applyProtection="1"/>
    <xf numFmtId="0" fontId="4" fillId="0" borderId="0" xfId="0" applyFont="1" applyBorder="1" applyProtection="1"/>
    <xf numFmtId="172" fontId="4" fillId="0" borderId="0" xfId="0" applyNumberFormat="1" applyFont="1" applyFill="1" applyProtection="1"/>
    <xf numFmtId="44" fontId="4" fillId="0" borderId="0" xfId="0" applyNumberFormat="1" applyFont="1" applyProtection="1"/>
    <xf numFmtId="43" fontId="4" fillId="0" borderId="0" xfId="0" applyNumberFormat="1" applyFont="1" applyProtection="1"/>
    <xf numFmtId="43" fontId="4" fillId="0" borderId="0" xfId="0" applyNumberFormat="1" applyFont="1" applyBorder="1" applyProtection="1"/>
    <xf numFmtId="44" fontId="4" fillId="0" borderId="0" xfId="0" applyNumberFormat="1" applyFont="1" applyBorder="1" applyProtection="1"/>
    <xf numFmtId="164" fontId="4" fillId="0" borderId="0" xfId="0" applyNumberFormat="1" applyFont="1" applyBorder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Font="1" applyFill="1" applyAlignment="1" applyProtection="1">
      <alignment horizontal="centerContinuous"/>
    </xf>
    <xf numFmtId="39" fontId="1" fillId="0" borderId="0" xfId="0" applyNumberFormat="1" applyFont="1" applyFill="1" applyAlignment="1" applyProtection="1"/>
    <xf numFmtId="0" fontId="6" fillId="0" borderId="0" xfId="0" applyFont="1" applyAlignment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42" activePane="bottomRight" state="frozen"/>
      <selection activeCell="E25" sqref="E25"/>
      <selection pane="topRight" activeCell="E25" sqref="E25"/>
      <selection pane="bottomLeft" activeCell="E25" sqref="E25"/>
      <selection pane="bottomRight" activeCell="C70" sqref="C70"/>
    </sheetView>
  </sheetViews>
  <sheetFormatPr defaultColWidth="9.140625" defaultRowHeight="12" x14ac:dyDescent="0.2"/>
  <cols>
    <col min="1" max="2" width="1.7109375" style="37" customWidth="1"/>
    <col min="3" max="3" width="9.140625" style="37"/>
    <col min="4" max="4" width="26.28515625" style="37" customWidth="1"/>
    <col min="5" max="5" width="16.7109375" style="37" customWidth="1"/>
    <col min="6" max="6" width="0.85546875" style="37" customWidth="1"/>
    <col min="7" max="7" width="16.7109375" style="37" customWidth="1"/>
    <col min="8" max="8" width="0.85546875" style="37" customWidth="1"/>
    <col min="9" max="9" width="16.7109375" style="37" customWidth="1"/>
    <col min="10" max="10" width="0.85546875" style="37" customWidth="1"/>
    <col min="11" max="11" width="7.7109375" style="38" customWidth="1"/>
    <col min="12" max="12" width="0.85546875" style="37" customWidth="1"/>
    <col min="13" max="13" width="10.7109375" style="38" customWidth="1"/>
    <col min="14" max="14" width="0.85546875" style="38" customWidth="1"/>
    <col min="15" max="15" width="10.7109375" style="38" customWidth="1"/>
    <col min="16" max="16384" width="9.140625" style="37"/>
  </cols>
  <sheetData>
    <row r="1" spans="1:15" s="35" customFormat="1" ht="15" x14ac:dyDescent="0.25"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8"/>
      <c r="N1" s="58"/>
      <c r="O1" s="58"/>
    </row>
    <row r="2" spans="1:15" s="35" customFormat="1" ht="15" x14ac:dyDescent="0.25"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</row>
    <row r="3" spans="1:15" s="35" customFormat="1" ht="15" x14ac:dyDescent="0.25">
      <c r="C3" s="57" t="s">
        <v>45</v>
      </c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</row>
    <row r="4" spans="1:15" s="36" customFormat="1" ht="12.75" x14ac:dyDescent="0.2">
      <c r="C4" s="59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60"/>
      <c r="O4" s="60"/>
    </row>
    <row r="5" spans="1:15" x14ac:dyDescent="0.2">
      <c r="A5" s="37" t="s">
        <v>3</v>
      </c>
    </row>
    <row r="6" spans="1:15" s="39" customFormat="1" ht="12.75" x14ac:dyDescent="0.2">
      <c r="A6" s="39" t="s">
        <v>3</v>
      </c>
      <c r="I6" s="64" t="s">
        <v>44</v>
      </c>
      <c r="J6" s="64"/>
      <c r="K6" s="64"/>
      <c r="M6" s="63" t="s">
        <v>4</v>
      </c>
      <c r="N6" s="63"/>
      <c r="O6" s="63"/>
    </row>
    <row r="7" spans="1:15" s="39" customFormat="1" ht="12.75" x14ac:dyDescent="0.2">
      <c r="E7" s="40" t="s">
        <v>5</v>
      </c>
      <c r="G7" s="40" t="s">
        <v>5</v>
      </c>
      <c r="I7" s="40"/>
      <c r="K7" s="41"/>
      <c r="M7" s="41"/>
      <c r="N7" s="42"/>
      <c r="O7" s="41"/>
    </row>
    <row r="8" spans="1:15" s="39" customFormat="1" ht="12.75" x14ac:dyDescent="0.2">
      <c r="A8" s="36" t="s">
        <v>6</v>
      </c>
      <c r="E8" s="43">
        <v>2019</v>
      </c>
      <c r="G8" s="43">
        <f>E8-1</f>
        <v>2018</v>
      </c>
      <c r="I8" s="43" t="s">
        <v>7</v>
      </c>
      <c r="K8" s="44" t="s">
        <v>8</v>
      </c>
      <c r="M8" s="44">
        <f>E8</f>
        <v>2019</v>
      </c>
      <c r="N8" s="42"/>
      <c r="O8" s="44">
        <f>G8</f>
        <v>2018</v>
      </c>
    </row>
    <row r="9" spans="1:15" x14ac:dyDescent="0.2">
      <c r="B9" s="45" t="s">
        <v>9</v>
      </c>
    </row>
    <row r="10" spans="1:15" x14ac:dyDescent="0.2">
      <c r="C10" s="37" t="s">
        <v>10</v>
      </c>
      <c r="E10" s="1">
        <v>20569263.57</v>
      </c>
      <c r="F10" s="2"/>
      <c r="G10" s="1">
        <v>20648952.539999999</v>
      </c>
      <c r="H10" s="46"/>
      <c r="I10" s="1">
        <f>E10-G10</f>
        <v>-79688.969999998808</v>
      </c>
      <c r="K10" s="3">
        <f>IF(G10=0,"n/a",IF(AND(I10/G10&lt;1,I10/G10&gt;-1),I10/G10,"n/a"))</f>
        <v>-3.8592257813382922E-3</v>
      </c>
      <c r="M10" s="4">
        <f>IF(E48=0,"n/a",E10/E48)</f>
        <v>1.4789064278148472</v>
      </c>
      <c r="N10" s="48"/>
      <c r="O10" s="4">
        <f>IF(G48=0,"n/a",G10/G48)</f>
        <v>1.584127338998276</v>
      </c>
    </row>
    <row r="11" spans="1:15" x14ac:dyDescent="0.2">
      <c r="C11" s="37" t="s">
        <v>11</v>
      </c>
      <c r="E11" s="5">
        <v>9783150.9399999995</v>
      </c>
      <c r="F11" s="46"/>
      <c r="G11" s="5">
        <v>8590803.9299999997</v>
      </c>
      <c r="H11" s="46"/>
      <c r="I11" s="5">
        <f>E11-G11</f>
        <v>1192347.0099999998</v>
      </c>
      <c r="K11" s="3">
        <f>IF(G11=0,"n/a",IF(AND(I11/G11&lt;1,I11/G11&gt;-1),I11/G11,"n/a"))</f>
        <v>0.13879341441331206</v>
      </c>
      <c r="M11" s="6">
        <f>IF(E49=0,"n/a",E11/E49)</f>
        <v>0.90889184446827109</v>
      </c>
      <c r="N11" s="48"/>
      <c r="O11" s="6">
        <f>IF(G49=0,"n/a",G11/G49)</f>
        <v>1.0830503268703089</v>
      </c>
    </row>
    <row r="12" spans="1:15" x14ac:dyDescent="0.2">
      <c r="C12" s="37" t="s">
        <v>12</v>
      </c>
      <c r="E12" s="7">
        <v>698919.74</v>
      </c>
      <c r="F12" s="46"/>
      <c r="G12" s="7">
        <v>362933.91</v>
      </c>
      <c r="H12" s="46"/>
      <c r="I12" s="7">
        <f>E12-G12</f>
        <v>335985.83</v>
      </c>
      <c r="K12" s="8">
        <f>IF(G12=0,"n/a",IF(AND(I12/G12&lt;1,I12/G12&gt;-1),I12/G12,"n/a"))</f>
        <v>0.92574934648570051</v>
      </c>
      <c r="M12" s="9">
        <f>IF(E50=0,"n/a",E12/E50)</f>
        <v>0.6842058922863814</v>
      </c>
      <c r="N12" s="48"/>
      <c r="O12" s="9">
        <f>IF(G50=0,"n/a",G12/G50)</f>
        <v>1.0843753099846427</v>
      </c>
    </row>
    <row r="13" spans="1:15" ht="6.95" customHeight="1" x14ac:dyDescent="0.2">
      <c r="E13" s="5"/>
      <c r="F13" s="46"/>
      <c r="G13" s="5"/>
      <c r="H13" s="46"/>
      <c r="I13" s="5"/>
      <c r="K13" s="10"/>
      <c r="M13" s="48"/>
      <c r="N13" s="48"/>
      <c r="O13" s="48"/>
    </row>
    <row r="14" spans="1:15" x14ac:dyDescent="0.2">
      <c r="C14" s="37" t="s">
        <v>13</v>
      </c>
      <c r="E14" s="5">
        <f>SUM(E10:E12)</f>
        <v>31051334.249999996</v>
      </c>
      <c r="F14" s="46"/>
      <c r="G14" s="5">
        <f>SUM(G10:G12)</f>
        <v>29602690.379999999</v>
      </c>
      <c r="H14" s="46"/>
      <c r="I14" s="5">
        <f>E14-G14</f>
        <v>1448643.8699999973</v>
      </c>
      <c r="K14" s="3">
        <f>IF(G14=0,"n/a",IF(AND(I14/G14&lt;1,I14/G14&gt;-1),I14/G14,"n/a"))</f>
        <v>4.8936223410920847E-2</v>
      </c>
      <c r="M14" s="6">
        <f>IF(E52=0,"n/a",E14/E52)</f>
        <v>1.2085167404096153</v>
      </c>
      <c r="N14" s="48"/>
      <c r="O14" s="6">
        <f>IF(G52=0,"n/a",G14/G52)</f>
        <v>1.3896902793333434</v>
      </c>
    </row>
    <row r="15" spans="1:15" ht="6.95" customHeight="1" x14ac:dyDescent="0.2">
      <c r="E15" s="5"/>
      <c r="F15" s="46"/>
      <c r="G15" s="5"/>
      <c r="H15" s="46"/>
      <c r="I15" s="5"/>
      <c r="K15" s="10"/>
      <c r="M15" s="48"/>
      <c r="N15" s="48"/>
      <c r="O15" s="48"/>
    </row>
    <row r="16" spans="1:15" x14ac:dyDescent="0.2">
      <c r="B16" s="45" t="s">
        <v>14</v>
      </c>
      <c r="E16" s="5"/>
      <c r="F16" s="46"/>
      <c r="G16" s="5"/>
      <c r="H16" s="46"/>
      <c r="I16" s="5"/>
      <c r="K16" s="10"/>
      <c r="M16" s="48"/>
      <c r="N16" s="48"/>
      <c r="O16" s="48"/>
    </row>
    <row r="17" spans="2:15" x14ac:dyDescent="0.2">
      <c r="C17" s="37" t="s">
        <v>15</v>
      </c>
      <c r="E17" s="5">
        <v>937522.2</v>
      </c>
      <c r="F17" s="46"/>
      <c r="G17" s="5">
        <v>1121298.6000000001</v>
      </c>
      <c r="H17" s="46"/>
      <c r="I17" s="5">
        <f>E17-G17</f>
        <v>-183776.40000000014</v>
      </c>
      <c r="K17" s="3">
        <f>IF(G17=0,"n/a",IF(AND(I17/G17&lt;1,I17/G17&gt;-1),I17/G17,"n/a"))</f>
        <v>-0.16389603982382581</v>
      </c>
      <c r="M17" s="6">
        <f>IF(E55=0,"n/a",E17/E55)</f>
        <v>0.42332117056933205</v>
      </c>
      <c r="N17" s="48"/>
      <c r="O17" s="6">
        <f>IF(G55=0,"n/a",G17/G55)</f>
        <v>0.46403606350593696</v>
      </c>
    </row>
    <row r="18" spans="2:15" x14ac:dyDescent="0.2">
      <c r="C18" s="37" t="s">
        <v>16</v>
      </c>
      <c r="E18" s="7">
        <v>43655.48</v>
      </c>
      <c r="F18" s="11"/>
      <c r="G18" s="7">
        <v>68986.179999999993</v>
      </c>
      <c r="H18" s="12"/>
      <c r="I18" s="7">
        <f>E18-G18</f>
        <v>-25330.69999999999</v>
      </c>
      <c r="K18" s="8">
        <f>IF(G18=0,"n/a",IF(AND(I18/G18&lt;1,I18/G18&gt;-1),I18/G18,"n/a"))</f>
        <v>-0.36718513766090533</v>
      </c>
      <c r="M18" s="9">
        <f>IF(E56=0,"n/a",E18/E56)</f>
        <v>0.54408165808791464</v>
      </c>
      <c r="N18" s="48"/>
      <c r="O18" s="9">
        <f>IF(G56=0,"n/a",G18/G56)</f>
        <v>0.48419169409799473</v>
      </c>
    </row>
    <row r="19" spans="2:15" ht="6.95" customHeight="1" x14ac:dyDescent="0.2">
      <c r="E19" s="5"/>
      <c r="F19" s="49"/>
      <c r="G19" s="5"/>
      <c r="H19" s="49"/>
      <c r="I19" s="5"/>
      <c r="K19" s="10"/>
      <c r="M19" s="48"/>
      <c r="N19" s="48"/>
      <c r="O19" s="48"/>
    </row>
    <row r="20" spans="2:15" x14ac:dyDescent="0.2">
      <c r="C20" s="37" t="s">
        <v>17</v>
      </c>
      <c r="E20" s="7">
        <f>SUM(E17:E18)</f>
        <v>981177.67999999993</v>
      </c>
      <c r="F20" s="11"/>
      <c r="G20" s="7">
        <f>SUM(G17:G18)</f>
        <v>1190284.78</v>
      </c>
      <c r="H20" s="12"/>
      <c r="I20" s="7">
        <f>E20-G20</f>
        <v>-209107.10000000009</v>
      </c>
      <c r="K20" s="8">
        <f>IF(G20=0,"n/a",IF(AND(I20/G20&lt;1,I20/G20&gt;-1),I20/G20,"n/a"))</f>
        <v>-0.17567821038592132</v>
      </c>
      <c r="M20" s="9">
        <f>IF(E58=0,"n/a",E20/E58)</f>
        <v>0.42754330434176352</v>
      </c>
      <c r="N20" s="48"/>
      <c r="O20" s="9">
        <f>IF(G58=0,"n/a",G20/G58)</f>
        <v>0.46515831724882872</v>
      </c>
    </row>
    <row r="21" spans="2:15" ht="6.95" customHeight="1" x14ac:dyDescent="0.2">
      <c r="E21" s="5"/>
      <c r="F21" s="49"/>
      <c r="G21" s="5"/>
      <c r="H21" s="49"/>
      <c r="I21" s="5"/>
      <c r="K21" s="10"/>
      <c r="M21" s="48"/>
      <c r="N21" s="48"/>
      <c r="O21" s="48"/>
    </row>
    <row r="22" spans="2:15" x14ac:dyDescent="0.2">
      <c r="C22" s="37" t="s">
        <v>18</v>
      </c>
      <c r="E22" s="5">
        <f>E14+E20</f>
        <v>32032511.929999996</v>
      </c>
      <c r="F22" s="49"/>
      <c r="G22" s="5">
        <f>G14+G20</f>
        <v>30792975.16</v>
      </c>
      <c r="H22" s="49"/>
      <c r="I22" s="5">
        <f>E22-G22</f>
        <v>1239536.7699999958</v>
      </c>
      <c r="K22" s="3">
        <f>IF(G22=0,"n/a",IF(AND(I22/G22&lt;1,I22/G22&gt;-1),I22/G22,"n/a"))</f>
        <v>4.0253881398577919E-2</v>
      </c>
      <c r="M22" s="6">
        <f>IF(E60=0,"n/a",E22/E60)</f>
        <v>1.1444811440884162</v>
      </c>
      <c r="N22" s="48"/>
      <c r="O22" s="6">
        <f>IF(G60=0,"n/a",G22/G60)</f>
        <v>1.2905404461519228</v>
      </c>
    </row>
    <row r="23" spans="2:15" ht="6.95" customHeight="1" x14ac:dyDescent="0.2">
      <c r="E23" s="5"/>
      <c r="F23" s="49"/>
      <c r="G23" s="5"/>
      <c r="H23" s="49"/>
      <c r="I23" s="5"/>
      <c r="K23" s="10"/>
      <c r="M23" s="48"/>
      <c r="N23" s="48"/>
      <c r="O23" s="48"/>
    </row>
    <row r="24" spans="2:15" x14ac:dyDescent="0.2">
      <c r="B24" s="45" t="s">
        <v>19</v>
      </c>
      <c r="E24" s="5"/>
      <c r="F24" s="49"/>
      <c r="G24" s="5"/>
      <c r="H24" s="49"/>
      <c r="I24" s="5"/>
      <c r="K24" s="10"/>
      <c r="M24" s="48"/>
      <c r="N24" s="48"/>
      <c r="O24" s="48"/>
    </row>
    <row r="25" spans="2:15" x14ac:dyDescent="0.2">
      <c r="C25" s="37" t="s">
        <v>20</v>
      </c>
      <c r="E25" s="5">
        <v>429686.83</v>
      </c>
      <c r="F25" s="49"/>
      <c r="G25" s="5">
        <v>461733.61</v>
      </c>
      <c r="H25" s="49"/>
      <c r="I25" s="5">
        <f>E25-G25</f>
        <v>-32046.77999999997</v>
      </c>
      <c r="K25" s="3">
        <f>IF(G25=0,"n/a",IF(AND(I25/G25&lt;1,I25/G25&gt;-1),I25/G25,"n/a"))</f>
        <v>-6.9405343916809456E-2</v>
      </c>
      <c r="M25" s="6">
        <f>IF(E63=0,"n/a",E25/E63)</f>
        <v>0.1301097594394541</v>
      </c>
      <c r="N25" s="48"/>
      <c r="O25" s="6">
        <f>IF(G63=0,"n/a",G25/G63)</f>
        <v>0.13231789345301925</v>
      </c>
    </row>
    <row r="26" spans="2:15" x14ac:dyDescent="0.2">
      <c r="C26" s="37" t="s">
        <v>21</v>
      </c>
      <c r="E26" s="7">
        <v>1066683.45</v>
      </c>
      <c r="F26" s="11"/>
      <c r="G26" s="7">
        <v>982279.23</v>
      </c>
      <c r="H26" s="12"/>
      <c r="I26" s="7">
        <f>E26-G26</f>
        <v>84404.219999999972</v>
      </c>
      <c r="K26" s="8">
        <f>IF(G26=0,"n/a",IF(AND(I26/G26&lt;1,I26/G26&gt;-1),I26/G26,"n/a"))</f>
        <v>8.5926911027122063E-2</v>
      </c>
      <c r="M26" s="9">
        <f>IF(E64=0,"n/a",E26/E64)</f>
        <v>7.3320098576404993E-2</v>
      </c>
      <c r="N26" s="48"/>
      <c r="O26" s="9">
        <f>IF(G64=0,"n/a",G26/G64)</f>
        <v>7.0774006462668751E-2</v>
      </c>
    </row>
    <row r="27" spans="2:15" ht="6.95" customHeight="1" x14ac:dyDescent="0.2">
      <c r="E27" s="5"/>
      <c r="F27" s="49"/>
      <c r="G27" s="5"/>
      <c r="H27" s="49"/>
      <c r="I27" s="5"/>
      <c r="K27" s="10"/>
      <c r="M27" s="48"/>
      <c r="N27" s="48"/>
      <c r="O27" s="48"/>
    </row>
    <row r="28" spans="2:15" x14ac:dyDescent="0.2">
      <c r="C28" s="37" t="s">
        <v>22</v>
      </c>
      <c r="E28" s="7">
        <f>SUM(E25:E26)</f>
        <v>1496370.28</v>
      </c>
      <c r="F28" s="11"/>
      <c r="G28" s="7">
        <f>SUM(G25:G26)</f>
        <v>1444012.8399999999</v>
      </c>
      <c r="H28" s="12"/>
      <c r="I28" s="7">
        <f>E28-G28</f>
        <v>52357.440000000177</v>
      </c>
      <c r="K28" s="8">
        <f>IF(G28=0,"n/a",IF(AND(I28/G28&lt;1,I28/G28&gt;-1),I28/G28,"n/a"))</f>
        <v>3.6258292550916782E-2</v>
      </c>
      <c r="M28" s="9">
        <f>IF(E66=0,"n/a",E28/E66)</f>
        <v>8.3826492072850048E-2</v>
      </c>
      <c r="N28" s="48"/>
      <c r="O28" s="9">
        <f>IF(G66=0,"n/a",G28/G66)</f>
        <v>8.3138922407087604E-2</v>
      </c>
    </row>
    <row r="29" spans="2:15" ht="6.95" customHeight="1" x14ac:dyDescent="0.2">
      <c r="E29" s="5"/>
      <c r="F29" s="49"/>
      <c r="G29" s="5"/>
      <c r="H29" s="49"/>
      <c r="I29" s="5"/>
      <c r="K29" s="10"/>
      <c r="M29" s="48"/>
      <c r="N29" s="48"/>
      <c r="O29" s="48"/>
    </row>
    <row r="30" spans="2:15" x14ac:dyDescent="0.2">
      <c r="C30" s="37" t="s">
        <v>23</v>
      </c>
      <c r="E30" s="5">
        <f>E22+E28</f>
        <v>33528882.209999997</v>
      </c>
      <c r="F30" s="49"/>
      <c r="G30" s="5">
        <f>G22+G28</f>
        <v>32236988</v>
      </c>
      <c r="H30" s="49"/>
      <c r="I30" s="5">
        <f>E30-G30</f>
        <v>1291894.2099999972</v>
      </c>
      <c r="K30" s="3">
        <f>IF(G30=0,"n/a",IF(AND(I30/G30&lt;1,I30/G30&gt;-1),I30/G30,"n/a"))</f>
        <v>4.0074904330392069E-2</v>
      </c>
      <c r="M30" s="4">
        <f>IF(E68=0,"n/a",E30/E68)</f>
        <v>0.7314411553097897</v>
      </c>
      <c r="N30" s="48"/>
      <c r="O30" s="4">
        <f>IF(G68=0,"n/a",G30/G68)</f>
        <v>0.78189698607062508</v>
      </c>
    </row>
    <row r="31" spans="2:15" ht="6.95" customHeight="1" x14ac:dyDescent="0.2">
      <c r="E31" s="5"/>
      <c r="F31" s="49"/>
      <c r="G31" s="5"/>
      <c r="H31" s="49"/>
      <c r="I31" s="5"/>
      <c r="K31" s="10"/>
      <c r="M31" s="51"/>
      <c r="N31" s="51"/>
      <c r="O31" s="51"/>
    </row>
    <row r="32" spans="2:15" x14ac:dyDescent="0.2">
      <c r="B32" s="37" t="s">
        <v>24</v>
      </c>
      <c r="E32" s="5">
        <v>-556832.15</v>
      </c>
      <c r="F32" s="49"/>
      <c r="G32" s="5">
        <v>-118371.91</v>
      </c>
      <c r="H32" s="49"/>
      <c r="I32" s="5">
        <f>E32-G32</f>
        <v>-438460.24</v>
      </c>
      <c r="K32" s="3" t="str">
        <f>IF(G32=0,"n/a",IF(AND(I32/G32&lt;1,I32/G32&gt;-1),I32/G32,"n/a"))</f>
        <v>n/a</v>
      </c>
      <c r="M32" s="51"/>
      <c r="N32" s="51"/>
      <c r="O32" s="51"/>
    </row>
    <row r="33" spans="1:15" x14ac:dyDescent="0.2">
      <c r="B33" s="37" t="s">
        <v>25</v>
      </c>
      <c r="E33" s="7">
        <v>1286459.3999999999</v>
      </c>
      <c r="F33" s="11"/>
      <c r="G33" s="7">
        <v>926567.97</v>
      </c>
      <c r="H33" s="12"/>
      <c r="I33" s="7">
        <f>E33-G33</f>
        <v>359891.42999999993</v>
      </c>
      <c r="K33" s="8">
        <f>IF(G33=0,"n/a",IF(AND(I33/G33&lt;1,I33/G33&gt;-1),I33/G33,"n/a"))</f>
        <v>0.38841341558569087</v>
      </c>
    </row>
    <row r="34" spans="1:15" ht="6.95" customHeight="1" x14ac:dyDescent="0.2">
      <c r="E34" s="13"/>
      <c r="F34" s="49"/>
      <c r="G34" s="13"/>
      <c r="H34" s="49"/>
      <c r="I34" s="13"/>
      <c r="K34" s="14"/>
      <c r="M34" s="51"/>
      <c r="N34" s="51"/>
      <c r="O34" s="51"/>
    </row>
    <row r="35" spans="1:15" ht="12.75" thickBot="1" x14ac:dyDescent="0.25">
      <c r="C35" s="37" t="s">
        <v>26</v>
      </c>
      <c r="E35" s="15">
        <f>SUM(E30:E33)</f>
        <v>34258509.460000001</v>
      </c>
      <c r="F35" s="16"/>
      <c r="G35" s="15">
        <f>SUM(G30:G33)</f>
        <v>33045184.059999999</v>
      </c>
      <c r="H35" s="49"/>
      <c r="I35" s="15">
        <f>E35-G35</f>
        <v>1213325.4000000022</v>
      </c>
      <c r="K35" s="17">
        <f>IF(G35=0,"n/a",IF(AND(I35/G35&lt;1,I35/G35&gt;-1),I35/G35,"n/a"))</f>
        <v>3.6717162712635296E-2</v>
      </c>
    </row>
    <row r="36" spans="1:15" ht="12.75" thickTop="1" x14ac:dyDescent="0.2">
      <c r="E36" s="13"/>
      <c r="F36" s="49"/>
      <c r="G36" s="13"/>
      <c r="H36" s="46"/>
      <c r="I36" s="13"/>
    </row>
    <row r="37" spans="1:15" x14ac:dyDescent="0.2">
      <c r="C37" s="37" t="s">
        <v>38</v>
      </c>
      <c r="E37" s="1">
        <v>1713404.32</v>
      </c>
      <c r="F37" s="1"/>
      <c r="G37" s="1">
        <v>1724565.04</v>
      </c>
      <c r="H37" s="46"/>
      <c r="I37" s="13"/>
    </row>
    <row r="38" spans="1:15" x14ac:dyDescent="0.2">
      <c r="C38" s="37" t="s">
        <v>39</v>
      </c>
      <c r="E38" s="5">
        <v>501245.66</v>
      </c>
      <c r="F38" s="13"/>
      <c r="G38" s="5">
        <v>401529.08</v>
      </c>
      <c r="H38" s="46"/>
      <c r="I38" s="13"/>
    </row>
    <row r="39" spans="1:15" x14ac:dyDescent="0.2">
      <c r="C39" s="37" t="s">
        <v>40</v>
      </c>
      <c r="E39" s="5">
        <v>132653.44</v>
      </c>
      <c r="F39" s="46"/>
      <c r="G39" s="5">
        <v>138369.35999999999</v>
      </c>
      <c r="H39" s="46"/>
      <c r="I39" s="13"/>
    </row>
    <row r="40" spans="1:15" x14ac:dyDescent="0.2">
      <c r="C40" s="37" t="s">
        <v>41</v>
      </c>
      <c r="E40" s="5">
        <v>0</v>
      </c>
      <c r="F40" s="46"/>
      <c r="G40" s="5">
        <v>-78381.98</v>
      </c>
      <c r="H40" s="46"/>
      <c r="I40" s="13"/>
    </row>
    <row r="41" spans="1:15" x14ac:dyDescent="0.2">
      <c r="C41" s="37" t="s">
        <v>27</v>
      </c>
      <c r="E41" s="5">
        <v>666645.48</v>
      </c>
      <c r="F41" s="46"/>
      <c r="G41" s="5">
        <v>621815.53</v>
      </c>
      <c r="H41" s="46"/>
      <c r="I41" s="13"/>
    </row>
    <row r="42" spans="1:15" x14ac:dyDescent="0.2">
      <c r="C42" s="37" t="s">
        <v>28</v>
      </c>
      <c r="E42" s="5">
        <v>0</v>
      </c>
      <c r="F42" s="46"/>
      <c r="G42" s="20">
        <v>-23</v>
      </c>
      <c r="H42" s="46"/>
      <c r="I42" s="13"/>
    </row>
    <row r="43" spans="1:15" x14ac:dyDescent="0.2">
      <c r="C43" s="37" t="s">
        <v>29</v>
      </c>
      <c r="E43" s="5">
        <v>334218.11</v>
      </c>
      <c r="F43" s="46"/>
      <c r="G43" s="20">
        <v>155199.91</v>
      </c>
      <c r="H43" s="46"/>
      <c r="I43" s="13"/>
    </row>
    <row r="44" spans="1:15" x14ac:dyDescent="0.2">
      <c r="C44" s="37" t="s">
        <v>42</v>
      </c>
      <c r="E44" s="5">
        <v>-319772.88</v>
      </c>
      <c r="F44" s="46"/>
      <c r="G44" s="21">
        <v>0</v>
      </c>
      <c r="H44" s="46"/>
      <c r="I44" s="13"/>
    </row>
    <row r="45" spans="1:15" x14ac:dyDescent="0.2">
      <c r="E45" s="22"/>
      <c r="F45" s="46"/>
      <c r="G45" s="46"/>
      <c r="H45" s="46"/>
      <c r="I45" s="46"/>
    </row>
    <row r="46" spans="1:15" ht="12.75" x14ac:dyDescent="0.2">
      <c r="A46" s="36" t="s">
        <v>30</v>
      </c>
      <c r="E46" s="22"/>
      <c r="F46" s="46"/>
      <c r="G46" s="46"/>
      <c r="H46" s="46"/>
      <c r="I46" s="46"/>
    </row>
    <row r="47" spans="1:15" x14ac:dyDescent="0.2">
      <c r="B47" s="45" t="s">
        <v>31</v>
      </c>
      <c r="E47" s="22"/>
      <c r="F47" s="46"/>
      <c r="G47" s="46"/>
      <c r="H47" s="46"/>
      <c r="I47" s="46"/>
    </row>
    <row r="48" spans="1:15" x14ac:dyDescent="0.2">
      <c r="C48" s="37" t="s">
        <v>10</v>
      </c>
      <c r="E48" s="22">
        <v>13908428</v>
      </c>
      <c r="F48" s="46"/>
      <c r="G48" s="22">
        <v>13034907</v>
      </c>
      <c r="H48" s="23"/>
      <c r="I48" s="22">
        <f>E48-G48</f>
        <v>873521</v>
      </c>
      <c r="K48" s="3">
        <f>IF(G48=0,"n/a",IF(AND(I48/G48&lt;1,I48/G48&gt;-1),I48/G48,"n/a"))</f>
        <v>6.7013980230161974E-2</v>
      </c>
    </row>
    <row r="49" spans="2:15" x14ac:dyDescent="0.2">
      <c r="C49" s="37" t="s">
        <v>11</v>
      </c>
      <c r="E49" s="22">
        <v>10763823</v>
      </c>
      <c r="F49" s="46"/>
      <c r="G49" s="22">
        <v>7932045</v>
      </c>
      <c r="H49" s="23"/>
      <c r="I49" s="22">
        <f>E49-G49</f>
        <v>2831778</v>
      </c>
      <c r="K49" s="3">
        <f>IF(G49=0,"n/a",IF(AND(I49/G49&lt;1,I49/G49&gt;-1),I49/G49,"n/a"))</f>
        <v>0.35700478249934287</v>
      </c>
    </row>
    <row r="50" spans="2:15" x14ac:dyDescent="0.2">
      <c r="C50" s="37" t="s">
        <v>12</v>
      </c>
      <c r="E50" s="24">
        <v>1021505</v>
      </c>
      <c r="F50" s="46"/>
      <c r="G50" s="24">
        <v>334694</v>
      </c>
      <c r="H50" s="23"/>
      <c r="I50" s="24">
        <f>E50-G50</f>
        <v>686811</v>
      </c>
      <c r="K50" s="8" t="str">
        <f>IF(G50=0,"n/a",IF(AND(I50/G50&lt;1,I50/G50&gt;-1),I50/G50,"n/a"))</f>
        <v>n/a</v>
      </c>
    </row>
    <row r="51" spans="2:15" ht="6.95" customHeight="1" x14ac:dyDescent="0.2">
      <c r="E51" s="22"/>
      <c r="F51" s="46"/>
      <c r="G51" s="22"/>
      <c r="H51" s="46"/>
      <c r="I51" s="22"/>
      <c r="K51" s="10"/>
      <c r="M51" s="51"/>
      <c r="N51" s="51"/>
      <c r="O51" s="51"/>
    </row>
    <row r="52" spans="2:15" x14ac:dyDescent="0.2">
      <c r="C52" s="37" t="s">
        <v>13</v>
      </c>
      <c r="E52" s="22">
        <f>SUM(E48:E50)</f>
        <v>25693756</v>
      </c>
      <c r="F52" s="46"/>
      <c r="G52" s="22">
        <f>SUM(G48:G50)</f>
        <v>21301646</v>
      </c>
      <c r="H52" s="23"/>
      <c r="I52" s="22">
        <f>E52-G52</f>
        <v>4392110</v>
      </c>
      <c r="K52" s="3">
        <f>IF(G52=0,"n/a",IF(AND(I52/G52&lt;1,I52/G52&gt;-1),I52/G52,"n/a"))</f>
        <v>0.20618641395129747</v>
      </c>
    </row>
    <row r="53" spans="2:15" ht="6.95" customHeight="1" x14ac:dyDescent="0.2">
      <c r="E53" s="22"/>
      <c r="F53" s="46"/>
      <c r="G53" s="22"/>
      <c r="H53" s="46"/>
      <c r="I53" s="22"/>
      <c r="K53" s="10"/>
      <c r="M53" s="51"/>
      <c r="N53" s="51"/>
      <c r="O53" s="51"/>
    </row>
    <row r="54" spans="2:15" x14ac:dyDescent="0.2">
      <c r="B54" s="45" t="s">
        <v>32</v>
      </c>
      <c r="E54" s="22"/>
      <c r="F54" s="46"/>
      <c r="G54" s="22"/>
      <c r="H54" s="23"/>
      <c r="I54" s="22"/>
      <c r="K54" s="10"/>
    </row>
    <row r="55" spans="2:15" x14ac:dyDescent="0.2">
      <c r="C55" s="37" t="s">
        <v>15</v>
      </c>
      <c r="E55" s="22">
        <v>2214683</v>
      </c>
      <c r="F55" s="46"/>
      <c r="G55" s="22">
        <v>2416404</v>
      </c>
      <c r="H55" s="23"/>
      <c r="I55" s="22">
        <f>E55-G55</f>
        <v>-201721</v>
      </c>
      <c r="K55" s="3">
        <f>IF(G55=0,"n/a",IF(AND(I55/G55&lt;1,I55/G55&gt;-1),I55/G55,"n/a"))</f>
        <v>-8.3479832014845198E-2</v>
      </c>
    </row>
    <row r="56" spans="2:15" x14ac:dyDescent="0.2">
      <c r="C56" s="37" t="s">
        <v>16</v>
      </c>
      <c r="E56" s="24">
        <v>80237</v>
      </c>
      <c r="F56" s="46"/>
      <c r="G56" s="24">
        <v>142477</v>
      </c>
      <c r="H56" s="23"/>
      <c r="I56" s="24">
        <f>E56-G56</f>
        <v>-62240</v>
      </c>
      <c r="K56" s="8">
        <f>IF(G56=0,"n/a",IF(AND(I56/G56&lt;1,I56/G56&gt;-1),I56/G56,"n/a"))</f>
        <v>-0.43684243772679099</v>
      </c>
    </row>
    <row r="57" spans="2:15" ht="6.95" customHeight="1" x14ac:dyDescent="0.2">
      <c r="E57" s="22"/>
      <c r="F57" s="46"/>
      <c r="G57" s="22"/>
      <c r="H57" s="46"/>
      <c r="I57" s="22"/>
      <c r="K57" s="10"/>
      <c r="M57" s="51"/>
      <c r="N57" s="51"/>
      <c r="O57" s="51"/>
    </row>
    <row r="58" spans="2:15" x14ac:dyDescent="0.2">
      <c r="C58" s="37" t="s">
        <v>17</v>
      </c>
      <c r="E58" s="24">
        <f>SUM(E55:E56)</f>
        <v>2294920</v>
      </c>
      <c r="F58" s="46"/>
      <c r="G58" s="24">
        <f>SUM(G55:G56)</f>
        <v>2558881</v>
      </c>
      <c r="H58" s="23"/>
      <c r="I58" s="24">
        <f>E58-G58</f>
        <v>-263961</v>
      </c>
      <c r="K58" s="8">
        <f>IF(G58=0,"n/a",IF(AND(I58/G58&lt;1,I58/G58&gt;-1),I58/G58,"n/a"))</f>
        <v>-0.10315485557945055</v>
      </c>
    </row>
    <row r="59" spans="2:15" ht="6.95" customHeight="1" x14ac:dyDescent="0.2">
      <c r="E59" s="22"/>
      <c r="F59" s="46"/>
      <c r="G59" s="22"/>
      <c r="H59" s="46"/>
      <c r="I59" s="22"/>
      <c r="K59" s="10"/>
      <c r="M59" s="51"/>
      <c r="N59" s="51"/>
      <c r="O59" s="51"/>
    </row>
    <row r="60" spans="2:15" x14ac:dyDescent="0.2">
      <c r="C60" s="37" t="s">
        <v>33</v>
      </c>
      <c r="E60" s="22">
        <f>E52+E58</f>
        <v>27988676</v>
      </c>
      <c r="F60" s="46"/>
      <c r="G60" s="22">
        <f>G52+G58</f>
        <v>23860527</v>
      </c>
      <c r="H60" s="23"/>
      <c r="I60" s="22">
        <f>E60-G60</f>
        <v>4128149</v>
      </c>
      <c r="K60" s="3">
        <f>IF(G60=0,"n/a",IF(AND(I60/G60&lt;1,I60/G60&gt;-1),I60/G60,"n/a"))</f>
        <v>0.17301164387525891</v>
      </c>
    </row>
    <row r="61" spans="2:15" ht="6.95" customHeight="1" x14ac:dyDescent="0.2">
      <c r="E61" s="22"/>
      <c r="F61" s="46"/>
      <c r="G61" s="22"/>
      <c r="H61" s="46"/>
      <c r="I61" s="22"/>
      <c r="K61" s="10"/>
      <c r="M61" s="51"/>
      <c r="N61" s="51"/>
      <c r="O61" s="51"/>
    </row>
    <row r="62" spans="2:15" x14ac:dyDescent="0.2">
      <c r="B62" s="45" t="s">
        <v>34</v>
      </c>
      <c r="E62" s="22"/>
      <c r="F62" s="46"/>
      <c r="G62" s="22"/>
      <c r="H62" s="23"/>
      <c r="I62" s="22"/>
      <c r="K62" s="10"/>
    </row>
    <row r="63" spans="2:15" x14ac:dyDescent="0.2">
      <c r="C63" s="37" t="s">
        <v>20</v>
      </c>
      <c r="E63" s="22">
        <v>3302495</v>
      </c>
      <c r="F63" s="46"/>
      <c r="G63" s="22">
        <v>3489578</v>
      </c>
      <c r="H63" s="23"/>
      <c r="I63" s="22">
        <f>E63-G63</f>
        <v>-187083</v>
      </c>
      <c r="K63" s="3">
        <f>IF(G63=0,"n/a",IF(AND(I63/G63&lt;1,I63/G63&gt;-1),I63/G63,"n/a"))</f>
        <v>-5.3611926714347696E-2</v>
      </c>
    </row>
    <row r="64" spans="2:15" x14ac:dyDescent="0.2">
      <c r="C64" s="37" t="s">
        <v>21</v>
      </c>
      <c r="E64" s="24">
        <v>14548309</v>
      </c>
      <c r="F64" s="46"/>
      <c r="G64" s="24">
        <v>13879096</v>
      </c>
      <c r="H64" s="23"/>
      <c r="I64" s="24">
        <f>E64-G64</f>
        <v>669213</v>
      </c>
      <c r="K64" s="8">
        <f>IF(G64=0,"n/a",IF(AND(I64/G64&lt;1,I64/G64&gt;-1),I64/G64,"n/a"))</f>
        <v>4.821733346321691E-2</v>
      </c>
    </row>
    <row r="65" spans="1:15" ht="6.95" customHeight="1" x14ac:dyDescent="0.2">
      <c r="E65" s="22"/>
      <c r="F65" s="46"/>
      <c r="G65" s="22"/>
      <c r="H65" s="46"/>
      <c r="I65" s="22"/>
      <c r="K65" s="10"/>
      <c r="M65" s="51"/>
      <c r="N65" s="51"/>
      <c r="O65" s="51"/>
    </row>
    <row r="66" spans="1:15" x14ac:dyDescent="0.2">
      <c r="C66" s="37" t="s">
        <v>22</v>
      </c>
      <c r="E66" s="24">
        <f>SUM(E63:E64)</f>
        <v>17850804</v>
      </c>
      <c r="F66" s="46"/>
      <c r="G66" s="24">
        <f>SUM(G63:G64)</f>
        <v>17368674</v>
      </c>
      <c r="H66" s="23"/>
      <c r="I66" s="24">
        <f>E66-G66</f>
        <v>482130</v>
      </c>
      <c r="K66" s="8">
        <f>IF(G66=0,"n/a",IF(AND(I66/G66&lt;1,I66/G66&gt;-1),I66/G66,"n/a"))</f>
        <v>2.7758595733905767E-2</v>
      </c>
    </row>
    <row r="67" spans="1:15" ht="6.95" customHeight="1" x14ac:dyDescent="0.2">
      <c r="E67" s="22"/>
      <c r="F67" s="46"/>
      <c r="G67" s="22"/>
      <c r="H67" s="46"/>
      <c r="I67" s="22"/>
      <c r="K67" s="10"/>
      <c r="M67" s="51"/>
      <c r="N67" s="51"/>
      <c r="O67" s="51"/>
    </row>
    <row r="68" spans="1:15" ht="12.75" thickBot="1" x14ac:dyDescent="0.25">
      <c r="C68" s="37" t="s">
        <v>35</v>
      </c>
      <c r="E68" s="25">
        <f>E60+E66</f>
        <v>45839480</v>
      </c>
      <c r="F68" s="46"/>
      <c r="G68" s="25">
        <f>G60+G66</f>
        <v>41229201</v>
      </c>
      <c r="H68" s="23"/>
      <c r="I68" s="25">
        <f>E68-G68</f>
        <v>4610279</v>
      </c>
      <c r="K68" s="17">
        <f>IF(G68=0,"n/a",IF(AND(I68/G68&lt;1,I68/G68&gt;-1),I68/G68,"n/a"))</f>
        <v>0.11182072143479084</v>
      </c>
    </row>
    <row r="69" spans="1:15" ht="12.75" thickTop="1" x14ac:dyDescent="0.2"/>
    <row r="70" spans="1:15" ht="12.75" customHeight="1" x14ac:dyDescent="0.2">
      <c r="A70" s="37" t="s">
        <v>3</v>
      </c>
      <c r="C70" s="61" t="s">
        <v>36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5" x14ac:dyDescent="0.2">
      <c r="A71" s="37" t="s">
        <v>3</v>
      </c>
    </row>
    <row r="72" spans="1:15" x14ac:dyDescent="0.2">
      <c r="A72" s="37" t="s">
        <v>3</v>
      </c>
    </row>
    <row r="73" spans="1:15" x14ac:dyDescent="0.2">
      <c r="A73" s="37" t="s">
        <v>3</v>
      </c>
    </row>
    <row r="74" spans="1:15" x14ac:dyDescent="0.2">
      <c r="A74" s="37" t="s">
        <v>3</v>
      </c>
    </row>
    <row r="75" spans="1:15" x14ac:dyDescent="0.2">
      <c r="A75" s="37" t="s">
        <v>3</v>
      </c>
    </row>
    <row r="76" spans="1:15" x14ac:dyDescent="0.2">
      <c r="A76" s="37" t="s">
        <v>3</v>
      </c>
    </row>
    <row r="77" spans="1:15" x14ac:dyDescent="0.2">
      <c r="A77" s="37" t="s">
        <v>3</v>
      </c>
    </row>
    <row r="78" spans="1:15" x14ac:dyDescent="0.2">
      <c r="A78" s="37" t="s">
        <v>3</v>
      </c>
    </row>
    <row r="79" spans="1:15" x14ac:dyDescent="0.2">
      <c r="A79" s="37" t="s">
        <v>3</v>
      </c>
    </row>
    <row r="80" spans="1:15" x14ac:dyDescent="0.2">
      <c r="A80" s="37" t="s">
        <v>3</v>
      </c>
    </row>
    <row r="81" spans="1:1" x14ac:dyDescent="0.2">
      <c r="A81" s="37" t="s">
        <v>3</v>
      </c>
    </row>
    <row r="82" spans="1:1" x14ac:dyDescent="0.2">
      <c r="A82" s="37" t="s">
        <v>3</v>
      </c>
    </row>
    <row r="83" spans="1:1" x14ac:dyDescent="0.2">
      <c r="A83" s="37" t="s">
        <v>3</v>
      </c>
    </row>
    <row r="84" spans="1:1" x14ac:dyDescent="0.2">
      <c r="A84" s="37" t="s">
        <v>3</v>
      </c>
    </row>
  </sheetData>
  <mergeCells count="2">
    <mergeCell ref="M6:O6"/>
    <mergeCell ref="I6:K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36" activePane="bottomRight" state="frozen"/>
      <selection activeCell="M42" sqref="M42"/>
      <selection pane="topRight" activeCell="M42" sqref="M42"/>
      <selection pane="bottomLeft" activeCell="M42" sqref="M42"/>
      <selection pane="bottomRight" activeCell="D4" sqref="D4"/>
    </sheetView>
  </sheetViews>
  <sheetFormatPr defaultColWidth="9.140625" defaultRowHeight="12" x14ac:dyDescent="0.2"/>
  <cols>
    <col min="1" max="2" width="1.7109375" style="37" customWidth="1"/>
    <col min="3" max="3" width="9.140625" style="37"/>
    <col min="4" max="4" width="27.85546875" style="37" customWidth="1"/>
    <col min="5" max="5" width="16.7109375" style="37" customWidth="1"/>
    <col min="6" max="6" width="0.85546875" style="37" customWidth="1"/>
    <col min="7" max="7" width="16.7109375" style="37" customWidth="1"/>
    <col min="8" max="8" width="0.85546875" style="37" customWidth="1"/>
    <col min="9" max="9" width="16.7109375" style="37" customWidth="1"/>
    <col min="10" max="10" width="0.85546875" style="37" customWidth="1"/>
    <col min="11" max="11" width="7.7109375" style="38" customWidth="1"/>
    <col min="12" max="12" width="0.85546875" style="37" customWidth="1"/>
    <col min="13" max="13" width="10.7109375" style="38" customWidth="1"/>
    <col min="14" max="14" width="0.85546875" style="38" customWidth="1"/>
    <col min="15" max="15" width="10.7109375" style="38" customWidth="1"/>
    <col min="16" max="16384" width="9.140625" style="37"/>
  </cols>
  <sheetData>
    <row r="1" spans="1:15" s="35" customFormat="1" ht="15" x14ac:dyDescent="0.25"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8"/>
      <c r="N1" s="58"/>
      <c r="O1" s="58"/>
    </row>
    <row r="2" spans="1:15" s="35" customFormat="1" ht="15" x14ac:dyDescent="0.25"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</row>
    <row r="3" spans="1:15" s="35" customFormat="1" ht="15" x14ac:dyDescent="0.25">
      <c r="C3" s="57" t="s">
        <v>46</v>
      </c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</row>
    <row r="4" spans="1:15" s="36" customFormat="1" ht="12.75" x14ac:dyDescent="0.2">
      <c r="C4" s="59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60"/>
      <c r="O4" s="60"/>
    </row>
    <row r="5" spans="1:15" x14ac:dyDescent="0.2">
      <c r="A5" s="37" t="s">
        <v>3</v>
      </c>
    </row>
    <row r="6" spans="1:15" s="39" customFormat="1" ht="12.75" x14ac:dyDescent="0.2">
      <c r="A6" s="39" t="s">
        <v>3</v>
      </c>
      <c r="I6" s="64" t="s">
        <v>44</v>
      </c>
      <c r="J6" s="64"/>
      <c r="K6" s="64"/>
      <c r="M6" s="63" t="s">
        <v>4</v>
      </c>
      <c r="N6" s="63"/>
      <c r="O6" s="63"/>
    </row>
    <row r="7" spans="1:15" s="39" customFormat="1" ht="12.75" x14ac:dyDescent="0.2">
      <c r="E7" s="40" t="s">
        <v>5</v>
      </c>
      <c r="G7" s="40" t="s">
        <v>5</v>
      </c>
      <c r="I7" s="40"/>
      <c r="K7" s="41"/>
      <c r="M7" s="41"/>
      <c r="N7" s="42"/>
      <c r="O7" s="41"/>
    </row>
    <row r="8" spans="1:15" s="39" customFormat="1" ht="12.75" x14ac:dyDescent="0.2">
      <c r="A8" s="36" t="s">
        <v>6</v>
      </c>
      <c r="E8" s="43">
        <v>2019</v>
      </c>
      <c r="G8" s="43">
        <f>E8-1</f>
        <v>2018</v>
      </c>
      <c r="I8" s="43" t="s">
        <v>7</v>
      </c>
      <c r="K8" s="44" t="s">
        <v>8</v>
      </c>
      <c r="M8" s="44">
        <f>E8</f>
        <v>2019</v>
      </c>
      <c r="N8" s="42"/>
      <c r="O8" s="44">
        <f>G8</f>
        <v>2018</v>
      </c>
    </row>
    <row r="9" spans="1:15" x14ac:dyDescent="0.2">
      <c r="B9" s="45" t="s">
        <v>9</v>
      </c>
    </row>
    <row r="10" spans="1:15" x14ac:dyDescent="0.2">
      <c r="C10" s="37" t="s">
        <v>10</v>
      </c>
      <c r="E10" s="1">
        <v>19721733.649999999</v>
      </c>
      <c r="F10" s="2"/>
      <c r="G10" s="1">
        <v>20222120.640000001</v>
      </c>
      <c r="H10" s="46"/>
      <c r="I10" s="1">
        <f>E10-G10</f>
        <v>-500386.99000000209</v>
      </c>
      <c r="K10" s="3">
        <f>IF(G10=0,"n/a",IF(AND(I10/G10&lt;1,I10/G10&gt;-1),I10/G10,"n/a"))</f>
        <v>-2.474453589255227E-2</v>
      </c>
      <c r="M10" s="4">
        <f>IF(E48=0,"n/a",E10/E48)</f>
        <v>1.5251879153248653</v>
      </c>
      <c r="N10" s="48"/>
      <c r="O10" s="4">
        <f>IF(G48=0,"n/a",G10/G48)</f>
        <v>1.5963515934330994</v>
      </c>
    </row>
    <row r="11" spans="1:15" x14ac:dyDescent="0.2">
      <c r="C11" s="37" t="s">
        <v>11</v>
      </c>
      <c r="E11" s="5">
        <v>9673505.0700000003</v>
      </c>
      <c r="F11" s="46"/>
      <c r="G11" s="5">
        <v>11270179.119999999</v>
      </c>
      <c r="H11" s="46"/>
      <c r="I11" s="5">
        <f>E11-G11</f>
        <v>-1596674.0499999989</v>
      </c>
      <c r="K11" s="3">
        <f>IF(G11=0,"n/a",IF(AND(I11/G11&lt;1,I11/G11&gt;-1),I11/G11,"n/a"))</f>
        <v>-0.14167246438581882</v>
      </c>
      <c r="M11" s="6">
        <f>IF(E49=0,"n/a",E11/E49)</f>
        <v>0.92000703688271901</v>
      </c>
      <c r="N11" s="48"/>
      <c r="O11" s="6">
        <f>IF(G49=0,"n/a",G11/G49)</f>
        <v>0.94324848779249126</v>
      </c>
    </row>
    <row r="12" spans="1:15" x14ac:dyDescent="0.2">
      <c r="C12" s="37" t="s">
        <v>12</v>
      </c>
      <c r="E12" s="7">
        <v>791043.33</v>
      </c>
      <c r="F12" s="46"/>
      <c r="G12" s="7">
        <v>1142687.28</v>
      </c>
      <c r="H12" s="46"/>
      <c r="I12" s="7">
        <f>E12-G12</f>
        <v>-351643.95000000007</v>
      </c>
      <c r="K12" s="8">
        <f>IF(G12=0,"n/a",IF(AND(I12/G12&lt;1,I12/G12&gt;-1),I12/G12,"n/a"))</f>
        <v>-0.30773419478337072</v>
      </c>
      <c r="M12" s="9">
        <f>IF(E50=0,"n/a",E12/E50)</f>
        <v>0.66762937036968262</v>
      </c>
      <c r="N12" s="48"/>
      <c r="O12" s="9">
        <f>IF(G50=0,"n/a",G12/G50)</f>
        <v>0.70929648699732784</v>
      </c>
    </row>
    <row r="13" spans="1:15" ht="6.95" customHeight="1" x14ac:dyDescent="0.2">
      <c r="E13" s="5"/>
      <c r="F13" s="46"/>
      <c r="G13" s="5"/>
      <c r="H13" s="46"/>
      <c r="I13" s="5"/>
      <c r="K13" s="10"/>
      <c r="M13" s="48"/>
      <c r="N13" s="48"/>
      <c r="O13" s="48"/>
    </row>
    <row r="14" spans="1:15" x14ac:dyDescent="0.2">
      <c r="C14" s="37" t="s">
        <v>13</v>
      </c>
      <c r="E14" s="5">
        <f>SUM(E10:E12)</f>
        <v>30186282.049999997</v>
      </c>
      <c r="F14" s="46"/>
      <c r="G14" s="5">
        <f>SUM(G10:G12)</f>
        <v>32634987.039999999</v>
      </c>
      <c r="H14" s="46"/>
      <c r="I14" s="5">
        <f>E14-G14</f>
        <v>-2448704.9900000021</v>
      </c>
      <c r="K14" s="3">
        <f>IF(G14=0,"n/a",IF(AND(I14/G14&lt;1,I14/G14&gt;-1),I14/G14,"n/a"))</f>
        <v>-7.5033122795442733E-2</v>
      </c>
      <c r="M14" s="6">
        <f>IF(E52=0,"n/a",E14/E52)</f>
        <v>1.2255828488051064</v>
      </c>
      <c r="N14" s="48"/>
      <c r="O14" s="6">
        <f>IF(G52=0,"n/a",G14/G52)</f>
        <v>1.2443284865318307</v>
      </c>
    </row>
    <row r="15" spans="1:15" ht="6.95" customHeight="1" x14ac:dyDescent="0.2">
      <c r="E15" s="5"/>
      <c r="F15" s="46"/>
      <c r="G15" s="5"/>
      <c r="H15" s="46"/>
      <c r="I15" s="5"/>
      <c r="K15" s="10"/>
      <c r="M15" s="48"/>
      <c r="N15" s="48"/>
      <c r="O15" s="48"/>
    </row>
    <row r="16" spans="1:15" x14ac:dyDescent="0.2">
      <c r="B16" s="45" t="s">
        <v>14</v>
      </c>
      <c r="E16" s="5"/>
      <c r="F16" s="46"/>
      <c r="G16" s="5"/>
      <c r="H16" s="46"/>
      <c r="I16" s="5"/>
      <c r="K16" s="10"/>
      <c r="M16" s="48"/>
      <c r="N16" s="48"/>
      <c r="O16" s="48"/>
    </row>
    <row r="17" spans="2:15" x14ac:dyDescent="0.2">
      <c r="C17" s="37" t="s">
        <v>15</v>
      </c>
      <c r="E17" s="5">
        <v>912078.66</v>
      </c>
      <c r="F17" s="46"/>
      <c r="G17" s="5">
        <v>1297167.6299999999</v>
      </c>
      <c r="H17" s="46"/>
      <c r="I17" s="5">
        <f>E17-G17</f>
        <v>-385088.96999999986</v>
      </c>
      <c r="K17" s="3">
        <f>IF(G17=0,"n/a",IF(AND(I17/G17&lt;1,I17/G17&gt;-1),I17/G17,"n/a"))</f>
        <v>-0.29686908699687481</v>
      </c>
      <c r="M17" s="6">
        <f>IF(E55=0,"n/a",E17/E55)</f>
        <v>0.40647299661078889</v>
      </c>
      <c r="N17" s="48"/>
      <c r="O17" s="6">
        <f>IF(G55=0,"n/a",G17/G55)</f>
        <v>0.46090035215058439</v>
      </c>
    </row>
    <row r="18" spans="2:15" x14ac:dyDescent="0.2">
      <c r="C18" s="37" t="s">
        <v>16</v>
      </c>
      <c r="E18" s="7">
        <v>67345.460000000006</v>
      </c>
      <c r="F18" s="11"/>
      <c r="G18" s="7">
        <v>77066.929999999993</v>
      </c>
      <c r="H18" s="12"/>
      <c r="I18" s="7">
        <f>E18-G18</f>
        <v>-9721.4699999999866</v>
      </c>
      <c r="K18" s="8">
        <f>IF(G18=0,"n/a",IF(AND(I18/G18&lt;1,I18/G18&gt;-1),I18/G18,"n/a"))</f>
        <v>-0.12614321084283475</v>
      </c>
      <c r="M18" s="9">
        <f>IF(E56=0,"n/a",E18/E56)</f>
        <v>0.45075773903149163</v>
      </c>
      <c r="N18" s="48"/>
      <c r="O18" s="9">
        <f>IF(G56=0,"n/a",G18/G56)</f>
        <v>0.48725037460405768</v>
      </c>
    </row>
    <row r="19" spans="2:15" ht="6.95" customHeight="1" x14ac:dyDescent="0.2">
      <c r="E19" s="5"/>
      <c r="F19" s="49"/>
      <c r="G19" s="5"/>
      <c r="H19" s="49"/>
      <c r="I19" s="5"/>
      <c r="K19" s="10"/>
      <c r="M19" s="48"/>
      <c r="N19" s="48"/>
      <c r="O19" s="48"/>
    </row>
    <row r="20" spans="2:15" x14ac:dyDescent="0.2">
      <c r="C20" s="37" t="s">
        <v>17</v>
      </c>
      <c r="E20" s="7">
        <f>SUM(E17:E18)</f>
        <v>979424.12</v>
      </c>
      <c r="F20" s="11"/>
      <c r="G20" s="7">
        <f>SUM(G17:G18)</f>
        <v>1374234.5599999998</v>
      </c>
      <c r="H20" s="12"/>
      <c r="I20" s="7">
        <f>E20-G20</f>
        <v>-394810.43999999983</v>
      </c>
      <c r="K20" s="8">
        <f>IF(G20=0,"n/a",IF(AND(I20/G20&lt;1,I20/G20&gt;-1),I20/G20,"n/a"))</f>
        <v>-0.28729479776727479</v>
      </c>
      <c r="M20" s="9">
        <f>IF(E58=0,"n/a",E20/E58)</f>
        <v>0.40923754329813772</v>
      </c>
      <c r="N20" s="48"/>
      <c r="O20" s="9">
        <f>IF(G58=0,"n/a",G20/G58)</f>
        <v>0.46230239777594467</v>
      </c>
    </row>
    <row r="21" spans="2:15" ht="6.95" customHeight="1" x14ac:dyDescent="0.2">
      <c r="E21" s="5"/>
      <c r="F21" s="49"/>
      <c r="G21" s="5"/>
      <c r="H21" s="49"/>
      <c r="I21" s="5"/>
      <c r="K21" s="10"/>
      <c r="M21" s="48"/>
      <c r="N21" s="48"/>
      <c r="O21" s="48"/>
    </row>
    <row r="22" spans="2:15" x14ac:dyDescent="0.2">
      <c r="C22" s="37" t="s">
        <v>18</v>
      </c>
      <c r="E22" s="5">
        <f>E14+E20</f>
        <v>31165706.169999998</v>
      </c>
      <c r="F22" s="49"/>
      <c r="G22" s="5">
        <f>G14+G20</f>
        <v>34009221.600000001</v>
      </c>
      <c r="H22" s="49"/>
      <c r="I22" s="5">
        <f>E22-G22</f>
        <v>-2843515.4300000034</v>
      </c>
      <c r="K22" s="3">
        <f>IF(G22=0,"n/a",IF(AND(I22/G22&lt;1,I22/G22&gt;-1),I22/G22,"n/a"))</f>
        <v>-8.3610129730225968E-2</v>
      </c>
      <c r="M22" s="6">
        <f>IF(E60=0,"n/a",E22/E60)</f>
        <v>1.1532844482311166</v>
      </c>
      <c r="N22" s="48"/>
      <c r="O22" s="6">
        <f>IF(G60=0,"n/a",G22/G60)</f>
        <v>1.1647163220697563</v>
      </c>
    </row>
    <row r="23" spans="2:15" ht="6.95" customHeight="1" x14ac:dyDescent="0.2">
      <c r="E23" s="5"/>
      <c r="F23" s="49"/>
      <c r="G23" s="5"/>
      <c r="H23" s="49"/>
      <c r="I23" s="5"/>
      <c r="K23" s="10"/>
      <c r="M23" s="48"/>
      <c r="N23" s="48"/>
      <c r="O23" s="48"/>
    </row>
    <row r="24" spans="2:15" x14ac:dyDescent="0.2">
      <c r="B24" s="45" t="s">
        <v>19</v>
      </c>
      <c r="E24" s="5"/>
      <c r="F24" s="49"/>
      <c r="G24" s="5"/>
      <c r="H24" s="49"/>
      <c r="I24" s="5"/>
      <c r="K24" s="10"/>
      <c r="M24" s="48"/>
      <c r="N24" s="48"/>
      <c r="O24" s="48"/>
    </row>
    <row r="25" spans="2:15" x14ac:dyDescent="0.2">
      <c r="C25" s="37" t="s">
        <v>20</v>
      </c>
      <c r="E25" s="5">
        <v>657427.02</v>
      </c>
      <c r="F25" s="49"/>
      <c r="G25" s="5">
        <v>615009.63</v>
      </c>
      <c r="H25" s="49"/>
      <c r="I25" s="5">
        <f>E25-G25</f>
        <v>42417.390000000014</v>
      </c>
      <c r="K25" s="3">
        <f>IF(G25=0,"n/a",IF(AND(I25/G25&lt;1,I25/G25&gt;-1),I25/G25,"n/a"))</f>
        <v>6.8970285879913801E-2</v>
      </c>
      <c r="M25" s="6">
        <f>IF(E63=0,"n/a",E25/E63)</f>
        <v>0.15281160874211974</v>
      </c>
      <c r="N25" s="48"/>
      <c r="O25" s="6">
        <f>IF(G63=0,"n/a",G25/G63)</f>
        <v>0.12698871119007002</v>
      </c>
    </row>
    <row r="26" spans="2:15" x14ac:dyDescent="0.2">
      <c r="C26" s="37" t="s">
        <v>21</v>
      </c>
      <c r="E26" s="7">
        <v>1025910.86</v>
      </c>
      <c r="F26" s="11"/>
      <c r="G26" s="7">
        <v>1019829.26</v>
      </c>
      <c r="H26" s="12"/>
      <c r="I26" s="7">
        <f>E26-G26</f>
        <v>6081.5999999999767</v>
      </c>
      <c r="K26" s="8">
        <f>IF(G26=0,"n/a",IF(AND(I26/G26&lt;1,I26/G26&gt;-1),I26/G26,"n/a"))</f>
        <v>5.9633511593891481E-3</v>
      </c>
      <c r="M26" s="9">
        <f>IF(E64=0,"n/a",E26/E64)</f>
        <v>7.405720167080633E-2</v>
      </c>
      <c r="N26" s="48"/>
      <c r="O26" s="9">
        <f>IF(G64=0,"n/a",G26/G64)</f>
        <v>7.3843693648552908E-2</v>
      </c>
    </row>
    <row r="27" spans="2:15" ht="6.95" customHeight="1" x14ac:dyDescent="0.2">
      <c r="E27" s="5"/>
      <c r="F27" s="49"/>
      <c r="G27" s="5"/>
      <c r="H27" s="49"/>
      <c r="I27" s="5"/>
      <c r="K27" s="10"/>
      <c r="M27" s="48"/>
      <c r="N27" s="48"/>
      <c r="O27" s="48"/>
    </row>
    <row r="28" spans="2:15" x14ac:dyDescent="0.2">
      <c r="C28" s="37" t="s">
        <v>22</v>
      </c>
      <c r="E28" s="7">
        <f>SUM(E25:E26)</f>
        <v>1683337.88</v>
      </c>
      <c r="F28" s="11"/>
      <c r="G28" s="7">
        <f>SUM(G25:G26)</f>
        <v>1634838.8900000001</v>
      </c>
      <c r="H28" s="12"/>
      <c r="I28" s="7">
        <f>E28-G28</f>
        <v>48498.989999999758</v>
      </c>
      <c r="K28" s="8">
        <f>IF(G28=0,"n/a",IF(AND(I28/G28&lt;1,I28/G28&gt;-1),I28/G28,"n/a"))</f>
        <v>2.9665914052240189E-2</v>
      </c>
      <c r="M28" s="9">
        <f>IF(E66=0,"n/a",E28/E66)</f>
        <v>9.271953898721233E-2</v>
      </c>
      <c r="N28" s="48"/>
      <c r="O28" s="9">
        <f>IF(G66=0,"n/a",G28/G66)</f>
        <v>8.764165654444267E-2</v>
      </c>
    </row>
    <row r="29" spans="2:15" ht="6.95" customHeight="1" x14ac:dyDescent="0.2">
      <c r="E29" s="5"/>
      <c r="F29" s="49"/>
      <c r="G29" s="5"/>
      <c r="H29" s="49"/>
      <c r="I29" s="5"/>
      <c r="K29" s="10"/>
      <c r="M29" s="48"/>
      <c r="N29" s="48"/>
      <c r="O29" s="48"/>
    </row>
    <row r="30" spans="2:15" x14ac:dyDescent="0.2">
      <c r="C30" s="37" t="s">
        <v>23</v>
      </c>
      <c r="E30" s="5">
        <f>E22+E28</f>
        <v>32849044.049999997</v>
      </c>
      <c r="F30" s="49"/>
      <c r="G30" s="5">
        <f>G22+G28</f>
        <v>35644060.490000002</v>
      </c>
      <c r="H30" s="49"/>
      <c r="I30" s="5">
        <f>E30-G30</f>
        <v>-2795016.4400000051</v>
      </c>
      <c r="K30" s="3">
        <f>IF(G30=0,"n/a",IF(AND(I30/G30&lt;1,I30/G30&gt;-1),I30/G30,"n/a"))</f>
        <v>-7.8414647533890006E-2</v>
      </c>
      <c r="M30" s="4">
        <f>IF(E68=0,"n/a",E30/E68)</f>
        <v>0.72709313406668352</v>
      </c>
      <c r="N30" s="48"/>
      <c r="O30" s="4">
        <f>IF(G68=0,"n/a",G30/G68)</f>
        <v>0.74486186904467033</v>
      </c>
    </row>
    <row r="31" spans="2:15" ht="6.95" customHeight="1" x14ac:dyDescent="0.2">
      <c r="E31" s="5"/>
      <c r="F31" s="49"/>
      <c r="G31" s="5"/>
      <c r="H31" s="49"/>
      <c r="I31" s="5"/>
      <c r="K31" s="10"/>
      <c r="M31" s="51"/>
      <c r="N31" s="51"/>
      <c r="O31" s="51"/>
    </row>
    <row r="32" spans="2:15" x14ac:dyDescent="0.2">
      <c r="B32" s="37" t="s">
        <v>24</v>
      </c>
      <c r="E32" s="5">
        <v>-643756.29</v>
      </c>
      <c r="F32" s="49"/>
      <c r="G32" s="5">
        <v>-1520840.82</v>
      </c>
      <c r="H32" s="49"/>
      <c r="I32" s="5">
        <f>E32-G32</f>
        <v>877084.53</v>
      </c>
      <c r="K32" s="3">
        <f>IF(G32=0,"n/a",IF(AND(I32/G32&lt;1,I32/G32&gt;-1),I32/G32,"n/a"))</f>
        <v>-0.57671027662184926</v>
      </c>
      <c r="M32" s="51"/>
      <c r="N32" s="51"/>
      <c r="O32" s="51"/>
    </row>
    <row r="33" spans="1:15" x14ac:dyDescent="0.2">
      <c r="B33" s="37" t="s">
        <v>25</v>
      </c>
      <c r="E33" s="7">
        <v>1258669.6499999999</v>
      </c>
      <c r="F33" s="11"/>
      <c r="G33" s="7">
        <v>924633.02</v>
      </c>
      <c r="H33" s="12"/>
      <c r="I33" s="7">
        <f>E33-G33</f>
        <v>334036.62999999989</v>
      </c>
      <c r="K33" s="8">
        <f>IF(G33=0,"n/a",IF(AND(I33/G33&lt;1,I33/G33&gt;-1),I33/G33,"n/a"))</f>
        <v>0.36126400720579921</v>
      </c>
    </row>
    <row r="34" spans="1:15" ht="6.95" customHeight="1" x14ac:dyDescent="0.2">
      <c r="E34" s="13"/>
      <c r="F34" s="49"/>
      <c r="G34" s="13"/>
      <c r="H34" s="49"/>
      <c r="I34" s="13"/>
      <c r="K34" s="14"/>
      <c r="M34" s="51"/>
      <c r="N34" s="51"/>
      <c r="O34" s="51"/>
    </row>
    <row r="35" spans="1:15" ht="12.75" thickBot="1" x14ac:dyDescent="0.25">
      <c r="C35" s="37" t="s">
        <v>26</v>
      </c>
      <c r="E35" s="15">
        <f>SUM(E30:E33)</f>
        <v>33463957.409999996</v>
      </c>
      <c r="F35" s="16"/>
      <c r="G35" s="15">
        <f>SUM(G30:G33)</f>
        <v>35047852.690000005</v>
      </c>
      <c r="H35" s="49"/>
      <c r="I35" s="15">
        <f>E35-G35</f>
        <v>-1583895.2800000086</v>
      </c>
      <c r="K35" s="17">
        <f>IF(G35=0,"n/a",IF(AND(I35/G35&lt;1,I35/G35&gt;-1),I35/G35,"n/a"))</f>
        <v>-4.5192362967558693E-2</v>
      </c>
    </row>
    <row r="36" spans="1:15" ht="12.75" thickTop="1" x14ac:dyDescent="0.2">
      <c r="E36" s="13"/>
      <c r="F36" s="49"/>
      <c r="G36" s="13"/>
      <c r="H36" s="46"/>
      <c r="I36" s="13"/>
    </row>
    <row r="37" spans="1:15" x14ac:dyDescent="0.2">
      <c r="C37" s="37" t="s">
        <v>38</v>
      </c>
      <c r="E37" s="1">
        <v>1582490.63</v>
      </c>
      <c r="F37" s="1"/>
      <c r="G37" s="1">
        <v>1691550.61</v>
      </c>
      <c r="H37" s="46"/>
      <c r="I37" s="13"/>
    </row>
    <row r="38" spans="1:15" x14ac:dyDescent="0.2">
      <c r="C38" s="37" t="s">
        <v>39</v>
      </c>
      <c r="E38" s="5">
        <v>484452.51</v>
      </c>
      <c r="F38" s="13"/>
      <c r="G38" s="5">
        <v>491207.89</v>
      </c>
      <c r="H38" s="46"/>
      <c r="I38" s="13"/>
    </row>
    <row r="39" spans="1:15" x14ac:dyDescent="0.2">
      <c r="C39" s="37" t="s">
        <v>40</v>
      </c>
      <c r="E39" s="5">
        <v>129413.33</v>
      </c>
      <c r="F39" s="46"/>
      <c r="G39" s="5">
        <v>149640.76</v>
      </c>
      <c r="H39" s="46"/>
      <c r="I39" s="13"/>
    </row>
    <row r="40" spans="1:15" x14ac:dyDescent="0.2">
      <c r="C40" s="37" t="s">
        <v>41</v>
      </c>
      <c r="E40" s="5">
        <v>0</v>
      </c>
      <c r="F40" s="46"/>
      <c r="G40" s="5">
        <v>-92399.83</v>
      </c>
      <c r="H40" s="46"/>
      <c r="I40" s="13"/>
    </row>
    <row r="41" spans="1:15" x14ac:dyDescent="0.2">
      <c r="C41" s="37" t="s">
        <v>27</v>
      </c>
      <c r="E41" s="5">
        <v>623130.68000000005</v>
      </c>
      <c r="F41" s="46"/>
      <c r="G41" s="5">
        <v>681795.36</v>
      </c>
      <c r="H41" s="46"/>
      <c r="I41" s="13"/>
    </row>
    <row r="42" spans="1:15" x14ac:dyDescent="0.2">
      <c r="C42" s="37" t="s">
        <v>28</v>
      </c>
      <c r="E42" s="5">
        <v>0</v>
      </c>
      <c r="F42" s="46"/>
      <c r="G42" s="20">
        <v>-10.84</v>
      </c>
      <c r="H42" s="46"/>
      <c r="I42" s="13"/>
    </row>
    <row r="43" spans="1:15" x14ac:dyDescent="0.2">
      <c r="C43" s="37" t="s">
        <v>29</v>
      </c>
      <c r="E43" s="5">
        <v>318631.81</v>
      </c>
      <c r="F43" s="46"/>
      <c r="G43" s="20">
        <v>173937.74</v>
      </c>
      <c r="H43" s="46"/>
      <c r="I43" s="13"/>
    </row>
    <row r="44" spans="1:15" x14ac:dyDescent="0.2">
      <c r="C44" s="37" t="s">
        <v>42</v>
      </c>
      <c r="E44" s="5">
        <v>-292052.83</v>
      </c>
      <c r="F44" s="46"/>
      <c r="G44" s="21">
        <v>0</v>
      </c>
      <c r="H44" s="46"/>
      <c r="I44" s="13"/>
    </row>
    <row r="45" spans="1:15" x14ac:dyDescent="0.2">
      <c r="E45" s="22"/>
      <c r="F45" s="46"/>
      <c r="G45" s="46"/>
      <c r="H45" s="46"/>
      <c r="I45" s="46"/>
    </row>
    <row r="46" spans="1:15" ht="12.75" x14ac:dyDescent="0.2">
      <c r="A46" s="36" t="s">
        <v>30</v>
      </c>
      <c r="E46" s="22"/>
      <c r="F46" s="46"/>
      <c r="G46" s="46"/>
      <c r="H46" s="46"/>
      <c r="I46" s="46"/>
    </row>
    <row r="47" spans="1:15" x14ac:dyDescent="0.2">
      <c r="B47" s="45" t="s">
        <v>31</v>
      </c>
      <c r="E47" s="22"/>
      <c r="F47" s="46"/>
      <c r="G47" s="46"/>
      <c r="H47" s="46"/>
      <c r="I47" s="46"/>
    </row>
    <row r="48" spans="1:15" x14ac:dyDescent="0.2">
      <c r="C48" s="37" t="s">
        <v>10</v>
      </c>
      <c r="E48" s="22">
        <v>12930691</v>
      </c>
      <c r="F48" s="46"/>
      <c r="G48" s="22">
        <v>12667711</v>
      </c>
      <c r="H48" s="23"/>
      <c r="I48" s="22">
        <f>E48-G48</f>
        <v>262980</v>
      </c>
      <c r="K48" s="3">
        <f>IF(G48=0,"n/a",IF(AND(I48/G48&lt;1,I48/G48&gt;-1),I48/G48,"n/a"))</f>
        <v>2.0759867350936566E-2</v>
      </c>
    </row>
    <row r="49" spans="2:15" x14ac:dyDescent="0.2">
      <c r="C49" s="37" t="s">
        <v>11</v>
      </c>
      <c r="E49" s="22">
        <v>10514599</v>
      </c>
      <c r="F49" s="46"/>
      <c r="G49" s="22">
        <v>11948261</v>
      </c>
      <c r="H49" s="23"/>
      <c r="I49" s="22">
        <f>E49-G49</f>
        <v>-1433662</v>
      </c>
      <c r="K49" s="3">
        <f>IF(G49=0,"n/a",IF(AND(I49/G49&lt;1,I49/G49&gt;-1),I49/G49,"n/a"))</f>
        <v>-0.1199891766676339</v>
      </c>
    </row>
    <row r="50" spans="2:15" x14ac:dyDescent="0.2">
      <c r="C50" s="37" t="s">
        <v>12</v>
      </c>
      <c r="E50" s="24">
        <v>1184854</v>
      </c>
      <c r="F50" s="46"/>
      <c r="G50" s="24">
        <v>1611015</v>
      </c>
      <c r="H50" s="23"/>
      <c r="I50" s="24">
        <f>E50-G50</f>
        <v>-426161</v>
      </c>
      <c r="K50" s="8">
        <f>IF(G50=0,"n/a",IF(AND(I50/G50&lt;1,I50/G50&gt;-1),I50/G50,"n/a"))</f>
        <v>-0.26452950469114189</v>
      </c>
    </row>
    <row r="51" spans="2:15" ht="6.95" customHeight="1" x14ac:dyDescent="0.2">
      <c r="E51" s="22"/>
      <c r="F51" s="46"/>
      <c r="G51" s="22"/>
      <c r="H51" s="46"/>
      <c r="I51" s="22"/>
      <c r="K51" s="10"/>
      <c r="M51" s="51"/>
      <c r="N51" s="51"/>
      <c r="O51" s="51"/>
    </row>
    <row r="52" spans="2:15" x14ac:dyDescent="0.2">
      <c r="C52" s="37" t="s">
        <v>13</v>
      </c>
      <c r="E52" s="22">
        <f>SUM(E48:E50)</f>
        <v>24630144</v>
      </c>
      <c r="F52" s="46"/>
      <c r="G52" s="22">
        <f>SUM(G48:G50)</f>
        <v>26226987</v>
      </c>
      <c r="H52" s="23"/>
      <c r="I52" s="22">
        <f>E52-G52</f>
        <v>-1596843</v>
      </c>
      <c r="K52" s="3">
        <f>IF(G52=0,"n/a",IF(AND(I52/G52&lt;1,I52/G52&gt;-1),I52/G52,"n/a"))</f>
        <v>-6.0885491726518186E-2</v>
      </c>
    </row>
    <row r="53" spans="2:15" ht="6.95" customHeight="1" x14ac:dyDescent="0.2">
      <c r="E53" s="22"/>
      <c r="F53" s="46"/>
      <c r="G53" s="22"/>
      <c r="H53" s="46"/>
      <c r="I53" s="22"/>
      <c r="K53" s="10"/>
      <c r="M53" s="51"/>
      <c r="N53" s="51"/>
      <c r="O53" s="51"/>
    </row>
    <row r="54" spans="2:15" x14ac:dyDescent="0.2">
      <c r="B54" s="45" t="s">
        <v>32</v>
      </c>
      <c r="E54" s="22"/>
      <c r="F54" s="46"/>
      <c r="G54" s="22"/>
      <c r="H54" s="23"/>
      <c r="I54" s="22"/>
      <c r="K54" s="10"/>
    </row>
    <row r="55" spans="2:15" x14ac:dyDescent="0.2">
      <c r="C55" s="37" t="s">
        <v>15</v>
      </c>
      <c r="E55" s="22">
        <v>2243885</v>
      </c>
      <c r="F55" s="46"/>
      <c r="G55" s="22">
        <v>2814421</v>
      </c>
      <c r="H55" s="23"/>
      <c r="I55" s="22">
        <f>E55-G55</f>
        <v>-570536</v>
      </c>
      <c r="K55" s="3">
        <f>IF(G55=0,"n/a",IF(AND(I55/G55&lt;1,I55/G55&gt;-1),I55/G55,"n/a"))</f>
        <v>-0.20271878301078625</v>
      </c>
    </row>
    <row r="56" spans="2:15" x14ac:dyDescent="0.2">
      <c r="C56" s="37" t="s">
        <v>16</v>
      </c>
      <c r="E56" s="24">
        <v>149405</v>
      </c>
      <c r="F56" s="46"/>
      <c r="G56" s="24">
        <v>158167</v>
      </c>
      <c r="H56" s="23"/>
      <c r="I56" s="24">
        <f>E56-G56</f>
        <v>-8762</v>
      </c>
      <c r="K56" s="8">
        <f>IF(G56=0,"n/a",IF(AND(I56/G56&lt;1,I56/G56&gt;-1),I56/G56,"n/a"))</f>
        <v>-5.539714352551417E-2</v>
      </c>
    </row>
    <row r="57" spans="2:15" ht="6.95" customHeight="1" x14ac:dyDescent="0.2">
      <c r="E57" s="22"/>
      <c r="F57" s="46"/>
      <c r="G57" s="22"/>
      <c r="H57" s="46"/>
      <c r="I57" s="22"/>
      <c r="K57" s="10"/>
      <c r="M57" s="51"/>
      <c r="N57" s="51"/>
      <c r="O57" s="51"/>
    </row>
    <row r="58" spans="2:15" x14ac:dyDescent="0.2">
      <c r="C58" s="37" t="s">
        <v>17</v>
      </c>
      <c r="E58" s="24">
        <f>SUM(E55:E56)</f>
        <v>2393290</v>
      </c>
      <c r="F58" s="46"/>
      <c r="G58" s="24">
        <f>SUM(G55:G56)</f>
        <v>2972588</v>
      </c>
      <c r="H58" s="23"/>
      <c r="I58" s="24">
        <f>E58-G58</f>
        <v>-579298</v>
      </c>
      <c r="K58" s="8">
        <f>IF(G58=0,"n/a",IF(AND(I58/G58&lt;1,I58/G58&gt;-1),I58/G58,"n/a"))</f>
        <v>-0.19488001700874794</v>
      </c>
    </row>
    <row r="59" spans="2:15" ht="6.95" customHeight="1" x14ac:dyDescent="0.2">
      <c r="E59" s="22"/>
      <c r="F59" s="46"/>
      <c r="G59" s="22"/>
      <c r="H59" s="46"/>
      <c r="I59" s="22"/>
      <c r="K59" s="10"/>
      <c r="M59" s="51"/>
      <c r="N59" s="51"/>
      <c r="O59" s="51"/>
    </row>
    <row r="60" spans="2:15" x14ac:dyDescent="0.2">
      <c r="C60" s="37" t="s">
        <v>33</v>
      </c>
      <c r="E60" s="22">
        <f>E52+E58</f>
        <v>27023434</v>
      </c>
      <c r="F60" s="46"/>
      <c r="G60" s="22">
        <f>G52+G58</f>
        <v>29199575</v>
      </c>
      <c r="H60" s="23"/>
      <c r="I60" s="22">
        <f>E60-G60</f>
        <v>-2176141</v>
      </c>
      <c r="K60" s="3">
        <f>IF(G60=0,"n/a",IF(AND(I60/G60&lt;1,I60/G60&gt;-1),I60/G60,"n/a"))</f>
        <v>-7.4526461429661225E-2</v>
      </c>
    </row>
    <row r="61" spans="2:15" ht="6.95" customHeight="1" x14ac:dyDescent="0.2">
      <c r="E61" s="22"/>
      <c r="F61" s="46"/>
      <c r="G61" s="22"/>
      <c r="H61" s="46"/>
      <c r="I61" s="22"/>
      <c r="K61" s="10"/>
      <c r="M61" s="51"/>
      <c r="N61" s="51"/>
      <c r="O61" s="51"/>
    </row>
    <row r="62" spans="2:15" x14ac:dyDescent="0.2">
      <c r="B62" s="45" t="s">
        <v>34</v>
      </c>
      <c r="E62" s="22"/>
      <c r="F62" s="46"/>
      <c r="G62" s="22"/>
      <c r="H62" s="23"/>
      <c r="I62" s="22"/>
      <c r="K62" s="10"/>
    </row>
    <row r="63" spans="2:15" x14ac:dyDescent="0.2">
      <c r="C63" s="37" t="s">
        <v>20</v>
      </c>
      <c r="E63" s="22">
        <v>4302206</v>
      </c>
      <c r="F63" s="46"/>
      <c r="G63" s="22">
        <v>4843026</v>
      </c>
      <c r="H63" s="23"/>
      <c r="I63" s="22">
        <f>E63-G63</f>
        <v>-540820</v>
      </c>
      <c r="K63" s="3">
        <f>IF(G63=0,"n/a",IF(AND(I63/G63&lt;1,I63/G63&gt;-1),I63/G63,"n/a"))</f>
        <v>-0.11166985269127194</v>
      </c>
    </row>
    <row r="64" spans="2:15" x14ac:dyDescent="0.2">
      <c r="C64" s="37" t="s">
        <v>21</v>
      </c>
      <c r="E64" s="24">
        <v>13852952</v>
      </c>
      <c r="F64" s="46"/>
      <c r="G64" s="24">
        <v>13810648</v>
      </c>
      <c r="H64" s="23"/>
      <c r="I64" s="24">
        <f>E64-G64</f>
        <v>42304</v>
      </c>
      <c r="K64" s="8">
        <f>IF(G64=0,"n/a",IF(AND(I64/G64&lt;1,I64/G64&gt;-1),I64/G64,"n/a"))</f>
        <v>3.0631437424225136E-3</v>
      </c>
    </row>
    <row r="65" spans="1:15" ht="6.95" customHeight="1" x14ac:dyDescent="0.2">
      <c r="E65" s="22"/>
      <c r="F65" s="46"/>
      <c r="G65" s="22"/>
      <c r="H65" s="46"/>
      <c r="I65" s="22"/>
      <c r="K65" s="10"/>
      <c r="M65" s="51"/>
      <c r="N65" s="51"/>
      <c r="O65" s="51"/>
    </row>
    <row r="66" spans="1:15" x14ac:dyDescent="0.2">
      <c r="C66" s="37" t="s">
        <v>22</v>
      </c>
      <c r="E66" s="24">
        <f>SUM(E63:E64)</f>
        <v>18155158</v>
      </c>
      <c r="F66" s="46"/>
      <c r="G66" s="24">
        <f>SUM(G63:G64)</f>
        <v>18653674</v>
      </c>
      <c r="H66" s="23"/>
      <c r="I66" s="24">
        <f>E66-G66</f>
        <v>-498516</v>
      </c>
      <c r="K66" s="8">
        <f>IF(G66=0,"n/a",IF(AND(I66/G66&lt;1,I66/G66&gt;-1),I66/G66,"n/a"))</f>
        <v>-2.6724815711907476E-2</v>
      </c>
    </row>
    <row r="67" spans="1:15" ht="6.95" customHeight="1" x14ac:dyDescent="0.2">
      <c r="E67" s="22"/>
      <c r="F67" s="46"/>
      <c r="G67" s="22"/>
      <c r="H67" s="46"/>
      <c r="I67" s="22"/>
      <c r="K67" s="10"/>
      <c r="M67" s="51"/>
      <c r="N67" s="51"/>
      <c r="O67" s="51"/>
    </row>
    <row r="68" spans="1:15" ht="12.75" thickBot="1" x14ac:dyDescent="0.25">
      <c r="C68" s="37" t="s">
        <v>35</v>
      </c>
      <c r="E68" s="25">
        <f>E60+E66</f>
        <v>45178592</v>
      </c>
      <c r="F68" s="46"/>
      <c r="G68" s="25">
        <f>G60+G66</f>
        <v>47853249</v>
      </c>
      <c r="H68" s="23"/>
      <c r="I68" s="25">
        <f>E68-G68</f>
        <v>-2674657</v>
      </c>
      <c r="K68" s="17">
        <f>IF(G68=0,"n/a",IF(AND(I68/G68&lt;1,I68/G68&gt;-1),I68/G68,"n/a"))</f>
        <v>-5.5892902904043154E-2</v>
      </c>
    </row>
    <row r="69" spans="1:15" ht="12.75" thickTop="1" x14ac:dyDescent="0.2"/>
    <row r="70" spans="1:15" ht="12.75" customHeight="1" x14ac:dyDescent="0.2">
      <c r="A70" s="37" t="s">
        <v>3</v>
      </c>
      <c r="C70" s="61" t="s">
        <v>36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5" x14ac:dyDescent="0.2">
      <c r="A71" s="37" t="s">
        <v>3</v>
      </c>
    </row>
    <row r="72" spans="1:15" x14ac:dyDescent="0.2">
      <c r="A72" s="37" t="s">
        <v>3</v>
      </c>
    </row>
    <row r="73" spans="1:15" x14ac:dyDescent="0.2">
      <c r="A73" s="37" t="s">
        <v>3</v>
      </c>
    </row>
    <row r="74" spans="1:15" x14ac:dyDescent="0.2">
      <c r="A74" s="37" t="s">
        <v>3</v>
      </c>
    </row>
    <row r="75" spans="1:15" x14ac:dyDescent="0.2">
      <c r="A75" s="37" t="s">
        <v>3</v>
      </c>
    </row>
    <row r="76" spans="1:15" x14ac:dyDescent="0.2">
      <c r="A76" s="37" t="s">
        <v>3</v>
      </c>
    </row>
    <row r="77" spans="1:15" x14ac:dyDescent="0.2">
      <c r="A77" s="37" t="s">
        <v>3</v>
      </c>
    </row>
    <row r="78" spans="1:15" x14ac:dyDescent="0.2">
      <c r="A78" s="37" t="s">
        <v>3</v>
      </c>
    </row>
    <row r="79" spans="1:15" x14ac:dyDescent="0.2">
      <c r="A79" s="37" t="s">
        <v>3</v>
      </c>
    </row>
    <row r="80" spans="1:15" x14ac:dyDescent="0.2">
      <c r="A80" s="37" t="s">
        <v>3</v>
      </c>
    </row>
    <row r="81" spans="1:1" x14ac:dyDescent="0.2">
      <c r="A81" s="37" t="s">
        <v>3</v>
      </c>
    </row>
    <row r="82" spans="1:1" x14ac:dyDescent="0.2">
      <c r="A82" s="37" t="s">
        <v>3</v>
      </c>
    </row>
    <row r="83" spans="1:1" x14ac:dyDescent="0.2">
      <c r="A83" s="37" t="s">
        <v>3</v>
      </c>
    </row>
    <row r="84" spans="1:1" x14ac:dyDescent="0.2">
      <c r="A84" s="37" t="s">
        <v>3</v>
      </c>
    </row>
  </sheetData>
  <mergeCells count="2">
    <mergeCell ref="M6:O6"/>
    <mergeCell ref="I6:K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39" activePane="bottomRight" state="frozen"/>
      <selection activeCell="C37" sqref="C37"/>
      <selection pane="topRight" activeCell="C37" sqref="C37"/>
      <selection pane="bottomLeft" activeCell="C37" sqref="C37"/>
      <selection pane="bottomRight" activeCell="C70" sqref="C70:N70"/>
    </sheetView>
  </sheetViews>
  <sheetFormatPr defaultColWidth="9.140625" defaultRowHeight="12" x14ac:dyDescent="0.2"/>
  <cols>
    <col min="1" max="2" width="1.7109375" style="37" customWidth="1"/>
    <col min="3" max="3" width="9.140625" style="37"/>
    <col min="4" max="4" width="28.28515625" style="37" customWidth="1"/>
    <col min="5" max="5" width="16.7109375" style="37" customWidth="1"/>
    <col min="6" max="6" width="0.85546875" style="37" customWidth="1"/>
    <col min="7" max="7" width="16.7109375" style="37" customWidth="1"/>
    <col min="8" max="8" width="0.85546875" style="37" customWidth="1"/>
    <col min="9" max="9" width="16.7109375" style="37" customWidth="1"/>
    <col min="10" max="10" width="0.85546875" style="37" customWidth="1"/>
    <col min="11" max="11" width="7.7109375" style="38" customWidth="1"/>
    <col min="12" max="12" width="0.85546875" style="37" customWidth="1"/>
    <col min="13" max="13" width="10.7109375" style="38" customWidth="1"/>
    <col min="14" max="14" width="0.85546875" style="38" customWidth="1"/>
    <col min="15" max="15" width="10.7109375" style="38" customWidth="1"/>
    <col min="16" max="16384" width="9.140625" style="37"/>
  </cols>
  <sheetData>
    <row r="1" spans="1:15" s="35" customFormat="1" ht="15" x14ac:dyDescent="0.25"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8"/>
      <c r="N1" s="58"/>
      <c r="O1" s="58"/>
    </row>
    <row r="2" spans="1:15" s="35" customFormat="1" ht="15" x14ac:dyDescent="0.25"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</row>
    <row r="3" spans="1:15" s="35" customFormat="1" ht="15" x14ac:dyDescent="0.25">
      <c r="C3" s="57" t="s">
        <v>47</v>
      </c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</row>
    <row r="4" spans="1:15" s="36" customFormat="1" ht="12.75" x14ac:dyDescent="0.2">
      <c r="C4" s="59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60"/>
      <c r="O4" s="60"/>
    </row>
    <row r="5" spans="1:15" x14ac:dyDescent="0.2">
      <c r="A5" s="37" t="s">
        <v>3</v>
      </c>
    </row>
    <row r="6" spans="1:15" s="39" customFormat="1" ht="12.75" x14ac:dyDescent="0.2">
      <c r="A6" s="39" t="s">
        <v>3</v>
      </c>
      <c r="I6" s="64" t="s">
        <v>44</v>
      </c>
      <c r="J6" s="64"/>
      <c r="K6" s="64"/>
      <c r="M6" s="63" t="s">
        <v>4</v>
      </c>
      <c r="N6" s="63"/>
      <c r="O6" s="63"/>
    </row>
    <row r="7" spans="1:15" s="39" customFormat="1" ht="12.75" x14ac:dyDescent="0.2">
      <c r="E7" s="40" t="s">
        <v>5</v>
      </c>
      <c r="G7" s="40" t="s">
        <v>5</v>
      </c>
      <c r="I7" s="40"/>
      <c r="K7" s="41"/>
      <c r="M7" s="41"/>
      <c r="N7" s="42"/>
      <c r="O7" s="41"/>
    </row>
    <row r="8" spans="1:15" s="39" customFormat="1" ht="12.75" x14ac:dyDescent="0.2">
      <c r="A8" s="36" t="s">
        <v>6</v>
      </c>
      <c r="E8" s="43">
        <v>2019</v>
      </c>
      <c r="G8" s="43">
        <f>E8-1</f>
        <v>2018</v>
      </c>
      <c r="I8" s="43" t="s">
        <v>7</v>
      </c>
      <c r="K8" s="44" t="s">
        <v>8</v>
      </c>
      <c r="M8" s="44">
        <f>E8</f>
        <v>2019</v>
      </c>
      <c r="N8" s="42"/>
      <c r="O8" s="44">
        <f>G8</f>
        <v>2018</v>
      </c>
    </row>
    <row r="9" spans="1:15" x14ac:dyDescent="0.2">
      <c r="B9" s="45" t="s">
        <v>9</v>
      </c>
    </row>
    <row r="10" spans="1:15" x14ac:dyDescent="0.2">
      <c r="C10" s="37" t="s">
        <v>10</v>
      </c>
      <c r="E10" s="1">
        <v>23814492.170000002</v>
      </c>
      <c r="F10" s="2"/>
      <c r="G10" s="1">
        <v>24661075.18</v>
      </c>
      <c r="H10" s="46"/>
      <c r="I10" s="1">
        <f>E10-G10</f>
        <v>-846583.00999999791</v>
      </c>
      <c r="K10" s="3">
        <f>IF(G10=0,"n/a",IF(AND(I10/G10&lt;1,I10/G10&gt;-1),I10/G10,"n/a"))</f>
        <v>-3.4328714535794946E-2</v>
      </c>
      <c r="M10" s="4">
        <f>IF(E48=0,"n/a",E10/E48)</f>
        <v>1.3018100804723287</v>
      </c>
      <c r="N10" s="48"/>
      <c r="O10" s="4">
        <f>IF(G48=0,"n/a",G10/G48)</f>
        <v>1.3828656055103166</v>
      </c>
    </row>
    <row r="11" spans="1:15" x14ac:dyDescent="0.2">
      <c r="C11" s="37" t="s">
        <v>11</v>
      </c>
      <c r="E11" s="5">
        <v>10628992.93</v>
      </c>
      <c r="F11" s="46"/>
      <c r="G11" s="5">
        <v>10582247.99</v>
      </c>
      <c r="H11" s="46"/>
      <c r="I11" s="5">
        <f>E11-G11</f>
        <v>46744.939999999478</v>
      </c>
      <c r="K11" s="3">
        <f>IF(G11=0,"n/a",IF(AND(I11/G11&lt;1,I11/G11&gt;-1),I11/G11,"n/a"))</f>
        <v>4.4172977276824791E-3</v>
      </c>
      <c r="M11" s="6">
        <f>IF(E49=0,"n/a",E11/E49)</f>
        <v>0.88611618909260192</v>
      </c>
      <c r="N11" s="48"/>
      <c r="O11" s="6">
        <f>IF(G49=0,"n/a",G11/G49)</f>
        <v>0.92381425867170808</v>
      </c>
    </row>
    <row r="12" spans="1:15" x14ac:dyDescent="0.2">
      <c r="C12" s="37" t="s">
        <v>12</v>
      </c>
      <c r="E12" s="7">
        <v>1900199.7</v>
      </c>
      <c r="F12" s="46"/>
      <c r="G12" s="7">
        <v>821861.67</v>
      </c>
      <c r="H12" s="46"/>
      <c r="I12" s="7">
        <f>E12-G12</f>
        <v>1078338.0299999998</v>
      </c>
      <c r="K12" s="8" t="str">
        <f>IF(G12=0,"n/a",IF(AND(I12/G12&lt;1,I12/G12&gt;-1),I12/G12,"n/a"))</f>
        <v>n/a</v>
      </c>
      <c r="M12" s="9">
        <f>IF(E50=0,"n/a",E12/E50)</f>
        <v>0.67442733826891277</v>
      </c>
      <c r="N12" s="48"/>
      <c r="O12" s="9">
        <f>IF(G50=0,"n/a",G12/G50)</f>
        <v>0.73209248899894896</v>
      </c>
    </row>
    <row r="13" spans="1:15" ht="6.95" customHeight="1" x14ac:dyDescent="0.2">
      <c r="E13" s="5"/>
      <c r="F13" s="46"/>
      <c r="G13" s="5"/>
      <c r="H13" s="46"/>
      <c r="I13" s="5"/>
      <c r="K13" s="10"/>
      <c r="M13" s="48"/>
      <c r="N13" s="48"/>
      <c r="O13" s="48"/>
    </row>
    <row r="14" spans="1:15" x14ac:dyDescent="0.2">
      <c r="C14" s="37" t="s">
        <v>13</v>
      </c>
      <c r="E14" s="5">
        <f>SUM(E10:E12)</f>
        <v>36343684.800000004</v>
      </c>
      <c r="F14" s="46"/>
      <c r="G14" s="5">
        <f>SUM(G10:G12)</f>
        <v>36065184.840000004</v>
      </c>
      <c r="H14" s="46"/>
      <c r="I14" s="5">
        <f>E14-G14</f>
        <v>278499.96000000089</v>
      </c>
      <c r="K14" s="3">
        <f>IF(G14=0,"n/a",IF(AND(I14/G14&lt;1,I14/G14&gt;-1),I14/G14,"n/a"))</f>
        <v>7.722127620738429E-3</v>
      </c>
      <c r="M14" s="6">
        <f>IF(E52=0,"n/a",E14/E52)</f>
        <v>1.0978007396445282</v>
      </c>
      <c r="N14" s="48"/>
      <c r="O14" s="6">
        <f>IF(G52=0,"n/a",G14/G52)</f>
        <v>1.1859301312671435</v>
      </c>
    </row>
    <row r="15" spans="1:15" ht="6.95" customHeight="1" x14ac:dyDescent="0.2">
      <c r="E15" s="5"/>
      <c r="F15" s="46"/>
      <c r="G15" s="5"/>
      <c r="H15" s="46"/>
      <c r="I15" s="5"/>
      <c r="K15" s="10"/>
      <c r="M15" s="48"/>
      <c r="N15" s="48"/>
      <c r="O15" s="48"/>
    </row>
    <row r="16" spans="1:15" x14ac:dyDescent="0.2">
      <c r="B16" s="45" t="s">
        <v>14</v>
      </c>
      <c r="E16" s="5"/>
      <c r="F16" s="46"/>
      <c r="G16" s="5"/>
      <c r="H16" s="46"/>
      <c r="I16" s="5"/>
      <c r="K16" s="10"/>
      <c r="M16" s="48"/>
      <c r="N16" s="48"/>
      <c r="O16" s="48"/>
    </row>
    <row r="17" spans="2:15" x14ac:dyDescent="0.2">
      <c r="C17" s="37" t="s">
        <v>15</v>
      </c>
      <c r="E17" s="5">
        <v>831409.54</v>
      </c>
      <c r="F17" s="46"/>
      <c r="G17" s="5">
        <v>1070310.75</v>
      </c>
      <c r="H17" s="46"/>
      <c r="I17" s="5">
        <f>E17-G17</f>
        <v>-238901.20999999996</v>
      </c>
      <c r="K17" s="3">
        <f>IF(G17=0,"n/a",IF(AND(I17/G17&lt;1,I17/G17&gt;-1),I17/G17,"n/a"))</f>
        <v>-0.22320733487914604</v>
      </c>
      <c r="M17" s="6">
        <f>IF(E55=0,"n/a",E17/E55)</f>
        <v>0.44974677826721277</v>
      </c>
      <c r="N17" s="48"/>
      <c r="O17" s="6">
        <f>IF(G55=0,"n/a",G17/G55)</f>
        <v>0.47837340819416857</v>
      </c>
    </row>
    <row r="18" spans="2:15" x14ac:dyDescent="0.2">
      <c r="C18" s="37" t="s">
        <v>16</v>
      </c>
      <c r="E18" s="7">
        <v>57915.33</v>
      </c>
      <c r="F18" s="11"/>
      <c r="G18" s="7">
        <v>56867.63</v>
      </c>
      <c r="H18" s="12"/>
      <c r="I18" s="7">
        <f>E18-G18</f>
        <v>1047.7000000000044</v>
      </c>
      <c r="K18" s="8">
        <f>IF(G18=0,"n/a",IF(AND(I18/G18&lt;1,I18/G18&gt;-1),I18/G18,"n/a"))</f>
        <v>1.8423486260988973E-2</v>
      </c>
      <c r="M18" s="9">
        <f>IF(E56=0,"n/a",E18/E56)</f>
        <v>0.41484843058321275</v>
      </c>
      <c r="N18" s="48"/>
      <c r="O18" s="9">
        <f>IF(G56=0,"n/a",G18/G56)</f>
        <v>0.50890536489328375</v>
      </c>
    </row>
    <row r="19" spans="2:15" ht="6.95" customHeight="1" x14ac:dyDescent="0.2">
      <c r="E19" s="5"/>
      <c r="F19" s="49"/>
      <c r="G19" s="5"/>
      <c r="H19" s="49"/>
      <c r="I19" s="5"/>
      <c r="K19" s="10"/>
      <c r="M19" s="48"/>
      <c r="N19" s="48"/>
      <c r="O19" s="48"/>
    </row>
    <row r="20" spans="2:15" x14ac:dyDescent="0.2">
      <c r="C20" s="37" t="s">
        <v>17</v>
      </c>
      <c r="E20" s="7">
        <f>SUM(E17:E18)</f>
        <v>889324.87</v>
      </c>
      <c r="F20" s="11"/>
      <c r="G20" s="7">
        <f>SUM(G17:G18)</f>
        <v>1127178.3799999999</v>
      </c>
      <c r="H20" s="12"/>
      <c r="I20" s="7">
        <f>E20-G20</f>
        <v>-237853.50999999989</v>
      </c>
      <c r="K20" s="8">
        <f>IF(G20=0,"n/a",IF(AND(I20/G20&lt;1,I20/G20&gt;-1),I20/G20,"n/a"))</f>
        <v>-0.21101674253191399</v>
      </c>
      <c r="M20" s="9">
        <f>IF(E58=0,"n/a",E20/E58)</f>
        <v>0.44729633949511699</v>
      </c>
      <c r="N20" s="48"/>
      <c r="O20" s="9">
        <f>IF(G58=0,"n/a",G20/G58)</f>
        <v>0.47982576609918259</v>
      </c>
    </row>
    <row r="21" spans="2:15" ht="6.95" customHeight="1" x14ac:dyDescent="0.2">
      <c r="E21" s="5"/>
      <c r="F21" s="49"/>
      <c r="G21" s="5"/>
      <c r="H21" s="49"/>
      <c r="I21" s="5"/>
      <c r="K21" s="10"/>
      <c r="M21" s="48"/>
      <c r="N21" s="48"/>
      <c r="O21" s="48"/>
    </row>
    <row r="22" spans="2:15" x14ac:dyDescent="0.2">
      <c r="C22" s="37" t="s">
        <v>18</v>
      </c>
      <c r="E22" s="5">
        <f>E14+E20</f>
        <v>37233009.670000002</v>
      </c>
      <c r="F22" s="49"/>
      <c r="G22" s="5">
        <f>G14+G20</f>
        <v>37192363.220000006</v>
      </c>
      <c r="H22" s="49"/>
      <c r="I22" s="5">
        <f>E22-G22</f>
        <v>40646.44999999553</v>
      </c>
      <c r="K22" s="3">
        <f>IF(G22=0,"n/a",IF(AND(I22/G22&lt;1,I22/G22&gt;-1),I22/G22,"n/a"))</f>
        <v>1.0928708606001702E-3</v>
      </c>
      <c r="M22" s="6">
        <f>IF(E60=0,"n/a",E22/E60)</f>
        <v>1.0609470562110594</v>
      </c>
      <c r="N22" s="48"/>
      <c r="O22" s="6">
        <f>IF(G60=0,"n/a",G22/G60)</f>
        <v>1.1352971215590613</v>
      </c>
    </row>
    <row r="23" spans="2:15" ht="6.95" customHeight="1" x14ac:dyDescent="0.2">
      <c r="E23" s="5"/>
      <c r="F23" s="49"/>
      <c r="G23" s="5"/>
      <c r="H23" s="49"/>
      <c r="I23" s="5"/>
      <c r="K23" s="10"/>
      <c r="M23" s="48"/>
      <c r="N23" s="48"/>
      <c r="O23" s="48"/>
    </row>
    <row r="24" spans="2:15" x14ac:dyDescent="0.2">
      <c r="B24" s="45" t="s">
        <v>19</v>
      </c>
      <c r="E24" s="5"/>
      <c r="F24" s="49"/>
      <c r="G24" s="5"/>
      <c r="H24" s="49"/>
      <c r="I24" s="5"/>
      <c r="K24" s="10"/>
      <c r="M24" s="48"/>
      <c r="N24" s="48"/>
      <c r="O24" s="48"/>
    </row>
    <row r="25" spans="2:15" x14ac:dyDescent="0.2">
      <c r="C25" s="37" t="s">
        <v>20</v>
      </c>
      <c r="E25" s="5">
        <v>565105.43999999994</v>
      </c>
      <c r="F25" s="49"/>
      <c r="G25" s="5">
        <v>478935.25</v>
      </c>
      <c r="H25" s="49"/>
      <c r="I25" s="5">
        <f>E25-G25</f>
        <v>86170.189999999944</v>
      </c>
      <c r="K25" s="3">
        <f>IF(G25=0,"n/a",IF(AND(I25/G25&lt;1,I25/G25&gt;-1),I25/G25,"n/a"))</f>
        <v>0.17992033369855309</v>
      </c>
      <c r="M25" s="6">
        <f>IF(E63=0,"n/a",E25/E63)</f>
        <v>0.14721877212754217</v>
      </c>
      <c r="N25" s="48"/>
      <c r="O25" s="6">
        <f>IF(G63=0,"n/a",G25/G63)</f>
        <v>0.16523196149264308</v>
      </c>
    </row>
    <row r="26" spans="2:15" x14ac:dyDescent="0.2">
      <c r="C26" s="37" t="s">
        <v>21</v>
      </c>
      <c r="E26" s="7">
        <v>1002406.44</v>
      </c>
      <c r="F26" s="11"/>
      <c r="G26" s="7">
        <v>1061051.55</v>
      </c>
      <c r="H26" s="12"/>
      <c r="I26" s="7">
        <f>E26-G26</f>
        <v>-58645.110000000102</v>
      </c>
      <c r="K26" s="8">
        <f>IF(G26=0,"n/a",IF(AND(I26/G26&lt;1,I26/G26&gt;-1),I26/G26,"n/a"))</f>
        <v>-5.527074532806639E-2</v>
      </c>
      <c r="M26" s="9">
        <f>IF(E64=0,"n/a",E26/E64)</f>
        <v>7.2996071898629902E-2</v>
      </c>
      <c r="N26" s="48"/>
      <c r="O26" s="9">
        <f>IF(G64=0,"n/a",G26/G64)</f>
        <v>7.5103742178902158E-2</v>
      </c>
    </row>
    <row r="27" spans="2:15" ht="6.95" customHeight="1" x14ac:dyDescent="0.2">
      <c r="E27" s="5"/>
      <c r="F27" s="49"/>
      <c r="G27" s="5"/>
      <c r="H27" s="49"/>
      <c r="I27" s="5"/>
      <c r="K27" s="10"/>
      <c r="M27" s="48"/>
      <c r="N27" s="48"/>
      <c r="O27" s="48"/>
    </row>
    <row r="28" spans="2:15" x14ac:dyDescent="0.2">
      <c r="C28" s="37" t="s">
        <v>22</v>
      </c>
      <c r="E28" s="7">
        <f>SUM(E25:E26)</f>
        <v>1567511.88</v>
      </c>
      <c r="F28" s="11"/>
      <c r="G28" s="7">
        <f>SUM(G25:G26)</f>
        <v>1539986.8</v>
      </c>
      <c r="H28" s="12"/>
      <c r="I28" s="7">
        <f>E28-G28</f>
        <v>27525.079999999842</v>
      </c>
      <c r="K28" s="8">
        <f>IF(G28=0,"n/a",IF(AND(I28/G28&lt;1,I28/G28&gt;-1),I28/G28,"n/a"))</f>
        <v>1.7873581773557957E-2</v>
      </c>
      <c r="M28" s="9">
        <f>IF(E66=0,"n/a",E28/E66)</f>
        <v>8.9210798596495694E-2</v>
      </c>
      <c r="N28" s="48"/>
      <c r="O28" s="9">
        <f>IF(G66=0,"n/a",G28/G66)</f>
        <v>9.0447132757266305E-2</v>
      </c>
    </row>
    <row r="29" spans="2:15" ht="6.95" customHeight="1" x14ac:dyDescent="0.2">
      <c r="E29" s="5"/>
      <c r="F29" s="49"/>
      <c r="G29" s="5"/>
      <c r="H29" s="49"/>
      <c r="I29" s="5"/>
      <c r="K29" s="10"/>
      <c r="M29" s="48"/>
      <c r="N29" s="48"/>
      <c r="O29" s="48"/>
    </row>
    <row r="30" spans="2:15" x14ac:dyDescent="0.2">
      <c r="C30" s="37" t="s">
        <v>23</v>
      </c>
      <c r="E30" s="5">
        <f>E22+E28</f>
        <v>38800521.550000004</v>
      </c>
      <c r="F30" s="49"/>
      <c r="G30" s="5">
        <f>G22+G28</f>
        <v>38732350.020000003</v>
      </c>
      <c r="H30" s="49"/>
      <c r="I30" s="5">
        <f>E30-G30</f>
        <v>68171.530000001192</v>
      </c>
      <c r="K30" s="3">
        <f>IF(G30=0,"n/a",IF(AND(I30/G30&lt;1,I30/G30&gt;-1),I30/G30,"n/a"))</f>
        <v>1.7600669715315453E-3</v>
      </c>
      <c r="M30" s="4">
        <f>IF(E68=0,"n/a",E30/E68)</f>
        <v>0.73674205025189221</v>
      </c>
      <c r="N30" s="48"/>
      <c r="O30" s="4">
        <f>IF(G68=0,"n/a",G30/G68)</f>
        <v>0.77797047470854552</v>
      </c>
    </row>
    <row r="31" spans="2:15" ht="6.95" customHeight="1" x14ac:dyDescent="0.2">
      <c r="E31" s="5"/>
      <c r="F31" s="49"/>
      <c r="G31" s="5"/>
      <c r="H31" s="49"/>
      <c r="I31" s="5"/>
      <c r="K31" s="10"/>
      <c r="M31" s="51"/>
      <c r="N31" s="51"/>
      <c r="O31" s="51"/>
    </row>
    <row r="32" spans="2:15" x14ac:dyDescent="0.2">
      <c r="B32" s="37" t="s">
        <v>24</v>
      </c>
      <c r="E32" s="5">
        <v>351190.77</v>
      </c>
      <c r="F32" s="49"/>
      <c r="G32" s="5">
        <v>-869358.58</v>
      </c>
      <c r="H32" s="49"/>
      <c r="I32" s="5">
        <f>E32-G32</f>
        <v>1220549.3500000001</v>
      </c>
      <c r="K32" s="3" t="str">
        <f>IF(G32=0,"n/a",IF(AND(I32/G32&lt;1,I32/G32&gt;-1),I32/G32,"n/a"))</f>
        <v>n/a</v>
      </c>
      <c r="M32" s="51"/>
      <c r="N32" s="51"/>
      <c r="O32" s="51"/>
    </row>
    <row r="33" spans="1:15" x14ac:dyDescent="0.2">
      <c r="B33" s="37" t="s">
        <v>25</v>
      </c>
      <c r="E33" s="7">
        <v>1348176.71</v>
      </c>
      <c r="F33" s="11"/>
      <c r="G33" s="7">
        <v>869305.31</v>
      </c>
      <c r="H33" s="12"/>
      <c r="I33" s="7">
        <f>E33-G33</f>
        <v>478871.39999999991</v>
      </c>
      <c r="K33" s="8">
        <f>IF(G33=0,"n/a",IF(AND(I33/G33&lt;1,I33/G33&gt;-1),I33/G33,"n/a"))</f>
        <v>0.55086676049407757</v>
      </c>
    </row>
    <row r="34" spans="1:15" ht="6.95" customHeight="1" x14ac:dyDescent="0.2">
      <c r="E34" s="13"/>
      <c r="F34" s="49"/>
      <c r="G34" s="13"/>
      <c r="H34" s="49"/>
      <c r="I34" s="13"/>
      <c r="K34" s="14"/>
      <c r="M34" s="51"/>
      <c r="N34" s="51"/>
      <c r="O34" s="51"/>
    </row>
    <row r="35" spans="1:15" ht="12.75" thickBot="1" x14ac:dyDescent="0.25">
      <c r="C35" s="37" t="s">
        <v>26</v>
      </c>
      <c r="E35" s="15">
        <f>SUM(E30:E33)</f>
        <v>40499889.030000009</v>
      </c>
      <c r="F35" s="16"/>
      <c r="G35" s="15">
        <f>SUM(G30:G33)</f>
        <v>38732296.750000007</v>
      </c>
      <c r="H35" s="49"/>
      <c r="I35" s="15">
        <f>E35-G35</f>
        <v>1767592.2800000012</v>
      </c>
      <c r="K35" s="17">
        <f>IF(G35=0,"n/a",IF(AND(I35/G35&lt;1,I35/G35&gt;-1),I35/G35,"n/a"))</f>
        <v>4.5636133880958163E-2</v>
      </c>
    </row>
    <row r="36" spans="1:15" ht="12.75" thickTop="1" x14ac:dyDescent="0.2">
      <c r="E36" s="13"/>
      <c r="F36" s="49"/>
      <c r="G36" s="13"/>
      <c r="H36" s="46"/>
      <c r="I36" s="13"/>
    </row>
    <row r="37" spans="1:15" x14ac:dyDescent="0.2">
      <c r="C37" s="37" t="s">
        <v>38</v>
      </c>
      <c r="E37" s="1">
        <v>1632164.46</v>
      </c>
      <c r="F37" s="1"/>
      <c r="G37" s="1">
        <v>1735599.42</v>
      </c>
      <c r="H37" s="46"/>
      <c r="I37" s="13"/>
    </row>
    <row r="38" spans="1:15" x14ac:dyDescent="0.2">
      <c r="C38" s="37" t="s">
        <v>39</v>
      </c>
      <c r="E38" s="5">
        <v>632255.98</v>
      </c>
      <c r="F38" s="13"/>
      <c r="G38" s="5">
        <v>553285.43999999994</v>
      </c>
      <c r="H38" s="46"/>
      <c r="I38" s="13"/>
    </row>
    <row r="39" spans="1:15" x14ac:dyDescent="0.2">
      <c r="C39" s="37" t="s">
        <v>40</v>
      </c>
      <c r="E39" s="5">
        <v>170046.42</v>
      </c>
      <c r="F39" s="46"/>
      <c r="G39" s="5">
        <v>183940.83</v>
      </c>
      <c r="H39" s="46"/>
      <c r="I39" s="13"/>
    </row>
    <row r="40" spans="1:15" x14ac:dyDescent="0.2">
      <c r="C40" s="37" t="s">
        <v>41</v>
      </c>
      <c r="E40" s="5">
        <v>0</v>
      </c>
      <c r="F40" s="46"/>
      <c r="G40" s="5">
        <v>-106488.09</v>
      </c>
      <c r="H40" s="46"/>
      <c r="I40" s="13"/>
    </row>
    <row r="41" spans="1:15" x14ac:dyDescent="0.2">
      <c r="C41" s="37" t="s">
        <v>27</v>
      </c>
      <c r="E41" s="5">
        <v>825413.37</v>
      </c>
      <c r="F41" s="46"/>
      <c r="G41" s="5">
        <v>805726.58</v>
      </c>
      <c r="H41" s="46"/>
      <c r="I41" s="13"/>
    </row>
    <row r="42" spans="1:15" x14ac:dyDescent="0.2">
      <c r="C42" s="37" t="s">
        <v>28</v>
      </c>
      <c r="E42" s="5">
        <v>0</v>
      </c>
      <c r="F42" s="46"/>
      <c r="G42" s="20">
        <v>-16.57</v>
      </c>
      <c r="H42" s="46"/>
      <c r="I42" s="13"/>
    </row>
    <row r="43" spans="1:15" x14ac:dyDescent="0.2">
      <c r="C43" s="37" t="s">
        <v>29</v>
      </c>
      <c r="E43" s="5">
        <v>407519.74</v>
      </c>
      <c r="F43" s="46"/>
      <c r="G43" s="20">
        <v>202969.15</v>
      </c>
      <c r="H43" s="46"/>
      <c r="I43" s="13"/>
    </row>
    <row r="44" spans="1:15" x14ac:dyDescent="0.2">
      <c r="C44" s="37" t="s">
        <v>42</v>
      </c>
      <c r="E44" s="5">
        <v>-356337.2</v>
      </c>
      <c r="F44" s="46"/>
      <c r="G44" s="21">
        <v>0</v>
      </c>
      <c r="H44" s="46"/>
      <c r="I44" s="13"/>
    </row>
    <row r="45" spans="1:15" x14ac:dyDescent="0.2">
      <c r="E45" s="22"/>
      <c r="F45" s="46"/>
      <c r="G45" s="46"/>
      <c r="H45" s="46"/>
      <c r="I45" s="46"/>
    </row>
    <row r="46" spans="1:15" ht="12.75" x14ac:dyDescent="0.2">
      <c r="A46" s="36" t="s">
        <v>30</v>
      </c>
      <c r="E46" s="22"/>
      <c r="F46" s="46"/>
      <c r="G46" s="46"/>
      <c r="H46" s="46"/>
      <c r="I46" s="46"/>
    </row>
    <row r="47" spans="1:15" x14ac:dyDescent="0.2">
      <c r="B47" s="45" t="s">
        <v>31</v>
      </c>
      <c r="E47" s="22"/>
      <c r="F47" s="46"/>
      <c r="G47" s="46"/>
      <c r="H47" s="46"/>
      <c r="I47" s="46"/>
    </row>
    <row r="48" spans="1:15" x14ac:dyDescent="0.2">
      <c r="C48" s="37" t="s">
        <v>10</v>
      </c>
      <c r="E48" s="22">
        <v>18293369</v>
      </c>
      <c r="F48" s="46"/>
      <c r="G48" s="22">
        <v>17833313</v>
      </c>
      <c r="H48" s="23"/>
      <c r="I48" s="22">
        <f>E48-G48</f>
        <v>460056</v>
      </c>
      <c r="K48" s="3">
        <f>IF(G48=0,"n/a",IF(AND(I48/G48&lt;1,I48/G48&gt;-1),I48/G48,"n/a"))</f>
        <v>2.5797562124323169E-2</v>
      </c>
    </row>
    <row r="49" spans="2:15" x14ac:dyDescent="0.2">
      <c r="C49" s="37" t="s">
        <v>11</v>
      </c>
      <c r="E49" s="22">
        <v>11995033</v>
      </c>
      <c r="F49" s="46"/>
      <c r="G49" s="22">
        <v>11454952</v>
      </c>
      <c r="H49" s="23"/>
      <c r="I49" s="22">
        <f>E49-G49</f>
        <v>540081</v>
      </c>
      <c r="K49" s="3">
        <f>IF(G49=0,"n/a",IF(AND(I49/G49&lt;1,I49/G49&gt;-1),I49/G49,"n/a"))</f>
        <v>4.714825518256209E-2</v>
      </c>
    </row>
    <row r="50" spans="2:15" x14ac:dyDescent="0.2">
      <c r="C50" s="37" t="s">
        <v>12</v>
      </c>
      <c r="E50" s="24">
        <v>2817501</v>
      </c>
      <c r="F50" s="46"/>
      <c r="G50" s="24">
        <v>1122620</v>
      </c>
      <c r="H50" s="23"/>
      <c r="I50" s="24">
        <f>E50-G50</f>
        <v>1694881</v>
      </c>
      <c r="K50" s="8" t="str">
        <f>IF(G50=0,"n/a",IF(AND(I50/G50&lt;1,I50/G50&gt;-1),I50/G50,"n/a"))</f>
        <v>n/a</v>
      </c>
    </row>
    <row r="51" spans="2:15" ht="6.95" customHeight="1" x14ac:dyDescent="0.2">
      <c r="E51" s="22"/>
      <c r="F51" s="46"/>
      <c r="G51" s="22"/>
      <c r="H51" s="46"/>
      <c r="I51" s="22"/>
      <c r="K51" s="10"/>
      <c r="M51" s="51"/>
      <c r="N51" s="51"/>
      <c r="O51" s="51"/>
    </row>
    <row r="52" spans="2:15" x14ac:dyDescent="0.2">
      <c r="C52" s="37" t="s">
        <v>13</v>
      </c>
      <c r="E52" s="22">
        <f>SUM(E48:E50)</f>
        <v>33105903</v>
      </c>
      <c r="F52" s="46"/>
      <c r="G52" s="22">
        <f>SUM(G48:G50)</f>
        <v>30410885</v>
      </c>
      <c r="H52" s="23"/>
      <c r="I52" s="22">
        <f>E52-G52</f>
        <v>2695018</v>
      </c>
      <c r="K52" s="3">
        <f>IF(G52=0,"n/a",IF(AND(I52/G52&lt;1,I52/G52&gt;-1),I52/G52,"n/a"))</f>
        <v>8.8620176624258057E-2</v>
      </c>
    </row>
    <row r="53" spans="2:15" ht="6.95" customHeight="1" x14ac:dyDescent="0.2">
      <c r="E53" s="22"/>
      <c r="F53" s="46"/>
      <c r="G53" s="22"/>
      <c r="H53" s="46"/>
      <c r="I53" s="22"/>
      <c r="K53" s="10"/>
      <c r="M53" s="51"/>
      <c r="N53" s="51"/>
      <c r="O53" s="51"/>
    </row>
    <row r="54" spans="2:15" x14ac:dyDescent="0.2">
      <c r="B54" s="45" t="s">
        <v>32</v>
      </c>
      <c r="E54" s="22"/>
      <c r="F54" s="46"/>
      <c r="G54" s="22"/>
      <c r="H54" s="23"/>
      <c r="I54" s="22"/>
      <c r="K54" s="10"/>
    </row>
    <row r="55" spans="2:15" x14ac:dyDescent="0.2">
      <c r="C55" s="37" t="s">
        <v>15</v>
      </c>
      <c r="E55" s="22">
        <v>1848617</v>
      </c>
      <c r="F55" s="46"/>
      <c r="G55" s="22">
        <v>2237396</v>
      </c>
      <c r="H55" s="23"/>
      <c r="I55" s="22">
        <f>E55-G55</f>
        <v>-388779</v>
      </c>
      <c r="K55" s="3">
        <f>IF(G55=0,"n/a",IF(AND(I55/G55&lt;1,I55/G55&gt;-1),I55/G55,"n/a"))</f>
        <v>-0.17376405428453434</v>
      </c>
    </row>
    <row r="56" spans="2:15" x14ac:dyDescent="0.2">
      <c r="C56" s="37" t="s">
        <v>16</v>
      </c>
      <c r="E56" s="24">
        <v>139606</v>
      </c>
      <c r="F56" s="46"/>
      <c r="G56" s="24">
        <v>111745</v>
      </c>
      <c r="H56" s="23"/>
      <c r="I56" s="24">
        <f>E56-G56</f>
        <v>27861</v>
      </c>
      <c r="K56" s="8">
        <f>IF(G56=0,"n/a",IF(AND(I56/G56&lt;1,I56/G56&gt;-1),I56/G56,"n/a"))</f>
        <v>0.24932659179381628</v>
      </c>
    </row>
    <row r="57" spans="2:15" ht="6.95" customHeight="1" x14ac:dyDescent="0.2">
      <c r="E57" s="22"/>
      <c r="F57" s="46"/>
      <c r="G57" s="22"/>
      <c r="H57" s="46"/>
      <c r="I57" s="22"/>
      <c r="K57" s="10"/>
      <c r="M57" s="51"/>
      <c r="N57" s="51"/>
      <c r="O57" s="51"/>
    </row>
    <row r="58" spans="2:15" x14ac:dyDescent="0.2">
      <c r="C58" s="37" t="s">
        <v>17</v>
      </c>
      <c r="E58" s="24">
        <f>SUM(E55:E56)</f>
        <v>1988223</v>
      </c>
      <c r="F58" s="46"/>
      <c r="G58" s="24">
        <f>SUM(G55:G56)</f>
        <v>2349141</v>
      </c>
      <c r="H58" s="23"/>
      <c r="I58" s="24">
        <f>E58-G58</f>
        <v>-360918</v>
      </c>
      <c r="K58" s="8">
        <f>IF(G58=0,"n/a",IF(AND(I58/G58&lt;1,I58/G58&gt;-1),I58/G58,"n/a"))</f>
        <v>-0.15363828735695303</v>
      </c>
    </row>
    <row r="59" spans="2:15" ht="6.95" customHeight="1" x14ac:dyDescent="0.2">
      <c r="E59" s="22"/>
      <c r="F59" s="46"/>
      <c r="G59" s="22"/>
      <c r="H59" s="46"/>
      <c r="I59" s="22"/>
      <c r="K59" s="10"/>
      <c r="M59" s="51"/>
      <c r="N59" s="51"/>
      <c r="O59" s="51"/>
    </row>
    <row r="60" spans="2:15" x14ac:dyDescent="0.2">
      <c r="C60" s="37" t="s">
        <v>33</v>
      </c>
      <c r="E60" s="22">
        <f>E52+E58</f>
        <v>35094126</v>
      </c>
      <c r="F60" s="46"/>
      <c r="G60" s="22">
        <f>G52+G58</f>
        <v>32760026</v>
      </c>
      <c r="H60" s="23"/>
      <c r="I60" s="22">
        <f>E60-G60</f>
        <v>2334100</v>
      </c>
      <c r="K60" s="3">
        <f>IF(G60=0,"n/a",IF(AND(I60/G60&lt;1,I60/G60&gt;-1),I60/G60,"n/a"))</f>
        <v>7.1248417202110892E-2</v>
      </c>
    </row>
    <row r="61" spans="2:15" ht="6.95" customHeight="1" x14ac:dyDescent="0.2">
      <c r="E61" s="22"/>
      <c r="F61" s="46"/>
      <c r="G61" s="22"/>
      <c r="H61" s="46"/>
      <c r="I61" s="22"/>
      <c r="K61" s="10"/>
      <c r="M61" s="51"/>
      <c r="N61" s="51"/>
      <c r="O61" s="51"/>
    </row>
    <row r="62" spans="2:15" x14ac:dyDescent="0.2">
      <c r="B62" s="45" t="s">
        <v>34</v>
      </c>
      <c r="E62" s="22"/>
      <c r="F62" s="46"/>
      <c r="G62" s="22"/>
      <c r="H62" s="23"/>
      <c r="I62" s="22"/>
      <c r="K62" s="10"/>
    </row>
    <row r="63" spans="2:15" x14ac:dyDescent="0.2">
      <c r="C63" s="37" t="s">
        <v>20</v>
      </c>
      <c r="E63" s="22">
        <v>3838542</v>
      </c>
      <c r="F63" s="46"/>
      <c r="G63" s="22">
        <v>2898563</v>
      </c>
      <c r="H63" s="23"/>
      <c r="I63" s="22">
        <f>E63-G63</f>
        <v>939979</v>
      </c>
      <c r="K63" s="3">
        <f>IF(G63=0,"n/a",IF(AND(I63/G63&lt;1,I63/G63&gt;-1),I63/G63,"n/a"))</f>
        <v>0.3242913816259988</v>
      </c>
    </row>
    <row r="64" spans="2:15" x14ac:dyDescent="0.2">
      <c r="C64" s="37" t="s">
        <v>21</v>
      </c>
      <c r="E64" s="24">
        <v>13732334</v>
      </c>
      <c r="F64" s="46"/>
      <c r="G64" s="24">
        <v>14127812</v>
      </c>
      <c r="H64" s="23"/>
      <c r="I64" s="24">
        <f>E64-G64</f>
        <v>-395478</v>
      </c>
      <c r="K64" s="8">
        <f>IF(G64=0,"n/a",IF(AND(I64/G64&lt;1,I64/G64&gt;-1),I64/G64,"n/a"))</f>
        <v>-2.7992869667291722E-2</v>
      </c>
    </row>
    <row r="65" spans="1:15" ht="6.95" customHeight="1" x14ac:dyDescent="0.2">
      <c r="E65" s="22"/>
      <c r="F65" s="46"/>
      <c r="G65" s="22"/>
      <c r="H65" s="46"/>
      <c r="I65" s="22"/>
      <c r="K65" s="10"/>
      <c r="M65" s="51"/>
      <c r="N65" s="51"/>
      <c r="O65" s="51"/>
    </row>
    <row r="66" spans="1:15" x14ac:dyDescent="0.2">
      <c r="C66" s="37" t="s">
        <v>22</v>
      </c>
      <c r="E66" s="24">
        <f>SUM(E63:E64)</f>
        <v>17570876</v>
      </c>
      <c r="F66" s="46"/>
      <c r="G66" s="24">
        <f>SUM(G63:G64)</f>
        <v>17026375</v>
      </c>
      <c r="H66" s="23"/>
      <c r="I66" s="24">
        <f>E66-G66</f>
        <v>544501</v>
      </c>
      <c r="K66" s="8">
        <f>IF(G66=0,"n/a",IF(AND(I66/G66&lt;1,I66/G66&gt;-1),I66/G66,"n/a"))</f>
        <v>3.1979854784121693E-2</v>
      </c>
    </row>
    <row r="67" spans="1:15" ht="6.95" customHeight="1" x14ac:dyDescent="0.2">
      <c r="E67" s="22"/>
      <c r="F67" s="46"/>
      <c r="G67" s="22"/>
      <c r="H67" s="46"/>
      <c r="I67" s="22"/>
      <c r="K67" s="10"/>
      <c r="M67" s="51"/>
      <c r="N67" s="51"/>
      <c r="O67" s="51"/>
    </row>
    <row r="68" spans="1:15" ht="12.75" thickBot="1" x14ac:dyDescent="0.25">
      <c r="C68" s="37" t="s">
        <v>35</v>
      </c>
      <c r="E68" s="25">
        <f>E60+E66</f>
        <v>52665002</v>
      </c>
      <c r="F68" s="46"/>
      <c r="G68" s="25">
        <f>G60+G66</f>
        <v>49786401</v>
      </c>
      <c r="H68" s="23"/>
      <c r="I68" s="25">
        <f>E68-G68</f>
        <v>2878601</v>
      </c>
      <c r="K68" s="17">
        <f>IF(G68=0,"n/a",IF(AND(I68/G68&lt;1,I68/G68&gt;-1),I68/G68,"n/a"))</f>
        <v>5.7819021704340508E-2</v>
      </c>
    </row>
    <row r="69" spans="1:15" ht="12.75" thickTop="1" x14ac:dyDescent="0.2"/>
    <row r="70" spans="1:15" ht="12.75" customHeight="1" x14ac:dyDescent="0.2">
      <c r="A70" s="37" t="s">
        <v>3</v>
      </c>
      <c r="C70" s="61" t="s">
        <v>36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5" x14ac:dyDescent="0.2">
      <c r="A71" s="37" t="s">
        <v>3</v>
      </c>
    </row>
    <row r="72" spans="1:15" x14ac:dyDescent="0.2">
      <c r="A72" s="37" t="s">
        <v>3</v>
      </c>
    </row>
    <row r="73" spans="1:15" x14ac:dyDescent="0.2">
      <c r="A73" s="37" t="s">
        <v>3</v>
      </c>
    </row>
    <row r="74" spans="1:15" x14ac:dyDescent="0.2">
      <c r="A74" s="37" t="s">
        <v>3</v>
      </c>
    </row>
    <row r="75" spans="1:15" x14ac:dyDescent="0.2">
      <c r="A75" s="37" t="s">
        <v>3</v>
      </c>
    </row>
    <row r="76" spans="1:15" x14ac:dyDescent="0.2">
      <c r="A76" s="37" t="s">
        <v>3</v>
      </c>
    </row>
    <row r="77" spans="1:15" x14ac:dyDescent="0.2">
      <c r="A77" s="37" t="s">
        <v>3</v>
      </c>
    </row>
    <row r="78" spans="1:15" x14ac:dyDescent="0.2">
      <c r="A78" s="37" t="s">
        <v>3</v>
      </c>
    </row>
    <row r="79" spans="1:15" x14ac:dyDescent="0.2">
      <c r="A79" s="37" t="s">
        <v>3</v>
      </c>
    </row>
    <row r="80" spans="1:15" x14ac:dyDescent="0.2">
      <c r="A80" s="37" t="s">
        <v>3</v>
      </c>
    </row>
    <row r="81" spans="1:1" x14ac:dyDescent="0.2">
      <c r="A81" s="37" t="s">
        <v>3</v>
      </c>
    </row>
    <row r="82" spans="1:1" x14ac:dyDescent="0.2">
      <c r="A82" s="37" t="s">
        <v>3</v>
      </c>
    </row>
    <row r="83" spans="1:1" x14ac:dyDescent="0.2">
      <c r="A83" s="37" t="s">
        <v>3</v>
      </c>
    </row>
    <row r="84" spans="1:1" x14ac:dyDescent="0.2">
      <c r="A84" s="37" t="s">
        <v>3</v>
      </c>
    </row>
  </sheetData>
  <mergeCells count="2">
    <mergeCell ref="M6:O6"/>
    <mergeCell ref="I6:K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zoomScaleNormal="100" zoomScaleSheetLayoutView="100" workbookViewId="0">
      <pane xSplit="4" ySplit="8" topLeftCell="E42" activePane="bottomRight" state="frozen"/>
      <selection activeCell="C37" sqref="C37"/>
      <selection pane="topRight" activeCell="C37" sqref="C37"/>
      <selection pane="bottomLeft" activeCell="C37" sqref="C37"/>
      <selection pane="bottomRight" activeCell="I74" sqref="I74"/>
    </sheetView>
  </sheetViews>
  <sheetFormatPr defaultColWidth="9.140625" defaultRowHeight="12" x14ac:dyDescent="0.2"/>
  <cols>
    <col min="1" max="2" width="1.7109375" style="37" customWidth="1"/>
    <col min="3" max="3" width="9.140625" style="37"/>
    <col min="4" max="4" width="27.140625" style="37" customWidth="1"/>
    <col min="5" max="5" width="16.7109375" style="37" customWidth="1"/>
    <col min="6" max="6" width="0.85546875" style="37" customWidth="1"/>
    <col min="7" max="7" width="16.7109375" style="37" customWidth="1"/>
    <col min="8" max="8" width="0.85546875" style="37" customWidth="1"/>
    <col min="9" max="9" width="16.7109375" style="37" customWidth="1"/>
    <col min="10" max="10" width="0.85546875" style="37" customWidth="1"/>
    <col min="11" max="11" width="7.7109375" style="38" customWidth="1"/>
    <col min="12" max="12" width="0.85546875" style="37" customWidth="1"/>
    <col min="13" max="13" width="10.7109375" style="38" customWidth="1"/>
    <col min="14" max="14" width="0.85546875" style="38" customWidth="1"/>
    <col min="15" max="15" width="7.7109375" style="38" hidden="1" customWidth="1"/>
    <col min="16" max="16" width="0.85546875" style="38" hidden="1" customWidth="1"/>
    <col min="17" max="17" width="10.7109375" style="38" customWidth="1"/>
    <col min="18" max="16384" width="9.140625" style="37"/>
  </cols>
  <sheetData>
    <row r="1" spans="1:17" s="35" customFormat="1" ht="15" x14ac:dyDescent="0.25"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8"/>
      <c r="N1" s="58"/>
      <c r="O1" s="58"/>
      <c r="P1" s="58"/>
      <c r="Q1" s="58"/>
    </row>
    <row r="2" spans="1:17" s="35" customFormat="1" ht="15" x14ac:dyDescent="0.25">
      <c r="C2" s="57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8"/>
      <c r="N2" s="58"/>
      <c r="O2" s="58"/>
      <c r="P2" s="58"/>
      <c r="Q2" s="58"/>
    </row>
    <row r="3" spans="1:17" s="35" customFormat="1" ht="15" x14ac:dyDescent="0.25">
      <c r="C3" s="57" t="s">
        <v>48</v>
      </c>
      <c r="D3" s="57"/>
      <c r="E3" s="57"/>
      <c r="F3" s="57"/>
      <c r="G3" s="57"/>
      <c r="H3" s="57"/>
      <c r="I3" s="57"/>
      <c r="J3" s="57"/>
      <c r="K3" s="57"/>
      <c r="L3" s="57"/>
      <c r="M3" s="58"/>
      <c r="N3" s="58"/>
      <c r="O3" s="58"/>
      <c r="P3" s="58"/>
      <c r="Q3" s="58"/>
    </row>
    <row r="4" spans="1:17" s="36" customFormat="1" ht="12.75" x14ac:dyDescent="0.2">
      <c r="C4" s="59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60"/>
    </row>
    <row r="5" spans="1:17" x14ac:dyDescent="0.2">
      <c r="A5" s="37" t="s">
        <v>3</v>
      </c>
    </row>
    <row r="6" spans="1:17" s="39" customFormat="1" ht="12.75" x14ac:dyDescent="0.2">
      <c r="A6" s="39" t="s">
        <v>3</v>
      </c>
      <c r="I6" s="64" t="str">
        <f>'9-2019 SOG'!I6</f>
        <v>VARIANCE FROM 2018</v>
      </c>
      <c r="J6" s="64"/>
      <c r="K6" s="64"/>
      <c r="M6" s="63" t="s">
        <v>4</v>
      </c>
      <c r="N6" s="63"/>
      <c r="O6" s="63"/>
      <c r="P6" s="63"/>
      <c r="Q6" s="63"/>
    </row>
    <row r="7" spans="1:17" s="39" customFormat="1" ht="12.75" x14ac:dyDescent="0.2">
      <c r="E7" s="40" t="s">
        <v>5</v>
      </c>
      <c r="G7" s="40" t="s">
        <v>5</v>
      </c>
      <c r="I7" s="40"/>
      <c r="K7" s="41"/>
      <c r="M7" s="41"/>
      <c r="N7" s="42"/>
      <c r="O7" s="41"/>
      <c r="P7" s="42"/>
      <c r="Q7" s="41"/>
    </row>
    <row r="8" spans="1:17" s="39" customFormat="1" ht="12.75" x14ac:dyDescent="0.2">
      <c r="A8" s="36" t="s">
        <v>6</v>
      </c>
      <c r="E8" s="43">
        <f>'9-2019 SOG'!E8</f>
        <v>2019</v>
      </c>
      <c r="G8" s="43">
        <f>'9-2019 SOG'!G8</f>
        <v>2018</v>
      </c>
      <c r="I8" s="43" t="s">
        <v>7</v>
      </c>
      <c r="K8" s="44" t="s">
        <v>8</v>
      </c>
      <c r="M8" s="43">
        <f>'9-2019 SOG'!M8</f>
        <v>2019</v>
      </c>
      <c r="N8" s="42"/>
      <c r="O8" s="44" t="s">
        <v>43</v>
      </c>
      <c r="P8" s="42"/>
      <c r="Q8" s="43">
        <f>'9-2019 SOG'!O8</f>
        <v>2018</v>
      </c>
    </row>
    <row r="9" spans="1:17" x14ac:dyDescent="0.2">
      <c r="B9" s="45" t="s">
        <v>9</v>
      </c>
    </row>
    <row r="10" spans="1:17" x14ac:dyDescent="0.2">
      <c r="C10" s="37" t="s">
        <v>10</v>
      </c>
      <c r="E10" s="18">
        <v>582056100.92999995</v>
      </c>
      <c r="F10" s="52"/>
      <c r="G10" s="18">
        <v>636107224.25</v>
      </c>
      <c r="H10" s="52"/>
      <c r="I10" s="18">
        <f>E10-G10</f>
        <v>-54051123.320000052</v>
      </c>
      <c r="K10" s="3">
        <f>IF(G10=0,"n/a",IF(AND(I10/G10&lt;1,I10/G10&gt;-1),I10/G10,"n/a"))</f>
        <v>-8.497171743919249E-2</v>
      </c>
      <c r="M10" s="4">
        <f>IF(E48=0,"n/a",E10/E48)</f>
        <v>0.98806192138254056</v>
      </c>
      <c r="N10" s="48"/>
      <c r="O10" s="4" t="e">
        <f>IF(#REF!=0,"n/a",#REF!/#REF!)</f>
        <v>#REF!</v>
      </c>
      <c r="P10" s="48"/>
      <c r="Q10" s="4">
        <f>IF(G48=0,"n/a",G10/G48)</f>
        <v>1.08090762204475</v>
      </c>
    </row>
    <row r="11" spans="1:17" x14ac:dyDescent="0.2">
      <c r="C11" s="37" t="s">
        <v>11</v>
      </c>
      <c r="E11" s="19">
        <v>203732686.78999999</v>
      </c>
      <c r="F11" s="53"/>
      <c r="G11" s="19">
        <v>233289488.97999999</v>
      </c>
      <c r="H11" s="53"/>
      <c r="I11" s="19">
        <f>E11-G11</f>
        <v>-29556802.189999998</v>
      </c>
      <c r="K11" s="3">
        <f>IF(G11=0,"n/a",IF(AND(I11/G11&lt;1,I11/G11&gt;-1),I11/G11,"n/a"))</f>
        <v>-0.12669581608339806</v>
      </c>
      <c r="M11" s="6">
        <f>IF(E49=0,"n/a",E11/E49)</f>
        <v>0.74777424859919428</v>
      </c>
      <c r="N11" s="48"/>
      <c r="O11" s="6" t="e">
        <f>IF(#REF!=0,"n/a",#REF!/#REF!)</f>
        <v>#REF!</v>
      </c>
      <c r="P11" s="48"/>
      <c r="Q11" s="6">
        <f>IF(G49=0,"n/a",G11/G49)</f>
        <v>0.87091172789870075</v>
      </c>
    </row>
    <row r="12" spans="1:17" x14ac:dyDescent="0.2">
      <c r="C12" s="37" t="s">
        <v>12</v>
      </c>
      <c r="E12" s="32">
        <v>16230778.51</v>
      </c>
      <c r="F12" s="53"/>
      <c r="G12" s="32">
        <v>17571230</v>
      </c>
      <c r="H12" s="53"/>
      <c r="I12" s="32">
        <f>E12-G12</f>
        <v>-1340451.4900000002</v>
      </c>
      <c r="K12" s="8">
        <f>IF(G12=0,"n/a",IF(AND(I12/G12&lt;1,I12/G12&gt;-1),I12/G12,"n/a"))</f>
        <v>-7.6286719256420873E-2</v>
      </c>
      <c r="M12" s="9">
        <f>IF(E50=0,"n/a",E12/E50)</f>
        <v>0.65148959422734853</v>
      </c>
      <c r="N12" s="48"/>
      <c r="O12" s="9" t="e">
        <f>IF(#REF!=0,"n/a",#REF!/#REF!)</f>
        <v>#REF!</v>
      </c>
      <c r="P12" s="48"/>
      <c r="Q12" s="9">
        <f>IF(G50=0,"n/a",G12/G50)</f>
        <v>0.76444227072448478</v>
      </c>
    </row>
    <row r="13" spans="1:17" ht="6.95" customHeight="1" x14ac:dyDescent="0.2">
      <c r="E13" s="19"/>
      <c r="F13" s="53"/>
      <c r="G13" s="19"/>
      <c r="H13" s="53"/>
      <c r="I13" s="19"/>
      <c r="K13" s="10"/>
      <c r="M13" s="48"/>
      <c r="N13" s="48"/>
      <c r="O13" s="48"/>
      <c r="P13" s="48"/>
      <c r="Q13" s="48"/>
    </row>
    <row r="14" spans="1:17" x14ac:dyDescent="0.2">
      <c r="C14" s="37" t="s">
        <v>13</v>
      </c>
      <c r="E14" s="19">
        <f>SUM(E10:E12)</f>
        <v>802019566.2299999</v>
      </c>
      <c r="F14" s="53"/>
      <c r="G14" s="19">
        <f>SUM(G10:G12)</f>
        <v>886967943.23000002</v>
      </c>
      <c r="H14" s="53"/>
      <c r="I14" s="19">
        <f>E14-G14</f>
        <v>-84948377.000000119</v>
      </c>
      <c r="K14" s="3">
        <f>IF(G14=0,"n/a",IF(AND(I14/G14&lt;1,I14/G14&gt;-1),I14/G14,"n/a"))</f>
        <v>-9.5773897634507998E-2</v>
      </c>
      <c r="M14" s="6">
        <f>IF(E52=0,"n/a",E14/E52)</f>
        <v>0.90475019324547057</v>
      </c>
      <c r="N14" s="48"/>
      <c r="O14" s="6" t="e">
        <f>IF(#REF!=0,"n/a",#REF!/#REF!)</f>
        <v>#REF!</v>
      </c>
      <c r="P14" s="48"/>
      <c r="Q14" s="6">
        <f>IF(G52=0,"n/a",G14/G52)</f>
        <v>1.0086661188839297</v>
      </c>
    </row>
    <row r="15" spans="1:17" ht="6.95" customHeight="1" x14ac:dyDescent="0.2">
      <c r="E15" s="19"/>
      <c r="F15" s="53"/>
      <c r="G15" s="19"/>
      <c r="H15" s="53"/>
      <c r="I15" s="19"/>
      <c r="K15" s="10"/>
      <c r="M15" s="48"/>
      <c r="N15" s="48"/>
      <c r="O15" s="48"/>
      <c r="P15" s="48"/>
      <c r="Q15" s="48"/>
    </row>
    <row r="16" spans="1:17" x14ac:dyDescent="0.2">
      <c r="B16" s="45" t="s">
        <v>14</v>
      </c>
      <c r="E16" s="19"/>
      <c r="F16" s="53"/>
      <c r="G16" s="19"/>
      <c r="H16" s="53"/>
      <c r="I16" s="19"/>
      <c r="K16" s="10"/>
      <c r="M16" s="48"/>
      <c r="N16" s="48"/>
      <c r="O16" s="48"/>
      <c r="P16" s="48"/>
      <c r="Q16" s="48"/>
    </row>
    <row r="17" spans="2:17" x14ac:dyDescent="0.2">
      <c r="C17" s="37" t="s">
        <v>15</v>
      </c>
      <c r="E17" s="19">
        <v>16791087.149999999</v>
      </c>
      <c r="F17" s="53"/>
      <c r="G17" s="19">
        <v>21866414.25</v>
      </c>
      <c r="H17" s="53"/>
      <c r="I17" s="19">
        <f>E17-G17</f>
        <v>-5075327.1000000015</v>
      </c>
      <c r="K17" s="3">
        <f>IF(G17=0,"n/a",IF(AND(I17/G17&lt;1,I17/G17&gt;-1),I17/G17,"n/a"))</f>
        <v>-0.23210605277909255</v>
      </c>
      <c r="M17" s="6">
        <f>IF(E55=0,"n/a",E17/E55)</f>
        <v>0.37995950310307697</v>
      </c>
      <c r="N17" s="48"/>
      <c r="O17" s="6" t="e">
        <f>IF(#REF!=0,"n/a",#REF!/#REF!)</f>
        <v>#REF!</v>
      </c>
      <c r="P17" s="48"/>
      <c r="Q17" s="6">
        <f>IF(G55=0,"n/a",G17/G55)</f>
        <v>0.46809052993904127</v>
      </c>
    </row>
    <row r="18" spans="2:17" x14ac:dyDescent="0.2">
      <c r="C18" s="37" t="s">
        <v>16</v>
      </c>
      <c r="E18" s="32">
        <v>683379.92</v>
      </c>
      <c r="F18" s="34"/>
      <c r="G18" s="32">
        <v>978610.85</v>
      </c>
      <c r="H18" s="33"/>
      <c r="I18" s="32">
        <f>E18-G18</f>
        <v>-295230.92999999993</v>
      </c>
      <c r="K18" s="8">
        <f>IF(G18=0,"n/a",IF(AND(I18/G18&lt;1,I18/G18&gt;-1),I18/G18,"n/a"))</f>
        <v>-0.30168368764764864</v>
      </c>
      <c r="M18" s="9">
        <f>IF(E56=0,"n/a",E18/E56)</f>
        <v>0.4287505450511862</v>
      </c>
      <c r="N18" s="48"/>
      <c r="O18" s="9" t="e">
        <f>IF(#REF!=0,"n/a",#REF!/#REF!)</f>
        <v>#REF!</v>
      </c>
      <c r="P18" s="48"/>
      <c r="Q18" s="9">
        <f>IF(G56=0,"n/a",G18/G56)</f>
        <v>0.50643796824680531</v>
      </c>
    </row>
    <row r="19" spans="2:17" ht="6.95" customHeight="1" x14ac:dyDescent="0.2">
      <c r="E19" s="19"/>
      <c r="F19" s="54"/>
      <c r="G19" s="19"/>
      <c r="H19" s="54"/>
      <c r="I19" s="19"/>
      <c r="K19" s="10"/>
      <c r="M19" s="48"/>
      <c r="N19" s="48"/>
      <c r="O19" s="48"/>
      <c r="P19" s="48"/>
      <c r="Q19" s="48"/>
    </row>
    <row r="20" spans="2:17" x14ac:dyDescent="0.2">
      <c r="C20" s="37" t="s">
        <v>17</v>
      </c>
      <c r="E20" s="32">
        <f>SUM(E17:E18)</f>
        <v>17474467.07</v>
      </c>
      <c r="F20" s="34"/>
      <c r="G20" s="32">
        <f>SUM(G17:G18)</f>
        <v>22845025.100000001</v>
      </c>
      <c r="H20" s="33"/>
      <c r="I20" s="32">
        <f>E20-G20</f>
        <v>-5370558.0300000012</v>
      </c>
      <c r="K20" s="8">
        <f>IF(G20=0,"n/a",IF(AND(I20/G20&lt;1,I20/G20&gt;-1),I20/G20,"n/a"))</f>
        <v>-0.23508654538532334</v>
      </c>
      <c r="M20" s="9">
        <f>IF(E58=0,"n/a",E20/E58)</f>
        <v>0.3816580129397697</v>
      </c>
      <c r="N20" s="48"/>
      <c r="O20" s="9" t="e">
        <f>IF(#REF!=0,"n/a",#REF!/#REF!)</f>
        <v>#REF!</v>
      </c>
      <c r="P20" s="48"/>
      <c r="Q20" s="9">
        <f>IF(G58=0,"n/a",G20/G58)</f>
        <v>0.46961377336523813</v>
      </c>
    </row>
    <row r="21" spans="2:17" ht="6.95" customHeight="1" x14ac:dyDescent="0.2">
      <c r="E21" s="19"/>
      <c r="F21" s="54"/>
      <c r="G21" s="19"/>
      <c r="H21" s="54"/>
      <c r="I21" s="19"/>
      <c r="K21" s="10"/>
      <c r="M21" s="48"/>
      <c r="N21" s="48"/>
      <c r="O21" s="48"/>
      <c r="P21" s="48"/>
      <c r="Q21" s="48"/>
    </row>
    <row r="22" spans="2:17" x14ac:dyDescent="0.2">
      <c r="C22" s="37" t="s">
        <v>18</v>
      </c>
      <c r="E22" s="19">
        <f>E14+E20</f>
        <v>819494033.29999995</v>
      </c>
      <c r="F22" s="54"/>
      <c r="G22" s="19">
        <f>G14+G20</f>
        <v>909812968.33000004</v>
      </c>
      <c r="H22" s="54"/>
      <c r="I22" s="19">
        <f>E22-G22</f>
        <v>-90318935.030000091</v>
      </c>
      <c r="K22" s="3">
        <f>IF(G22=0,"n/a",IF(AND(I22/G22&lt;1,I22/G22&gt;-1),I22/G22,"n/a"))</f>
        <v>-9.9271980257419609E-2</v>
      </c>
      <c r="M22" s="6">
        <f>IF(E60=0,"n/a",E22/E60)</f>
        <v>0.87905924509955036</v>
      </c>
      <c r="N22" s="48"/>
      <c r="O22" s="6" t="e">
        <f>IF(#REF!=0,"n/a",#REF!/#REF!)</f>
        <v>#REF!</v>
      </c>
      <c r="P22" s="48"/>
      <c r="Q22" s="6">
        <f>IF(G60=0,"n/a",G22/G60)</f>
        <v>0.98040842820219376</v>
      </c>
    </row>
    <row r="23" spans="2:17" ht="6.95" customHeight="1" x14ac:dyDescent="0.2">
      <c r="E23" s="19"/>
      <c r="F23" s="54"/>
      <c r="G23" s="19"/>
      <c r="H23" s="54"/>
      <c r="I23" s="19"/>
      <c r="K23" s="10"/>
      <c r="M23" s="48"/>
      <c r="N23" s="48"/>
      <c r="O23" s="48"/>
      <c r="P23" s="48"/>
      <c r="Q23" s="48"/>
    </row>
    <row r="24" spans="2:17" x14ac:dyDescent="0.2">
      <c r="B24" s="45" t="s">
        <v>19</v>
      </c>
      <c r="E24" s="19"/>
      <c r="F24" s="54"/>
      <c r="G24" s="19"/>
      <c r="H24" s="54"/>
      <c r="I24" s="19"/>
      <c r="K24" s="10"/>
      <c r="M24" s="48"/>
      <c r="N24" s="48"/>
      <c r="O24" s="48"/>
      <c r="P24" s="48"/>
      <c r="Q24" s="48"/>
    </row>
    <row r="25" spans="2:17" x14ac:dyDescent="0.2">
      <c r="C25" s="37" t="s">
        <v>20</v>
      </c>
      <c r="E25" s="19">
        <v>7152309.9199999999</v>
      </c>
      <c r="F25" s="54"/>
      <c r="G25" s="19">
        <v>7118611.1399999997</v>
      </c>
      <c r="H25" s="54"/>
      <c r="I25" s="19">
        <f>E25-G25</f>
        <v>33698.780000000261</v>
      </c>
      <c r="K25" s="3">
        <f>IF(G25=0,"n/a",IF(AND(I25/G25&lt;1,I25/G25&gt;-1),I25/G25,"n/a"))</f>
        <v>4.7338981350792345E-3</v>
      </c>
      <c r="M25" s="6">
        <f>IF(E63=0,"n/a",E25/E63)</f>
        <v>0.13000087336008015</v>
      </c>
      <c r="N25" s="48"/>
      <c r="O25" s="6" t="e">
        <f>IF(#REF!=0,"n/a",#REF!/#REF!)</f>
        <v>#REF!</v>
      </c>
      <c r="P25" s="48"/>
      <c r="Q25" s="6">
        <f>IF(G63=0,"n/a",G25/G63)</f>
        <v>0.13089695292979711</v>
      </c>
    </row>
    <row r="26" spans="2:17" x14ac:dyDescent="0.2">
      <c r="C26" s="37" t="s">
        <v>21</v>
      </c>
      <c r="E26" s="32">
        <v>12643252.26</v>
      </c>
      <c r="F26" s="34"/>
      <c r="G26" s="32">
        <v>13413027.789999999</v>
      </c>
      <c r="H26" s="33"/>
      <c r="I26" s="32">
        <f>E26-G26</f>
        <v>-769775.52999999933</v>
      </c>
      <c r="K26" s="8">
        <f>IF(G26=0,"n/a",IF(AND(I26/G26&lt;1,I26/G26&gt;-1),I26/G26,"n/a"))</f>
        <v>-5.7390139053756437E-2</v>
      </c>
      <c r="M26" s="9">
        <f>IF(E64=0,"n/a",E26/E64)</f>
        <v>7.3251874717818896E-2</v>
      </c>
      <c r="N26" s="48"/>
      <c r="O26" s="9" t="e">
        <f>IF(#REF!=0,"n/a",#REF!/#REF!)</f>
        <v>#REF!</v>
      </c>
      <c r="P26" s="48"/>
      <c r="Q26" s="9">
        <f>IF(G64=0,"n/a",G26/G64)</f>
        <v>7.4012280980826614E-2</v>
      </c>
    </row>
    <row r="27" spans="2:17" ht="6.95" customHeight="1" x14ac:dyDescent="0.2">
      <c r="E27" s="19"/>
      <c r="F27" s="54"/>
      <c r="G27" s="19"/>
      <c r="H27" s="54"/>
      <c r="I27" s="19"/>
      <c r="K27" s="10"/>
      <c r="M27" s="48"/>
      <c r="N27" s="48"/>
      <c r="O27" s="48"/>
      <c r="P27" s="48"/>
      <c r="Q27" s="48"/>
    </row>
    <row r="28" spans="2:17" x14ac:dyDescent="0.2">
      <c r="C28" s="37" t="s">
        <v>22</v>
      </c>
      <c r="E28" s="32">
        <f>SUM(E25:E26)</f>
        <v>19795562.18</v>
      </c>
      <c r="F28" s="34"/>
      <c r="G28" s="32">
        <f>SUM(G25:G26)</f>
        <v>20531638.93</v>
      </c>
      <c r="H28" s="33"/>
      <c r="I28" s="32">
        <f>E28-G28</f>
        <v>-736076.75</v>
      </c>
      <c r="K28" s="8">
        <f>IF(G28=0,"n/a",IF(AND(I28/G28&lt;1,I28/G28&gt;-1),I28/G28,"n/a"))</f>
        <v>-3.5850852068339975E-2</v>
      </c>
      <c r="M28" s="9">
        <f>IF(E66=0,"n/a",E28/E66)</f>
        <v>8.6968692089700039E-2</v>
      </c>
      <c r="N28" s="48"/>
      <c r="O28" s="9" t="e">
        <f>IF(#REF!=0,"n/a",#REF!/#REF!)</f>
        <v>#REF!</v>
      </c>
      <c r="P28" s="48"/>
      <c r="Q28" s="9">
        <f>IF(G66=0,"n/a",G28/G66)</f>
        <v>8.7142336871086384E-2</v>
      </c>
    </row>
    <row r="29" spans="2:17" ht="6.95" customHeight="1" x14ac:dyDescent="0.2">
      <c r="E29" s="19"/>
      <c r="F29" s="54"/>
      <c r="G29" s="19"/>
      <c r="H29" s="54"/>
      <c r="I29" s="19"/>
      <c r="K29" s="10"/>
      <c r="M29" s="48"/>
      <c r="N29" s="48"/>
      <c r="O29" s="48"/>
      <c r="P29" s="48"/>
      <c r="Q29" s="48"/>
    </row>
    <row r="30" spans="2:17" x14ac:dyDescent="0.2">
      <c r="C30" s="37" t="s">
        <v>23</v>
      </c>
      <c r="E30" s="19">
        <f>E22+E28</f>
        <v>839289595.4799999</v>
      </c>
      <c r="F30" s="54"/>
      <c r="G30" s="19">
        <f>G22+G28</f>
        <v>930344607.25999999</v>
      </c>
      <c r="H30" s="54"/>
      <c r="I30" s="19">
        <f>E30-G30</f>
        <v>-91055011.780000091</v>
      </c>
      <c r="K30" s="3">
        <f>IF(G30=0,"n/a",IF(AND(I30/G30&lt;1,I30/G30&gt;-1),I30/G30,"n/a"))</f>
        <v>-9.787234866462044E-2</v>
      </c>
      <c r="M30" s="4">
        <f>IF(E68=0,"n/a",E30/E68)</f>
        <v>0.72361476186861651</v>
      </c>
      <c r="N30" s="48"/>
      <c r="O30" s="4" t="e">
        <f>IF(#REF!=0,"n/a",#REF!/#REF!)</f>
        <v>#REF!</v>
      </c>
      <c r="P30" s="48"/>
      <c r="Q30" s="4">
        <f>IF(G68=0,"n/a",G30/G68)</f>
        <v>0.7995369938178738</v>
      </c>
    </row>
    <row r="31" spans="2:17" ht="6.95" customHeight="1" x14ac:dyDescent="0.2">
      <c r="E31" s="19"/>
      <c r="F31" s="54"/>
      <c r="G31" s="19"/>
      <c r="H31" s="54"/>
      <c r="I31" s="19"/>
      <c r="K31" s="10"/>
      <c r="M31" s="51"/>
      <c r="N31" s="51"/>
      <c r="O31" s="51"/>
      <c r="P31" s="51"/>
      <c r="Q31" s="51"/>
    </row>
    <row r="32" spans="2:17" x14ac:dyDescent="0.2">
      <c r="B32" s="37" t="s">
        <v>24</v>
      </c>
      <c r="E32" s="19">
        <v>-36511143.969999999</v>
      </c>
      <c r="F32" s="54"/>
      <c r="G32" s="19">
        <v>-28728837.34</v>
      </c>
      <c r="H32" s="54"/>
      <c r="I32" s="19">
        <f>E32-G32</f>
        <v>-7782306.629999999</v>
      </c>
      <c r="K32" s="3">
        <f>IF(G32=0,"n/a",IF(AND(I32/G32&lt;1,I32/G32&gt;-1),I32/G32,"n/a"))</f>
        <v>0.27088832513122507</v>
      </c>
      <c r="M32" s="51"/>
      <c r="N32" s="51"/>
      <c r="O32" s="51"/>
      <c r="P32" s="51"/>
      <c r="Q32" s="51"/>
    </row>
    <row r="33" spans="1:17" x14ac:dyDescent="0.2">
      <c r="B33" s="37" t="s">
        <v>25</v>
      </c>
      <c r="E33" s="32">
        <v>17010996.879999999</v>
      </c>
      <c r="F33" s="34"/>
      <c r="G33" s="32">
        <v>1763917.05</v>
      </c>
      <c r="H33" s="33"/>
      <c r="I33" s="32">
        <f>E33-G33</f>
        <v>15247079.829999998</v>
      </c>
      <c r="K33" s="8" t="str">
        <f>IF(G33=0,"n/a",IF(AND(I33/G33&lt;1,I33/G33&gt;-1),I33/G33,"n/a"))</f>
        <v>n/a</v>
      </c>
    </row>
    <row r="34" spans="1:17" ht="6.95" customHeight="1" x14ac:dyDescent="0.2">
      <c r="E34" s="19"/>
      <c r="F34" s="50"/>
      <c r="G34" s="19"/>
      <c r="H34" s="50"/>
      <c r="I34" s="19"/>
      <c r="K34" s="14"/>
      <c r="M34" s="51"/>
      <c r="N34" s="51"/>
      <c r="O34" s="51"/>
      <c r="P34" s="51"/>
      <c r="Q34" s="51"/>
    </row>
    <row r="35" spans="1:17" ht="12.75" thickBot="1" x14ac:dyDescent="0.25">
      <c r="C35" s="37" t="s">
        <v>26</v>
      </c>
      <c r="E35" s="31">
        <f>SUM(E30:E33)</f>
        <v>819789448.38999987</v>
      </c>
      <c r="F35" s="55"/>
      <c r="G35" s="31">
        <f>SUM(G30:G33)</f>
        <v>903379686.96999991</v>
      </c>
      <c r="H35" s="55"/>
      <c r="I35" s="31">
        <f>E35-G35</f>
        <v>-83590238.580000043</v>
      </c>
      <c r="K35" s="17">
        <f>IF(G35=0,"n/a",IF(AND(I35/G35&lt;1,I35/G35&gt;-1),I35/G35,"n/a"))</f>
        <v>-9.2530571348540813E-2</v>
      </c>
    </row>
    <row r="36" spans="1:17" ht="12.75" thickTop="1" x14ac:dyDescent="0.2">
      <c r="E36" s="30"/>
      <c r="F36" s="56"/>
      <c r="G36" s="30"/>
      <c r="H36" s="47"/>
      <c r="I36" s="30"/>
    </row>
    <row r="37" spans="1:17" x14ac:dyDescent="0.2">
      <c r="C37" s="37" t="s">
        <v>38</v>
      </c>
      <c r="E37" s="18">
        <v>39333406.75</v>
      </c>
      <c r="F37" s="30"/>
      <c r="G37" s="30">
        <v>43690304.659999996</v>
      </c>
      <c r="H37" s="47"/>
      <c r="I37" s="30"/>
    </row>
    <row r="38" spans="1:17" x14ac:dyDescent="0.2">
      <c r="C38" s="37" t="s">
        <v>39</v>
      </c>
      <c r="E38" s="19">
        <v>15965553.93</v>
      </c>
      <c r="F38" s="53"/>
      <c r="G38" s="19">
        <v>15657670.09</v>
      </c>
      <c r="I38" s="29"/>
    </row>
    <row r="39" spans="1:17" x14ac:dyDescent="0.2">
      <c r="C39" s="37" t="s">
        <v>40</v>
      </c>
      <c r="E39" s="19">
        <v>4525030.1900000004</v>
      </c>
      <c r="F39" s="53"/>
      <c r="G39" s="19">
        <v>5486098.0199999996</v>
      </c>
      <c r="I39" s="29"/>
    </row>
    <row r="40" spans="1:17" x14ac:dyDescent="0.2">
      <c r="C40" s="37" t="s">
        <v>41</v>
      </c>
      <c r="E40" s="19">
        <v>-980641.6</v>
      </c>
      <c r="F40" s="53"/>
      <c r="G40" s="19">
        <v>-3055497.86</v>
      </c>
      <c r="I40" s="29"/>
    </row>
    <row r="41" spans="1:17" x14ac:dyDescent="0.2">
      <c r="C41" s="37" t="s">
        <v>27</v>
      </c>
      <c r="E41" s="19">
        <v>21600501.739999998</v>
      </c>
      <c r="F41" s="53"/>
      <c r="G41" s="19">
        <v>24105566.43</v>
      </c>
      <c r="I41" s="29"/>
    </row>
    <row r="42" spans="1:17" x14ac:dyDescent="0.2">
      <c r="C42" s="37" t="s">
        <v>28</v>
      </c>
      <c r="E42" s="19">
        <v>-80.52</v>
      </c>
      <c r="F42" s="53"/>
      <c r="G42" s="19">
        <v>-423826.49</v>
      </c>
      <c r="I42" s="29"/>
    </row>
    <row r="43" spans="1:17" x14ac:dyDescent="0.2">
      <c r="C43" s="37" t="s">
        <v>37</v>
      </c>
      <c r="E43" s="19">
        <v>0</v>
      </c>
      <c r="F43" s="53"/>
      <c r="G43" s="19">
        <v>15007923.41</v>
      </c>
      <c r="I43" s="29"/>
    </row>
    <row r="44" spans="1:17" x14ac:dyDescent="0.2">
      <c r="C44" s="37" t="s">
        <v>29</v>
      </c>
      <c r="E44" s="19">
        <v>9971444.1999999993</v>
      </c>
      <c r="F44" s="53"/>
      <c r="G44" s="19">
        <v>8622203.5</v>
      </c>
      <c r="I44" s="29"/>
    </row>
    <row r="45" spans="1:17" x14ac:dyDescent="0.2">
      <c r="C45" s="37" t="s">
        <v>42</v>
      </c>
      <c r="E45" s="19">
        <v>-1720498.34</v>
      </c>
      <c r="G45" s="19">
        <v>0</v>
      </c>
    </row>
    <row r="46" spans="1:17" ht="12.75" x14ac:dyDescent="0.2">
      <c r="A46" s="36" t="s">
        <v>30</v>
      </c>
      <c r="E46" s="28"/>
    </row>
    <row r="47" spans="1:17" x14ac:dyDescent="0.2">
      <c r="B47" s="45" t="s">
        <v>31</v>
      </c>
      <c r="E47" s="28"/>
    </row>
    <row r="48" spans="1:17" x14ac:dyDescent="0.2">
      <c r="C48" s="37" t="s">
        <v>10</v>
      </c>
      <c r="E48" s="27">
        <v>589088688</v>
      </c>
      <c r="G48" s="27">
        <v>588493606</v>
      </c>
      <c r="H48" s="26"/>
      <c r="I48" s="22">
        <f>E48-G48</f>
        <v>595082</v>
      </c>
      <c r="K48" s="3">
        <f>IF(G48=0,"n/a",IF(AND(I48/G48&lt;1,I48/G48&gt;-1),I48/G48,"n/a"))</f>
        <v>1.0111953535821424E-3</v>
      </c>
    </row>
    <row r="49" spans="2:17" x14ac:dyDescent="0.2">
      <c r="C49" s="37" t="s">
        <v>11</v>
      </c>
      <c r="E49" s="27">
        <v>272452130</v>
      </c>
      <c r="G49" s="27">
        <v>267868122</v>
      </c>
      <c r="H49" s="26"/>
      <c r="I49" s="22">
        <f>E49-G49</f>
        <v>4584008</v>
      </c>
      <c r="K49" s="3">
        <f>IF(G49=0,"n/a",IF(AND(I49/G49&lt;1,I49/G49&gt;-1),I49/G49,"n/a"))</f>
        <v>1.7112928428265905E-2</v>
      </c>
    </row>
    <row r="50" spans="2:17" x14ac:dyDescent="0.2">
      <c r="C50" s="37" t="s">
        <v>12</v>
      </c>
      <c r="E50" s="24">
        <v>24913335</v>
      </c>
      <c r="G50" s="24">
        <v>22985686</v>
      </c>
      <c r="H50" s="26"/>
      <c r="I50" s="24">
        <f>E50-G50</f>
        <v>1927649</v>
      </c>
      <c r="K50" s="8">
        <f>IF(G50=0,"n/a",IF(AND(I50/G50&lt;1,I50/G50&gt;-1),I50/G50,"n/a"))</f>
        <v>8.3863018053931482E-2</v>
      </c>
    </row>
    <row r="51" spans="2:17" ht="6.95" customHeight="1" x14ac:dyDescent="0.2">
      <c r="E51" s="22"/>
      <c r="G51" s="22"/>
      <c r="I51" s="22"/>
      <c r="K51" s="10"/>
      <c r="M51" s="51"/>
      <c r="N51" s="51"/>
      <c r="O51" s="51"/>
      <c r="P51" s="51"/>
      <c r="Q51" s="51"/>
    </row>
    <row r="52" spans="2:17" x14ac:dyDescent="0.2">
      <c r="C52" s="37" t="s">
        <v>13</v>
      </c>
      <c r="E52" s="22">
        <f>SUM(E48:E50)</f>
        <v>886454153</v>
      </c>
      <c r="G52" s="22">
        <f>SUM(G48:G50)</f>
        <v>879347414</v>
      </c>
      <c r="H52" s="26"/>
      <c r="I52" s="22">
        <f>E52-G52</f>
        <v>7106739</v>
      </c>
      <c r="K52" s="3">
        <f>IF(G52=0,"n/a",IF(AND(I52/G52&lt;1,I52/G52&gt;-1),I52/G52,"n/a"))</f>
        <v>8.0818330580773156E-3</v>
      </c>
    </row>
    <row r="53" spans="2:17" ht="6.95" customHeight="1" x14ac:dyDescent="0.2">
      <c r="E53" s="22"/>
      <c r="G53" s="22"/>
      <c r="I53" s="22"/>
      <c r="K53" s="10"/>
      <c r="M53" s="51"/>
      <c r="N53" s="51"/>
      <c r="O53" s="51"/>
      <c r="P53" s="51"/>
      <c r="Q53" s="51"/>
    </row>
    <row r="54" spans="2:17" x14ac:dyDescent="0.2">
      <c r="B54" s="45" t="s">
        <v>32</v>
      </c>
      <c r="E54" s="22"/>
      <c r="G54" s="22"/>
      <c r="H54" s="26"/>
      <c r="I54" s="22"/>
      <c r="K54" s="10"/>
    </row>
    <row r="55" spans="2:17" x14ac:dyDescent="0.2">
      <c r="C55" s="37" t="s">
        <v>15</v>
      </c>
      <c r="E55" s="27">
        <v>44191781</v>
      </c>
      <c r="G55" s="27">
        <v>46714071</v>
      </c>
      <c r="H55" s="26"/>
      <c r="I55" s="22">
        <f>E55-G55</f>
        <v>-2522290</v>
      </c>
      <c r="K55" s="3">
        <f>IF(G55=0,"n/a",IF(AND(I55/G55&lt;1,I55/G55&gt;-1),I55/G55,"n/a"))</f>
        <v>-5.3994223710453322E-2</v>
      </c>
    </row>
    <row r="56" spans="2:17" x14ac:dyDescent="0.2">
      <c r="C56" s="37" t="s">
        <v>16</v>
      </c>
      <c r="E56" s="24">
        <v>1593887</v>
      </c>
      <c r="G56" s="24">
        <v>1932341</v>
      </c>
      <c r="H56" s="26"/>
      <c r="I56" s="24">
        <f>E56-G56</f>
        <v>-338454</v>
      </c>
      <c r="K56" s="8">
        <f>IF(G56=0,"n/a",IF(AND(I56/G56&lt;1,I56/G56&gt;-1),I56/G56,"n/a"))</f>
        <v>-0.17515231524870611</v>
      </c>
    </row>
    <row r="57" spans="2:17" ht="6.95" customHeight="1" x14ac:dyDescent="0.2">
      <c r="E57" s="22"/>
      <c r="G57" s="22"/>
      <c r="I57" s="22"/>
      <c r="K57" s="10"/>
      <c r="M57" s="51"/>
      <c r="N57" s="51"/>
      <c r="O57" s="51"/>
      <c r="P57" s="51"/>
      <c r="Q57" s="51"/>
    </row>
    <row r="58" spans="2:17" x14ac:dyDescent="0.2">
      <c r="C58" s="37" t="s">
        <v>17</v>
      </c>
      <c r="E58" s="24">
        <f>SUM(E55:E56)</f>
        <v>45785668</v>
      </c>
      <c r="G58" s="24">
        <f>SUM(G55:G56)</f>
        <v>48646412</v>
      </c>
      <c r="H58" s="26"/>
      <c r="I58" s="24">
        <f>E58-G58</f>
        <v>-2860744</v>
      </c>
      <c r="K58" s="8">
        <f>IF(G58=0,"n/a",IF(AND(I58/G58&lt;1,I58/G58&gt;-1),I58/G58,"n/a"))</f>
        <v>-5.8806885901472032E-2</v>
      </c>
    </row>
    <row r="59" spans="2:17" ht="6.95" customHeight="1" x14ac:dyDescent="0.2">
      <c r="E59" s="22"/>
      <c r="G59" s="22"/>
      <c r="I59" s="22"/>
      <c r="K59" s="10"/>
      <c r="M59" s="51"/>
      <c r="N59" s="51"/>
      <c r="O59" s="51"/>
      <c r="P59" s="51"/>
      <c r="Q59" s="51"/>
    </row>
    <row r="60" spans="2:17" x14ac:dyDescent="0.2">
      <c r="C60" s="37" t="s">
        <v>33</v>
      </c>
      <c r="E60" s="22">
        <f>E52+E58</f>
        <v>932239821</v>
      </c>
      <c r="G60" s="22">
        <f>G52+G58</f>
        <v>927993826</v>
      </c>
      <c r="H60" s="26"/>
      <c r="I60" s="22">
        <f>E60-G60</f>
        <v>4245995</v>
      </c>
      <c r="K60" s="3">
        <f>IF(G60=0,"n/a",IF(AND(I60/G60&lt;1,I60/G60&gt;-1),I60/G60,"n/a"))</f>
        <v>4.5754560871399588E-3</v>
      </c>
    </row>
    <row r="61" spans="2:17" ht="6.95" customHeight="1" x14ac:dyDescent="0.2">
      <c r="E61" s="22"/>
      <c r="G61" s="22"/>
      <c r="I61" s="22"/>
      <c r="K61" s="10"/>
      <c r="M61" s="51"/>
      <c r="N61" s="51"/>
      <c r="O61" s="51"/>
      <c r="P61" s="51"/>
      <c r="Q61" s="51"/>
    </row>
    <row r="62" spans="2:17" x14ac:dyDescent="0.2">
      <c r="B62" s="45" t="s">
        <v>34</v>
      </c>
      <c r="E62" s="22"/>
      <c r="G62" s="22"/>
      <c r="H62" s="26"/>
      <c r="I62" s="22"/>
      <c r="K62" s="10"/>
    </row>
    <row r="63" spans="2:17" x14ac:dyDescent="0.2">
      <c r="C63" s="37" t="s">
        <v>20</v>
      </c>
      <c r="E63" s="27">
        <v>55017399</v>
      </c>
      <c r="G63" s="27">
        <v>54383322</v>
      </c>
      <c r="H63" s="26"/>
      <c r="I63" s="22">
        <f>E63-G63</f>
        <v>634077</v>
      </c>
      <c r="K63" s="3">
        <f>IF(G63=0,"n/a",IF(AND(I63/G63&lt;1,I63/G63&gt;-1),I63/G63,"n/a"))</f>
        <v>1.1659401755560281E-2</v>
      </c>
    </row>
    <row r="64" spans="2:17" x14ac:dyDescent="0.2">
      <c r="C64" s="37" t="s">
        <v>21</v>
      </c>
      <c r="E64" s="24">
        <v>172599709</v>
      </c>
      <c r="G64" s="24">
        <v>181227056</v>
      </c>
      <c r="H64" s="26"/>
      <c r="I64" s="24">
        <f>E64-G64</f>
        <v>-8627347</v>
      </c>
      <c r="K64" s="8">
        <f>IF(G64=0,"n/a",IF(AND(I64/G64&lt;1,I64/G64&gt;-1),I64/G64,"n/a"))</f>
        <v>-4.7605182087160317E-2</v>
      </c>
    </row>
    <row r="65" spans="1:17" ht="6.95" customHeight="1" x14ac:dyDescent="0.2">
      <c r="E65" s="22"/>
      <c r="G65" s="22"/>
      <c r="I65" s="22"/>
      <c r="K65" s="10"/>
      <c r="M65" s="51"/>
      <c r="N65" s="51"/>
      <c r="O65" s="51"/>
      <c r="P65" s="51"/>
      <c r="Q65" s="51"/>
    </row>
    <row r="66" spans="1:17" x14ac:dyDescent="0.2">
      <c r="C66" s="37" t="s">
        <v>22</v>
      </c>
      <c r="E66" s="24">
        <f>SUM(E63:E64)</f>
        <v>227617108</v>
      </c>
      <c r="G66" s="24">
        <f>SUM(G63:G64)</f>
        <v>235610378</v>
      </c>
      <c r="H66" s="26"/>
      <c r="I66" s="24">
        <f>E66-G66</f>
        <v>-7993270</v>
      </c>
      <c r="K66" s="8">
        <f>IF(G66=0,"n/a",IF(AND(I66/G66&lt;1,I66/G66&gt;-1),I66/G66,"n/a"))</f>
        <v>-3.3925797614908118E-2</v>
      </c>
    </row>
    <row r="67" spans="1:17" ht="6.95" customHeight="1" x14ac:dyDescent="0.2">
      <c r="E67" s="22"/>
      <c r="G67" s="22"/>
      <c r="I67" s="22"/>
      <c r="K67" s="10"/>
      <c r="M67" s="51"/>
      <c r="N67" s="51"/>
      <c r="O67" s="51"/>
      <c r="P67" s="51"/>
      <c r="Q67" s="51"/>
    </row>
    <row r="68" spans="1:17" ht="12.75" thickBot="1" x14ac:dyDescent="0.25">
      <c r="C68" s="37" t="s">
        <v>35</v>
      </c>
      <c r="E68" s="25">
        <f>E60+E66</f>
        <v>1159856929</v>
      </c>
      <c r="G68" s="25">
        <f>G60+G66</f>
        <v>1163604204</v>
      </c>
      <c r="H68" s="26"/>
      <c r="I68" s="25">
        <f>E68-G68</f>
        <v>-3747275</v>
      </c>
      <c r="K68" s="17">
        <f>IF(G68=0,"n/a",IF(AND(I68/G68&lt;1,I68/G68&gt;-1),I68/G68,"n/a"))</f>
        <v>-3.2204034560191397E-3</v>
      </c>
    </row>
    <row r="69" spans="1:17" ht="12.75" thickTop="1" x14ac:dyDescent="0.2"/>
    <row r="70" spans="1:17" ht="12.75" customHeight="1" x14ac:dyDescent="0.2">
      <c r="A70" s="37" t="s">
        <v>3</v>
      </c>
      <c r="C70" s="61" t="s">
        <v>36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7" x14ac:dyDescent="0.2">
      <c r="A71" s="37" t="s">
        <v>3</v>
      </c>
    </row>
    <row r="72" spans="1:17" x14ac:dyDescent="0.2">
      <c r="A72" s="37" t="s">
        <v>3</v>
      </c>
    </row>
    <row r="73" spans="1:17" x14ac:dyDescent="0.2">
      <c r="A73" s="37" t="s">
        <v>3</v>
      </c>
    </row>
    <row r="74" spans="1:17" x14ac:dyDescent="0.2">
      <c r="A74" s="37" t="s">
        <v>3</v>
      </c>
    </row>
    <row r="75" spans="1:17" x14ac:dyDescent="0.2">
      <c r="A75" s="37" t="s">
        <v>3</v>
      </c>
    </row>
    <row r="76" spans="1:17" x14ac:dyDescent="0.2">
      <c r="A76" s="37" t="s">
        <v>3</v>
      </c>
    </row>
    <row r="77" spans="1:17" x14ac:dyDescent="0.2">
      <c r="A77" s="37" t="s">
        <v>3</v>
      </c>
    </row>
    <row r="78" spans="1:17" x14ac:dyDescent="0.2">
      <c r="A78" s="37" t="s">
        <v>3</v>
      </c>
    </row>
    <row r="79" spans="1:17" x14ac:dyDescent="0.2">
      <c r="A79" s="37" t="s">
        <v>3</v>
      </c>
    </row>
    <row r="80" spans="1:17" x14ac:dyDescent="0.2">
      <c r="A80" s="37" t="s">
        <v>3</v>
      </c>
    </row>
    <row r="81" spans="1:1" x14ac:dyDescent="0.2">
      <c r="A81" s="37" t="s">
        <v>3</v>
      </c>
    </row>
    <row r="82" spans="1:1" x14ac:dyDescent="0.2">
      <c r="A82" s="37" t="s">
        <v>3</v>
      </c>
    </row>
    <row r="83" spans="1:1" x14ac:dyDescent="0.2">
      <c r="A83" s="37" t="s">
        <v>3</v>
      </c>
    </row>
    <row r="84" spans="1:1" x14ac:dyDescent="0.2">
      <c r="A84" s="37" t="s">
        <v>3</v>
      </c>
    </row>
  </sheetData>
  <mergeCells count="2">
    <mergeCell ref="M6:Q6"/>
    <mergeCell ref="I6:K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3D5A754E61FB4EAC27E365AD1AD4B0" ma:contentTypeVersion="56" ma:contentTypeDescription="" ma:contentTypeScope="" ma:versionID="ec6fcbda4e05ca596ff7e2d694dd93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CD71BD-75E2-4FEE-B6F3-B07141C81F1C}"/>
</file>

<file path=customXml/itemProps2.xml><?xml version="1.0" encoding="utf-8"?>
<ds:datastoreItem xmlns:ds="http://schemas.openxmlformats.org/officeDocument/2006/customXml" ds:itemID="{CD6C2033-9BCA-4524-95C2-57AE06F505AB}"/>
</file>

<file path=customXml/itemProps3.xml><?xml version="1.0" encoding="utf-8"?>
<ds:datastoreItem xmlns:ds="http://schemas.openxmlformats.org/officeDocument/2006/customXml" ds:itemID="{FCD1DE7A-2958-441E-BC17-5E174AF3A3E8}"/>
</file>

<file path=customXml/itemProps4.xml><?xml version="1.0" encoding="utf-8"?>
<ds:datastoreItem xmlns:ds="http://schemas.openxmlformats.org/officeDocument/2006/customXml" ds:itemID="{6151D42F-7AC2-41B8-88AF-2CD1DA397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7-2019 SOG</vt:lpstr>
      <vt:lpstr>8-2019 SOG</vt:lpstr>
      <vt:lpstr>9-2019 SOG</vt:lpstr>
      <vt:lpstr>12ME 9-2019 SOG</vt:lpstr>
      <vt:lpstr>'12ME 9-2019 SOG'!Print_Area</vt:lpstr>
      <vt:lpstr>'7-2019 SOG'!Print_Area</vt:lpstr>
      <vt:lpstr>'8-2019 SOG'!Print_Area</vt:lpstr>
      <vt:lpstr>'9-2019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2019-11-08T17:14:36Z</cp:lastPrinted>
  <dcterms:created xsi:type="dcterms:W3CDTF">2019-04-22T18:51:38Z</dcterms:created>
  <dcterms:modified xsi:type="dcterms:W3CDTF">2019-11-08T18:39:51Z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0x0101006E56B4D1795A2E4DB2F0B01679ED314A00293D5A754E61FB4EAC27E365AD1AD4B0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