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605" windowHeight="10155"/>
  </bookViews>
  <sheets>
    <sheet name="Gray's Harbor CPA Eff. 1.1.2020" sheetId="3" r:id="rId1"/>
    <sheet name="Gray's Harbor CPA Eff. 7.1.19" sheetId="1" r:id="rId2"/>
    <sheet name="Gray's Harbor CPA Eff. 7.1.18" sheetId="2" r:id="rId3"/>
  </sheets>
  <externalReferences>
    <externalReference r:id="rId4"/>
    <externalReference r:id="rId5"/>
    <externalReference r:id="rId6"/>
    <externalReference r:id="rId7"/>
    <externalReference r:id="rId8"/>
    <externalReference r:id="rId9"/>
    <externalReference r:id="rId10"/>
  </externalReferences>
  <definedNames>
    <definedName name="BREMAIR_COST_of_SERVICE_STUDY" localSheetId="2">#REF!</definedName>
    <definedName name="BREMAIR_COST_of_SERVICE_STUDY">#REF!</definedName>
    <definedName name="_xlnm.Print_Area" localSheetId="2">'Gray''s Harbor CPA Eff. 7.1.18'!$A$1:$P$30</definedName>
    <definedName name="_xlnm.Print_Area" localSheetId="1">'Gray''s Harbor CPA Eff. 7.1.19'!$A$1:$K$30</definedName>
    <definedName name="_xlnm.Print_Titles" localSheetId="2">'Gray''s Harbor CPA Eff. 7.1.18'!$A:$A,'Gray''s Harbor CPA Eff. 7.1.18'!$2:$6</definedName>
    <definedName name="_xlnm.Print_Titles" localSheetId="1">'Gray''s Harbor CPA Eff. 7.1.19'!$A:$A,'Gray''s Harbor CPA Eff. 7.1.19'!$2:$6</definedName>
    <definedName name="Print1">#REF!</definedName>
    <definedName name="Print2">#REF!</definedName>
  </definedNames>
  <calcPr calcId="145621" concurrentManualCount="4"/>
</workbook>
</file>

<file path=xl/calcChain.xml><?xml version="1.0" encoding="utf-8"?>
<calcChain xmlns="http://schemas.openxmlformats.org/spreadsheetml/2006/main">
  <c r="H24" i="3" l="1"/>
  <c r="H23" i="3"/>
  <c r="H27" i="3" l="1"/>
  <c r="H25" i="3"/>
  <c r="C17" i="3"/>
  <c r="D17" i="3"/>
  <c r="E17" i="3"/>
  <c r="F17" i="3"/>
  <c r="G17" i="3"/>
  <c r="B17" i="3"/>
  <c r="C12" i="3"/>
  <c r="D12" i="3"/>
  <c r="E12" i="3"/>
  <c r="F12" i="3"/>
  <c r="G12" i="3"/>
  <c r="B12" i="3"/>
  <c r="C9" i="3"/>
  <c r="D9" i="3"/>
  <c r="D15" i="3" s="1"/>
  <c r="E9" i="3"/>
  <c r="F9" i="3"/>
  <c r="G9" i="3"/>
  <c r="B9" i="3"/>
  <c r="G20" i="3"/>
  <c r="F20" i="3"/>
  <c r="E20" i="3"/>
  <c r="D20" i="3"/>
  <c r="C20" i="3"/>
  <c r="B20" i="3"/>
  <c r="H17" i="3"/>
  <c r="G15" i="3"/>
  <c r="G19" i="3" s="1"/>
  <c r="G21" i="3" s="1"/>
  <c r="C15" i="3"/>
  <c r="C19" i="3" s="1"/>
  <c r="C21" i="3" s="1"/>
  <c r="B15" i="3"/>
  <c r="C6" i="3"/>
  <c r="D6" i="3" s="1"/>
  <c r="E6" i="3" s="1"/>
  <c r="F6" i="3" s="1"/>
  <c r="G6" i="3" s="1"/>
  <c r="D19" i="3" l="1"/>
  <c r="E15" i="3"/>
  <c r="E19" i="3" s="1"/>
  <c r="E21" i="3" s="1"/>
  <c r="F15" i="3"/>
  <c r="F19" i="3" s="1"/>
  <c r="F21" i="3" s="1"/>
  <c r="D21" i="3"/>
  <c r="B19" i="3"/>
  <c r="B21" i="3" s="1"/>
  <c r="H9" i="3"/>
  <c r="H26" i="1"/>
  <c r="H25" i="1"/>
  <c r="M20" i="2"/>
  <c r="L20" i="2"/>
  <c r="K20" i="2"/>
  <c r="J20" i="2"/>
  <c r="I20" i="2"/>
  <c r="H20" i="2"/>
  <c r="G20" i="2"/>
  <c r="F20" i="2"/>
  <c r="E20" i="2"/>
  <c r="D20" i="2"/>
  <c r="C20" i="2"/>
  <c r="B20" i="2"/>
  <c r="M17" i="2"/>
  <c r="L17" i="2"/>
  <c r="K17" i="2"/>
  <c r="J17" i="2"/>
  <c r="I17" i="2"/>
  <c r="H17" i="2"/>
  <c r="G17" i="2"/>
  <c r="F17" i="2"/>
  <c r="E17" i="2"/>
  <c r="D17" i="2"/>
  <c r="C17" i="2"/>
  <c r="B17" i="2"/>
  <c r="N17" i="2" s="1"/>
  <c r="P17" i="2" s="1"/>
  <c r="M12" i="2"/>
  <c r="G25" i="2" s="1"/>
  <c r="L12" i="2"/>
  <c r="F25" i="2" s="1"/>
  <c r="K12" i="2"/>
  <c r="K15" i="2" s="1"/>
  <c r="K19" i="2" s="1"/>
  <c r="K21" i="2" s="1"/>
  <c r="J12" i="2"/>
  <c r="D25" i="2" s="1"/>
  <c r="I12" i="2"/>
  <c r="C25" i="2" s="1"/>
  <c r="H12" i="2"/>
  <c r="B25" i="2" s="1"/>
  <c r="G12" i="2"/>
  <c r="G15" i="2" s="1"/>
  <c r="G19" i="2" s="1"/>
  <c r="G21" i="2" s="1"/>
  <c r="F12" i="2"/>
  <c r="F15" i="2" s="1"/>
  <c r="F19" i="2" s="1"/>
  <c r="F21" i="2" s="1"/>
  <c r="E12" i="2"/>
  <c r="E15" i="2" s="1"/>
  <c r="E19" i="2" s="1"/>
  <c r="E21" i="2" s="1"/>
  <c r="D12" i="2"/>
  <c r="C12" i="2"/>
  <c r="C15" i="2" s="1"/>
  <c r="C19" i="2" s="1"/>
  <c r="C21" i="2" s="1"/>
  <c r="B12" i="2"/>
  <c r="B15" i="2" s="1"/>
  <c r="M9" i="2"/>
  <c r="G26" i="2" s="1"/>
  <c r="G28" i="2" s="1"/>
  <c r="L9" i="2"/>
  <c r="L15" i="2" s="1"/>
  <c r="L19" i="2" s="1"/>
  <c r="L21" i="2" s="1"/>
  <c r="K9" i="2"/>
  <c r="J9" i="2"/>
  <c r="D26" i="2" s="1"/>
  <c r="D28" i="2" s="1"/>
  <c r="I9" i="2"/>
  <c r="C26" i="2" s="1"/>
  <c r="C28" i="2" s="1"/>
  <c r="H9" i="2"/>
  <c r="H15" i="2" s="1"/>
  <c r="H19" i="2" s="1"/>
  <c r="H21" i="2" s="1"/>
  <c r="G9" i="2"/>
  <c r="F9" i="2"/>
  <c r="E9" i="2"/>
  <c r="D9" i="2"/>
  <c r="D15" i="2" s="1"/>
  <c r="D19" i="2" s="1"/>
  <c r="D21" i="2" s="1"/>
  <c r="C9" i="2"/>
  <c r="B9" i="2"/>
  <c r="N9" i="2" s="1"/>
  <c r="H21" i="3" l="1"/>
  <c r="H15" i="3"/>
  <c r="H28" i="3"/>
  <c r="H29" i="3" s="1"/>
  <c r="B19" i="2"/>
  <c r="B21" i="2" s="1"/>
  <c r="E26" i="2"/>
  <c r="E28" i="2" s="1"/>
  <c r="J15" i="2"/>
  <c r="J19" i="2" s="1"/>
  <c r="J21" i="2" s="1"/>
  <c r="E25" i="2"/>
  <c r="B26" i="2"/>
  <c r="B28" i="2" s="1"/>
  <c r="F26" i="2"/>
  <c r="F28" i="2" s="1"/>
  <c r="I15" i="2"/>
  <c r="I19" i="2" s="1"/>
  <c r="I21" i="2" s="1"/>
  <c r="M15" i="2"/>
  <c r="M19" i="2" s="1"/>
  <c r="M21" i="2" s="1"/>
  <c r="J28" i="3" l="1"/>
  <c r="N24" i="2"/>
  <c r="N15" i="2"/>
  <c r="N21" i="2"/>
  <c r="N23" i="2" s="1"/>
  <c r="N25" i="2" l="1"/>
  <c r="N28" i="2" s="1"/>
  <c r="N29" i="2" l="1"/>
  <c r="P28" i="2"/>
  <c r="C20" i="1" l="1"/>
  <c r="B20" i="1"/>
  <c r="G20" i="1" l="1"/>
  <c r="F20" i="1"/>
  <c r="E20" i="1"/>
  <c r="D20" i="1"/>
  <c r="H28" i="1" l="1"/>
  <c r="D6" i="1" l="1"/>
  <c r="E6" i="1" s="1"/>
  <c r="F6" i="1" s="1"/>
  <c r="G6" i="1" s="1"/>
  <c r="C6" i="1"/>
  <c r="G17" i="1"/>
  <c r="F17" i="1"/>
  <c r="E17" i="1"/>
  <c r="D17" i="1"/>
  <c r="C17" i="1"/>
  <c r="B17" i="1"/>
  <c r="G12" i="1"/>
  <c r="F12" i="1"/>
  <c r="E12" i="1"/>
  <c r="D12" i="1"/>
  <c r="C12" i="1"/>
  <c r="B12" i="1"/>
  <c r="G9" i="1"/>
  <c r="F9" i="1"/>
  <c r="E9" i="1"/>
  <c r="D9" i="1"/>
  <c r="C9" i="1"/>
  <c r="B9" i="1"/>
  <c r="H17" i="1" l="1"/>
  <c r="H9" i="1" l="1"/>
  <c r="G15" i="1" l="1"/>
  <c r="F15" i="1"/>
  <c r="F19" i="1" s="1"/>
  <c r="E15" i="1"/>
  <c r="E19" i="1" s="1"/>
  <c r="D15" i="1"/>
  <c r="D19" i="1" s="1"/>
  <c r="C15" i="1"/>
  <c r="C19" i="1" s="1"/>
  <c r="B15" i="1"/>
  <c r="B19" i="1" l="1"/>
  <c r="B21" i="1" s="1"/>
  <c r="H24" i="1"/>
  <c r="H15" i="1"/>
  <c r="G19" i="1"/>
  <c r="G21" i="1" s="1"/>
  <c r="F21" i="1"/>
  <c r="E21" i="1"/>
  <c r="D21" i="1"/>
  <c r="C21" i="1"/>
  <c r="H21" i="1" l="1"/>
  <c r="H23" i="1" l="1"/>
  <c r="H29" i="1" s="1"/>
  <c r="J29" i="1" l="1"/>
  <c r="H30" i="1"/>
</calcChain>
</file>

<file path=xl/comments1.xml><?xml version="1.0" encoding="utf-8"?>
<comments xmlns="http://schemas.openxmlformats.org/spreadsheetml/2006/main">
  <authors>
    <author>Heather Garland</author>
  </authors>
  <commentList>
    <comment ref="H23" authorId="0">
      <text>
        <r>
          <rPr>
            <b/>
            <sz val="9"/>
            <color indexed="81"/>
            <rFont val="Tahoma"/>
            <family val="2"/>
          </rPr>
          <t>Heather Garland:</t>
        </r>
        <r>
          <rPr>
            <sz val="9"/>
            <color indexed="81"/>
            <rFont val="Tahoma"/>
            <family val="2"/>
          </rPr>
          <t xml:space="preserve">
Divided by two because we will be paying back over 12 months instead of 6.</t>
        </r>
      </text>
    </comment>
  </commentList>
</comments>
</file>

<file path=xl/comments2.xml><?xml version="1.0" encoding="utf-8"?>
<comments xmlns="http://schemas.openxmlformats.org/spreadsheetml/2006/main">
  <authors>
    <author>Author</author>
  </authors>
  <commentList>
    <comment ref="A24" author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sharedStrings.xml><?xml version="1.0" encoding="utf-8"?>
<sst xmlns="http://schemas.openxmlformats.org/spreadsheetml/2006/main" count="69" uniqueCount="29">
  <si>
    <t>Gray's Harbor Disposal</t>
  </si>
  <si>
    <t>Total</t>
  </si>
  <si>
    <t>Tons</t>
  </si>
  <si>
    <t>Co-Mingled</t>
  </si>
  <si>
    <t>Revenue</t>
  </si>
  <si>
    <t>Customers</t>
  </si>
  <si>
    <t>Actual Earned</t>
  </si>
  <si>
    <t>Projected Earned</t>
  </si>
  <si>
    <t>Commodity Credit Calculation</t>
  </si>
  <si>
    <t>(Under)/Over Earned</t>
  </si>
  <si>
    <t>Harold LeMay Enterprises, Inc. G-98</t>
  </si>
  <si>
    <t xml:space="preserve">Market Value/Ton </t>
  </si>
  <si>
    <t>Over/(Under) Earned:</t>
  </si>
  <si>
    <t>6 Month Average:</t>
  </si>
  <si>
    <t>Change:</t>
  </si>
  <si>
    <t>New Commodity (Debit)/Credit:</t>
  </si>
  <si>
    <t>Old (Debit)/Credit:</t>
  </si>
  <si>
    <t>Revenue Impact:</t>
  </si>
  <si>
    <t>Effective 7/1/2019</t>
  </si>
  <si>
    <t>6-Month Projection at Net Price per Ton</t>
  </si>
  <si>
    <t>Price per Ton-Net of $45 Processing Fee</t>
  </si>
  <si>
    <t>New Commodity Debit:</t>
  </si>
  <si>
    <t>6-Month Netted Down Revenue - Commingle</t>
  </si>
  <si>
    <t>Old Credit:</t>
  </si>
  <si>
    <t>Total Projected 6-Mo Revenue</t>
  </si>
  <si>
    <t>12-Month Revenue Impact:</t>
  </si>
  <si>
    <t>TG-180436</t>
  </si>
  <si>
    <t>True-Up From TG-180436</t>
  </si>
  <si>
    <t>Effective 7/1/2020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</si>
</sst>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409]mmm\-yy;@"/>
    <numFmt numFmtId="166" formatCode="0.00_);\(0.00\)"/>
    <numFmt numFmtId="167" formatCode="_(&quot;$&quot;* #,##0_);_(&quot;$&quot;* \(#,##0\);_(&quot;$&quot;* &quot;-&quot;??_);_(@_)"/>
    <numFmt numFmtId="168" formatCode="&quot;$&quot;#,##0.00"/>
    <numFmt numFmtId="169" formatCode="0.0%"/>
  </numFmts>
  <fonts count="57" x14ac:knownFonts="1">
    <font>
      <sz val="11"/>
      <color theme="1"/>
      <name val="Calibri"/>
      <family val="2"/>
      <scheme val="minor"/>
    </font>
    <font>
      <sz val="10"/>
      <name val="Arial"/>
      <family val="2"/>
    </font>
    <font>
      <b/>
      <sz val="11"/>
      <name val="Arial"/>
      <family val="2"/>
    </font>
    <font>
      <sz val="14"/>
      <name val="Arial"/>
      <family val="2"/>
    </font>
    <font>
      <sz val="10"/>
      <color indexed="8"/>
      <name val="Arial"/>
      <family val="2"/>
    </font>
    <font>
      <b/>
      <sz val="10"/>
      <name val="Arial"/>
      <family val="2"/>
    </font>
    <font>
      <b/>
      <sz val="10"/>
      <color indexed="10"/>
      <name val="Arial"/>
      <family val="2"/>
    </font>
    <font>
      <sz val="10"/>
      <color rgb="FFFF0000"/>
      <name val="Arial"/>
      <family val="2"/>
    </font>
    <font>
      <sz val="10"/>
      <color indexed="8"/>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2"/>
      <name val="Courier"/>
      <family val="3"/>
    </font>
    <font>
      <sz val="9"/>
      <color indexed="8"/>
      <name val="Arial"/>
      <family val="2"/>
    </font>
    <font>
      <b/>
      <sz val="10"/>
      <color indexed="12"/>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theme="10"/>
      <name val="Arial"/>
      <family val="2"/>
    </font>
    <font>
      <u/>
      <sz val="11"/>
      <color indexed="12"/>
      <name val="Calibri"/>
      <family val="2"/>
    </font>
    <font>
      <sz val="10"/>
      <color indexed="12"/>
      <name val="Arial"/>
      <family val="2"/>
    </font>
    <font>
      <sz val="11"/>
      <color indexed="52"/>
      <name val="Calibri"/>
      <family val="2"/>
    </font>
    <font>
      <sz val="11"/>
      <color indexed="60"/>
      <name val="Calibri"/>
      <family val="2"/>
    </font>
    <font>
      <sz val="12"/>
      <name val="Helv"/>
    </font>
    <font>
      <i/>
      <sz val="10"/>
      <color indexed="10"/>
      <name val="Arial"/>
      <family val="2"/>
    </font>
    <font>
      <sz val="10"/>
      <name val="MS Sans Serif"/>
      <family val="2"/>
    </font>
    <font>
      <b/>
      <sz val="10"/>
      <name val="MS Sans Serif"/>
      <family val="2"/>
    </font>
    <font>
      <b/>
      <sz val="11"/>
      <color indexed="8"/>
      <name val="Calibri"/>
      <family val="2"/>
    </font>
    <font>
      <sz val="10"/>
      <name val="Tahoma"/>
      <family val="2"/>
    </font>
    <font>
      <sz val="12"/>
      <name val="Arial"/>
      <family val="2"/>
    </font>
    <font>
      <u/>
      <sz val="10"/>
      <color indexed="12"/>
      <name val="Arial"/>
      <family val="2"/>
    </font>
    <font>
      <sz val="10"/>
      <name val="Times New Roman"/>
      <family val="1"/>
    </font>
    <font>
      <sz val="11"/>
      <color indexed="8"/>
      <name val="Arial"/>
      <family val="2"/>
    </font>
    <font>
      <b/>
      <sz val="11"/>
      <color indexed="9"/>
      <name val="Calibri"/>
      <family val="2"/>
    </font>
    <font>
      <i/>
      <sz val="11"/>
      <color indexed="23"/>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4"/>
      <name val="Helv"/>
    </font>
    <font>
      <b/>
      <sz val="11"/>
      <name val="Century Gothic"/>
      <family val="2"/>
    </font>
    <font>
      <b/>
      <sz val="11"/>
      <color indexed="63"/>
      <name val="Calibri"/>
      <family val="2"/>
    </font>
    <font>
      <sz val="18"/>
      <color indexed="13"/>
      <name val="Helv"/>
    </font>
    <font>
      <sz val="12"/>
      <color indexed="13"/>
      <name val="Helv"/>
    </font>
    <font>
      <b/>
      <sz val="18"/>
      <color indexed="56"/>
      <name val="Cambria"/>
      <family val="2"/>
    </font>
    <font>
      <sz val="11"/>
      <color rgb="FF000000"/>
      <name val="Calibri"/>
      <family val="2"/>
      <scheme val="minor"/>
    </font>
    <font>
      <sz val="11"/>
      <color theme="1"/>
      <name val="Calibri"/>
      <family val="2"/>
    </font>
    <font>
      <b/>
      <sz val="11"/>
      <color theme="1" tint="0.14996795556505021"/>
      <name val="Calibri"/>
      <family val="2"/>
      <scheme val="minor"/>
    </font>
    <font>
      <u/>
      <sz val="8"/>
      <color theme="10"/>
      <name val="Arial"/>
      <family val="2"/>
    </font>
    <font>
      <b/>
      <u/>
      <sz val="9"/>
      <name val="Arial"/>
      <family val="2"/>
    </font>
    <font>
      <b/>
      <sz val="9"/>
      <color indexed="81"/>
      <name val="Tahoma"/>
      <family val="2"/>
    </font>
    <font>
      <sz val="9"/>
      <color indexed="81"/>
      <name val="Tahoma"/>
      <family val="2"/>
    </font>
    <font>
      <b/>
      <sz val="10"/>
      <color rgb="FF0000FF"/>
      <name val="Arial"/>
      <family val="2"/>
    </font>
  </fonts>
  <fills count="35">
    <fill>
      <patternFill patternType="none"/>
    </fill>
    <fill>
      <patternFill patternType="gray125"/>
    </fill>
    <fill>
      <patternFill patternType="solid">
        <fgColor theme="6" tint="0.59999389629810485"/>
        <bgColor indexed="64"/>
      </patternFill>
    </fill>
    <fill>
      <patternFill patternType="solid">
        <fgColor rgb="FFFFFFCC"/>
      </patternFill>
    </fill>
    <fill>
      <patternFill patternType="solid">
        <fgColor theme="4" tint="0.79998168889431442"/>
        <bgColor indexed="65"/>
      </patternFill>
    </fill>
    <fill>
      <patternFill patternType="solid">
        <fgColor indexed="22"/>
      </patternFill>
    </fill>
    <fill>
      <patternFill patternType="solid">
        <fgColor indexed="44"/>
      </patternFill>
    </fill>
    <fill>
      <patternFill patternType="solid">
        <fgColor indexed="43"/>
      </patternFill>
    </fill>
    <fill>
      <patternFill patternType="solid">
        <fgColor indexed="49"/>
      </patternFill>
    </fill>
    <fill>
      <patternFill patternType="solid">
        <fgColor indexed="29"/>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9"/>
      </patternFill>
    </fill>
    <fill>
      <patternFill patternType="solid">
        <fgColor indexed="65"/>
        <bgColor indexed="10"/>
      </patternFill>
    </fill>
    <fill>
      <patternFill patternType="gray125">
        <fgColor indexed="10"/>
      </patternFill>
    </fill>
    <fill>
      <patternFill patternType="solid">
        <fgColor indexed="42"/>
      </patternFill>
    </fill>
    <fill>
      <patternFill patternType="solid">
        <fgColor indexed="22"/>
        <bgColor indexed="64"/>
      </patternFill>
    </fill>
    <fill>
      <patternFill patternType="solid">
        <fgColor indexed="26"/>
      </patternFill>
    </fill>
    <fill>
      <patternFill patternType="solid">
        <fgColor indexed="47"/>
      </patternFill>
    </fill>
    <fill>
      <patternFill patternType="solid">
        <fgColor indexed="31"/>
      </patternFill>
    </fill>
    <fill>
      <patternFill patternType="solid">
        <fgColor indexed="46"/>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5"/>
      </patternFill>
    </fill>
    <fill>
      <patternFill patternType="solid">
        <fgColor indexed="13"/>
      </patternFill>
    </fill>
    <fill>
      <patternFill patternType="solid">
        <fgColor indexed="12"/>
      </patternFill>
    </fill>
    <fill>
      <patternFill patternType="solid">
        <fgColor theme="6" tint="0.39994506668294322"/>
        <bgColor indexed="64"/>
      </patternFill>
    </fill>
    <fill>
      <patternFill patternType="solid">
        <fgColor theme="4" tint="0.39994506668294322"/>
        <bgColor indexed="64"/>
      </patternFill>
    </fill>
  </fills>
  <borders count="21">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medium">
        <color indexed="3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s>
  <cellStyleXfs count="1515">
    <xf numFmtId="0" fontId="0" fillId="0" borderId="0"/>
    <xf numFmtId="43" fontId="4"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0" fontId="1" fillId="0" borderId="0"/>
    <xf numFmtId="0" fontId="8" fillId="0" borderId="0" applyNumberFormat="0" applyBorder="0" applyAlignment="0"/>
    <xf numFmtId="9" fontId="9"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Border="0" applyAlignment="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41" fontId="1" fillId="0" borderId="0"/>
    <xf numFmtId="41" fontId="1" fillId="0" borderId="0"/>
    <xf numFmtId="41" fontId="1" fillId="0" borderId="0"/>
    <xf numFmtId="41" fontId="1" fillId="0" borderId="0"/>
    <xf numFmtId="0" fontId="12" fillId="13" borderId="0" applyNumberFormat="0" applyBorder="0" applyAlignment="0" applyProtection="0"/>
    <xf numFmtId="3" fontId="1" fillId="0" borderId="0"/>
    <xf numFmtId="3" fontId="1" fillId="0" borderId="0"/>
    <xf numFmtId="3" fontId="1" fillId="0" borderId="0"/>
    <xf numFmtId="3" fontId="1" fillId="0" borderId="0"/>
    <xf numFmtId="0" fontId="13" fillId="14" borderId="5" applyNumberFormat="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4" fillId="0" borderId="0"/>
    <xf numFmtId="0" fontId="14" fillId="0" borderId="0"/>
    <xf numFmtId="0" fontId="14" fillId="0" borderId="0"/>
    <xf numFmtId="0" fontId="15" fillId="15" borderId="1" applyAlignment="0">
      <alignment horizontal="right"/>
      <protection locked="0"/>
    </xf>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0" fontId="16" fillId="16" borderId="0">
      <alignment horizontal="right"/>
      <protection locked="0"/>
    </xf>
    <xf numFmtId="2" fontId="16" fillId="16" borderId="0">
      <alignment horizontal="right"/>
      <protection locked="0"/>
    </xf>
    <xf numFmtId="0" fontId="17" fillId="17" borderId="0" applyNumberFormat="0" applyBorder="0" applyAlignment="0" applyProtection="0"/>
    <xf numFmtId="0" fontId="18" fillId="0" borderId="6" applyNumberFormat="0" applyFill="0" applyAlignment="0" applyProtection="0"/>
    <xf numFmtId="0" fontId="19" fillId="0" borderId="7" applyNumberFormat="0" applyFill="0" applyAlignment="0" applyProtection="0"/>
    <xf numFmtId="0" fontId="20" fillId="0" borderId="8" applyNumberFormat="0" applyFill="0" applyAlignment="0" applyProtection="0"/>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3" fontId="23" fillId="18" borderId="0">
      <protection locked="0"/>
    </xf>
    <xf numFmtId="4" fontId="23" fillId="18" borderId="0">
      <protection locked="0"/>
    </xf>
    <xf numFmtId="0" fontId="24" fillId="0" borderId="9" applyNumberFormat="0" applyFill="0" applyAlignment="0" applyProtection="0"/>
    <xf numFmtId="0" fontId="25" fillId="7" borderId="0" applyNumberFormat="0" applyBorder="0" applyAlignment="0" applyProtection="0"/>
    <xf numFmtId="43" fontId="1" fillId="0" borderId="0"/>
    <xf numFmtId="0" fontId="26" fillId="0" borderId="0"/>
    <xf numFmtId="0" fontId="26" fillId="0" borderId="0"/>
    <xf numFmtId="0" fontId="26" fillId="0" borderId="0"/>
    <xf numFmtId="0" fontId="26" fillId="0" borderId="0"/>
    <xf numFmtId="0" fontId="26" fillId="0" borderId="0"/>
    <xf numFmtId="0" fontId="1" fillId="0" borderId="0"/>
    <xf numFmtId="0" fontId="1"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 fillId="0" borderId="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top"/>
    </xf>
    <xf numFmtId="0" fontId="1" fillId="0" borderId="0"/>
    <xf numFmtId="0" fontId="4" fillId="0" borderId="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10" fillId="19" borderId="10" applyNumberFormat="0" applyFont="0" applyAlignment="0" applyProtection="0"/>
    <xf numFmtId="169" fontId="27" fillId="0" borderId="0" applyNumberFormat="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169" fontId="1" fillId="0" borderId="0" applyFont="0" applyFill="0" applyBorder="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28" fillId="0" borderId="0" applyNumberFormat="0" applyFont="0" applyFill="0" applyBorder="0" applyAlignment="0" applyProtection="0">
      <alignment horizontal="left"/>
    </xf>
    <xf numFmtId="0" fontId="29" fillId="0" borderId="4">
      <alignment horizontal="center"/>
    </xf>
    <xf numFmtId="0" fontId="4" fillId="0" borderId="0">
      <alignment vertical="top"/>
    </xf>
    <xf numFmtId="0" fontId="4" fillId="0" borderId="0">
      <alignment vertical="top"/>
    </xf>
    <xf numFmtId="0" fontId="4" fillId="0" borderId="0">
      <alignment vertical="top"/>
    </xf>
    <xf numFmtId="0" fontId="30" fillId="0" borderId="11" applyNumberFormat="0" applyFill="0" applyAlignment="0" applyProtection="0"/>
    <xf numFmtId="0" fontId="1" fillId="0" borderId="0"/>
    <xf numFmtId="0" fontId="10" fillId="21" borderId="0" applyNumberFormat="0" applyBorder="0" applyAlignment="0" applyProtection="0"/>
    <xf numFmtId="0" fontId="10" fillId="13"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0"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24"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7" borderId="0" applyNumberFormat="0" applyBorder="0" applyAlignment="0" applyProtection="0"/>
    <xf numFmtId="0" fontId="11" fillId="8" borderId="0" applyNumberFormat="0" applyBorder="0" applyAlignment="0" applyProtection="0"/>
    <xf numFmtId="0" fontId="13" fillId="5" borderId="5" applyNumberFormat="0" applyAlignment="0" applyProtection="0"/>
    <xf numFmtId="0" fontId="36" fillId="30" borderId="12" applyNumberFormat="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alignment wrapText="1"/>
    </xf>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 fontId="4" fillId="0" borderId="0"/>
    <xf numFmtId="44" fontId="9"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alignment wrapText="1"/>
    </xf>
    <xf numFmtId="44" fontId="3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35"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alignment wrapText="1"/>
    </xf>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0" fontId="26" fillId="0" borderId="0"/>
    <xf numFmtId="0" fontId="26" fillId="0" borderId="0"/>
    <xf numFmtId="0" fontId="26" fillId="0" borderId="13"/>
    <xf numFmtId="0" fontId="37" fillId="0" borderId="0" applyNumberFormat="0" applyFill="0" applyBorder="0" applyAlignment="0" applyProtection="0"/>
    <xf numFmtId="0" fontId="1" fillId="0" borderId="0"/>
    <xf numFmtId="0" fontId="39" fillId="0" borderId="14" applyNumberFormat="0" applyFill="0" applyAlignment="0" applyProtection="0"/>
    <xf numFmtId="0" fontId="40" fillId="0" borderId="7" applyNumberFormat="0" applyFill="0" applyAlignment="0" applyProtection="0"/>
    <xf numFmtId="0" fontId="41" fillId="0" borderId="15" applyNumberFormat="0" applyFill="0" applyAlignment="0" applyProtection="0"/>
    <xf numFmtId="0" fontId="41" fillId="0" borderId="0" applyNumberFormat="0" applyFill="0" applyBorder="0" applyAlignment="0" applyProtection="0"/>
    <xf numFmtId="0" fontId="33" fillId="0" borderId="0" applyNumberFormat="0" applyFill="0" applyBorder="0" applyAlignment="0" applyProtection="0">
      <alignment vertical="top"/>
      <protection locked="0"/>
    </xf>
    <xf numFmtId="0" fontId="42" fillId="20" borderId="5" applyNumberFormat="0" applyAlignment="0" applyProtection="0"/>
    <xf numFmtId="0" fontId="9" fillId="4" borderId="2" applyNumberFormat="0" applyProtection="0">
      <alignment horizontal="centerContinuous" vertical="center"/>
      <protection locked="0"/>
    </xf>
    <xf numFmtId="0" fontId="9" fillId="4" borderId="2" applyNumberFormat="0" applyProtection="0">
      <alignment horizontal="centerContinuous" vertical="center"/>
      <protection locked="0"/>
    </xf>
    <xf numFmtId="0" fontId="9" fillId="4" borderId="2" applyNumberFormat="0" applyProtection="0">
      <alignment horizontal="centerContinuous" vertical="center"/>
      <protection locked="0"/>
    </xf>
    <xf numFmtId="0" fontId="9" fillId="4" borderId="2" applyNumberFormat="0" applyProtection="0">
      <alignment horizontal="centerContinuous" vertical="center"/>
      <protection locked="0"/>
    </xf>
    <xf numFmtId="0" fontId="43" fillId="31" borderId="13"/>
    <xf numFmtId="0" fontId="26" fillId="0" borderId="0"/>
    <xf numFmtId="0" fontId="26" fillId="0" borderId="0"/>
    <xf numFmtId="0" fontId="2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9" fillId="0" borderId="0"/>
    <xf numFmtId="0" fontId="4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 fillId="0" borderId="0"/>
    <xf numFmtId="0" fontId="49" fillId="0" borderId="0"/>
    <xf numFmtId="0" fontId="9" fillId="0" borderId="0"/>
    <xf numFmtId="0" fontId="10" fillId="0" borderId="0"/>
    <xf numFmtId="0" fontId="1" fillId="0" borderId="0"/>
    <xf numFmtId="0" fontId="9" fillId="0" borderId="0"/>
    <xf numFmtId="0" fontId="9" fillId="0" borderId="0"/>
    <xf numFmtId="0" fontId="49"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alignment wrapText="1"/>
    </xf>
    <xf numFmtId="0" fontId="1" fillId="0" borderId="0">
      <alignment wrapText="1"/>
    </xf>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alignment wrapText="1"/>
    </xf>
    <xf numFmtId="0" fontId="9" fillId="0" borderId="0"/>
    <xf numFmtId="0" fontId="9" fillId="0" borderId="0"/>
    <xf numFmtId="0" fontId="4" fillId="0" borderId="0"/>
    <xf numFmtId="0" fontId="1" fillId="0" borderId="0">
      <alignment wrapText="1"/>
    </xf>
    <xf numFmtId="0" fontId="4" fillId="0" borderId="0"/>
    <xf numFmtId="0" fontId="1" fillId="0" borderId="0">
      <alignment wrapText="1"/>
    </xf>
    <xf numFmtId="0" fontId="4" fillId="0" borderId="0"/>
    <xf numFmtId="0" fontId="1" fillId="0" borderId="0">
      <alignment wrapText="1"/>
    </xf>
    <xf numFmtId="0" fontId="32" fillId="0" borderId="0"/>
    <xf numFmtId="0" fontId="31" fillId="0" borderId="0"/>
    <xf numFmtId="0" fontId="1" fillId="0" borderId="0"/>
    <xf numFmtId="0" fontId="4" fillId="0" borderId="0">
      <alignment vertical="top"/>
    </xf>
    <xf numFmtId="0" fontId="4" fillId="0" borderId="0">
      <alignment vertical="top"/>
    </xf>
    <xf numFmtId="0" fontId="4" fillId="0" borderId="0">
      <alignment vertical="top"/>
    </xf>
    <xf numFmtId="0" fontId="1" fillId="0" borderId="0"/>
    <xf numFmtId="0" fontId="4" fillId="0" borderId="0">
      <alignment vertical="top"/>
    </xf>
    <xf numFmtId="0" fontId="1" fillId="0" borderId="0"/>
    <xf numFmtId="0" fontId="1" fillId="0" borderId="0"/>
    <xf numFmtId="0" fontId="4" fillId="0" borderId="0"/>
    <xf numFmtId="0" fontId="4" fillId="0" borderId="0"/>
    <xf numFmtId="0" fontId="9" fillId="0" borderId="0"/>
    <xf numFmtId="0" fontId="9" fillId="0" borderId="0"/>
    <xf numFmtId="0" fontId="4" fillId="0" borderId="0"/>
    <xf numFmtId="0" fontId="4" fillId="0" borderId="0"/>
    <xf numFmtId="0" fontId="9" fillId="0" borderId="0"/>
    <xf numFmtId="0" fontId="9" fillId="0" borderId="0"/>
    <xf numFmtId="0" fontId="1" fillId="0" borderId="0"/>
    <xf numFmtId="0" fontId="1" fillId="0" borderId="0"/>
    <xf numFmtId="0" fontId="4" fillId="0" borderId="0">
      <alignment vertical="top"/>
    </xf>
    <xf numFmtId="0" fontId="4" fillId="0" borderId="0">
      <alignment vertical="top"/>
    </xf>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alignment wrapText="1"/>
    </xf>
    <xf numFmtId="0" fontId="9" fillId="0" borderId="0"/>
    <xf numFmtId="0" fontId="9" fillId="0" borderId="0"/>
    <xf numFmtId="0" fontId="2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4"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4" fillId="0" borderId="0"/>
    <xf numFmtId="0" fontId="4" fillId="0" borderId="0"/>
    <xf numFmtId="0" fontId="1" fillId="0" borderId="0"/>
    <xf numFmtId="0" fontId="1" fillId="0" borderId="0"/>
    <xf numFmtId="0" fontId="9" fillId="0" borderId="0"/>
    <xf numFmtId="0" fontId="9" fillId="0" borderId="0"/>
    <xf numFmtId="0" fontId="1" fillId="0" borderId="0"/>
    <xf numFmtId="0" fontId="1" fillId="0" borderId="0">
      <alignment vertical="top"/>
    </xf>
    <xf numFmtId="0" fontId="1" fillId="0" borderId="0"/>
    <xf numFmtId="0" fontId="1" fillId="0" borderId="0">
      <alignment vertical="top"/>
    </xf>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4"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alignment wrapText="1"/>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alignment vertical="top"/>
    </xf>
    <xf numFmtId="0" fontId="1"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top"/>
    </xf>
    <xf numFmtId="0" fontId="9" fillId="0" borderId="0"/>
    <xf numFmtId="0" fontId="9" fillId="0" borderId="0"/>
    <xf numFmtId="0" fontId="9" fillId="0" borderId="0"/>
    <xf numFmtId="0" fontId="9" fillId="0" borderId="0"/>
    <xf numFmtId="0" fontId="1" fillId="0" borderId="0"/>
    <xf numFmtId="0" fontId="10" fillId="19" borderId="10" applyNumberFormat="0" applyFont="0" applyAlignment="0" applyProtection="0"/>
    <xf numFmtId="0" fontId="9" fillId="3" borderId="3" applyNumberFormat="0" applyFont="0" applyAlignment="0" applyProtection="0"/>
    <xf numFmtId="0" fontId="4" fillId="19" borderId="10" applyNumberFormat="0" applyFont="0" applyAlignment="0" applyProtection="0"/>
    <xf numFmtId="0" fontId="51" fillId="33" borderId="16" applyBorder="0">
      <alignment horizontal="centerContinuous"/>
    </xf>
    <xf numFmtId="0" fontId="44" fillId="34" borderId="17" applyBorder="0">
      <alignment horizontal="centerContinuous"/>
    </xf>
    <xf numFmtId="0" fontId="45" fillId="5" borderId="18"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alignment vertical="top"/>
    </xf>
    <xf numFmtId="0" fontId="26" fillId="0" borderId="0"/>
    <xf numFmtId="0" fontId="26" fillId="0" borderId="0"/>
    <xf numFmtId="0" fontId="4" fillId="0" borderId="0">
      <alignment vertical="top"/>
    </xf>
    <xf numFmtId="0" fontId="4" fillId="0" borderId="0">
      <alignment vertical="top"/>
    </xf>
    <xf numFmtId="0" fontId="4" fillId="0" borderId="0" applyNumberFormat="0" applyBorder="0" applyAlignment="0"/>
    <xf numFmtId="0" fontId="4" fillId="0" borderId="0" applyNumberFormat="0" applyBorder="0" applyAlignment="0"/>
    <xf numFmtId="0" fontId="26" fillId="0" borderId="13"/>
    <xf numFmtId="0" fontId="26" fillId="0" borderId="13"/>
    <xf numFmtId="0" fontId="46" fillId="32" borderId="0"/>
    <xf numFmtId="0" fontId="47" fillId="32" borderId="0"/>
    <xf numFmtId="0" fontId="48" fillId="0" borderId="0" applyNumberFormat="0" applyFill="0" applyBorder="0" applyAlignment="0" applyProtection="0"/>
    <xf numFmtId="0" fontId="1" fillId="0" borderId="0"/>
    <xf numFmtId="0" fontId="30" fillId="0" borderId="19" applyNumberFormat="0" applyFill="0" applyAlignment="0" applyProtection="0"/>
    <xf numFmtId="0" fontId="43" fillId="0" borderId="20"/>
    <xf numFmtId="0" fontId="43" fillId="0" borderId="20"/>
    <xf numFmtId="0" fontId="43" fillId="0" borderId="13"/>
    <xf numFmtId="0" fontId="43" fillId="0" borderId="13"/>
    <xf numFmtId="0" fontId="38" fillId="0" borderId="0" applyNumberFormat="0" applyFill="0" applyBorder="0" applyAlignment="0" applyProtection="0"/>
    <xf numFmtId="0" fontId="1" fillId="0" borderId="0"/>
    <xf numFmtId="0" fontId="52" fillId="0" borderId="0" applyNumberFormat="0" applyFill="0" applyBorder="0" applyAlignment="0" applyProtection="0">
      <alignment vertical="top"/>
      <protection locked="0"/>
    </xf>
    <xf numFmtId="44" fontId="1" fillId="0" borderId="0" applyFont="0" applyFill="0" applyBorder="0" applyAlignment="0" applyProtection="0"/>
    <xf numFmtId="43" fontId="1" fillId="0" borderId="0" applyFont="0" applyFill="0" applyBorder="0" applyAlignment="0" applyProtection="0"/>
    <xf numFmtId="0" fontId="9" fillId="0" borderId="0"/>
    <xf numFmtId="0" fontId="4" fillId="0" borderId="0">
      <alignment vertical="top"/>
    </xf>
    <xf numFmtId="0" fontId="4" fillId="0" borderId="0"/>
    <xf numFmtId="9" fontId="4" fillId="0" borderId="0" applyFont="0" applyFill="0" applyBorder="0" applyAlignment="0" applyProtection="0">
      <alignment vertical="top"/>
    </xf>
    <xf numFmtId="0" fontId="4" fillId="0" borderId="0"/>
    <xf numFmtId="0" fontId="9" fillId="0" borderId="0"/>
    <xf numFmtId="0" fontId="49" fillId="0" borderId="0"/>
    <xf numFmtId="0" fontId="4" fillId="0" borderId="0">
      <alignment vertical="top"/>
    </xf>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9" fillId="0" borderId="0"/>
    <xf numFmtId="0" fontId="1" fillId="0" borderId="0"/>
    <xf numFmtId="0" fontId="1" fillId="0" borderId="0"/>
    <xf numFmtId="0" fontId="1" fillId="0" borderId="0"/>
  </cellStyleXfs>
  <cellXfs count="102">
    <xf numFmtId="0" fontId="0" fillId="0" borderId="0" xfId="0"/>
    <xf numFmtId="0" fontId="2" fillId="0" borderId="0" xfId="3" applyFont="1"/>
    <xf numFmtId="0" fontId="3" fillId="0" borderId="0" xfId="3" applyFont="1"/>
    <xf numFmtId="0" fontId="3" fillId="0" borderId="0" xfId="3" applyFont="1" applyFill="1" applyBorder="1"/>
    <xf numFmtId="164" fontId="1" fillId="0" borderId="0" xfId="1" applyNumberFormat="1" applyFont="1" applyFill="1" applyBorder="1"/>
    <xf numFmtId="164" fontId="1" fillId="0" borderId="0" xfId="1" applyNumberFormat="1" applyFont="1"/>
    <xf numFmtId="0" fontId="3" fillId="0" borderId="0" xfId="3" applyFont="1" applyFill="1"/>
    <xf numFmtId="0" fontId="1" fillId="0" borderId="0" xfId="3" applyFont="1"/>
    <xf numFmtId="0" fontId="1" fillId="0" borderId="0" xfId="4" applyAlignment="1">
      <alignment horizontal="center"/>
    </xf>
    <xf numFmtId="0" fontId="1" fillId="0" borderId="0" xfId="3" applyFont="1" applyFill="1" applyBorder="1"/>
    <xf numFmtId="0" fontId="1" fillId="0" borderId="0" xfId="3" applyFont="1" applyFill="1"/>
    <xf numFmtId="0" fontId="1" fillId="0" borderId="0" xfId="3" applyFont="1" applyAlignment="1">
      <alignment horizontal="center"/>
    </xf>
    <xf numFmtId="17" fontId="5" fillId="0" borderId="0" xfId="3" quotePrefix="1" applyNumberFormat="1" applyFont="1" applyAlignment="1">
      <alignment horizontal="center"/>
    </xf>
    <xf numFmtId="0" fontId="5" fillId="0" borderId="0" xfId="3" applyFont="1" applyFill="1" applyBorder="1" applyAlignment="1">
      <alignment horizontal="center"/>
    </xf>
    <xf numFmtId="0" fontId="1" fillId="0" borderId="0" xfId="3" applyFont="1" applyFill="1" applyBorder="1" applyAlignment="1">
      <alignment horizontal="center"/>
    </xf>
    <xf numFmtId="165" fontId="1" fillId="0" borderId="0" xfId="1" applyNumberFormat="1" applyFont="1" applyFill="1" applyBorder="1"/>
    <xf numFmtId="165" fontId="1" fillId="0" borderId="0" xfId="1" applyNumberFormat="1" applyFont="1"/>
    <xf numFmtId="165" fontId="1" fillId="0" borderId="0" xfId="3" applyNumberFormat="1" applyFont="1" applyAlignment="1">
      <alignment horizontal="center"/>
    </xf>
    <xf numFmtId="0" fontId="1" fillId="0" borderId="0" xfId="3" applyFont="1" applyFill="1" applyAlignment="1">
      <alignment horizontal="center"/>
    </xf>
    <xf numFmtId="0" fontId="5" fillId="0" borderId="0" xfId="3" applyFont="1" applyAlignment="1">
      <alignment horizontal="left"/>
    </xf>
    <xf numFmtId="17" fontId="1" fillId="0" borderId="0" xfId="3" quotePrefix="1" applyNumberFormat="1" applyFont="1" applyAlignment="1">
      <alignment horizontal="center"/>
    </xf>
    <xf numFmtId="43" fontId="1" fillId="0" borderId="0" xfId="1" applyFont="1" applyFill="1" applyBorder="1"/>
    <xf numFmtId="4" fontId="1" fillId="0" borderId="0" xfId="1" applyNumberFormat="1" applyFont="1" applyFill="1" applyBorder="1"/>
    <xf numFmtId="4" fontId="1" fillId="0" borderId="0" xfId="1" applyNumberFormat="1" applyFont="1"/>
    <xf numFmtId="4" fontId="1" fillId="0" borderId="0" xfId="3" applyNumberFormat="1" applyFont="1"/>
    <xf numFmtId="166" fontId="1" fillId="0" borderId="0" xfId="3" applyNumberFormat="1" applyFont="1" applyFill="1" applyBorder="1"/>
    <xf numFmtId="4" fontId="1" fillId="0" borderId="0" xfId="1" applyNumberFormat="1" applyFont="1" applyFill="1"/>
    <xf numFmtId="44" fontId="1" fillId="0" borderId="0" xfId="2" applyFont="1" applyFill="1" applyBorder="1"/>
    <xf numFmtId="43" fontId="1" fillId="0" borderId="0" xfId="3" applyNumberFormat="1" applyFont="1"/>
    <xf numFmtId="43" fontId="1" fillId="0" borderId="0" xfId="3" applyNumberFormat="1" applyFont="1" applyFill="1"/>
    <xf numFmtId="164" fontId="1" fillId="0" borderId="0" xfId="3" applyNumberFormat="1" applyFont="1"/>
    <xf numFmtId="3" fontId="1" fillId="0" borderId="0" xfId="3" applyNumberFormat="1" applyFont="1" applyFill="1" applyBorder="1"/>
    <xf numFmtId="0" fontId="5" fillId="0" borderId="0" xfId="3" applyFont="1"/>
    <xf numFmtId="17" fontId="1" fillId="0" borderId="0" xfId="3" applyNumberFormat="1" applyFont="1"/>
    <xf numFmtId="17" fontId="1" fillId="0" borderId="0" xfId="3" applyNumberFormat="1" applyFont="1" applyFill="1"/>
    <xf numFmtId="4" fontId="1" fillId="0" borderId="0" xfId="3" applyNumberFormat="1" applyFont="1" applyFill="1"/>
    <xf numFmtId="168" fontId="1" fillId="0" borderId="0" xfId="3" applyNumberFormat="1" applyFont="1"/>
    <xf numFmtId="3" fontId="1" fillId="0" borderId="0" xfId="1" applyNumberFormat="1" applyFont="1" applyFill="1" applyBorder="1"/>
    <xf numFmtId="168" fontId="1" fillId="0" borderId="0" xfId="3" applyNumberFormat="1" applyFont="1" applyFill="1" applyBorder="1"/>
    <xf numFmtId="7" fontId="1" fillId="0" borderId="0" xfId="1" applyNumberFormat="1" applyFont="1" applyFill="1"/>
    <xf numFmtId="168" fontId="1" fillId="0" borderId="0" xfId="3" applyNumberFormat="1" applyFont="1" applyFill="1"/>
    <xf numFmtId="164" fontId="1" fillId="0" borderId="0" xfId="1" applyNumberFormat="1" applyFont="1" applyAlignment="1">
      <alignment horizontal="right"/>
    </xf>
    <xf numFmtId="164" fontId="1" fillId="0" borderId="0" xfId="1" applyNumberFormat="1" applyFont="1" applyFill="1" applyAlignment="1">
      <alignment horizontal="right"/>
    </xf>
    <xf numFmtId="4" fontId="1" fillId="0" borderId="0" xfId="5" applyNumberFormat="1" applyFill="1" applyBorder="1"/>
    <xf numFmtId="43" fontId="1" fillId="0" borderId="0" xfId="1" applyNumberFormat="1" applyFont="1"/>
    <xf numFmtId="43" fontId="5" fillId="0" borderId="0" xfId="1" applyNumberFormat="1" applyFont="1"/>
    <xf numFmtId="4" fontId="6" fillId="0" borderId="0" xfId="5" applyNumberFormat="1" applyFont="1" applyFill="1" applyBorder="1"/>
    <xf numFmtId="4" fontId="5" fillId="0" borderId="0" xfId="5" applyNumberFormat="1" applyFont="1" applyFill="1" applyBorder="1"/>
    <xf numFmtId="164" fontId="1" fillId="0" borderId="0" xfId="3" applyNumberFormat="1" applyFont="1" applyFill="1" applyBorder="1"/>
    <xf numFmtId="0" fontId="1" fillId="0" borderId="0" xfId="3" applyFont="1" applyAlignment="1">
      <alignment horizontal="right"/>
    </xf>
    <xf numFmtId="3" fontId="5" fillId="0" borderId="0" xfId="1" applyNumberFormat="1" applyFont="1" applyFill="1" applyBorder="1"/>
    <xf numFmtId="43" fontId="1" fillId="0" borderId="0" xfId="3" applyNumberFormat="1" applyFont="1" applyFill="1" applyBorder="1"/>
    <xf numFmtId="37" fontId="1" fillId="0" borderId="0" xfId="3" applyNumberFormat="1" applyFont="1"/>
    <xf numFmtId="164" fontId="1" fillId="0" borderId="0" xfId="3" applyNumberFormat="1" applyFont="1" applyFill="1" applyAlignment="1">
      <alignment horizontal="right"/>
    </xf>
    <xf numFmtId="43" fontId="5" fillId="0" borderId="0" xfId="1" applyFont="1" applyFill="1" applyBorder="1"/>
    <xf numFmtId="44" fontId="1" fillId="0" borderId="0" xfId="3" applyNumberFormat="1" applyFont="1" applyFill="1" applyBorder="1"/>
    <xf numFmtId="167" fontId="5" fillId="0" borderId="0" xfId="2" applyNumberFormat="1" applyFont="1" applyFill="1" applyBorder="1"/>
    <xf numFmtId="164" fontId="5" fillId="0" borderId="0" xfId="1" applyNumberFormat="1" applyFont="1" applyFill="1" applyBorder="1"/>
    <xf numFmtId="167" fontId="1" fillId="0" borderId="0" xfId="2" applyNumberFormat="1" applyFont="1" applyFill="1"/>
    <xf numFmtId="0" fontId="1" fillId="0" borderId="0" xfId="3" applyFont="1" applyFill="1" applyBorder="1" applyAlignment="1">
      <alignment horizontal="right"/>
    </xf>
    <xf numFmtId="0" fontId="7" fillId="0" borderId="0" xfId="3" applyFont="1" applyFill="1" applyBorder="1"/>
    <xf numFmtId="164" fontId="1" fillId="0" borderId="0" xfId="1" applyNumberFormat="1" applyFont="1" applyFill="1" applyBorder="1" applyAlignment="1">
      <alignment horizontal="right"/>
    </xf>
    <xf numFmtId="43" fontId="1" fillId="0" borderId="0" xfId="1" applyNumberFormat="1" applyFont="1" applyFill="1" applyBorder="1"/>
    <xf numFmtId="44" fontId="5" fillId="0" borderId="0" xfId="2" applyFont="1" applyFill="1" applyAlignment="1">
      <alignment horizontal="left"/>
    </xf>
    <xf numFmtId="44" fontId="5" fillId="0" borderId="0" xfId="2" applyFont="1" applyFill="1"/>
    <xf numFmtId="167" fontId="1" fillId="0" borderId="0" xfId="3" applyNumberFormat="1" applyFont="1"/>
    <xf numFmtId="9" fontId="1" fillId="0" borderId="0" xfId="7" applyFont="1"/>
    <xf numFmtId="17" fontId="5" fillId="0" borderId="1" xfId="3" quotePrefix="1" applyNumberFormat="1" applyFont="1" applyBorder="1" applyAlignment="1">
      <alignment horizontal="center"/>
    </xf>
    <xf numFmtId="0" fontId="5" fillId="0" borderId="1" xfId="3" applyFont="1" applyFill="1" applyBorder="1" applyAlignment="1">
      <alignment horizontal="center"/>
    </xf>
    <xf numFmtId="164" fontId="5" fillId="0" borderId="0" xfId="1" applyNumberFormat="1" applyFont="1" applyFill="1" applyAlignment="1">
      <alignment horizontal="right"/>
    </xf>
    <xf numFmtId="167" fontId="1" fillId="0" borderId="0" xfId="2" applyNumberFormat="1" applyFont="1" applyFill="1" applyAlignment="1">
      <alignment horizontal="right"/>
    </xf>
    <xf numFmtId="3" fontId="1" fillId="0" borderId="1" xfId="1" applyNumberFormat="1" applyFont="1" applyFill="1" applyBorder="1"/>
    <xf numFmtId="17" fontId="5" fillId="0" borderId="0" xfId="9" applyNumberFormat="1" applyFont="1" applyFill="1" applyBorder="1" applyAlignment="1">
      <alignment horizontal="center"/>
    </xf>
    <xf numFmtId="8" fontId="1" fillId="0" borderId="0" xfId="9" applyNumberFormat="1" applyFont="1" applyFill="1" applyBorder="1"/>
    <xf numFmtId="167" fontId="1" fillId="0" borderId="0" xfId="2" applyNumberFormat="1" applyFont="1" applyFill="1" applyBorder="1"/>
    <xf numFmtId="168" fontId="1" fillId="0" borderId="0" xfId="1" applyNumberFormat="1" applyFont="1" applyFill="1" applyBorder="1"/>
    <xf numFmtId="168" fontId="5" fillId="0" borderId="0" xfId="1" applyNumberFormat="1" applyFont="1" applyFill="1" applyBorder="1"/>
    <xf numFmtId="7" fontId="1" fillId="0" borderId="0" xfId="3" applyNumberFormat="1" applyFont="1" applyFill="1" applyBorder="1"/>
    <xf numFmtId="164" fontId="1" fillId="2" borderId="0" xfId="1" applyNumberFormat="1" applyFont="1" applyFill="1"/>
    <xf numFmtId="43" fontId="1" fillId="2" borderId="0" xfId="1" applyFont="1" applyFill="1"/>
    <xf numFmtId="167" fontId="1" fillId="2" borderId="0" xfId="2" applyNumberFormat="1" applyFont="1" applyFill="1"/>
    <xf numFmtId="168" fontId="7" fillId="0" borderId="0" xfId="3" applyNumberFormat="1" applyFont="1" applyFill="1" applyBorder="1"/>
    <xf numFmtId="168" fontId="1" fillId="2" borderId="0" xfId="1" applyNumberFormat="1" applyFont="1" applyFill="1" applyBorder="1"/>
    <xf numFmtId="7" fontId="1" fillId="2" borderId="1" xfId="1" applyNumberFormat="1" applyFont="1" applyFill="1" applyBorder="1"/>
    <xf numFmtId="164" fontId="1" fillId="0" borderId="0" xfId="1" applyNumberFormat="1" applyFont="1" applyFill="1"/>
    <xf numFmtId="44" fontId="5" fillId="0" borderId="0" xfId="2" applyFont="1" applyFill="1" applyBorder="1"/>
    <xf numFmtId="8" fontId="1" fillId="0" borderId="0" xfId="2" applyNumberFormat="1" applyFont="1" applyFill="1"/>
    <xf numFmtId="43" fontId="1" fillId="0" borderId="0" xfId="1" applyFont="1" applyFill="1"/>
    <xf numFmtId="7" fontId="1" fillId="0" borderId="1" xfId="1" applyNumberFormat="1" applyFont="1" applyFill="1" applyBorder="1"/>
    <xf numFmtId="4" fontId="1" fillId="0" borderId="0" xfId="5" applyNumberFormat="1" applyFill="1" applyBorder="1"/>
    <xf numFmtId="0" fontId="1" fillId="0" borderId="0" xfId="5" applyFill="1" applyAlignment="1">
      <alignment horizontal="right"/>
    </xf>
    <xf numFmtId="0" fontId="53" fillId="0" borderId="0" xfId="8" applyNumberFormat="1" applyFont="1"/>
    <xf numFmtId="17" fontId="5" fillId="0" borderId="1" xfId="9" applyNumberFormat="1" applyFont="1" applyFill="1" applyBorder="1" applyAlignment="1">
      <alignment horizontal="center"/>
    </xf>
    <xf numFmtId="0" fontId="1" fillId="0" borderId="0" xfId="9" applyNumberFormat="1" applyFont="1" applyFill="1" applyAlignment="1">
      <alignment horizontal="right" wrapText="1"/>
    </xf>
    <xf numFmtId="4" fontId="1" fillId="0" borderId="0" xfId="1" applyNumberFormat="1" applyFont="1" applyAlignment="1">
      <alignment horizontal="right"/>
    </xf>
    <xf numFmtId="168" fontId="1" fillId="0" borderId="0" xfId="1" applyNumberFormat="1" applyFont="1" applyBorder="1"/>
    <xf numFmtId="8" fontId="1" fillId="0" borderId="0" xfId="9" applyNumberFormat="1" applyFont="1" applyFill="1"/>
    <xf numFmtId="168" fontId="5" fillId="0" borderId="0" xfId="1" applyNumberFormat="1" applyFont="1" applyBorder="1"/>
    <xf numFmtId="167" fontId="1" fillId="0" borderId="1" xfId="2" applyNumberFormat="1" applyFont="1" applyFill="1" applyBorder="1"/>
    <xf numFmtId="0" fontId="1" fillId="0" borderId="0" xfId="1" applyNumberFormat="1" applyFont="1" applyFill="1" applyAlignment="1">
      <alignment horizontal="right"/>
    </xf>
    <xf numFmtId="167" fontId="1" fillId="0" borderId="0" xfId="2" applyNumberFormat="1" applyFont="1" applyBorder="1"/>
    <xf numFmtId="0" fontId="56" fillId="0" borderId="0" xfId="3" applyFont="1"/>
  </cellXfs>
  <cellStyles count="1515">
    <cellStyle name="20% - Accent1 2" xfId="15"/>
    <cellStyle name="20% - Accent1 3" xfId="137"/>
    <cellStyle name="20% - Accent2 2" xfId="138"/>
    <cellStyle name="20% - Accent3 2" xfId="139"/>
    <cellStyle name="20% - Accent4 2" xfId="16"/>
    <cellStyle name="20% - Accent4 3" xfId="140"/>
    <cellStyle name="20% - Accent5 2" xfId="141"/>
    <cellStyle name="20% - Accent6 2" xfId="142"/>
    <cellStyle name="40% - Accent1 2" xfId="17"/>
    <cellStyle name="40% - Accent1 3" xfId="143"/>
    <cellStyle name="40% - Accent2 2" xfId="144"/>
    <cellStyle name="40% - Accent3 2" xfId="145"/>
    <cellStyle name="40% - Accent4 2" xfId="18"/>
    <cellStyle name="40% - Accent4 3" xfId="146"/>
    <cellStyle name="40% - Accent5 2" xfId="19"/>
    <cellStyle name="40% - Accent6 2" xfId="20"/>
    <cellStyle name="40% - Accent6 3" xfId="147"/>
    <cellStyle name="60% - Accent1 2" xfId="21"/>
    <cellStyle name="60% - Accent1 3" xfId="148"/>
    <cellStyle name="60% - Accent2 2" xfId="22"/>
    <cellStyle name="60% - Accent3 2" xfId="23"/>
    <cellStyle name="60% - Accent3 3" xfId="149"/>
    <cellStyle name="60% - Accent4 2" xfId="24"/>
    <cellStyle name="60% - Accent4 3" xfId="150"/>
    <cellStyle name="60% - Accent5 2" xfId="25"/>
    <cellStyle name="60% - Accent6 2" xfId="151"/>
    <cellStyle name="Accent1 2" xfId="26"/>
    <cellStyle name="Accent1 3" xfId="152"/>
    <cellStyle name="Accent2 2" xfId="27"/>
    <cellStyle name="Accent3 2" xfId="28"/>
    <cellStyle name="Accent4 2" xfId="153"/>
    <cellStyle name="Accent5 2" xfId="154"/>
    <cellStyle name="Accent6 2" xfId="29"/>
    <cellStyle name="Accounting" xfId="30"/>
    <cellStyle name="Accounting 2" xfId="31"/>
    <cellStyle name="Accounting 3" xfId="32"/>
    <cellStyle name="Accounting_Thurston" xfId="33"/>
    <cellStyle name="Bad 2" xfId="34"/>
    <cellStyle name="Budget" xfId="35"/>
    <cellStyle name="Budget 2" xfId="36"/>
    <cellStyle name="Budget 3" xfId="37"/>
    <cellStyle name="Budget_Thurston" xfId="38"/>
    <cellStyle name="Calculation 2" xfId="39"/>
    <cellStyle name="Calculation 3" xfId="155"/>
    <cellStyle name="Check Cell 2" xfId="156"/>
    <cellStyle name="Comma" xfId="1" builtinId="3"/>
    <cellStyle name="Comma 10" xfId="8"/>
    <cellStyle name="Comma 10 2" xfId="1493"/>
    <cellStyle name="Comma 11" xfId="40"/>
    <cellStyle name="Comma 12" xfId="41"/>
    <cellStyle name="Comma 13" xfId="42"/>
    <cellStyle name="Comma 14" xfId="43"/>
    <cellStyle name="Comma 15" xfId="44"/>
    <cellStyle name="Comma 16" xfId="45"/>
    <cellStyle name="Comma 17" xfId="157"/>
    <cellStyle name="Comma 17 2" xfId="158"/>
    <cellStyle name="Comma 17 3" xfId="159"/>
    <cellStyle name="Comma 17 4" xfId="160"/>
    <cellStyle name="Comma 18" xfId="161"/>
    <cellStyle name="Comma 18 2" xfId="162"/>
    <cellStyle name="Comma 18 3" xfId="163"/>
    <cellStyle name="Comma 19" xfId="164"/>
    <cellStyle name="Comma 19 2" xfId="165"/>
    <cellStyle name="Comma 2" xfId="12"/>
    <cellStyle name="Comma 2 2" xfId="46"/>
    <cellStyle name="Comma 2 2 2" xfId="166"/>
    <cellStyle name="Comma 2 2 3" xfId="167"/>
    <cellStyle name="Comma 2 3" xfId="47"/>
    <cellStyle name="Comma 2 3 2" xfId="168"/>
    <cellStyle name="Comma 2 4" xfId="169"/>
    <cellStyle name="Comma 3" xfId="48"/>
    <cellStyle name="Comma 3 2" xfId="49"/>
    <cellStyle name="Comma 3 2 2" xfId="50"/>
    <cellStyle name="Comma 3 3" xfId="51"/>
    <cellStyle name="Comma 3 3 2" xfId="170"/>
    <cellStyle name="Comma 4" xfId="52"/>
    <cellStyle name="Comma 4 2" xfId="53"/>
    <cellStyle name="Comma 4 2 2" xfId="171"/>
    <cellStyle name="Comma 4 2 2 2" xfId="172"/>
    <cellStyle name="Comma 4 2 3" xfId="173"/>
    <cellStyle name="Comma 4 2 3 2" xfId="174"/>
    <cellStyle name="Comma 4 2 3 3" xfId="175"/>
    <cellStyle name="Comma 4 2 4" xfId="176"/>
    <cellStyle name="Comma 4 2 4 2" xfId="177"/>
    <cellStyle name="Comma 4 2 4 3" xfId="178"/>
    <cellStyle name="Comma 4 2 5" xfId="179"/>
    <cellStyle name="Comma 4 2 5 2" xfId="180"/>
    <cellStyle name="Comma 4 2 5 3" xfId="181"/>
    <cellStyle name="Comma 4 2 6" xfId="182"/>
    <cellStyle name="Comma 4 2 6 2" xfId="183"/>
    <cellStyle name="Comma 4 2 6 3" xfId="184"/>
    <cellStyle name="Comma 4 2 7" xfId="185"/>
    <cellStyle name="Comma 4 2 7 2" xfId="186"/>
    <cellStyle name="Comma 4 2 7 3" xfId="187"/>
    <cellStyle name="Comma 4 2 8" xfId="188"/>
    <cellStyle name="Comma 4 3" xfId="54"/>
    <cellStyle name="Comma 4 3 2" xfId="189"/>
    <cellStyle name="Comma 4 3 2 2" xfId="190"/>
    <cellStyle name="Comma 4 3 3" xfId="191"/>
    <cellStyle name="Comma 4 3 3 2" xfId="192"/>
    <cellStyle name="Comma 4 3 3 3" xfId="193"/>
    <cellStyle name="Comma 4 3 4" xfId="194"/>
    <cellStyle name="Comma 4 3 4 2" xfId="195"/>
    <cellStyle name="Comma 4 3 4 3" xfId="196"/>
    <cellStyle name="Comma 4 3 5" xfId="197"/>
    <cellStyle name="Comma 4 4" xfId="55"/>
    <cellStyle name="Comma 4 4 2" xfId="198"/>
    <cellStyle name="Comma 4 4 2 2" xfId="199"/>
    <cellStyle name="Comma 4 4 3" xfId="200"/>
    <cellStyle name="Comma 4 4 3 2" xfId="201"/>
    <cellStyle name="Comma 4 4 3 3" xfId="202"/>
    <cellStyle name="Comma 4 4 4" xfId="203"/>
    <cellStyle name="Comma 4 4 4 2" xfId="204"/>
    <cellStyle name="Comma 4 4 4 3" xfId="205"/>
    <cellStyle name="Comma 4 4 5" xfId="206"/>
    <cellStyle name="Comma 4 5" xfId="56"/>
    <cellStyle name="Comma 4 5 2" xfId="207"/>
    <cellStyle name="Comma 4 6" xfId="208"/>
    <cellStyle name="Comma 4 6 2" xfId="209"/>
    <cellStyle name="Comma 4 6 3" xfId="210"/>
    <cellStyle name="Comma 4 7" xfId="211"/>
    <cellStyle name="Comma 4 8" xfId="212"/>
    <cellStyle name="Comma 5" xfId="57"/>
    <cellStyle name="Comma 5 2" xfId="213"/>
    <cellStyle name="Comma 5 2 2" xfId="214"/>
    <cellStyle name="Comma 5 3" xfId="215"/>
    <cellStyle name="Comma 5 3 2" xfId="216"/>
    <cellStyle name="Comma 5 3 3" xfId="217"/>
    <cellStyle name="Comma 5 4" xfId="218"/>
    <cellStyle name="Comma 5 4 2" xfId="219"/>
    <cellStyle name="Comma 5 4 3" xfId="220"/>
    <cellStyle name="Comma 5 5" xfId="221"/>
    <cellStyle name="Comma 6" xfId="58"/>
    <cellStyle name="Comma 6 2" xfId="222"/>
    <cellStyle name="Comma 6 3" xfId="223"/>
    <cellStyle name="Comma 6 3 2" xfId="224"/>
    <cellStyle name="Comma 6 3 3" xfId="225"/>
    <cellStyle name="Comma 6 4" xfId="226"/>
    <cellStyle name="Comma 6 4 2" xfId="227"/>
    <cellStyle name="Comma 6 4 3" xfId="228"/>
    <cellStyle name="Comma 6 5" xfId="229"/>
    <cellStyle name="Comma 6 5 2" xfId="230"/>
    <cellStyle name="Comma 6 5 3" xfId="231"/>
    <cellStyle name="Comma 6 6" xfId="232"/>
    <cellStyle name="Comma 7" xfId="59"/>
    <cellStyle name="Comma 7 2" xfId="233"/>
    <cellStyle name="Comma 8" xfId="60"/>
    <cellStyle name="Comma 9" xfId="61"/>
    <cellStyle name="Comma(2)" xfId="62"/>
    <cellStyle name="Comma(2) 2" xfId="234"/>
    <cellStyle name="Comma0 - Style2" xfId="63"/>
    <cellStyle name="Comma1 - Style1" xfId="64"/>
    <cellStyle name="Comments" xfId="65"/>
    <cellStyle name="Currency" xfId="2" builtinId="4"/>
    <cellStyle name="Currency 10" xfId="235"/>
    <cellStyle name="Currency 10 2" xfId="236"/>
    <cellStyle name="Currency 11" xfId="10"/>
    <cellStyle name="Currency 2" xfId="13"/>
    <cellStyle name="Currency 2 2" xfId="66"/>
    <cellStyle name="Currency 2 2 2" xfId="237"/>
    <cellStyle name="Currency 2 3" xfId="238"/>
    <cellStyle name="Currency 2 3 2" xfId="239"/>
    <cellStyle name="Currency 2 4" xfId="240"/>
    <cellStyle name="Currency 2 4 2" xfId="241"/>
    <cellStyle name="Currency 2 5" xfId="242"/>
    <cellStyle name="Currency 2 6" xfId="1492"/>
    <cellStyle name="Currency 3" xfId="67"/>
    <cellStyle name="Currency 3 2" xfId="243"/>
    <cellStyle name="Currency 3 2 2" xfId="244"/>
    <cellStyle name="Currency 3 2 2 2" xfId="245"/>
    <cellStyle name="Currency 3 2 2 2 2" xfId="246"/>
    <cellStyle name="Currency 3 2 2 2 3" xfId="247"/>
    <cellStyle name="Currency 3 2 2 3" xfId="248"/>
    <cellStyle name="Currency 3 2 2 3 2" xfId="249"/>
    <cellStyle name="Currency 3 2 2 3 3" xfId="250"/>
    <cellStyle name="Currency 3 2 2 4" xfId="251"/>
    <cellStyle name="Currency 3 2 2 5" xfId="252"/>
    <cellStyle name="Currency 3 2 3" xfId="253"/>
    <cellStyle name="Currency 3 2 3 2" xfId="254"/>
    <cellStyle name="Currency 3 2 3 3" xfId="255"/>
    <cellStyle name="Currency 3 2 4" xfId="256"/>
    <cellStyle name="Currency 3 2 4 2" xfId="257"/>
    <cellStyle name="Currency 3 2 4 3" xfId="258"/>
    <cellStyle name="Currency 3 2 5" xfId="259"/>
    <cellStyle name="Currency 3 2 6" xfId="260"/>
    <cellStyle name="Currency 3 3" xfId="261"/>
    <cellStyle name="Currency 3 3 2" xfId="262"/>
    <cellStyle name="Currency 3 3 2 2" xfId="263"/>
    <cellStyle name="Currency 3 3 2 3" xfId="264"/>
    <cellStyle name="Currency 3 3 3" xfId="265"/>
    <cellStyle name="Currency 3 3 3 2" xfId="266"/>
    <cellStyle name="Currency 3 3 3 3" xfId="267"/>
    <cellStyle name="Currency 3 3 4" xfId="268"/>
    <cellStyle name="Currency 3 3 5" xfId="269"/>
    <cellStyle name="Currency 3 4" xfId="270"/>
    <cellStyle name="Currency 3 4 2" xfId="271"/>
    <cellStyle name="Currency 3 5" xfId="272"/>
    <cellStyle name="Currency 3 6" xfId="273"/>
    <cellStyle name="Currency 3 7" xfId="274"/>
    <cellStyle name="Currency 4" xfId="68"/>
    <cellStyle name="Currency 4 2" xfId="275"/>
    <cellStyle name="Currency 4 3" xfId="276"/>
    <cellStyle name="Currency 4 3 2" xfId="277"/>
    <cellStyle name="Currency 5" xfId="69"/>
    <cellStyle name="Currency 5 2" xfId="278"/>
    <cellStyle name="Currency 5 2 2" xfId="279"/>
    <cellStyle name="Currency 5 3" xfId="280"/>
    <cellStyle name="Currency 5 3 2" xfId="281"/>
    <cellStyle name="Currency 5 3 3" xfId="282"/>
    <cellStyle name="Currency 5 3 4" xfId="283"/>
    <cellStyle name="Currency 5 4" xfId="284"/>
    <cellStyle name="Currency 5 4 2" xfId="285"/>
    <cellStyle name="Currency 5 4 3" xfId="286"/>
    <cellStyle name="Currency 5 5" xfId="287"/>
    <cellStyle name="Currency 5 5 2" xfId="288"/>
    <cellStyle name="Currency 5 5 3" xfId="289"/>
    <cellStyle name="Currency 5 6" xfId="290"/>
    <cellStyle name="Currency 6" xfId="70"/>
    <cellStyle name="Currency 6 2" xfId="291"/>
    <cellStyle name="Currency 6 3" xfId="292"/>
    <cellStyle name="Currency 6 3 2" xfId="293"/>
    <cellStyle name="Currency 7" xfId="71"/>
    <cellStyle name="Currency 8" xfId="294"/>
    <cellStyle name="Currency 8 2" xfId="295"/>
    <cellStyle name="Currency 8 3" xfId="296"/>
    <cellStyle name="Currency 9" xfId="297"/>
    <cellStyle name="Currency 9 2" xfId="298"/>
    <cellStyle name="Currency 9 3" xfId="299"/>
    <cellStyle name="Custom - Style1" xfId="300"/>
    <cellStyle name="Custom - Style8" xfId="301"/>
    <cellStyle name="Data   - Style2" xfId="302"/>
    <cellStyle name="Data Enter" xfId="72"/>
    <cellStyle name="Explanatory Text 2" xfId="303"/>
    <cellStyle name="F9ReportControlStyle_ctpInquire" xfId="304"/>
    <cellStyle name="FactSheet" xfId="73"/>
    <cellStyle name="Good 2" xfId="74"/>
    <cellStyle name="Heading 1 2" xfId="75"/>
    <cellStyle name="Heading 1 3" xfId="305"/>
    <cellStyle name="Heading 2 2" xfId="76"/>
    <cellStyle name="Heading 2 3" xfId="306"/>
    <cellStyle name="Heading 3 2" xfId="77"/>
    <cellStyle name="Heading 3 3" xfId="307"/>
    <cellStyle name="Heading 4 2" xfId="308"/>
    <cellStyle name="Hyperlink 2" xfId="78"/>
    <cellStyle name="Hyperlink 2 2" xfId="309"/>
    <cellStyle name="Hyperlink 3" xfId="79"/>
    <cellStyle name="Hyperlink 4" xfId="1491"/>
    <cellStyle name="Input 2" xfId="310"/>
    <cellStyle name="input(0)" xfId="80"/>
    <cellStyle name="Input(2)" xfId="81"/>
    <cellStyle name="INT Paramter" xfId="311"/>
    <cellStyle name="INT Paramter 2" xfId="312"/>
    <cellStyle name="INT Paramter 3" xfId="313"/>
    <cellStyle name="INT Paramter_13008" xfId="314"/>
    <cellStyle name="Labels - Style3" xfId="315"/>
    <cellStyle name="Linked Cell 2" xfId="82"/>
    <cellStyle name="Neutral 2" xfId="83"/>
    <cellStyle name="New_normal" xfId="84"/>
    <cellStyle name="Normal" xfId="0" builtinId="0"/>
    <cellStyle name="Normal - Style1" xfId="85"/>
    <cellStyle name="Normal - Style2" xfId="86"/>
    <cellStyle name="Normal - Style3" xfId="87"/>
    <cellStyle name="Normal - Style4" xfId="88"/>
    <cellStyle name="Normal - Style5" xfId="89"/>
    <cellStyle name="Normal - Style6" xfId="316"/>
    <cellStyle name="Normal - Style7" xfId="317"/>
    <cellStyle name="Normal - Style8" xfId="318"/>
    <cellStyle name="Normal 10" xfId="90"/>
    <cellStyle name="Normal 10 2" xfId="319"/>
    <cellStyle name="Normal 10 2 2" xfId="320"/>
    <cellStyle name="Normal 10 2 2 2" xfId="321"/>
    <cellStyle name="Normal 10 2 2 2 2" xfId="322"/>
    <cellStyle name="Normal 10 2 2 2 2 2" xfId="323"/>
    <cellStyle name="Normal 10 2 2 2 2 3" xfId="324"/>
    <cellStyle name="Normal 10 2 2 2 2_13008" xfId="325"/>
    <cellStyle name="Normal 10 2 2 2 3" xfId="326"/>
    <cellStyle name="Normal 10 2 2 2 3 2" xfId="327"/>
    <cellStyle name="Normal 10 2 2 2 3 3" xfId="328"/>
    <cellStyle name="Normal 10 2 2 2 3_13008" xfId="329"/>
    <cellStyle name="Normal 10 2 2 2 4" xfId="330"/>
    <cellStyle name="Normal 10 2 2 2 5" xfId="331"/>
    <cellStyle name="Normal 10 2 2 2_13008" xfId="332"/>
    <cellStyle name="Normal 10 2 2 3" xfId="333"/>
    <cellStyle name="Normal 10 2 2 3 2" xfId="334"/>
    <cellStyle name="Normal 10 2 2 3 3" xfId="335"/>
    <cellStyle name="Normal 10 2 2 3_13008" xfId="336"/>
    <cellStyle name="Normal 10 2 2 4" xfId="337"/>
    <cellStyle name="Normal 10 2 2 4 2" xfId="338"/>
    <cellStyle name="Normal 10 2 2 4 3" xfId="339"/>
    <cellStyle name="Normal 10 2 2 4_13008" xfId="340"/>
    <cellStyle name="Normal 10 2 2 5" xfId="341"/>
    <cellStyle name="Normal 10 2 2 5 2" xfId="342"/>
    <cellStyle name="Normal 10 2 2 5 3" xfId="343"/>
    <cellStyle name="Normal 10 2 2 5_13008" xfId="344"/>
    <cellStyle name="Normal 10 2 2 6" xfId="345"/>
    <cellStyle name="Normal 10 2 2 7" xfId="346"/>
    <cellStyle name="Normal 10 2 2_13008" xfId="347"/>
    <cellStyle name="Normal 10 2 3" xfId="348"/>
    <cellStyle name="Normal 10 2 3 2" xfId="349"/>
    <cellStyle name="Normal 10 2 3 2 2" xfId="350"/>
    <cellStyle name="Normal 10 2 3 2 3" xfId="351"/>
    <cellStyle name="Normal 10 2 3 2_13008" xfId="352"/>
    <cellStyle name="Normal 10 2 3 3" xfId="353"/>
    <cellStyle name="Normal 10 2 3 3 2" xfId="354"/>
    <cellStyle name="Normal 10 2 3 3 3" xfId="355"/>
    <cellStyle name="Normal 10 2 3 3_13008" xfId="356"/>
    <cellStyle name="Normal 10 2 3 4" xfId="357"/>
    <cellStyle name="Normal 10 2 3 5" xfId="358"/>
    <cellStyle name="Normal 10 2 3_13008" xfId="359"/>
    <cellStyle name="Normal 10 2 4" xfId="360"/>
    <cellStyle name="Normal 10 2 4 2" xfId="361"/>
    <cellStyle name="Normal 10 2 4 3" xfId="362"/>
    <cellStyle name="Normal 10 2 4_13008" xfId="363"/>
    <cellStyle name="Normal 10 2 5" xfId="364"/>
    <cellStyle name="Normal 10 2 5 2" xfId="365"/>
    <cellStyle name="Normal 10 2 5 3" xfId="366"/>
    <cellStyle name="Normal 10 2 5_13008" xfId="367"/>
    <cellStyle name="Normal 10 2 6" xfId="368"/>
    <cellStyle name="Normal 10 2 6 2" xfId="369"/>
    <cellStyle name="Normal 10 2 6 3" xfId="370"/>
    <cellStyle name="Normal 10 2 6_13008" xfId="371"/>
    <cellStyle name="Normal 10 2 7" xfId="372"/>
    <cellStyle name="Normal 10 2 8" xfId="373"/>
    <cellStyle name="Normal 10 2_13008" xfId="374"/>
    <cellStyle name="Normal 10 3" xfId="375"/>
    <cellStyle name="Normal 10 3 2" xfId="376"/>
    <cellStyle name="Normal 10 3 2 2" xfId="377"/>
    <cellStyle name="Normal 10 3 2 3" xfId="378"/>
    <cellStyle name="Normal 10 3 2_13008" xfId="379"/>
    <cellStyle name="Normal 10 3 3" xfId="380"/>
    <cellStyle name="Normal 10 3 3 2" xfId="381"/>
    <cellStyle name="Normal 10 3 3 3" xfId="382"/>
    <cellStyle name="Normal 10 3 3_13008" xfId="383"/>
    <cellStyle name="Normal 10 3 4" xfId="384"/>
    <cellStyle name="Normal 10 3 5" xfId="385"/>
    <cellStyle name="Normal 10 3_13008" xfId="386"/>
    <cellStyle name="Normal 10 4" xfId="387"/>
    <cellStyle name="Normal 10 4 2" xfId="388"/>
    <cellStyle name="Normal 10 4 3" xfId="389"/>
    <cellStyle name="Normal 10 4_13008" xfId="390"/>
    <cellStyle name="Normal 10 5" xfId="391"/>
    <cellStyle name="Normal 10 5 2" xfId="392"/>
    <cellStyle name="Normal 10 5 3" xfId="393"/>
    <cellStyle name="Normal 10 5_13008" xfId="394"/>
    <cellStyle name="Normal 10 6" xfId="395"/>
    <cellStyle name="Normal 10 6 2" xfId="396"/>
    <cellStyle name="Normal 10 6 3" xfId="397"/>
    <cellStyle name="Normal 10 6_13008" xfId="398"/>
    <cellStyle name="Normal 10 7" xfId="399"/>
    <cellStyle name="Normal 10 8" xfId="400"/>
    <cellStyle name="Normal 10_13008" xfId="401"/>
    <cellStyle name="Normal 11" xfId="91"/>
    <cellStyle name="Normal 11 10" xfId="402"/>
    <cellStyle name="Normal 11 11" xfId="403"/>
    <cellStyle name="Normal 11 2" xfId="404"/>
    <cellStyle name="Normal 11 2 2" xfId="405"/>
    <cellStyle name="Normal 11 2 2 2" xfId="406"/>
    <cellStyle name="Normal 11 2 2 2 2" xfId="407"/>
    <cellStyle name="Normal 11 2 2 2 3" xfId="408"/>
    <cellStyle name="Normal 11 2 2 2_13008" xfId="409"/>
    <cellStyle name="Normal 11 2 2 3" xfId="410"/>
    <cellStyle name="Normal 11 2 2 3 2" xfId="411"/>
    <cellStyle name="Normal 11 2 2 3 3" xfId="412"/>
    <cellStyle name="Normal 11 2 2 3_13008" xfId="413"/>
    <cellStyle name="Normal 11 2 2 4" xfId="414"/>
    <cellStyle name="Normal 11 2 2 5" xfId="415"/>
    <cellStyle name="Normal 11 2 2_13008" xfId="416"/>
    <cellStyle name="Normal 11 2 3" xfId="417"/>
    <cellStyle name="Normal 11 2 3 2" xfId="418"/>
    <cellStyle name="Normal 11 2 3 3" xfId="419"/>
    <cellStyle name="Normal 11 2 3_13008" xfId="420"/>
    <cellStyle name="Normal 11 2 4" xfId="421"/>
    <cellStyle name="Normal 11 2 4 2" xfId="422"/>
    <cellStyle name="Normal 11 2 4 3" xfId="423"/>
    <cellStyle name="Normal 11 2 4_13008" xfId="424"/>
    <cellStyle name="Normal 11 2 5" xfId="425"/>
    <cellStyle name="Normal 11 2 5 2" xfId="426"/>
    <cellStyle name="Normal 11 2 5 3" xfId="427"/>
    <cellStyle name="Normal 11 2 5_13008" xfId="428"/>
    <cellStyle name="Normal 11 2 6" xfId="429"/>
    <cellStyle name="Normal 11 2 7" xfId="430"/>
    <cellStyle name="Normal 11 2_13008" xfId="431"/>
    <cellStyle name="Normal 11 3" xfId="432"/>
    <cellStyle name="Normal 11 3 2" xfId="433"/>
    <cellStyle name="Normal 11 3 2 2" xfId="434"/>
    <cellStyle name="Normal 11 3 2 2 2" xfId="435"/>
    <cellStyle name="Normal 11 3 2 2 3" xfId="436"/>
    <cellStyle name="Normal 11 3 2 2_13008" xfId="437"/>
    <cellStyle name="Normal 11 3 2 3" xfId="438"/>
    <cellStyle name="Normal 11 3 2 3 2" xfId="439"/>
    <cellStyle name="Normal 11 3 2 3 3" xfId="440"/>
    <cellStyle name="Normal 11 3 2 3_13008" xfId="441"/>
    <cellStyle name="Normal 11 3 2 4" xfId="442"/>
    <cellStyle name="Normal 11 3 2 5" xfId="443"/>
    <cellStyle name="Normal 11 3 2_13008" xfId="444"/>
    <cellStyle name="Normal 11 3 3" xfId="445"/>
    <cellStyle name="Normal 11 3 3 2" xfId="446"/>
    <cellStyle name="Normal 11 3 3 3" xfId="447"/>
    <cellStyle name="Normal 11 3 3_13008" xfId="448"/>
    <cellStyle name="Normal 11 3 4" xfId="449"/>
    <cellStyle name="Normal 11 3 4 2" xfId="450"/>
    <cellStyle name="Normal 11 3 4 3" xfId="451"/>
    <cellStyle name="Normal 11 3 4_13008" xfId="452"/>
    <cellStyle name="Normal 11 3 5" xfId="453"/>
    <cellStyle name="Normal 11 3 5 2" xfId="454"/>
    <cellStyle name="Normal 11 3 5 3" xfId="455"/>
    <cellStyle name="Normal 11 3 5_13008" xfId="456"/>
    <cellStyle name="Normal 11 3 6" xfId="457"/>
    <cellStyle name="Normal 11 3 7" xfId="458"/>
    <cellStyle name="Normal 11 3_13008" xfId="459"/>
    <cellStyle name="Normal 11 4" xfId="460"/>
    <cellStyle name="Normal 11 4 2" xfId="461"/>
    <cellStyle name="Normal 11 4 2 2" xfId="462"/>
    <cellStyle name="Normal 11 4 2 2 2" xfId="463"/>
    <cellStyle name="Normal 11 4 2 2 2 2" xfId="464"/>
    <cellStyle name="Normal 11 4 2 2 2 3" xfId="465"/>
    <cellStyle name="Normal 11 4 2 2 2_13008" xfId="466"/>
    <cellStyle name="Normal 11 4 2 2 3" xfId="467"/>
    <cellStyle name="Normal 11 4 2 2 3 2" xfId="468"/>
    <cellStyle name="Normal 11 4 2 2 3 3" xfId="469"/>
    <cellStyle name="Normal 11 4 2 2 3_13008" xfId="470"/>
    <cellStyle name="Normal 11 4 2 2 4" xfId="471"/>
    <cellStyle name="Normal 11 4 2 2 5" xfId="472"/>
    <cellStyle name="Normal 11 4 2 2_13008" xfId="473"/>
    <cellStyle name="Normal 11 4 2 3" xfId="474"/>
    <cellStyle name="Normal 11 4 2 3 2" xfId="475"/>
    <cellStyle name="Normal 11 4 2 3 3" xfId="476"/>
    <cellStyle name="Normal 11 4 2 3_13008" xfId="477"/>
    <cellStyle name="Normal 11 4 2 4" xfId="478"/>
    <cellStyle name="Normal 11 4 2 4 2" xfId="479"/>
    <cellStyle name="Normal 11 4 2 4 3" xfId="480"/>
    <cellStyle name="Normal 11 4 2 4_13008" xfId="481"/>
    <cellStyle name="Normal 11 4 2 5" xfId="482"/>
    <cellStyle name="Normal 11 4 2 5 2" xfId="483"/>
    <cellStyle name="Normal 11 4 2 5 3" xfId="484"/>
    <cellStyle name="Normal 11 4 2 5_13008" xfId="485"/>
    <cellStyle name="Normal 11 4 2 6" xfId="486"/>
    <cellStyle name="Normal 11 4 2 7" xfId="487"/>
    <cellStyle name="Normal 11 4 2_13008" xfId="488"/>
    <cellStyle name="Normal 11 4 3" xfId="489"/>
    <cellStyle name="Normal 11 4 3 10" xfId="490"/>
    <cellStyle name="Normal 11 4 3 10 2" xfId="491"/>
    <cellStyle name="Normal 11 4 3 10 3" xfId="492"/>
    <cellStyle name="Normal 11 4 3 10_13008" xfId="493"/>
    <cellStyle name="Normal 11 4 3 11" xfId="494"/>
    <cellStyle name="Normal 11 4 3 11 2" xfId="495"/>
    <cellStyle name="Normal 11 4 3 11 3" xfId="496"/>
    <cellStyle name="Normal 11 4 3 11_13008" xfId="497"/>
    <cellStyle name="Normal 11 4 3 12" xfId="498"/>
    <cellStyle name="Normal 11 4 3 13" xfId="499"/>
    <cellStyle name="Normal 11 4 3 14" xfId="500"/>
    <cellStyle name="Normal 11 4 3 15" xfId="501"/>
    <cellStyle name="Normal 11 4 3 2" xfId="502"/>
    <cellStyle name="Normal 11 4 3 2 2" xfId="503"/>
    <cellStyle name="Normal 11 4 3 2 2 2" xfId="504"/>
    <cellStyle name="Normal 11 4 3 2 2 3" xfId="505"/>
    <cellStyle name="Normal 11 4 3 2 2_13008" xfId="506"/>
    <cellStyle name="Normal 11 4 3 2 3" xfId="507"/>
    <cellStyle name="Normal 11 4 3 2 3 2" xfId="508"/>
    <cellStyle name="Normal 11 4 3 2 3 3" xfId="509"/>
    <cellStyle name="Normal 11 4 3 2 3_13008" xfId="510"/>
    <cellStyle name="Normal 11 4 3 2 4" xfId="511"/>
    <cellStyle name="Normal 11 4 3 2 5" xfId="512"/>
    <cellStyle name="Normal 11 4 3 2_13008" xfId="513"/>
    <cellStyle name="Normal 11 4 3 3" xfId="514"/>
    <cellStyle name="Normal 11 4 3 3 2" xfId="515"/>
    <cellStyle name="Normal 11 4 3 3 2 2" xfId="516"/>
    <cellStyle name="Normal 11 4 3 3 2 3" xfId="517"/>
    <cellStyle name="Normal 11 4 3 3 2_13008" xfId="518"/>
    <cellStyle name="Normal 11 4 3 3 3" xfId="519"/>
    <cellStyle name="Normal 11 4 3 3 3 2" xfId="520"/>
    <cellStyle name="Normal 11 4 3 3 3 3" xfId="521"/>
    <cellStyle name="Normal 11 4 3 3 3_13008" xfId="522"/>
    <cellStyle name="Normal 11 4 3 3 4" xfId="523"/>
    <cellStyle name="Normal 11 4 3 3 5" xfId="524"/>
    <cellStyle name="Normal 11 4 3 3_13008" xfId="525"/>
    <cellStyle name="Normal 11 4 3 4" xfId="526"/>
    <cellStyle name="Normal 11 4 3 4 2" xfId="527"/>
    <cellStyle name="Normal 11 4 3 4 3" xfId="528"/>
    <cellStyle name="Normal 11 4 3 4_13008" xfId="529"/>
    <cellStyle name="Normal 11 4 3 5" xfId="530"/>
    <cellStyle name="Normal 11 4 3 5 2" xfId="531"/>
    <cellStyle name="Normal 11 4 3 5 3" xfId="532"/>
    <cellStyle name="Normal 11 4 3 5_13008" xfId="533"/>
    <cellStyle name="Normal 11 4 3 6" xfId="534"/>
    <cellStyle name="Normal 11 4 3 6 2" xfId="535"/>
    <cellStyle name="Normal 11 4 3 6 3" xfId="536"/>
    <cellStyle name="Normal 11 4 3 6_13008" xfId="537"/>
    <cellStyle name="Normal 11 4 3 7" xfId="538"/>
    <cellStyle name="Normal 11 4 3 7 2" xfId="539"/>
    <cellStyle name="Normal 11 4 3 7 3" xfId="540"/>
    <cellStyle name="Normal 11 4 3 7_13008" xfId="541"/>
    <cellStyle name="Normal 11 4 3 8" xfId="542"/>
    <cellStyle name="Normal 11 4 3 8 2" xfId="543"/>
    <cellStyle name="Normal 11 4 3 8 3" xfId="544"/>
    <cellStyle name="Normal 11 4 3 8_13008" xfId="545"/>
    <cellStyle name="Normal 11 4 3 9" xfId="546"/>
    <cellStyle name="Normal 11 4 3 9 2" xfId="547"/>
    <cellStyle name="Normal 11 4 3 9 3" xfId="548"/>
    <cellStyle name="Normal 11 4 3 9_13008" xfId="549"/>
    <cellStyle name="Normal 11 4 3_13008" xfId="550"/>
    <cellStyle name="Normal 11 4 4" xfId="551"/>
    <cellStyle name="Normal 11 4 4 2" xfId="552"/>
    <cellStyle name="Normal 11 4 4 2 2" xfId="553"/>
    <cellStyle name="Normal 11 4 4 2 3" xfId="554"/>
    <cellStyle name="Normal 11 4 4 2_13008" xfId="555"/>
    <cellStyle name="Normal 11 4 4 3" xfId="556"/>
    <cellStyle name="Normal 11 4 4 3 2" xfId="557"/>
    <cellStyle name="Normal 11 4 4 3 3" xfId="558"/>
    <cellStyle name="Normal 11 4 4 3_13008" xfId="559"/>
    <cellStyle name="Normal 11 4 4 4" xfId="560"/>
    <cellStyle name="Normal 11 4 4 5" xfId="561"/>
    <cellStyle name="Normal 11 4 4_13008" xfId="562"/>
    <cellStyle name="Normal 11 4 5" xfId="563"/>
    <cellStyle name="Normal 11 4 5 2" xfId="564"/>
    <cellStyle name="Normal 11 4 5 3" xfId="565"/>
    <cellStyle name="Normal 11 4 5_13008" xfId="566"/>
    <cellStyle name="Normal 11 4 6" xfId="567"/>
    <cellStyle name="Normal 11 4 6 2" xfId="568"/>
    <cellStyle name="Normal 11 4 6 3" xfId="569"/>
    <cellStyle name="Normal 11 4 6_13008" xfId="570"/>
    <cellStyle name="Normal 11 4 7" xfId="571"/>
    <cellStyle name="Normal 11 4 7 2" xfId="572"/>
    <cellStyle name="Normal 11 4 7 3" xfId="573"/>
    <cellStyle name="Normal 11 4 7_13008" xfId="574"/>
    <cellStyle name="Normal 11 4 8" xfId="575"/>
    <cellStyle name="Normal 11 4 9" xfId="576"/>
    <cellStyle name="Normal 11 4_13008" xfId="577"/>
    <cellStyle name="Normal 11 5" xfId="578"/>
    <cellStyle name="Normal 11 5 10" xfId="579"/>
    <cellStyle name="Normal 11 5 10 2" xfId="580"/>
    <cellStyle name="Normal 11 5 10 3" xfId="581"/>
    <cellStyle name="Normal 11 5 10_13008" xfId="582"/>
    <cellStyle name="Normal 11 5 11" xfId="583"/>
    <cellStyle name="Normal 11 5 11 2" xfId="584"/>
    <cellStyle name="Normal 11 5 11 3" xfId="585"/>
    <cellStyle name="Normal 11 5 11_13008" xfId="586"/>
    <cellStyle name="Normal 11 5 12" xfId="587"/>
    <cellStyle name="Normal 11 5 13" xfId="588"/>
    <cellStyle name="Normal 11 5 14" xfId="1499"/>
    <cellStyle name="Normal 11 5 19" xfId="589"/>
    <cellStyle name="Normal 11 5 19 2" xfId="590"/>
    <cellStyle name="Normal 11 5 19_13008" xfId="591"/>
    <cellStyle name="Normal 11 5 2" xfId="592"/>
    <cellStyle name="Normal 11 5 2 2" xfId="593"/>
    <cellStyle name="Normal 11 5 2 2 2" xfId="594"/>
    <cellStyle name="Normal 11 5 2 2 2 2" xfId="595"/>
    <cellStyle name="Normal 11 5 2 2 2 3" xfId="596"/>
    <cellStyle name="Normal 11 5 2 2 2_13008" xfId="597"/>
    <cellStyle name="Normal 11 5 2 2 3" xfId="598"/>
    <cellStyle name="Normal 11 5 2 2 3 2" xfId="599"/>
    <cellStyle name="Normal 11 5 2 2 3 3" xfId="600"/>
    <cellStyle name="Normal 11 5 2 2 3_13008" xfId="601"/>
    <cellStyle name="Normal 11 5 2 2 4" xfId="602"/>
    <cellStyle name="Normal 11 5 2 2 5" xfId="603"/>
    <cellStyle name="Normal 11 5 2 2_13008" xfId="604"/>
    <cellStyle name="Normal 11 5 2 3" xfId="605"/>
    <cellStyle name="Normal 11 5 2 3 2" xfId="606"/>
    <cellStyle name="Normal 11 5 2 3 3" xfId="607"/>
    <cellStyle name="Normal 11 5 2 3_13008" xfId="608"/>
    <cellStyle name="Normal 11 5 2 4" xfId="609"/>
    <cellStyle name="Normal 11 5 2 4 2" xfId="610"/>
    <cellStyle name="Normal 11 5 2 4 3" xfId="611"/>
    <cellStyle name="Normal 11 5 2 4_13008" xfId="612"/>
    <cellStyle name="Normal 11 5 2 5" xfId="613"/>
    <cellStyle name="Normal 11 5 2 5 2" xfId="614"/>
    <cellStyle name="Normal 11 5 2 5 3" xfId="615"/>
    <cellStyle name="Normal 11 5 2 5_13008" xfId="616"/>
    <cellStyle name="Normal 11 5 2 6" xfId="617"/>
    <cellStyle name="Normal 11 5 2 7" xfId="618"/>
    <cellStyle name="Normal 11 5 2_13008" xfId="619"/>
    <cellStyle name="Normal 11 5 3" xfId="620"/>
    <cellStyle name="Normal 11 5 3 2" xfId="621"/>
    <cellStyle name="Normal 11 5 3 2 2" xfId="622"/>
    <cellStyle name="Normal 11 5 3 2 3" xfId="623"/>
    <cellStyle name="Normal 11 5 3 2_13008" xfId="624"/>
    <cellStyle name="Normal 11 5 3 3" xfId="625"/>
    <cellStyle name="Normal 11 5 3 3 2" xfId="626"/>
    <cellStyle name="Normal 11 5 3 3 3" xfId="627"/>
    <cellStyle name="Normal 11 5 3 3_13008" xfId="628"/>
    <cellStyle name="Normal 11 5 3 4" xfId="629"/>
    <cellStyle name="Normal 11 5 3 5" xfId="630"/>
    <cellStyle name="Normal 11 5 3_13008" xfId="631"/>
    <cellStyle name="Normal 11 5 4" xfId="632"/>
    <cellStyle name="Normal 11 5 4 2" xfId="633"/>
    <cellStyle name="Normal 11 5 4 3" xfId="634"/>
    <cellStyle name="Normal 11 5 4_13008" xfId="635"/>
    <cellStyle name="Normal 11 5 5" xfId="636"/>
    <cellStyle name="Normal 11 5 5 2" xfId="637"/>
    <cellStyle name="Normal 11 5 5 3" xfId="638"/>
    <cellStyle name="Normal 11 5 5_13008" xfId="639"/>
    <cellStyle name="Normal 11 5 6" xfId="640"/>
    <cellStyle name="Normal 11 5 6 2" xfId="641"/>
    <cellStyle name="Normal 11 5 6 3" xfId="642"/>
    <cellStyle name="Normal 11 5 6_13008" xfId="643"/>
    <cellStyle name="Normal 11 5 7" xfId="644"/>
    <cellStyle name="Normal 11 5 7 2" xfId="645"/>
    <cellStyle name="Normal 11 5 7 3" xfId="646"/>
    <cellStyle name="Normal 11 5 7_13008" xfId="647"/>
    <cellStyle name="Normal 11 5 8" xfId="648"/>
    <cellStyle name="Normal 11 5 8 2" xfId="649"/>
    <cellStyle name="Normal 11 5 8 3" xfId="650"/>
    <cellStyle name="Normal 11 5 8_13008" xfId="651"/>
    <cellStyle name="Normal 11 5 9" xfId="652"/>
    <cellStyle name="Normal 11 5 9 2" xfId="653"/>
    <cellStyle name="Normal 11 5 9 3" xfId="654"/>
    <cellStyle name="Normal 11 5 9_13008" xfId="655"/>
    <cellStyle name="Normal 11 5_13008" xfId="656"/>
    <cellStyle name="Normal 11 6" xfId="657"/>
    <cellStyle name="Normal 11 6 2" xfId="658"/>
    <cellStyle name="Normal 11 6 2 2" xfId="659"/>
    <cellStyle name="Normal 11 6 2 3" xfId="660"/>
    <cellStyle name="Normal 11 6 2_13008" xfId="661"/>
    <cellStyle name="Normal 11 6 3" xfId="662"/>
    <cellStyle name="Normal 11 6 3 2" xfId="663"/>
    <cellStyle name="Normal 11 6 3 3" xfId="664"/>
    <cellStyle name="Normal 11 6 3_13008" xfId="665"/>
    <cellStyle name="Normal 11 6 4" xfId="666"/>
    <cellStyle name="Normal 11 6 5" xfId="667"/>
    <cellStyle name="Normal 11 6_13008" xfId="668"/>
    <cellStyle name="Normal 11 7" xfId="669"/>
    <cellStyle name="Normal 11 7 2" xfId="670"/>
    <cellStyle name="Normal 11 7 3" xfId="671"/>
    <cellStyle name="Normal 11 7_13008" xfId="672"/>
    <cellStyle name="Normal 11 8" xfId="673"/>
    <cellStyle name="Normal 11 8 2" xfId="674"/>
    <cellStyle name="Normal 11 8 3" xfId="675"/>
    <cellStyle name="Normal 11 8_13008" xfId="676"/>
    <cellStyle name="Normal 11 9" xfId="677"/>
    <cellStyle name="Normal 11 9 2" xfId="678"/>
    <cellStyle name="Normal 11 9 3" xfId="679"/>
    <cellStyle name="Normal 11 9_13008" xfId="680"/>
    <cellStyle name="Normal 11_13008" xfId="681"/>
    <cellStyle name="Normal 12" xfId="92"/>
    <cellStyle name="Normal 12 2" xfId="682"/>
    <cellStyle name="Normal 12 2 2" xfId="683"/>
    <cellStyle name="Normal 12 2 3" xfId="684"/>
    <cellStyle name="Normal 12 2_13008" xfId="685"/>
    <cellStyle name="Normal 12 3" xfId="686"/>
    <cellStyle name="Normal 12 3 2" xfId="687"/>
    <cellStyle name="Normal 12 3 3" xfId="688"/>
    <cellStyle name="Normal 12 3_13008" xfId="689"/>
    <cellStyle name="Normal 12 4" xfId="690"/>
    <cellStyle name="Normal 12 4 2" xfId="691"/>
    <cellStyle name="Normal 12 4 3" xfId="692"/>
    <cellStyle name="Normal 12 4_13008" xfId="693"/>
    <cellStyle name="Normal 12 5" xfId="694"/>
    <cellStyle name="Normal 12 5 2" xfId="695"/>
    <cellStyle name="Normal 12 5 3" xfId="696"/>
    <cellStyle name="Normal 12 5_13008" xfId="697"/>
    <cellStyle name="Normal 12 6" xfId="698"/>
    <cellStyle name="Normal 12 6 2" xfId="699"/>
    <cellStyle name="Normal 12 6 3" xfId="700"/>
    <cellStyle name="Normal 12 6_13008" xfId="701"/>
    <cellStyle name="Normal 12 7" xfId="702"/>
    <cellStyle name="Normal 12 7 2" xfId="703"/>
    <cellStyle name="Normal 12 7_13008" xfId="704"/>
    <cellStyle name="Normal 12 8" xfId="705"/>
    <cellStyle name="Normal 12 9" xfId="1490"/>
    <cellStyle name="Normal 13" xfId="93"/>
    <cellStyle name="Normal 13 2" xfId="706"/>
    <cellStyle name="Normal 13 2 2" xfId="707"/>
    <cellStyle name="Normal 13 2 2 2" xfId="708"/>
    <cellStyle name="Normal 13 2 2 3" xfId="709"/>
    <cellStyle name="Normal 13 2 2_13008" xfId="710"/>
    <cellStyle name="Normal 13 2 3" xfId="711"/>
    <cellStyle name="Normal 13 2 3 2" xfId="712"/>
    <cellStyle name="Normal 13 2 3 3" xfId="713"/>
    <cellStyle name="Normal 13 2 3_13008" xfId="714"/>
    <cellStyle name="Normal 13 2 4" xfId="715"/>
    <cellStyle name="Normal 13 2 5" xfId="716"/>
    <cellStyle name="Normal 13 2_13008" xfId="717"/>
    <cellStyle name="Normal 13 3" xfId="718"/>
    <cellStyle name="Normal 13 3 2" xfId="719"/>
    <cellStyle name="Normal 13 3 3" xfId="720"/>
    <cellStyle name="Normal 13 3_13008" xfId="721"/>
    <cellStyle name="Normal 13 4" xfId="722"/>
    <cellStyle name="Normal 13 4 2" xfId="723"/>
    <cellStyle name="Normal 13 4 3" xfId="724"/>
    <cellStyle name="Normal 13 4_13008" xfId="725"/>
    <cellStyle name="Normal 13 5" xfId="726"/>
    <cellStyle name="Normal 13 5 2" xfId="727"/>
    <cellStyle name="Normal 13 5 3" xfId="728"/>
    <cellStyle name="Normal 13 5_13008" xfId="729"/>
    <cellStyle name="Normal 13 6" xfId="730"/>
    <cellStyle name="Normal 13 6 2" xfId="731"/>
    <cellStyle name="Normal 13 6 3" xfId="732"/>
    <cellStyle name="Normal 13 6_13008" xfId="733"/>
    <cellStyle name="Normal 13 7" xfId="734"/>
    <cellStyle name="Normal 13 7 2" xfId="735"/>
    <cellStyle name="Normal 13 7_13008" xfId="736"/>
    <cellStyle name="Normal 13 8" xfId="737"/>
    <cellStyle name="Normal 13 9" xfId="738"/>
    <cellStyle name="Normal 13_13008" xfId="739"/>
    <cellStyle name="Normal 14" xfId="94"/>
    <cellStyle name="Normal 14 2" xfId="740"/>
    <cellStyle name="Normal 14 2 2" xfId="741"/>
    <cellStyle name="Normal 14 2 2 2" xfId="742"/>
    <cellStyle name="Normal 14 2 2 3" xfId="743"/>
    <cellStyle name="Normal 14 2 2_13008" xfId="744"/>
    <cellStyle name="Normal 14 2 3" xfId="745"/>
    <cellStyle name="Normal 14 2 3 2" xfId="746"/>
    <cellStyle name="Normal 14 2 3 3" xfId="747"/>
    <cellStyle name="Normal 14 2 3_13008" xfId="748"/>
    <cellStyle name="Normal 14 2 4" xfId="749"/>
    <cellStyle name="Normal 14 2 5" xfId="750"/>
    <cellStyle name="Normal 14 2_13008" xfId="751"/>
    <cellStyle name="Normal 14 3" xfId="752"/>
    <cellStyle name="Normal 14 3 2" xfId="753"/>
    <cellStyle name="Normal 14 3 3" xfId="754"/>
    <cellStyle name="Normal 14 3_13008" xfId="755"/>
    <cellStyle name="Normal 14 4" xfId="756"/>
    <cellStyle name="Normal 14 4 2" xfId="757"/>
    <cellStyle name="Normal 14 4 3" xfId="758"/>
    <cellStyle name="Normal 14 4_13008" xfId="759"/>
    <cellStyle name="Normal 14 5" xfId="760"/>
    <cellStyle name="Normal 14 5 2" xfId="761"/>
    <cellStyle name="Normal 14 5 3" xfId="762"/>
    <cellStyle name="Normal 14 5_13008" xfId="763"/>
    <cellStyle name="Normal 14 6" xfId="764"/>
    <cellStyle name="Normal 14 6 2" xfId="765"/>
    <cellStyle name="Normal 14 6 3" xfId="766"/>
    <cellStyle name="Normal 14 6_13008" xfId="767"/>
    <cellStyle name="Normal 14 7" xfId="768"/>
    <cellStyle name="Normal 14 8" xfId="769"/>
    <cellStyle name="Normal 14 9" xfId="770"/>
    <cellStyle name="Normal 14_13008" xfId="771"/>
    <cellStyle name="Normal 15" xfId="95"/>
    <cellStyle name="Normal 15 2" xfId="773"/>
    <cellStyle name="Normal 15 2 2" xfId="774"/>
    <cellStyle name="Normal 15 2 2 2" xfId="775"/>
    <cellStyle name="Normal 15 2 2 3" xfId="776"/>
    <cellStyle name="Normal 15 2 2_13008" xfId="777"/>
    <cellStyle name="Normal 15 2 3" xfId="778"/>
    <cellStyle name="Normal 15 2 4" xfId="779"/>
    <cellStyle name="Normal 15 2_13008" xfId="780"/>
    <cellStyle name="Normal 15 3" xfId="781"/>
    <cellStyle name="Normal 15 4" xfId="782"/>
    <cellStyle name="Normal 15 4 2" xfId="783"/>
    <cellStyle name="Normal 15 4 3" xfId="784"/>
    <cellStyle name="Normal 15 4_13008" xfId="785"/>
    <cellStyle name="Normal 15 5" xfId="786"/>
    <cellStyle name="Normal 15 5 2" xfId="787"/>
    <cellStyle name="Normal 15 5 3" xfId="788"/>
    <cellStyle name="Normal 15 5_13008" xfId="789"/>
    <cellStyle name="Normal 15 6" xfId="790"/>
    <cellStyle name="Normal 15 6 2" xfId="791"/>
    <cellStyle name="Normal 15 6 3" xfId="792"/>
    <cellStyle name="Normal 15 6_13008" xfId="793"/>
    <cellStyle name="Normal 15 7" xfId="794"/>
    <cellStyle name="Normal 15 7 2" xfId="795"/>
    <cellStyle name="Normal 15 7_13008" xfId="796"/>
    <cellStyle name="Normal 15 8" xfId="797"/>
    <cellStyle name="Normal 15 9" xfId="798"/>
    <cellStyle name="Normal 15_13008" xfId="799"/>
    <cellStyle name="Normal 16" xfId="96"/>
    <cellStyle name="Normal 16 2" xfId="800"/>
    <cellStyle name="Normal 16 3" xfId="801"/>
    <cellStyle name="Normal 16 4" xfId="802"/>
    <cellStyle name="Normal 16 5" xfId="803"/>
    <cellStyle name="Normal 17" xfId="97"/>
    <cellStyle name="Normal 17 2" xfId="804"/>
    <cellStyle name="Normal 17 3" xfId="805"/>
    <cellStyle name="Normal 17 4" xfId="806"/>
    <cellStyle name="Normal 18" xfId="98"/>
    <cellStyle name="Normal 18 2" xfId="807"/>
    <cellStyle name="Normal 18 3" xfId="1500"/>
    <cellStyle name="Normal 19" xfId="99"/>
    <cellStyle name="Normal 19 2" xfId="808"/>
    <cellStyle name="Normal 2" xfId="100"/>
    <cellStyle name="Normal 2 10" xfId="809"/>
    <cellStyle name="Normal 2 10 2" xfId="1498"/>
    <cellStyle name="Normal 2 11" xfId="810"/>
    <cellStyle name="Normal 2 11 2" xfId="811"/>
    <cellStyle name="Normal 2 11 3" xfId="812"/>
    <cellStyle name="Normal 2 11_13008" xfId="813"/>
    <cellStyle name="Normal 2 12" xfId="814"/>
    <cellStyle name="Normal 2 12 2" xfId="815"/>
    <cellStyle name="Normal 2 12 3" xfId="816"/>
    <cellStyle name="Normal 2 12_13008" xfId="817"/>
    <cellStyle name="Normal 2 13" xfId="818"/>
    <cellStyle name="Normal 2 13 2" xfId="819"/>
    <cellStyle name="Normal 2 13 3" xfId="820"/>
    <cellStyle name="Normal 2 13_13008" xfId="821"/>
    <cellStyle name="Normal 2 14" xfId="822"/>
    <cellStyle name="Normal 2 14 2" xfId="1495"/>
    <cellStyle name="Normal 2 15" xfId="823"/>
    <cellStyle name="Normal 2 15 2" xfId="824"/>
    <cellStyle name="Normal 2 15 3" xfId="825"/>
    <cellStyle name="Normal 2 15_13008" xfId="826"/>
    <cellStyle name="Normal 2 16" xfId="827"/>
    <cellStyle name="Normal 2 16 2" xfId="828"/>
    <cellStyle name="Normal 2 16 3" xfId="829"/>
    <cellStyle name="Normal 2 16_13008" xfId="830"/>
    <cellStyle name="Normal 2 17" xfId="831"/>
    <cellStyle name="Normal 2 17 2" xfId="832"/>
    <cellStyle name="Normal 2 17 3" xfId="833"/>
    <cellStyle name="Normal 2 17_13008" xfId="834"/>
    <cellStyle name="Normal 2 18" xfId="835"/>
    <cellStyle name="Normal 2 18 2" xfId="836"/>
    <cellStyle name="Normal 2 18 3" xfId="837"/>
    <cellStyle name="Normal 2 18_13008" xfId="838"/>
    <cellStyle name="Normal 2 19" xfId="839"/>
    <cellStyle name="Normal 2 2" xfId="101"/>
    <cellStyle name="Normal 2 2 2" xfId="102"/>
    <cellStyle name="Normal 2 2 2 2" xfId="840"/>
    <cellStyle name="Normal 2 2 2 2 2" xfId="841"/>
    <cellStyle name="Normal 2 2 2 2 2 2" xfId="842"/>
    <cellStyle name="Normal 2 2 2 2 2 2 2" xfId="843"/>
    <cellStyle name="Normal 2 2 2 2 2 2 3" xfId="844"/>
    <cellStyle name="Normal 2 2 2 2 2 2_13008" xfId="845"/>
    <cellStyle name="Normal 2 2 2 2 2 3" xfId="846"/>
    <cellStyle name="Normal 2 2 2 2 2 3 2" xfId="847"/>
    <cellStyle name="Normal 2 2 2 2 2 3 3" xfId="848"/>
    <cellStyle name="Normal 2 2 2 2 2 3_13008" xfId="849"/>
    <cellStyle name="Normal 2 2 2 2 2 4" xfId="850"/>
    <cellStyle name="Normal 2 2 2 2 2 5" xfId="851"/>
    <cellStyle name="Normal 2 2 2 2 2_13008" xfId="852"/>
    <cellStyle name="Normal 2 2 2 2 3" xfId="853"/>
    <cellStyle name="Normal 2 2 2 2 3 2" xfId="854"/>
    <cellStyle name="Normal 2 2 2 2 3 3" xfId="855"/>
    <cellStyle name="Normal 2 2 2 2 3_13008" xfId="856"/>
    <cellStyle name="Normal 2 2 2 2 4" xfId="857"/>
    <cellStyle name="Normal 2 2 2 2 4 2" xfId="858"/>
    <cellStyle name="Normal 2 2 2 2 4 3" xfId="859"/>
    <cellStyle name="Normal 2 2 2 2 4_13008" xfId="860"/>
    <cellStyle name="Normal 2 2 2 2 5" xfId="861"/>
    <cellStyle name="Normal 2 2 2 2 6" xfId="862"/>
    <cellStyle name="Normal 2 2 2 2_13008" xfId="863"/>
    <cellStyle name="Normal 2 2 2 3" xfId="864"/>
    <cellStyle name="Normal 2 2 2 4" xfId="865"/>
    <cellStyle name="Normal 2 2 2 4 2" xfId="866"/>
    <cellStyle name="Normal 2 2 2 4 2 2" xfId="867"/>
    <cellStyle name="Normal 2 2 2 4 2 3" xfId="868"/>
    <cellStyle name="Normal 2 2 2 4 2_13008" xfId="869"/>
    <cellStyle name="Normal 2 2 2 4 3" xfId="870"/>
    <cellStyle name="Normal 2 2 2 4 3 2" xfId="871"/>
    <cellStyle name="Normal 2 2 2 4 3 3" xfId="872"/>
    <cellStyle name="Normal 2 2 2 4 3_13008" xfId="873"/>
    <cellStyle name="Normal 2 2 2 4 4" xfId="874"/>
    <cellStyle name="Normal 2 2 2 4 5" xfId="875"/>
    <cellStyle name="Normal 2 2 2 4_13008" xfId="876"/>
    <cellStyle name="Normal 2 2 2 5" xfId="877"/>
    <cellStyle name="Normal 2 2 2 6" xfId="878"/>
    <cellStyle name="Normal 2 2 2_11599" xfId="879"/>
    <cellStyle name="Normal 2 2 3" xfId="103"/>
    <cellStyle name="Normal 2 2 3 2" xfId="880"/>
    <cellStyle name="Normal 2 2 3 2 2" xfId="881"/>
    <cellStyle name="Normal 2 2 3 2 2 2" xfId="882"/>
    <cellStyle name="Normal 2 2 3 2 2 3" xfId="883"/>
    <cellStyle name="Normal 2 2 3 2 2_13008" xfId="884"/>
    <cellStyle name="Normal 2 2 3 2 3" xfId="885"/>
    <cellStyle name="Normal 2 2 3 2 3 2" xfId="886"/>
    <cellStyle name="Normal 2 2 3 2 3 3" xfId="887"/>
    <cellStyle name="Normal 2 2 3 2 3_13008" xfId="888"/>
    <cellStyle name="Normal 2 2 3 2 4" xfId="889"/>
    <cellStyle name="Normal 2 2 3 2 5" xfId="890"/>
    <cellStyle name="Normal 2 2 3 2_13008" xfId="891"/>
    <cellStyle name="Normal 2 2 3 3" xfId="892"/>
    <cellStyle name="Normal 2 2 3 3 2" xfId="893"/>
    <cellStyle name="Normal 2 2 3 3 3" xfId="894"/>
    <cellStyle name="Normal 2 2 3 3_13008" xfId="895"/>
    <cellStyle name="Normal 2 2 3 4" xfId="896"/>
    <cellStyle name="Normal 2 2 3 4 2" xfId="897"/>
    <cellStyle name="Normal 2 2 3 4 3" xfId="898"/>
    <cellStyle name="Normal 2 2 3 4_13008" xfId="899"/>
    <cellStyle name="Normal 2 2 3 5" xfId="900"/>
    <cellStyle name="Normal 2 2 3 6" xfId="901"/>
    <cellStyle name="Normal 2 2 3_13008" xfId="902"/>
    <cellStyle name="Normal 2 2 4" xfId="903"/>
    <cellStyle name="Normal 2 2 4 2" xfId="904"/>
    <cellStyle name="Normal 2 2 4 2 2" xfId="905"/>
    <cellStyle name="Normal 2 2 4 2 3" xfId="906"/>
    <cellStyle name="Normal 2 2 4 2_13008" xfId="907"/>
    <cellStyle name="Normal 2 2 4 3" xfId="908"/>
    <cellStyle name="Normal 2 2 4 3 2" xfId="909"/>
    <cellStyle name="Normal 2 2 4 3 3" xfId="910"/>
    <cellStyle name="Normal 2 2 4 3_13008" xfId="911"/>
    <cellStyle name="Normal 2 2 4 4" xfId="912"/>
    <cellStyle name="Normal 2 2 4 5" xfId="913"/>
    <cellStyle name="Normal 2 2 4_13008" xfId="914"/>
    <cellStyle name="Normal 2 2 5" xfId="915"/>
    <cellStyle name="Normal 2 2 5 2" xfId="916"/>
    <cellStyle name="Normal 2 2 5 3" xfId="917"/>
    <cellStyle name="Normal 2 2 5_13008" xfId="918"/>
    <cellStyle name="Normal 2 2 6" xfId="919"/>
    <cellStyle name="Normal 2 2 6 2" xfId="920"/>
    <cellStyle name="Normal 2 2 6 3" xfId="921"/>
    <cellStyle name="Normal 2 2 6_13008" xfId="922"/>
    <cellStyle name="Normal 2 2 7" xfId="923"/>
    <cellStyle name="Normal 2 2 7 2" xfId="924"/>
    <cellStyle name="Normal 2 2 7 3" xfId="925"/>
    <cellStyle name="Normal 2 2 7_13008" xfId="926"/>
    <cellStyle name="Normal 2 2 8" xfId="927"/>
    <cellStyle name="Normal 2 2 9" xfId="928"/>
    <cellStyle name="Normal 2 2_11599" xfId="929"/>
    <cellStyle name="Normal 2 20" xfId="1501"/>
    <cellStyle name="Normal 2 3" xfId="104"/>
    <cellStyle name="Normal 2 3 2" xfId="105"/>
    <cellStyle name="Normal 2 3 3" xfId="106"/>
    <cellStyle name="Normal 2 3 4" xfId="930"/>
    <cellStyle name="Normal 2 3 4 2" xfId="931"/>
    <cellStyle name="Normal 2 3 4 3" xfId="932"/>
    <cellStyle name="Normal 2 3 4_13008" xfId="933"/>
    <cellStyle name="Normal 2 3 5" xfId="934"/>
    <cellStyle name="Normal 2 3_CloseManagement" xfId="935"/>
    <cellStyle name="Normal 2 4" xfId="107"/>
    <cellStyle name="Normal 2 4 2" xfId="936"/>
    <cellStyle name="Normal 2 5" xfId="108"/>
    <cellStyle name="Normal 2 5 2" xfId="937"/>
    <cellStyle name="Normal 2 6" xfId="938"/>
    <cellStyle name="Normal 2 6 2" xfId="939"/>
    <cellStyle name="Normal 2 6 2 2" xfId="940"/>
    <cellStyle name="Normal 2 6 2 3" xfId="941"/>
    <cellStyle name="Normal 2 6 2_13008" xfId="942"/>
    <cellStyle name="Normal 2 6 3" xfId="943"/>
    <cellStyle name="Normal 2 6 3 2" xfId="944"/>
    <cellStyle name="Normal 2 6 3 3" xfId="945"/>
    <cellStyle name="Normal 2 6 3_13008" xfId="946"/>
    <cellStyle name="Normal 2 6 4" xfId="947"/>
    <cellStyle name="Normal 2 6 5" xfId="948"/>
    <cellStyle name="Normal 2 6 6" xfId="1496"/>
    <cellStyle name="Normal 2 6_13008" xfId="949"/>
    <cellStyle name="Normal 2 7" xfId="950"/>
    <cellStyle name="Normal 2 7 2" xfId="951"/>
    <cellStyle name="Normal 2 8" xfId="952"/>
    <cellStyle name="Normal 2 8 2" xfId="953"/>
    <cellStyle name="Normal 2 9" xfId="954"/>
    <cellStyle name="Normal 2 9 2" xfId="955"/>
    <cellStyle name="Normal 2_20140" xfId="956"/>
    <cellStyle name="Normal 20" xfId="957"/>
    <cellStyle name="Normal 20 2" xfId="958"/>
    <cellStyle name="Normal 20_20325" xfId="1502"/>
    <cellStyle name="Normal 21" xfId="959"/>
    <cellStyle name="Normal 21 2" xfId="960"/>
    <cellStyle name="Normal 21_20325" xfId="1503"/>
    <cellStyle name="Normal 22" xfId="961"/>
    <cellStyle name="Normal 22 2" xfId="962"/>
    <cellStyle name="Normal 22 3" xfId="963"/>
    <cellStyle name="Normal 22_20325" xfId="1504"/>
    <cellStyle name="Normal 23" xfId="964"/>
    <cellStyle name="Normal 23 2" xfId="965"/>
    <cellStyle name="Normal 24" xfId="966"/>
    <cellStyle name="Normal 24 2" xfId="967"/>
    <cellStyle name="Normal 24 3" xfId="968"/>
    <cellStyle name="Normal 24_13008" xfId="969"/>
    <cellStyle name="Normal 25" xfId="970"/>
    <cellStyle name="Normal 25 2" xfId="971"/>
    <cellStyle name="Normal 25 3" xfId="972"/>
    <cellStyle name="Normal 25_13008" xfId="973"/>
    <cellStyle name="Normal 26" xfId="974"/>
    <cellStyle name="Normal 26 2" xfId="975"/>
    <cellStyle name="Normal 27" xfId="976"/>
    <cellStyle name="Normal 27 2" xfId="977"/>
    <cellStyle name="Normal 27 3" xfId="978"/>
    <cellStyle name="Normal 27_20325" xfId="1505"/>
    <cellStyle name="Normal 28" xfId="979"/>
    <cellStyle name="Normal 29" xfId="980"/>
    <cellStyle name="Normal 3" xfId="109"/>
    <cellStyle name="Normal 3 2" xfId="110"/>
    <cellStyle name="Normal 3 2 2" xfId="981"/>
    <cellStyle name="Normal 3 2 2 2" xfId="982"/>
    <cellStyle name="Normal 3 2 2 2 2" xfId="983"/>
    <cellStyle name="Normal 3 2 2 2 3" xfId="984"/>
    <cellStyle name="Normal 3 2 2 2_13008" xfId="985"/>
    <cellStyle name="Normal 3 2 2 3" xfId="986"/>
    <cellStyle name="Normal 3 2 2 3 2" xfId="987"/>
    <cellStyle name="Normal 3 2 2 3 3" xfId="988"/>
    <cellStyle name="Normal 3 2 2 3_13008" xfId="989"/>
    <cellStyle name="Normal 3 2 2 4" xfId="990"/>
    <cellStyle name="Normal 3 2 2 5" xfId="991"/>
    <cellStyle name="Normal 3 2 2_13008" xfId="992"/>
    <cellStyle name="Normal 3 2 3" xfId="993"/>
    <cellStyle name="Normal 3 2 3 2" xfId="994"/>
    <cellStyle name="Normal 3 2 3 3" xfId="995"/>
    <cellStyle name="Normal 3 2 3_13008" xfId="996"/>
    <cellStyle name="Normal 3 2 4" xfId="997"/>
    <cellStyle name="Normal 3 2 4 2" xfId="998"/>
    <cellStyle name="Normal 3 2 4 3" xfId="999"/>
    <cellStyle name="Normal 3 2 4_13008" xfId="1000"/>
    <cellStyle name="Normal 3 2 5" xfId="1001"/>
    <cellStyle name="Normal 3 2 5 2" xfId="1002"/>
    <cellStyle name="Normal 3 2 5 3" xfId="1003"/>
    <cellStyle name="Normal 3 2 5_13008" xfId="1004"/>
    <cellStyle name="Normal 3 2 6" xfId="1005"/>
    <cellStyle name="Normal 3 2 7" xfId="1006"/>
    <cellStyle name="Normal 3 2_13008" xfId="1007"/>
    <cellStyle name="Normal 3 3" xfId="1008"/>
    <cellStyle name="Normal 3 3 2" xfId="1009"/>
    <cellStyle name="Normal 3 4" xfId="1010"/>
    <cellStyle name="Normal 3 4 2" xfId="1011"/>
    <cellStyle name="Normal 3 4 3" xfId="1012"/>
    <cellStyle name="Normal 3 4_13008" xfId="1013"/>
    <cellStyle name="Normal 3 5" xfId="1014"/>
    <cellStyle name="Normal 3 5 2" xfId="1015"/>
    <cellStyle name="Normal 3 5 3" xfId="1016"/>
    <cellStyle name="Normal 3 5_13008" xfId="1017"/>
    <cellStyle name="Normal 3 6" xfId="1018"/>
    <cellStyle name="Normal 3 6 2" xfId="1019"/>
    <cellStyle name="Normal 3 6 3" xfId="1020"/>
    <cellStyle name="Normal 3 6_13008" xfId="1021"/>
    <cellStyle name="Normal 3 7" xfId="1022"/>
    <cellStyle name="Normal 3_11599" xfId="1023"/>
    <cellStyle name="Normal 30" xfId="1024"/>
    <cellStyle name="Normal 30 2" xfId="1025"/>
    <cellStyle name="Normal 30_20325" xfId="1506"/>
    <cellStyle name="Normal 31" xfId="1026"/>
    <cellStyle name="Normal 31 2" xfId="1027"/>
    <cellStyle name="Normal 31_20325" xfId="1507"/>
    <cellStyle name="Normal 32" xfId="1028"/>
    <cellStyle name="Normal 32 2" xfId="1029"/>
    <cellStyle name="Normal 32_20325" xfId="1508"/>
    <cellStyle name="Normal 33" xfId="1030"/>
    <cellStyle name="Normal 33 2" xfId="1031"/>
    <cellStyle name="Normal 33_20325" xfId="1509"/>
    <cellStyle name="Normal 34" xfId="1032"/>
    <cellStyle name="Normal 34 2" xfId="1033"/>
    <cellStyle name="Normal 34_20325" xfId="1510"/>
    <cellStyle name="Normal 35" xfId="1034"/>
    <cellStyle name="Normal 36" xfId="1035"/>
    <cellStyle name="Normal 37" xfId="1036"/>
    <cellStyle name="Normal 38" xfId="1037"/>
    <cellStyle name="Normal 38 2" xfId="1038"/>
    <cellStyle name="Normal 38_13008" xfId="1039"/>
    <cellStyle name="Normal 39" xfId="1040"/>
    <cellStyle name="Normal 4" xfId="111"/>
    <cellStyle name="Normal 4 2" xfId="1041"/>
    <cellStyle name="Normal 4 2 2" xfId="1042"/>
    <cellStyle name="Normal 4 2 3" xfId="1043"/>
    <cellStyle name="Normal 4 3" xfId="1044"/>
    <cellStyle name="Normal 4 3 2" xfId="1045"/>
    <cellStyle name="Normal 4 3 3" xfId="1046"/>
    <cellStyle name="Normal 4 3_13008" xfId="1047"/>
    <cellStyle name="Normal 4 4" xfId="1048"/>
    <cellStyle name="Normal 4 4 2" xfId="1049"/>
    <cellStyle name="Normal 4 4 3" xfId="1050"/>
    <cellStyle name="Normal 4 4_13008" xfId="1051"/>
    <cellStyle name="Normal 4 5" xfId="1052"/>
    <cellStyle name="Normal 4_Support" xfId="1053"/>
    <cellStyle name="Normal 40" xfId="1054"/>
    <cellStyle name="Normal 41" xfId="1055"/>
    <cellStyle name="Normal 42" xfId="1056"/>
    <cellStyle name="Normal 43" xfId="1057"/>
    <cellStyle name="Normal 44" xfId="136"/>
    <cellStyle name="Normal 45" xfId="1483"/>
    <cellStyle name="Normal 46" xfId="1514"/>
    <cellStyle name="Normal 47" xfId="1405"/>
    <cellStyle name="Normal 48" xfId="1513"/>
    <cellStyle name="Normal 49" xfId="772"/>
    <cellStyle name="Normal 5" xfId="112"/>
    <cellStyle name="Normal 5 2" xfId="113"/>
    <cellStyle name="Normal 5 2 10" xfId="1058"/>
    <cellStyle name="Normal 5 2 2" xfId="1059"/>
    <cellStyle name="Normal 5 2 2 2" xfId="1060"/>
    <cellStyle name="Normal 5 2 2 2 2" xfId="1061"/>
    <cellStyle name="Normal 5 2 2 2 2 2" xfId="1062"/>
    <cellStyle name="Normal 5 2 2 2 2 3" xfId="1063"/>
    <cellStyle name="Normal 5 2 2 2 2_13008" xfId="1064"/>
    <cellStyle name="Normal 5 2 2 2 3" xfId="1065"/>
    <cellStyle name="Normal 5 2 2 2 3 2" xfId="1066"/>
    <cellStyle name="Normal 5 2 2 2 3 3" xfId="1067"/>
    <cellStyle name="Normal 5 2 2 2 3_13008" xfId="1068"/>
    <cellStyle name="Normal 5 2 2 2 4" xfId="1069"/>
    <cellStyle name="Normal 5 2 2 2 5" xfId="1070"/>
    <cellStyle name="Normal 5 2 2 2_13008" xfId="1071"/>
    <cellStyle name="Normal 5 2 2 3" xfId="1072"/>
    <cellStyle name="Normal 5 2 2 3 2" xfId="1073"/>
    <cellStyle name="Normal 5 2 2 3 3" xfId="1074"/>
    <cellStyle name="Normal 5 2 2 3_13008" xfId="1075"/>
    <cellStyle name="Normal 5 2 2 4" xfId="1076"/>
    <cellStyle name="Normal 5 2 2 4 2" xfId="1077"/>
    <cellStyle name="Normal 5 2 2 4 3" xfId="1078"/>
    <cellStyle name="Normal 5 2 2 4_13008" xfId="1079"/>
    <cellStyle name="Normal 5 2 2 5" xfId="1080"/>
    <cellStyle name="Normal 5 2 2 5 2" xfId="1081"/>
    <cellStyle name="Normal 5 2 2 5 3" xfId="1082"/>
    <cellStyle name="Normal 5 2 2 5_13008" xfId="1083"/>
    <cellStyle name="Normal 5 2 2 6" xfId="1084"/>
    <cellStyle name="Normal 5 2 2 7" xfId="1085"/>
    <cellStyle name="Normal 5 2 2_13008" xfId="1086"/>
    <cellStyle name="Normal 5 2 3" xfId="1087"/>
    <cellStyle name="Normal 5 2 3 2" xfId="1088"/>
    <cellStyle name="Normal 5 2 3 2 2" xfId="1089"/>
    <cellStyle name="Normal 5 2 3 2 2 2" xfId="1090"/>
    <cellStyle name="Normal 5 2 3 2 2 3" xfId="1091"/>
    <cellStyle name="Normal 5 2 3 2 2_13008" xfId="1092"/>
    <cellStyle name="Normal 5 2 3 2 3" xfId="1093"/>
    <cellStyle name="Normal 5 2 3 2 3 2" xfId="1094"/>
    <cellStyle name="Normal 5 2 3 2 3 3" xfId="1095"/>
    <cellStyle name="Normal 5 2 3 2 3_13008" xfId="1096"/>
    <cellStyle name="Normal 5 2 3 2 4" xfId="1097"/>
    <cellStyle name="Normal 5 2 3 2 5" xfId="1098"/>
    <cellStyle name="Normal 5 2 3 2_13008" xfId="1099"/>
    <cellStyle name="Normal 5 2 3 3" xfId="1100"/>
    <cellStyle name="Normal 5 2 3 3 2" xfId="1101"/>
    <cellStyle name="Normal 5 2 3 3 3" xfId="1102"/>
    <cellStyle name="Normal 5 2 3 3_13008" xfId="1103"/>
    <cellStyle name="Normal 5 2 3 4" xfId="1104"/>
    <cellStyle name="Normal 5 2 3 4 2" xfId="1105"/>
    <cellStyle name="Normal 5 2 3 4 3" xfId="1106"/>
    <cellStyle name="Normal 5 2 3 4_13008" xfId="1107"/>
    <cellStyle name="Normal 5 2 3 5" xfId="1108"/>
    <cellStyle name="Normal 5 2 3 5 2" xfId="1109"/>
    <cellStyle name="Normal 5 2 3 5 3" xfId="1110"/>
    <cellStyle name="Normal 5 2 3 5_13008" xfId="1111"/>
    <cellStyle name="Normal 5 2 3 6" xfId="1112"/>
    <cellStyle name="Normal 5 2 3 7" xfId="1113"/>
    <cellStyle name="Normal 5 2 3_13008" xfId="1114"/>
    <cellStyle name="Normal 5 2 4" xfId="1115"/>
    <cellStyle name="Normal 5 2 4 2" xfId="1116"/>
    <cellStyle name="Normal 5 2 4 2 2" xfId="1117"/>
    <cellStyle name="Normal 5 2 4 2 2 2" xfId="1118"/>
    <cellStyle name="Normal 5 2 4 2 2 3" xfId="1119"/>
    <cellStyle name="Normal 5 2 4 2 2_13008" xfId="1120"/>
    <cellStyle name="Normal 5 2 4 2 3" xfId="1121"/>
    <cellStyle name="Normal 5 2 4 2 3 2" xfId="1122"/>
    <cellStyle name="Normal 5 2 4 2 3 3" xfId="1123"/>
    <cellStyle name="Normal 5 2 4 2 3_13008" xfId="1124"/>
    <cellStyle name="Normal 5 2 4 2 4" xfId="1125"/>
    <cellStyle name="Normal 5 2 4 2 5" xfId="1126"/>
    <cellStyle name="Normal 5 2 4 2_13008" xfId="1127"/>
    <cellStyle name="Normal 5 2 4 3" xfId="1128"/>
    <cellStyle name="Normal 5 2 4 3 2" xfId="1129"/>
    <cellStyle name="Normal 5 2 4 3 3" xfId="1130"/>
    <cellStyle name="Normal 5 2 4 3_13008" xfId="1131"/>
    <cellStyle name="Normal 5 2 4 4" xfId="1132"/>
    <cellStyle name="Normal 5 2 4 4 2" xfId="1133"/>
    <cellStyle name="Normal 5 2 4 4 3" xfId="1134"/>
    <cellStyle name="Normal 5 2 4 4_13008" xfId="1135"/>
    <cellStyle name="Normal 5 2 4 5" xfId="1136"/>
    <cellStyle name="Normal 5 2 4 5 2" xfId="1137"/>
    <cellStyle name="Normal 5 2 4 5 3" xfId="1138"/>
    <cellStyle name="Normal 5 2 4 5_13008" xfId="1139"/>
    <cellStyle name="Normal 5 2 4 6" xfId="1140"/>
    <cellStyle name="Normal 5 2 4 7" xfId="1141"/>
    <cellStyle name="Normal 5 2 4_13008" xfId="1142"/>
    <cellStyle name="Normal 5 2 5" xfId="1143"/>
    <cellStyle name="Normal 5 2 5 10" xfId="1144"/>
    <cellStyle name="Normal 5 2 5 19" xfId="1145"/>
    <cellStyle name="Normal 5 2 5 19 2" xfId="1146"/>
    <cellStyle name="Normal 5 2 5 19_13008" xfId="1147"/>
    <cellStyle name="Normal 5 2 5 2" xfId="1148"/>
    <cellStyle name="Normal 5 2 5 2 2" xfId="1149"/>
    <cellStyle name="Normal 5 2 5 2 2 2" xfId="1150"/>
    <cellStyle name="Normal 5 2 5 2 2 2 2" xfId="1151"/>
    <cellStyle name="Normal 5 2 5 2 2 2 3" xfId="1152"/>
    <cellStyle name="Normal 5 2 5 2 2 2_13008" xfId="1153"/>
    <cellStyle name="Normal 5 2 5 2 2 3" xfId="1154"/>
    <cellStyle name="Normal 5 2 5 2 2 3 2" xfId="1155"/>
    <cellStyle name="Normal 5 2 5 2 2 3 3" xfId="1156"/>
    <cellStyle name="Normal 5 2 5 2 2 3_13008" xfId="1157"/>
    <cellStyle name="Normal 5 2 5 2 2 4" xfId="1158"/>
    <cellStyle name="Normal 5 2 5 2 2 5" xfId="1159"/>
    <cellStyle name="Normal 5 2 5 2 2_13008" xfId="1160"/>
    <cellStyle name="Normal 5 2 5 2 3" xfId="1161"/>
    <cellStyle name="Normal 5 2 5 2 3 2" xfId="1162"/>
    <cellStyle name="Normal 5 2 5 2 3 3" xfId="1163"/>
    <cellStyle name="Normal 5 2 5 2 3_13008" xfId="1164"/>
    <cellStyle name="Normal 5 2 5 2 4" xfId="1165"/>
    <cellStyle name="Normal 5 2 5 2 4 2" xfId="1166"/>
    <cellStyle name="Normal 5 2 5 2 4 3" xfId="1167"/>
    <cellStyle name="Normal 5 2 5 2 4_13008" xfId="1168"/>
    <cellStyle name="Normal 5 2 5 2 5" xfId="1169"/>
    <cellStyle name="Normal 5 2 5 2 5 2" xfId="1170"/>
    <cellStyle name="Normal 5 2 5 2 5 3" xfId="1171"/>
    <cellStyle name="Normal 5 2 5 2 5_13008" xfId="1172"/>
    <cellStyle name="Normal 5 2 5 2 6" xfId="1173"/>
    <cellStyle name="Normal 5 2 5 2 7" xfId="1174"/>
    <cellStyle name="Normal 5 2 5 2_13008" xfId="1175"/>
    <cellStyle name="Normal 5 2 5 3" xfId="1176"/>
    <cellStyle name="Normal 5 2 5 3 10" xfId="1177"/>
    <cellStyle name="Normal 5 2 5 3 10 2" xfId="1178"/>
    <cellStyle name="Normal 5 2 5 3 10 3" xfId="1179"/>
    <cellStyle name="Normal 5 2 5 3 10_13008" xfId="1180"/>
    <cellStyle name="Normal 5 2 5 3 11" xfId="1181"/>
    <cellStyle name="Normal 5 2 5 3 11 2" xfId="1182"/>
    <cellStyle name="Normal 5 2 5 3 11 3" xfId="1183"/>
    <cellStyle name="Normal 5 2 5 3 11_13008" xfId="1184"/>
    <cellStyle name="Normal 5 2 5 3 12" xfId="1185"/>
    <cellStyle name="Normal 5 2 5 3 12 2" xfId="1186"/>
    <cellStyle name="Normal 5 2 5 3 12 3" xfId="1187"/>
    <cellStyle name="Normal 5 2 5 3 12_13008" xfId="1188"/>
    <cellStyle name="Normal 5 2 5 3 13" xfId="1189"/>
    <cellStyle name="Normal 5 2 5 3 13 2" xfId="1494"/>
    <cellStyle name="Normal 5 2 5 3 14" xfId="1190"/>
    <cellStyle name="Normal 5 2 5 3 15" xfId="1191"/>
    <cellStyle name="Normal 5 2 5 3 16" xfId="1192"/>
    <cellStyle name="Normal 5 2 5 3 17" xfId="1511"/>
    <cellStyle name="Normal 5 2 5 3 2" xfId="1193"/>
    <cellStyle name="Normal 5 2 5 3 2 2" xfId="1194"/>
    <cellStyle name="Normal 5 2 5 3 2 2 2" xfId="1195"/>
    <cellStyle name="Normal 5 2 5 3 2 2 2 2" xfId="1196"/>
    <cellStyle name="Normal 5 2 5 3 2 2 2 3" xfId="1197"/>
    <cellStyle name="Normal 5 2 5 3 2 2 2_13008" xfId="1198"/>
    <cellStyle name="Normal 5 2 5 3 2 2 3" xfId="1199"/>
    <cellStyle name="Normal 5 2 5 3 2 2 3 2" xfId="1200"/>
    <cellStyle name="Normal 5 2 5 3 2 2 3 3" xfId="1201"/>
    <cellStyle name="Normal 5 2 5 3 2 2 3_13008" xfId="1202"/>
    <cellStyle name="Normal 5 2 5 3 2 2 4" xfId="1203"/>
    <cellStyle name="Normal 5 2 5 3 2 2 5" xfId="1204"/>
    <cellStyle name="Normal 5 2 5 3 2 2_13008" xfId="1205"/>
    <cellStyle name="Normal 5 2 5 3 2 3" xfId="1206"/>
    <cellStyle name="Normal 5 2 5 3 2 3 2" xfId="1207"/>
    <cellStyle name="Normal 5 2 5 3 2 3 3" xfId="1208"/>
    <cellStyle name="Normal 5 2 5 3 2 3_13008" xfId="1209"/>
    <cellStyle name="Normal 5 2 5 3 2 4" xfId="1210"/>
    <cellStyle name="Normal 5 2 5 3 2 4 2" xfId="1211"/>
    <cellStyle name="Normal 5 2 5 3 2 4 3" xfId="1212"/>
    <cellStyle name="Normal 5 2 5 3 2 4_13008" xfId="1213"/>
    <cellStyle name="Normal 5 2 5 3 2 5" xfId="1214"/>
    <cellStyle name="Normal 5 2 5 3 2 5 2" xfId="1215"/>
    <cellStyle name="Normal 5 2 5 3 2 5 3" xfId="1216"/>
    <cellStyle name="Normal 5 2 5 3 2 5_13008" xfId="1217"/>
    <cellStyle name="Normal 5 2 5 3 2 6" xfId="1218"/>
    <cellStyle name="Normal 5 2 5 3 2 7" xfId="1219"/>
    <cellStyle name="Normal 5 2 5 3 2_13008" xfId="1220"/>
    <cellStyle name="Normal 5 2 5 3 3" xfId="1221"/>
    <cellStyle name="Normal 5 2 5 3 3 2" xfId="1222"/>
    <cellStyle name="Normal 5 2 5 3 3 2 2" xfId="1223"/>
    <cellStyle name="Normal 5 2 5 3 3 2 3" xfId="1224"/>
    <cellStyle name="Normal 5 2 5 3 3 2_13008" xfId="1225"/>
    <cellStyle name="Normal 5 2 5 3 3 3" xfId="1226"/>
    <cellStyle name="Normal 5 2 5 3 3 3 2" xfId="1227"/>
    <cellStyle name="Normal 5 2 5 3 3 3 3" xfId="1228"/>
    <cellStyle name="Normal 5 2 5 3 3 3_13008" xfId="1229"/>
    <cellStyle name="Normal 5 2 5 3 3 4" xfId="1230"/>
    <cellStyle name="Normal 5 2 5 3 3 5" xfId="1231"/>
    <cellStyle name="Normal 5 2 5 3 3_13008" xfId="1232"/>
    <cellStyle name="Normal 5 2 5 3 4" xfId="1233"/>
    <cellStyle name="Normal 5 2 5 3 4 2" xfId="1234"/>
    <cellStyle name="Normal 5 2 5 3 4 3" xfId="1235"/>
    <cellStyle name="Normal 5 2 5 3 4_13008" xfId="1236"/>
    <cellStyle name="Normal 5 2 5 3 5" xfId="1237"/>
    <cellStyle name="Normal 5 2 5 3 5 2" xfId="1238"/>
    <cellStyle name="Normal 5 2 5 3 5 3" xfId="1239"/>
    <cellStyle name="Normal 5 2 5 3 5_13008" xfId="1240"/>
    <cellStyle name="Normal 5 2 5 3 6" xfId="1241"/>
    <cellStyle name="Normal 5 2 5 3 6 2" xfId="1242"/>
    <cellStyle name="Normal 5 2 5 3 6 3" xfId="1243"/>
    <cellStyle name="Normal 5 2 5 3 6_13008" xfId="1244"/>
    <cellStyle name="Normal 5 2 5 3 7" xfId="1245"/>
    <cellStyle name="Normal 5 2 5 3 7 2" xfId="1246"/>
    <cellStyle name="Normal 5 2 5 3 7 3" xfId="1247"/>
    <cellStyle name="Normal 5 2 5 3 7_13008" xfId="1248"/>
    <cellStyle name="Normal 5 2 5 3 8" xfId="1249"/>
    <cellStyle name="Normal 5 2 5 3 8 2" xfId="1250"/>
    <cellStyle name="Normal 5 2 5 3 8 3" xfId="1251"/>
    <cellStyle name="Normal 5 2 5 3 8_13008" xfId="1252"/>
    <cellStyle name="Normal 5 2 5 3 9" xfId="1253"/>
    <cellStyle name="Normal 5 2 5 3 9 2" xfId="1254"/>
    <cellStyle name="Normal 5 2 5 3 9 3" xfId="1255"/>
    <cellStyle name="Normal 5 2 5 3 9_13008" xfId="1256"/>
    <cellStyle name="Normal 5 2 5 3_13008" xfId="1257"/>
    <cellStyle name="Normal 5 2 5 4" xfId="1258"/>
    <cellStyle name="Normal 5 2 5 4 2" xfId="1259"/>
    <cellStyle name="Normal 5 2 5 4 2 2" xfId="1260"/>
    <cellStyle name="Normal 5 2 5 4 2 3" xfId="1261"/>
    <cellStyle name="Normal 5 2 5 4 2_13008" xfId="1262"/>
    <cellStyle name="Normal 5 2 5 4 3" xfId="1263"/>
    <cellStyle name="Normal 5 2 5 4 3 2" xfId="1264"/>
    <cellStyle name="Normal 5 2 5 4 3 3" xfId="1265"/>
    <cellStyle name="Normal 5 2 5 4 3_13008" xfId="1266"/>
    <cellStyle name="Normal 5 2 5 4 4" xfId="1267"/>
    <cellStyle name="Normal 5 2 5 4 5" xfId="1268"/>
    <cellStyle name="Normal 5 2 5 4_13008" xfId="1269"/>
    <cellStyle name="Normal 5 2 5 5" xfId="1270"/>
    <cellStyle name="Normal 5 2 5 5 2" xfId="1271"/>
    <cellStyle name="Normal 5 2 5 5 3" xfId="1272"/>
    <cellStyle name="Normal 5 2 5 5_13008" xfId="1273"/>
    <cellStyle name="Normal 5 2 5 6" xfId="1274"/>
    <cellStyle name="Normal 5 2 5 6 2" xfId="1275"/>
    <cellStyle name="Normal 5 2 5 6 3" xfId="1276"/>
    <cellStyle name="Normal 5 2 5 6_13008" xfId="1277"/>
    <cellStyle name="Normal 5 2 5 7" xfId="1278"/>
    <cellStyle name="Normal 5 2 5 7 2" xfId="1279"/>
    <cellStyle name="Normal 5 2 5 7 3" xfId="1280"/>
    <cellStyle name="Normal 5 2 5 7_13008" xfId="1281"/>
    <cellStyle name="Normal 5 2 5 8" xfId="1282"/>
    <cellStyle name="Normal 5 2 5 8 2" xfId="1283"/>
    <cellStyle name="Normal 5 2 5 8 3" xfId="1284"/>
    <cellStyle name="Normal 5 2 5 8_13008" xfId="1285"/>
    <cellStyle name="Normal 5 2 5 9" xfId="1286"/>
    <cellStyle name="Normal 5 2 5_13008" xfId="1287"/>
    <cellStyle name="Normal 5 2 6" xfId="1288"/>
    <cellStyle name="Normal 5 2 7" xfId="1289"/>
    <cellStyle name="Normal 5 2 7 2" xfId="1290"/>
    <cellStyle name="Normal 5 2 7 3" xfId="1291"/>
    <cellStyle name="Normal 5 2 7_13008" xfId="1292"/>
    <cellStyle name="Normal 5 2 8" xfId="1293"/>
    <cellStyle name="Normal 5 2 8 2" xfId="1294"/>
    <cellStyle name="Normal 5 2 8 3" xfId="1295"/>
    <cellStyle name="Normal 5 2 8_13008" xfId="1296"/>
    <cellStyle name="Normal 5 2 9" xfId="1297"/>
    <cellStyle name="Normal 5 2 9 2" xfId="1298"/>
    <cellStyle name="Normal 5 2 9 3" xfId="1299"/>
    <cellStyle name="Normal 5 2 9_13008" xfId="1300"/>
    <cellStyle name="Normal 5 2_13008" xfId="1301"/>
    <cellStyle name="Normal 5 3" xfId="1302"/>
    <cellStyle name="Normal 5 3 2" xfId="1303"/>
    <cellStyle name="Normal 5 4" xfId="1304"/>
    <cellStyle name="Normal 5 4 2" xfId="1305"/>
    <cellStyle name="Normal 5 4 2 2" xfId="1306"/>
    <cellStyle name="Normal 5 4 2 3" xfId="1307"/>
    <cellStyle name="Normal 5 4 2_13008" xfId="1308"/>
    <cellStyle name="Normal 5 4 3" xfId="1309"/>
    <cellStyle name="Normal 5 4 3 2" xfId="1310"/>
    <cellStyle name="Normal 5 4 3 3" xfId="1311"/>
    <cellStyle name="Normal 5 4 3_13008" xfId="1312"/>
    <cellStyle name="Normal 5 4 4" xfId="1313"/>
    <cellStyle name="Normal 5 4 5" xfId="1314"/>
    <cellStyle name="Normal 5 4_13008" xfId="1315"/>
    <cellStyle name="Normal 5 5" xfId="1316"/>
    <cellStyle name="Normal 5 5 2" xfId="1317"/>
    <cellStyle name="Normal 5 5 3" xfId="1318"/>
    <cellStyle name="Normal 5 5_13008" xfId="1319"/>
    <cellStyle name="Normal 5 6" xfId="1320"/>
    <cellStyle name="Normal 5 6 2" xfId="1321"/>
    <cellStyle name="Normal 5 6 3" xfId="1322"/>
    <cellStyle name="Normal 5 6_13008" xfId="1323"/>
    <cellStyle name="Normal 5 7" xfId="1324"/>
    <cellStyle name="Normal 5 8" xfId="1325"/>
    <cellStyle name="Normal 5_13008" xfId="1326"/>
    <cellStyle name="Normal 50" xfId="1512"/>
    <cellStyle name="Normal 6" xfId="114"/>
    <cellStyle name="Normal 6 2" xfId="1327"/>
    <cellStyle name="Normal 6 2 2" xfId="1328"/>
    <cellStyle name="Normal 6 2 2 2" xfId="1329"/>
    <cellStyle name="Normal 6 2 2 3" xfId="1330"/>
    <cellStyle name="Normal 6 2 2_13008" xfId="1331"/>
    <cellStyle name="Normal 6 2 3" xfId="1332"/>
    <cellStyle name="Normal 6 2 3 2" xfId="1333"/>
    <cellStyle name="Normal 6 2 3 3" xfId="1334"/>
    <cellStyle name="Normal 6 2 3_13008" xfId="1335"/>
    <cellStyle name="Normal 6 2 4" xfId="1336"/>
    <cellStyle name="Normal 6 2 5" xfId="1337"/>
    <cellStyle name="Normal 6 2_13008" xfId="1338"/>
    <cellStyle name="Normal 6 3" xfId="1339"/>
    <cellStyle name="Normal 6 3 2" xfId="1340"/>
    <cellStyle name="Normal 6 3 3" xfId="1341"/>
    <cellStyle name="Normal 6 3_13008" xfId="1342"/>
    <cellStyle name="Normal 6 4" xfId="1343"/>
    <cellStyle name="Normal 6 4 2" xfId="1344"/>
    <cellStyle name="Normal 6 4 3" xfId="1345"/>
    <cellStyle name="Normal 6 4_13008" xfId="1346"/>
    <cellStyle name="Normal 6 5" xfId="1347"/>
    <cellStyle name="Normal 6 5 2" xfId="1348"/>
    <cellStyle name="Normal 6 5 3" xfId="1349"/>
    <cellStyle name="Normal 6 5_13008" xfId="1350"/>
    <cellStyle name="Normal 6 6" xfId="1351"/>
    <cellStyle name="Normal 6 7" xfId="1352"/>
    <cellStyle name="Normal 6_13008" xfId="1353"/>
    <cellStyle name="Normal 7" xfId="115"/>
    <cellStyle name="Normal 7 2" xfId="1354"/>
    <cellStyle name="Normal 7 2 2" xfId="1355"/>
    <cellStyle name="Normal 7 2 2 2" xfId="1356"/>
    <cellStyle name="Normal 7 2 2 3" xfId="1357"/>
    <cellStyle name="Normal 7 2 2_13008" xfId="1358"/>
    <cellStyle name="Normal 7 2 3" xfId="1359"/>
    <cellStyle name="Normal 7 2 3 2" xfId="1360"/>
    <cellStyle name="Normal 7 2 3 3" xfId="1361"/>
    <cellStyle name="Normal 7 2 3_13008" xfId="1362"/>
    <cellStyle name="Normal 7 2 4" xfId="1363"/>
    <cellStyle name="Normal 7 2 5" xfId="1364"/>
    <cellStyle name="Normal 7 2_13008" xfId="1365"/>
    <cellStyle name="Normal 7 3" xfId="1366"/>
    <cellStyle name="Normal 7 3 2" xfId="1367"/>
    <cellStyle name="Normal 7 3 3" xfId="1368"/>
    <cellStyle name="Normal 7 3_13008" xfId="1369"/>
    <cellStyle name="Normal 7 4" xfId="1370"/>
    <cellStyle name="Normal 7 4 2" xfId="1371"/>
    <cellStyle name="Normal 7 4 3" xfId="1372"/>
    <cellStyle name="Normal 7 4_13008" xfId="1373"/>
    <cellStyle name="Normal 7 5" xfId="1374"/>
    <cellStyle name="Normal 7 6" xfId="1375"/>
    <cellStyle name="Normal 7 7" xfId="1376"/>
    <cellStyle name="Normal 7_13008" xfId="1377"/>
    <cellStyle name="Normal 8" xfId="116"/>
    <cellStyle name="Normal 8 2" xfId="1378"/>
    <cellStyle name="Normal 8 2 2" xfId="1379"/>
    <cellStyle name="Normal 8 2 2 2" xfId="1380"/>
    <cellStyle name="Normal 8 2 2 3" xfId="1381"/>
    <cellStyle name="Normal 8 2 2_13008" xfId="1382"/>
    <cellStyle name="Normal 8 2 3" xfId="1383"/>
    <cellStyle name="Normal 8 2 3 2" xfId="1384"/>
    <cellStyle name="Normal 8 2 3 3" xfId="1385"/>
    <cellStyle name="Normal 8 2 3_13008" xfId="1386"/>
    <cellStyle name="Normal 8 2 4" xfId="1387"/>
    <cellStyle name="Normal 8 2 5" xfId="1388"/>
    <cellStyle name="Normal 8 2_13008" xfId="1389"/>
    <cellStyle name="Normal 8 3" xfId="1390"/>
    <cellStyle name="Normal 8 3 2" xfId="1391"/>
    <cellStyle name="Normal 8 3 3" xfId="1392"/>
    <cellStyle name="Normal 8 3_13008" xfId="1393"/>
    <cellStyle name="Normal 8 4" xfId="1394"/>
    <cellStyle name="Normal 8 4 2" xfId="1395"/>
    <cellStyle name="Normal 8 4 3" xfId="1396"/>
    <cellStyle name="Normal 8 4_13008" xfId="1397"/>
    <cellStyle name="Normal 8 5" xfId="1398"/>
    <cellStyle name="Normal 8 5 2" xfId="1399"/>
    <cellStyle name="Normal 8 5 3" xfId="1400"/>
    <cellStyle name="Normal 8 5_13008" xfId="1401"/>
    <cellStyle name="Normal 8 6" xfId="1402"/>
    <cellStyle name="Normal 8 7" xfId="1403"/>
    <cellStyle name="Normal 8_13008" xfId="1404"/>
    <cellStyle name="Normal 9" xfId="117"/>
    <cellStyle name="Normal 9 2" xfId="1406"/>
    <cellStyle name="Normal 9 2 2" xfId="1407"/>
    <cellStyle name="Normal 9 2 2 2" xfId="1408"/>
    <cellStyle name="Normal 9 2 2 3" xfId="1409"/>
    <cellStyle name="Normal 9 2 2_13008" xfId="1410"/>
    <cellStyle name="Normal 9 2 3" xfId="1411"/>
    <cellStyle name="Normal 9 2 3 2" xfId="1412"/>
    <cellStyle name="Normal 9 2 3 3" xfId="1413"/>
    <cellStyle name="Normal 9 2 3_13008" xfId="1414"/>
    <cellStyle name="Normal 9 2 4" xfId="1415"/>
    <cellStyle name="Normal 9 2 4 2" xfId="1416"/>
    <cellStyle name="Normal 9 2 4_13008" xfId="1417"/>
    <cellStyle name="Normal 9 2 5" xfId="1418"/>
    <cellStyle name="Normal 9 2 5 2" xfId="1419"/>
    <cellStyle name="Normal 9 2 5_13008" xfId="1420"/>
    <cellStyle name="Normal 9 2 6" xfId="1421"/>
    <cellStyle name="Normal 9 2_13008" xfId="1422"/>
    <cellStyle name="Normal 9 3" xfId="1423"/>
    <cellStyle name="Normal 9 3 2" xfId="1424"/>
    <cellStyle name="Normal 9 3 3" xfId="1425"/>
    <cellStyle name="Normal 9 3_13008" xfId="1426"/>
    <cellStyle name="Normal 9 4" xfId="1427"/>
    <cellStyle name="Normal 9 4 2" xfId="1428"/>
    <cellStyle name="Normal 9 4 3" xfId="1429"/>
    <cellStyle name="Normal 9 4_13008" xfId="1430"/>
    <cellStyle name="Normal 9 5" xfId="1431"/>
    <cellStyle name="Normal 9 5 2" xfId="1432"/>
    <cellStyle name="Normal 9 6" xfId="1433"/>
    <cellStyle name="Normal 9 7" xfId="1434"/>
    <cellStyle name="Normal 9_13008" xfId="1435"/>
    <cellStyle name="Normal 98" xfId="1436"/>
    <cellStyle name="Normal_Harbor 1-1-2006" xfId="3"/>
    <cellStyle name="Normal_Joe's 1-1-2004" xfId="5"/>
    <cellStyle name="Normal_Pacific 1-1-06" xfId="9"/>
    <cellStyle name="Normal_Pacific 1-1-06_Rural Grays Harbor Recycle tracking_IW 2-1-2012" xfId="4"/>
    <cellStyle name="Note 2" xfId="118"/>
    <cellStyle name="Note 2 2" xfId="1437"/>
    <cellStyle name="Note 2 3" xfId="1438"/>
    <cellStyle name="Note 3" xfId="1439"/>
    <cellStyle name="Notes" xfId="119"/>
    <cellStyle name="NotIncluded1" xfId="1440"/>
    <cellStyle name="OptionalGood" xfId="1441"/>
    <cellStyle name="Output 2" xfId="1442"/>
    <cellStyle name="Percent" xfId="7" builtinId="5"/>
    <cellStyle name="Percent 2" xfId="120"/>
    <cellStyle name="Percent 2 2" xfId="121"/>
    <cellStyle name="Percent 2 2 2" xfId="1443"/>
    <cellStyle name="Percent 2 2 2 2" xfId="1444"/>
    <cellStyle name="Percent 2 2 2 3" xfId="1445"/>
    <cellStyle name="Percent 2 2 3" xfId="1446"/>
    <cellStyle name="Percent 2 2 3 2" xfId="1447"/>
    <cellStyle name="Percent 2 2 3 3" xfId="1448"/>
    <cellStyle name="Percent 2 2 4" xfId="1449"/>
    <cellStyle name="Percent 2 2 4 2" xfId="1450"/>
    <cellStyle name="Percent 2 2 4 3" xfId="1451"/>
    <cellStyle name="Percent 2 2 5" xfId="1452"/>
    <cellStyle name="Percent 2 2 5 2" xfId="1453"/>
    <cellStyle name="Percent 2 2 5 3" xfId="1454"/>
    <cellStyle name="Percent 2 2 6" xfId="1455"/>
    <cellStyle name="Percent 2 2 6 2" xfId="1456"/>
    <cellStyle name="Percent 2 2 6 3" xfId="1457"/>
    <cellStyle name="Percent 2 2 7" xfId="1458"/>
    <cellStyle name="Percent 2 2 7 2" xfId="1459"/>
    <cellStyle name="Percent 2 2 7 3" xfId="1460"/>
    <cellStyle name="Percent 2 2 8" xfId="1461"/>
    <cellStyle name="Percent 2 2 9" xfId="1462"/>
    <cellStyle name="Percent 3" xfId="122"/>
    <cellStyle name="Percent 3 2" xfId="1463"/>
    <cellStyle name="Percent 4" xfId="123"/>
    <cellStyle name="Percent 4 2" xfId="1464"/>
    <cellStyle name="Percent 4 3" xfId="1465"/>
    <cellStyle name="Percent 4 3 2" xfId="1466"/>
    <cellStyle name="Percent 4 3 3" xfId="1467"/>
    <cellStyle name="Percent 5" xfId="1468"/>
    <cellStyle name="Percent 5 2" xfId="1469"/>
    <cellStyle name="Percent 6" xfId="1470"/>
    <cellStyle name="Percent 7" xfId="1471"/>
    <cellStyle name="Percent 7 2" xfId="1497"/>
    <cellStyle name="Percent 8" xfId="11"/>
    <cellStyle name="Percent(1)" xfId="124"/>
    <cellStyle name="Percent(2)" xfId="125"/>
    <cellStyle name="PRM" xfId="126"/>
    <cellStyle name="PRM 2" xfId="127"/>
    <cellStyle name="PRM 3" xfId="128"/>
    <cellStyle name="PRM_Thurston" xfId="129"/>
    <cellStyle name="PSChar" xfId="130"/>
    <cellStyle name="PSHeading" xfId="131"/>
    <cellStyle name="Reset  - Style4" xfId="1472"/>
    <cellStyle name="Reset  - Style7" xfId="1473"/>
    <cellStyle name="Style 1" xfId="132"/>
    <cellStyle name="Style 1 2" xfId="133"/>
    <cellStyle name="Style 1 2 2" xfId="1474"/>
    <cellStyle name="Style 1 3" xfId="1475"/>
    <cellStyle name="Style 1_Recycle Center Commodities MRF" xfId="134"/>
    <cellStyle name="STYLE1" xfId="6"/>
    <cellStyle name="STYLE1 2" xfId="1476"/>
    <cellStyle name="STYLE1 3" xfId="1477"/>
    <cellStyle name="STYLE1 4" xfId="14"/>
    <cellStyle name="Table  - Style5" xfId="1478"/>
    <cellStyle name="Table  - Style6" xfId="1479"/>
    <cellStyle name="Title  - Style1" xfId="1480"/>
    <cellStyle name="Title  - Style6" xfId="1481"/>
    <cellStyle name="Title 2" xfId="1482"/>
    <cellStyle name="Total 2" xfId="135"/>
    <cellStyle name="Total 3" xfId="1484"/>
    <cellStyle name="TotCol - Style5" xfId="1485"/>
    <cellStyle name="TotCol - Style7" xfId="1486"/>
    <cellStyle name="TotRow - Style4" xfId="1487"/>
    <cellStyle name="TotRow - Style8" xfId="1488"/>
    <cellStyle name="Warning Text 2" xfId="148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ray's%20Harbor%20Commodity%20Accrual%20Calc%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stern%20Region/WUTC/WIP%20Files/LeMay%20Companies/2018/Commodity%20Credit%207-1-18/Gray's/Gray's%20Harbor%20Commodity%20Credit%20Calc%207-1-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stern%20Region/WUTC/WIP%20Files/LeMay%20Companies/2018/Commodity%20Price%20Adjust%201-1-19/Gray's/Gray's%20Harbor%20Commodity%20Adjust%20Calc%201-1-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estern%20Region/WUTC/WUTC-LeMay/Commodity%20Credit/2186%20GH/Commodity%20Price%20Adjust%201-1-19/Gray's%20Harbor%20Commodity%20Adjust%20Calc%201-1-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estern%20Region/WUTC/WUTC-LeMay/Commodity%20Credit/2186%20GH/Commodity%20Credit%207-1-2018/Gray's%20Harbor%20Commodity%20Accrual%20Calc%202017-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estern%20Region/WUTC/WUTC-LeMay/Commodity%20Credit/2186%20GH/Commodity%20Credit%207-1-2017/Gray's%20Harbor%20Commodity%20Credit%20Calc%207-1-20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ray's%20Harbor%20Commodity%20Accrual%20Calc%20202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y's Harbor Comm Credit"/>
      <sheetName val="Commodity Details"/>
      <sheetName val="Apr 2019 AH051"/>
      <sheetName val="Mar 2019 AH051"/>
      <sheetName val="Feb 2019 AH051"/>
      <sheetName val="Jan 2019 AH051"/>
      <sheetName val="Dec 2018 AH051"/>
      <sheetName val="Nov 2018 AH051"/>
      <sheetName val="Apr 2017 AH051 "/>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Pioneer Pricing"/>
    </sheetNames>
    <sheetDataSet>
      <sheetData sheetId="0" refreshError="1">
        <row r="9">
          <cell r="B9">
            <v>97.350000000000023</v>
          </cell>
          <cell r="C9">
            <v>102.03000000000002</v>
          </cell>
          <cell r="D9">
            <v>109.55</v>
          </cell>
          <cell r="E9">
            <v>83.829999999999984</v>
          </cell>
          <cell r="F9">
            <v>88.08</v>
          </cell>
          <cell r="G9">
            <v>95.649999999999991</v>
          </cell>
        </row>
        <row r="13">
          <cell r="B13">
            <v>-75.002049999999983</v>
          </cell>
          <cell r="C13">
            <v>-79.117449999999991</v>
          </cell>
          <cell r="D13">
            <v>-87.291549999999987</v>
          </cell>
          <cell r="E13">
            <v>-98.354200000000006</v>
          </cell>
          <cell r="F13">
            <v>-100.63680000000001</v>
          </cell>
          <cell r="G13">
            <v>-106.56739999999996</v>
          </cell>
        </row>
        <row r="18">
          <cell r="B18">
            <v>6690</v>
          </cell>
          <cell r="C18">
            <v>6670</v>
          </cell>
          <cell r="D18">
            <v>6659</v>
          </cell>
          <cell r="E18">
            <v>6646</v>
          </cell>
          <cell r="F18">
            <v>6686</v>
          </cell>
          <cell r="G18">
            <v>6724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y's Harbor Comm Credit"/>
    </sheetNames>
    <sheetDataSet>
      <sheetData sheetId="0">
        <row r="24">
          <cell r="N24">
            <v>-0.74251571007488304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y's Harbor Comm Credit"/>
    </sheetNames>
    <sheetDataSet>
      <sheetData sheetId="0">
        <row r="24">
          <cell r="H24">
            <v>-0.89695244354708137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y's Harbor Comm Credit"/>
    </sheetNames>
    <sheetDataSet>
      <sheetData sheetId="0">
        <row r="27">
          <cell r="H27">
            <v>-1.6872688515627512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y's Harbor Comm Credit"/>
      <sheetName val="Commodity Details"/>
      <sheetName val="Apr 2018 AH051"/>
      <sheetName val="Mar 2018 AH051"/>
      <sheetName val="Feb 2018 AH051"/>
      <sheetName val="Jan 2018 AH051"/>
      <sheetName val="Dec 2017 AH051"/>
      <sheetName val="Nov 2017 AH051"/>
      <sheetName val="Oct 2017 AH051"/>
      <sheetName val="Sept 2017 AH051"/>
      <sheetName val="Aug 2017 AH051"/>
      <sheetName val="July 2017 AH051"/>
      <sheetName val="June 2017 AH051"/>
      <sheetName val="May 2017 AH051 "/>
      <sheetName val="Pioneer Pricing"/>
      <sheetName val="Apr 2017 AH051 "/>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86.52</v>
          </cell>
          <cell r="C9">
            <v>86.230000000000018</v>
          </cell>
          <cell r="D9">
            <v>85.95</v>
          </cell>
          <cell r="E9">
            <v>91.679999999999993</v>
          </cell>
          <cell r="F9">
            <v>85.320000000000007</v>
          </cell>
          <cell r="G9">
            <v>94.319999999999979</v>
          </cell>
          <cell r="H9">
            <v>103.06</v>
          </cell>
          <cell r="I9">
            <v>90.209999999999965</v>
          </cell>
          <cell r="J9">
            <v>101.23047600000004</v>
          </cell>
          <cell r="K9">
            <v>75.430160000000001</v>
          </cell>
          <cell r="L9">
            <v>73.049207999999993</v>
          </cell>
          <cell r="M9">
            <v>84.13475200000002</v>
          </cell>
        </row>
        <row r="13">
          <cell r="B13">
            <v>62.715000000000018</v>
          </cell>
          <cell r="C13">
            <v>85.117999999999967</v>
          </cell>
          <cell r="D13">
            <v>94.094999999999985</v>
          </cell>
          <cell r="E13">
            <v>80.640000000000015</v>
          </cell>
          <cell r="F13">
            <v>61.321999999999989</v>
          </cell>
          <cell r="G13">
            <v>22.389000000000003</v>
          </cell>
          <cell r="H13">
            <v>35.186999999999998</v>
          </cell>
          <cell r="I13">
            <v>32.935000000000016</v>
          </cell>
          <cell r="J13">
            <v>-18.182946821271486</v>
          </cell>
          <cell r="K13">
            <v>-33.516313474610158</v>
          </cell>
          <cell r="L13">
            <v>-38.282307077169129</v>
          </cell>
          <cell r="M13">
            <v>-50.741630489146729</v>
          </cell>
        </row>
        <row r="18">
          <cell r="B18">
            <v>6410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y's Harbor Comm Credit"/>
    </sheetNames>
    <sheetDataSet>
      <sheetData sheetId="0">
        <row r="21">
          <cell r="M21">
            <v>0.57999999999999996</v>
          </cell>
        </row>
        <row r="25">
          <cell r="N25">
            <v>0.94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y's Harbor Comm Credit"/>
      <sheetName val="Commodity Details"/>
      <sheetName val="Oct 2019 AH051"/>
      <sheetName val="Sep 2019 AH051"/>
      <sheetName val="Aug 2019 AH051"/>
      <sheetName val="July 2019 AH051"/>
      <sheetName val="June 2019 AH051"/>
      <sheetName val="May 2019 AH051"/>
      <sheetName val="Pioneer Pricing"/>
      <sheetName val="Apr 2017 AH051 "/>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99.84999999999998</v>
          </cell>
          <cell r="C9">
            <v>85.190000000000026</v>
          </cell>
          <cell r="D9">
            <v>105.157</v>
          </cell>
          <cell r="E9">
            <v>102.15000000000002</v>
          </cell>
          <cell r="F9">
            <v>98.02</v>
          </cell>
          <cell r="G9">
            <v>107.8</v>
          </cell>
        </row>
        <row r="13">
          <cell r="B13">
            <v>-108.96530000000001</v>
          </cell>
          <cell r="C13">
            <v>-107.60559999999995</v>
          </cell>
          <cell r="D13">
            <v>-105.66559999999996</v>
          </cell>
          <cell r="E13">
            <v>-105.90089999999998</v>
          </cell>
          <cell r="F13">
            <v>-109.95339999999996</v>
          </cell>
          <cell r="G13">
            <v>-111.92589999999998</v>
          </cell>
        </row>
        <row r="18">
          <cell r="B18">
            <v>6760</v>
          </cell>
          <cell r="C18">
            <v>6789</v>
          </cell>
          <cell r="D18">
            <v>6851</v>
          </cell>
          <cell r="E18">
            <v>6843</v>
          </cell>
          <cell r="F18">
            <v>6829</v>
          </cell>
          <cell r="G18">
            <v>6820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K46"/>
  <sheetViews>
    <sheetView showGridLines="0" tabSelected="1" view="pageBreakPreview" zoomScale="85" zoomScaleNormal="100" zoomScaleSheetLayoutView="85" workbookViewId="0">
      <selection activeCell="B47" sqref="B47"/>
    </sheetView>
  </sheetViews>
  <sheetFormatPr defaultRowHeight="12.75" x14ac:dyDescent="0.2"/>
  <cols>
    <col min="1" max="1" width="33.7109375" style="7" customWidth="1"/>
    <col min="2" max="8" width="12.140625" style="7" customWidth="1"/>
    <col min="9" max="9" width="1" style="7" customWidth="1"/>
    <col min="10" max="10" width="7.7109375" style="7" customWidth="1"/>
    <col min="11" max="12" width="10.85546875" style="7" bestFit="1" customWidth="1"/>
    <col min="13" max="13" width="11.5703125" style="7" customWidth="1"/>
    <col min="14" max="14" width="11.85546875" style="9" bestFit="1" customWidth="1"/>
    <col min="15" max="15" width="13.42578125" style="9" customWidth="1"/>
    <col min="16" max="16" width="8" style="9" customWidth="1"/>
    <col min="17" max="17" width="9.5703125" style="9" customWidth="1"/>
    <col min="18" max="18" width="9.5703125" style="7" customWidth="1"/>
    <col min="19" max="25" width="9.140625" style="7" customWidth="1"/>
    <col min="26" max="26" width="9.140625" style="7"/>
    <col min="27" max="27" width="11.28515625" style="7" bestFit="1" customWidth="1"/>
    <col min="28" max="32" width="9.140625" style="7"/>
    <col min="33" max="33" width="9.85546875" style="7" bestFit="1" customWidth="1"/>
    <col min="34" max="34" width="9.28515625" style="7" bestFit="1" customWidth="1"/>
    <col min="35" max="35" width="9.85546875" style="7" bestFit="1" customWidth="1"/>
    <col min="36" max="36" width="9.28515625" style="10" bestFit="1" customWidth="1"/>
    <col min="37" max="37" width="9.85546875" style="10" bestFit="1" customWidth="1"/>
    <col min="38" max="38" width="9.28515625" style="10" bestFit="1" customWidth="1"/>
    <col min="39" max="39" width="9.85546875" style="10" bestFit="1" customWidth="1"/>
    <col min="40" max="40" width="9.140625" style="10"/>
    <col min="41" max="41" width="9.85546875" style="10" bestFit="1" customWidth="1"/>
    <col min="42" max="42" width="0" style="10" hidden="1" customWidth="1"/>
    <col min="43" max="43" width="9.85546875" style="10" hidden="1" customWidth="1"/>
    <col min="44" max="44" width="0" style="10" hidden="1" customWidth="1"/>
    <col min="45" max="45" width="9.85546875" style="10" hidden="1" customWidth="1"/>
    <col min="46" max="46" width="0" style="10" hidden="1" customWidth="1"/>
    <col min="47" max="47" width="9.85546875" style="10" hidden="1" customWidth="1"/>
    <col min="48" max="52" width="0" style="10" hidden="1" customWidth="1"/>
    <col min="53" max="57" width="9.140625" style="10"/>
    <col min="58" max="61" width="0" style="10" hidden="1" customWidth="1"/>
    <col min="62" max="82" width="9.140625" style="10"/>
    <col min="83" max="16384" width="9.140625" style="7"/>
  </cols>
  <sheetData>
    <row r="1" spans="1:82" ht="14.25" customHeight="1" x14ac:dyDescent="0.25">
      <c r="A1" s="1" t="s">
        <v>10</v>
      </c>
    </row>
    <row r="2" spans="1:82" s="2" customFormat="1" ht="14.25" customHeight="1" x14ac:dyDescent="0.25">
      <c r="A2" s="1" t="s">
        <v>0</v>
      </c>
      <c r="N2" s="3"/>
      <c r="O2" s="3"/>
      <c r="P2" s="4"/>
      <c r="Q2" s="4"/>
      <c r="R2" s="5"/>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row>
    <row r="3" spans="1:82" s="2" customFormat="1" ht="14.25" customHeight="1" x14ac:dyDescent="0.25">
      <c r="A3" s="1" t="s">
        <v>8</v>
      </c>
      <c r="N3" s="3"/>
      <c r="O3" s="3"/>
      <c r="P3" s="4"/>
      <c r="Q3" s="4"/>
      <c r="R3" s="5"/>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row>
    <row r="4" spans="1:82" s="2" customFormat="1" ht="14.25" customHeight="1" x14ac:dyDescent="0.25">
      <c r="A4" s="1" t="s">
        <v>28</v>
      </c>
      <c r="N4" s="3"/>
      <c r="O4" s="3"/>
      <c r="P4" s="4"/>
      <c r="Q4" s="4"/>
      <c r="R4" s="5"/>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row>
    <row r="5" spans="1:82" x14ac:dyDescent="0.2">
      <c r="B5" s="8"/>
      <c r="C5" s="8"/>
      <c r="D5" s="8"/>
      <c r="E5" s="8"/>
      <c r="F5" s="8"/>
      <c r="G5" s="8"/>
      <c r="H5" s="8"/>
      <c r="I5" s="8"/>
      <c r="J5" s="8"/>
      <c r="K5" s="8"/>
      <c r="L5" s="8"/>
      <c r="M5" s="8"/>
      <c r="P5" s="4"/>
      <c r="Q5" s="4"/>
      <c r="R5" s="5"/>
    </row>
    <row r="6" spans="1:82" s="11" customFormat="1" x14ac:dyDescent="0.2">
      <c r="B6" s="67">
        <v>43586</v>
      </c>
      <c r="C6" s="67">
        <f>+B6+31</f>
        <v>43617</v>
      </c>
      <c r="D6" s="67">
        <f>+C6+31</f>
        <v>43648</v>
      </c>
      <c r="E6" s="67">
        <f>+D6+31</f>
        <v>43679</v>
      </c>
      <c r="F6" s="67">
        <f>+E6+31</f>
        <v>43710</v>
      </c>
      <c r="G6" s="67">
        <f>+F6+31</f>
        <v>43741</v>
      </c>
      <c r="H6" s="68" t="s">
        <v>1</v>
      </c>
      <c r="I6" s="14"/>
      <c r="J6" s="15"/>
      <c r="K6" s="15"/>
      <c r="L6" s="16"/>
      <c r="M6" s="16"/>
      <c r="N6" s="16"/>
      <c r="O6" s="16"/>
      <c r="P6" s="17"/>
      <c r="Q6" s="17"/>
      <c r="R6" s="17"/>
      <c r="S6" s="17"/>
      <c r="T6" s="17"/>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row>
    <row r="7" spans="1:82" s="11" customFormat="1" x14ac:dyDescent="0.2">
      <c r="B7" s="12"/>
      <c r="C7" s="12"/>
      <c r="D7" s="12"/>
      <c r="E7" s="12"/>
      <c r="F7" s="12"/>
      <c r="G7" s="12"/>
      <c r="H7" s="13"/>
      <c r="I7" s="14"/>
      <c r="J7" s="15"/>
      <c r="K7" s="15"/>
      <c r="L7" s="16"/>
      <c r="M7" s="16"/>
      <c r="N7" s="16"/>
      <c r="O7" s="16"/>
      <c r="P7" s="17"/>
      <c r="Q7" s="17"/>
      <c r="R7" s="17"/>
      <c r="S7" s="17"/>
      <c r="T7" s="17"/>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row>
    <row r="8" spans="1:82" s="11" customFormat="1" x14ac:dyDescent="0.2">
      <c r="A8" s="19" t="s">
        <v>2</v>
      </c>
      <c r="B8" s="20"/>
      <c r="C8" s="20"/>
      <c r="D8" s="20"/>
      <c r="E8" s="20"/>
      <c r="F8" s="20"/>
      <c r="G8" s="20"/>
      <c r="H8" s="9"/>
      <c r="I8" s="14"/>
      <c r="J8" s="15"/>
      <c r="K8" s="15"/>
      <c r="L8" s="16"/>
      <c r="M8" s="16"/>
      <c r="N8" s="16"/>
      <c r="O8" s="16"/>
      <c r="P8" s="17"/>
      <c r="Q8" s="17"/>
      <c r="R8" s="17"/>
      <c r="S8" s="17"/>
      <c r="T8" s="17"/>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row>
    <row r="9" spans="1:82" x14ac:dyDescent="0.2">
      <c r="A9" s="7" t="s">
        <v>3</v>
      </c>
      <c r="B9" s="79">
        <f>'[7]Gray''s Harbor Comm Credit'!B$9</f>
        <v>99.84999999999998</v>
      </c>
      <c r="C9" s="79">
        <f>'[7]Gray''s Harbor Comm Credit'!C$9</f>
        <v>85.190000000000026</v>
      </c>
      <c r="D9" s="79">
        <f>'[7]Gray''s Harbor Comm Credit'!D$9</f>
        <v>105.157</v>
      </c>
      <c r="E9" s="79">
        <f>'[7]Gray''s Harbor Comm Credit'!E$9</f>
        <v>102.15000000000002</v>
      </c>
      <c r="F9" s="79">
        <f>'[7]Gray''s Harbor Comm Credit'!F$9</f>
        <v>98.02</v>
      </c>
      <c r="G9" s="79">
        <f>'[7]Gray''s Harbor Comm Credit'!G$9</f>
        <v>107.8</v>
      </c>
      <c r="H9" s="54">
        <f>SUM(B9:G9)</f>
        <v>598.16700000000003</v>
      </c>
      <c r="I9" s="9"/>
      <c r="J9" s="22"/>
      <c r="K9" s="22"/>
      <c r="L9" s="23"/>
      <c r="M9" s="24"/>
      <c r="N9" s="24"/>
      <c r="O9" s="24"/>
      <c r="P9" s="24"/>
      <c r="Q9" s="24"/>
      <c r="R9" s="24"/>
      <c r="S9" s="24"/>
      <c r="T9" s="24"/>
      <c r="AD9" s="10"/>
      <c r="AE9" s="10"/>
      <c r="AF9" s="10"/>
      <c r="AG9" s="10"/>
      <c r="AH9" s="10"/>
      <c r="AI9" s="10"/>
      <c r="BY9" s="7"/>
      <c r="BZ9" s="7"/>
      <c r="CA9" s="7"/>
      <c r="CB9" s="7"/>
      <c r="CC9" s="7"/>
      <c r="CD9" s="7"/>
    </row>
    <row r="10" spans="1:82" x14ac:dyDescent="0.2">
      <c r="B10" s="26"/>
      <c r="C10" s="26"/>
      <c r="D10" s="26"/>
      <c r="E10" s="26"/>
      <c r="F10" s="26"/>
      <c r="G10" s="26"/>
      <c r="H10" s="25"/>
      <c r="I10" s="9"/>
      <c r="J10" s="22"/>
      <c r="K10" s="22"/>
      <c r="L10" s="23"/>
      <c r="M10" s="23"/>
      <c r="N10" s="23"/>
      <c r="O10" s="23"/>
      <c r="P10" s="23"/>
      <c r="Q10" s="23"/>
      <c r="R10" s="23"/>
      <c r="S10" s="23"/>
      <c r="T10" s="23"/>
      <c r="AD10" s="10"/>
      <c r="AE10" s="10"/>
      <c r="AF10" s="10"/>
      <c r="AG10" s="10"/>
      <c r="AH10" s="10"/>
      <c r="AI10" s="10"/>
      <c r="BY10" s="7"/>
      <c r="BZ10" s="7"/>
      <c r="CA10" s="7"/>
      <c r="CB10" s="7"/>
      <c r="CC10" s="7"/>
      <c r="CD10" s="7"/>
    </row>
    <row r="11" spans="1:82" x14ac:dyDescent="0.2">
      <c r="A11" s="19" t="s">
        <v>11</v>
      </c>
      <c r="B11" s="10"/>
      <c r="C11" s="10"/>
      <c r="D11" s="10"/>
      <c r="E11" s="10"/>
      <c r="F11" s="10"/>
      <c r="G11" s="10"/>
      <c r="H11" s="9"/>
      <c r="I11" s="9"/>
      <c r="J11" s="22"/>
      <c r="K11" s="22"/>
      <c r="L11" s="23"/>
      <c r="M11" s="24"/>
      <c r="N11" s="24"/>
      <c r="O11" s="24"/>
      <c r="P11" s="24"/>
      <c r="Q11" s="24"/>
      <c r="R11" s="24"/>
      <c r="S11" s="24"/>
      <c r="T11" s="24"/>
      <c r="AD11" s="10"/>
      <c r="AE11" s="10"/>
      <c r="AF11" s="10"/>
      <c r="AG11" s="10"/>
      <c r="AH11" s="10"/>
      <c r="AI11" s="10"/>
      <c r="BY11" s="7"/>
      <c r="BZ11" s="7"/>
      <c r="CA11" s="7"/>
      <c r="CB11" s="7"/>
      <c r="CC11" s="7"/>
      <c r="CD11" s="7"/>
    </row>
    <row r="12" spans="1:82" x14ac:dyDescent="0.2">
      <c r="A12" s="7" t="s">
        <v>3</v>
      </c>
      <c r="B12" s="80">
        <f>'[7]Gray''s Harbor Comm Credit'!B$13</f>
        <v>-108.96530000000001</v>
      </c>
      <c r="C12" s="80">
        <f>'[7]Gray''s Harbor Comm Credit'!C$13</f>
        <v>-107.60559999999995</v>
      </c>
      <c r="D12" s="80">
        <f>'[7]Gray''s Harbor Comm Credit'!D$13</f>
        <v>-105.66559999999996</v>
      </c>
      <c r="E12" s="80">
        <f>'[7]Gray''s Harbor Comm Credit'!E$13</f>
        <v>-105.90089999999998</v>
      </c>
      <c r="F12" s="80">
        <f>'[7]Gray''s Harbor Comm Credit'!F$13</f>
        <v>-109.95339999999996</v>
      </c>
      <c r="G12" s="80">
        <f>'[7]Gray''s Harbor Comm Credit'!G$13</f>
        <v>-111.92589999999998</v>
      </c>
      <c r="H12" s="27"/>
      <c r="I12" s="9"/>
      <c r="J12" s="22"/>
      <c r="K12" s="22"/>
      <c r="L12" s="23"/>
      <c r="M12" s="24"/>
      <c r="N12" s="24"/>
      <c r="O12" s="24"/>
      <c r="P12" s="24"/>
      <c r="Q12" s="24"/>
      <c r="R12" s="24"/>
      <c r="S12" s="24"/>
      <c r="T12" s="24"/>
      <c r="AD12" s="10"/>
      <c r="AE12" s="10"/>
      <c r="AF12" s="10"/>
      <c r="AG12" s="10"/>
      <c r="AH12" s="10"/>
      <c r="AI12" s="10"/>
      <c r="BY12" s="7"/>
      <c r="BZ12" s="7"/>
      <c r="CA12" s="7"/>
      <c r="CB12" s="7"/>
      <c r="CC12" s="7"/>
      <c r="CD12" s="7"/>
    </row>
    <row r="13" spans="1:82" x14ac:dyDescent="0.2">
      <c r="B13" s="10"/>
      <c r="C13" s="10"/>
      <c r="D13" s="10"/>
      <c r="E13" s="10"/>
      <c r="F13" s="10"/>
      <c r="G13" s="10"/>
      <c r="H13" s="9"/>
      <c r="I13" s="9"/>
      <c r="J13" s="4"/>
      <c r="K13" s="4"/>
      <c r="L13" s="5"/>
      <c r="N13" s="7"/>
      <c r="O13" s="7"/>
      <c r="P13" s="7"/>
      <c r="Q13" s="7"/>
      <c r="AD13" s="10"/>
      <c r="AE13" s="10"/>
      <c r="AF13" s="10"/>
      <c r="AG13" s="10"/>
      <c r="AH13" s="10"/>
      <c r="AI13" s="10"/>
      <c r="BY13" s="7"/>
      <c r="BZ13" s="7"/>
      <c r="CA13" s="7"/>
      <c r="CB13" s="7"/>
      <c r="CC13" s="7"/>
      <c r="CD13" s="7"/>
    </row>
    <row r="14" spans="1:82" x14ac:dyDescent="0.2">
      <c r="A14" s="19" t="s">
        <v>4</v>
      </c>
      <c r="B14" s="29"/>
      <c r="C14" s="29"/>
      <c r="D14" s="29"/>
      <c r="E14" s="29"/>
      <c r="F14" s="29"/>
      <c r="G14" s="29"/>
      <c r="H14" s="9"/>
      <c r="I14" s="9"/>
      <c r="J14" s="4"/>
      <c r="K14" s="4"/>
      <c r="L14" s="23"/>
      <c r="N14" s="7"/>
      <c r="O14" s="7"/>
      <c r="P14" s="7"/>
      <c r="Q14" s="7"/>
      <c r="AD14" s="10"/>
      <c r="AE14" s="10"/>
      <c r="AF14" s="10"/>
      <c r="AG14" s="10"/>
      <c r="AH14" s="10"/>
      <c r="AI14" s="10"/>
      <c r="BY14" s="7"/>
      <c r="BZ14" s="7"/>
      <c r="CA14" s="7"/>
      <c r="CB14" s="7"/>
      <c r="CC14" s="7"/>
      <c r="CD14" s="7"/>
    </row>
    <row r="15" spans="1:82" x14ac:dyDescent="0.2">
      <c r="A15" s="7" t="s">
        <v>3</v>
      </c>
      <c r="B15" s="58">
        <f t="shared" ref="B15:G15" si="0">B9*B12</f>
        <v>-10880.185205</v>
      </c>
      <c r="C15" s="58">
        <f t="shared" si="0"/>
        <v>-9166.9210639999983</v>
      </c>
      <c r="D15" s="58">
        <f t="shared" si="0"/>
        <v>-11111.477499199995</v>
      </c>
      <c r="E15" s="58">
        <f t="shared" si="0"/>
        <v>-10817.776935</v>
      </c>
      <c r="F15" s="58">
        <f t="shared" si="0"/>
        <v>-10777.632267999996</v>
      </c>
      <c r="G15" s="58">
        <f t="shared" si="0"/>
        <v>-12065.612019999999</v>
      </c>
      <c r="H15" s="56">
        <f>SUM(B15:G15)</f>
        <v>-64819.604991199987</v>
      </c>
      <c r="I15" s="9"/>
      <c r="J15" s="4"/>
      <c r="K15" s="4"/>
      <c r="L15" s="5"/>
      <c r="M15" s="5"/>
      <c r="N15" s="5"/>
      <c r="O15" s="5"/>
      <c r="P15" s="5"/>
      <c r="Q15" s="5"/>
      <c r="R15" s="5"/>
      <c r="S15" s="5"/>
      <c r="T15" s="5"/>
      <c r="U15" s="30"/>
      <c r="AD15" s="10"/>
      <c r="AE15" s="10"/>
      <c r="AF15" s="10"/>
      <c r="AG15" s="10"/>
      <c r="AH15" s="10"/>
      <c r="AI15" s="10"/>
      <c r="BY15" s="7"/>
      <c r="BZ15" s="7"/>
      <c r="CA15" s="7"/>
      <c r="CB15" s="7"/>
      <c r="CC15" s="7"/>
      <c r="CD15" s="7"/>
    </row>
    <row r="16" spans="1:82" x14ac:dyDescent="0.2">
      <c r="B16" s="10"/>
      <c r="C16" s="10"/>
      <c r="D16" s="10"/>
      <c r="E16" s="10"/>
      <c r="F16" s="10"/>
      <c r="G16" s="10"/>
      <c r="H16" s="31"/>
      <c r="I16" s="9"/>
      <c r="J16" s="4"/>
      <c r="K16" s="4"/>
      <c r="L16" s="5"/>
      <c r="N16" s="7"/>
      <c r="O16" s="7"/>
      <c r="P16" s="7"/>
      <c r="Q16" s="7"/>
      <c r="V16" s="65"/>
      <c r="AD16" s="10"/>
      <c r="AE16" s="10"/>
      <c r="AF16" s="10"/>
      <c r="AG16" s="10"/>
      <c r="AH16" s="10"/>
      <c r="AI16" s="10"/>
      <c r="BY16" s="7"/>
      <c r="BZ16" s="7"/>
      <c r="CA16" s="7"/>
      <c r="CB16" s="7"/>
      <c r="CC16" s="7"/>
      <c r="CD16" s="7"/>
    </row>
    <row r="17" spans="1:115" x14ac:dyDescent="0.2">
      <c r="A17" s="32" t="s">
        <v>5</v>
      </c>
      <c r="B17" s="78">
        <f>'[7]Gray''s Harbor Comm Credit'!B$18</f>
        <v>6760</v>
      </c>
      <c r="C17" s="78">
        <f>'[7]Gray''s Harbor Comm Credit'!C$18</f>
        <v>6789</v>
      </c>
      <c r="D17" s="78">
        <f>'[7]Gray''s Harbor Comm Credit'!D$18</f>
        <v>6851</v>
      </c>
      <c r="E17" s="78">
        <f>'[7]Gray''s Harbor Comm Credit'!E$18</f>
        <v>6843</v>
      </c>
      <c r="F17" s="78">
        <f>'[7]Gray''s Harbor Comm Credit'!F$18</f>
        <v>6829</v>
      </c>
      <c r="G17" s="78">
        <f>'[7]Gray''s Harbor Comm Credit'!G$18</f>
        <v>6820</v>
      </c>
      <c r="H17" s="57">
        <f>SUM(B17:G17)</f>
        <v>40892</v>
      </c>
      <c r="I17" s="9"/>
      <c r="J17" s="4"/>
      <c r="K17" s="9"/>
      <c r="M17" s="30"/>
      <c r="N17" s="30"/>
      <c r="O17" s="30"/>
      <c r="P17" s="30"/>
      <c r="Q17" s="30"/>
      <c r="R17" s="30"/>
      <c r="S17" s="30"/>
      <c r="T17" s="30"/>
      <c r="U17" s="30"/>
      <c r="AA17" s="33"/>
      <c r="AB17" s="33"/>
      <c r="AC17" s="33"/>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row>
    <row r="18" spans="1:115" x14ac:dyDescent="0.2">
      <c r="B18" s="10"/>
      <c r="C18" s="10"/>
      <c r="D18" s="10"/>
      <c r="E18" s="10"/>
      <c r="F18" s="10"/>
      <c r="G18" s="10"/>
      <c r="H18" s="31"/>
      <c r="I18" s="9"/>
      <c r="J18" s="9"/>
      <c r="K18" s="9"/>
      <c r="N18" s="7"/>
      <c r="O18" s="7"/>
      <c r="P18" s="7"/>
      <c r="Q18" s="7"/>
      <c r="AA18" s="24"/>
      <c r="AB18" s="24"/>
      <c r="AC18" s="24"/>
      <c r="AD18" s="35"/>
      <c r="AE18" s="35"/>
      <c r="AF18" s="35"/>
      <c r="AG18" s="35"/>
      <c r="AH18" s="35"/>
      <c r="AI18" s="35"/>
      <c r="AJ18" s="35"/>
      <c r="AK18" s="35"/>
      <c r="AL18" s="35"/>
      <c r="BY18" s="7"/>
      <c r="BZ18" s="7"/>
      <c r="CA18" s="7"/>
      <c r="CB18" s="7"/>
      <c r="CC18" s="7"/>
      <c r="CD18" s="7"/>
    </row>
    <row r="19" spans="1:115" x14ac:dyDescent="0.2">
      <c r="A19" s="7" t="s">
        <v>6</v>
      </c>
      <c r="B19" s="39">
        <f>IFERROR(B15/B17,0)</f>
        <v>-1.6094948528106507</v>
      </c>
      <c r="C19" s="39">
        <f>IFERROR(C15/C17,0)</f>
        <v>-1.3502608725880099</v>
      </c>
      <c r="D19" s="39">
        <f>IFERROR(D15/D17,0)</f>
        <v>-1.6218767332068305</v>
      </c>
      <c r="E19" s="39">
        <f>IFERROR(E15/E17,0)</f>
        <v>-1.5808529789565979</v>
      </c>
      <c r="F19" s="39">
        <f>IFERROR(F15/F17,0)</f>
        <v>-1.5782152977009805</v>
      </c>
      <c r="G19" s="39">
        <f t="shared" ref="G19" si="1">IFERROR(G15/G17,0)</f>
        <v>-1.769151322580645</v>
      </c>
      <c r="H19" s="37"/>
      <c r="I19" s="9"/>
      <c r="J19" s="38"/>
      <c r="K19" s="38"/>
      <c r="L19" s="36"/>
      <c r="M19" s="36"/>
      <c r="N19" s="36"/>
      <c r="O19" s="36"/>
      <c r="P19" s="36"/>
      <c r="Q19" s="36"/>
      <c r="R19" s="36"/>
      <c r="S19" s="36"/>
      <c r="T19" s="36"/>
      <c r="AA19" s="24"/>
      <c r="AB19" s="24"/>
      <c r="AC19" s="24"/>
      <c r="AD19" s="35"/>
      <c r="AE19" s="35"/>
      <c r="AF19" s="35"/>
      <c r="AG19" s="35"/>
      <c r="AH19" s="35"/>
      <c r="AI19" s="35"/>
      <c r="AJ19" s="35"/>
      <c r="AK19" s="35"/>
      <c r="AL19" s="35"/>
      <c r="BY19" s="7"/>
      <c r="BZ19" s="7"/>
      <c r="CA19" s="7"/>
      <c r="CB19" s="7"/>
      <c r="CC19" s="7"/>
      <c r="CD19" s="7"/>
    </row>
    <row r="20" spans="1:115" x14ac:dyDescent="0.2">
      <c r="A20" s="10" t="s">
        <v>7</v>
      </c>
      <c r="B20" s="83">
        <f>'Gray''s Harbor CPA Eff. 7.1.19'!$D$20</f>
        <v>-0.89695244354708137</v>
      </c>
      <c r="C20" s="83">
        <f>'Gray''s Harbor CPA Eff. 7.1.19'!$D$20</f>
        <v>-0.89695244354708137</v>
      </c>
      <c r="D20" s="83">
        <f>'Gray''s Harbor CPA Eff. 7.1.19'!$H$24</f>
        <v>-1.3035280357704302</v>
      </c>
      <c r="E20" s="83">
        <f>'Gray''s Harbor CPA Eff. 7.1.19'!$H$24</f>
        <v>-1.3035280357704302</v>
      </c>
      <c r="F20" s="83">
        <f>'Gray''s Harbor CPA Eff. 7.1.19'!$H$24</f>
        <v>-1.3035280357704302</v>
      </c>
      <c r="G20" s="83">
        <f>'Gray''s Harbor CPA Eff. 7.1.19'!$H$24</f>
        <v>-1.3035280357704302</v>
      </c>
      <c r="H20" s="71"/>
      <c r="I20" s="9"/>
      <c r="J20" s="81"/>
      <c r="K20" s="38"/>
      <c r="L20" s="40"/>
      <c r="M20" s="40"/>
      <c r="N20" s="40"/>
      <c r="O20" s="40"/>
      <c r="P20" s="40"/>
      <c r="Q20" s="40"/>
      <c r="R20" s="40"/>
      <c r="S20" s="40"/>
      <c r="T20" s="40"/>
      <c r="U20" s="10"/>
      <c r="V20" s="10"/>
      <c r="W20" s="10"/>
      <c r="X20" s="10"/>
      <c r="Y20" s="10"/>
      <c r="Z20" s="10"/>
      <c r="AA20" s="35"/>
      <c r="AB20" s="35"/>
      <c r="AC20" s="35"/>
      <c r="AD20" s="35"/>
      <c r="AE20" s="35"/>
      <c r="AF20" s="35"/>
      <c r="AG20" s="35"/>
      <c r="AH20" s="35"/>
      <c r="AI20" s="35"/>
      <c r="AJ20" s="35"/>
      <c r="AK20" s="35"/>
      <c r="AL20" s="35"/>
      <c r="BY20" s="7"/>
      <c r="BZ20" s="7"/>
      <c r="CA20" s="7"/>
      <c r="CB20" s="7"/>
      <c r="CC20" s="7"/>
      <c r="CD20" s="7"/>
    </row>
    <row r="21" spans="1:115" x14ac:dyDescent="0.2">
      <c r="A21" s="63" t="s">
        <v>9</v>
      </c>
      <c r="B21" s="64">
        <f>+(B19-B20)*B17</f>
        <v>-4816.7866866217291</v>
      </c>
      <c r="C21" s="64">
        <f t="shared" ref="C21:G21" si="2">+(C19-C20)*C17</f>
        <v>-3077.5109247588634</v>
      </c>
      <c r="D21" s="64">
        <f t="shared" si="2"/>
        <v>-2181.006926136778</v>
      </c>
      <c r="E21" s="64">
        <f t="shared" si="2"/>
        <v>-1897.7345862229458</v>
      </c>
      <c r="F21" s="64">
        <f t="shared" si="2"/>
        <v>-1875.8393117237279</v>
      </c>
      <c r="G21" s="64">
        <f t="shared" si="2"/>
        <v>-3175.5508160456652</v>
      </c>
      <c r="H21" s="56">
        <f>SUM(B21:G21)</f>
        <v>-17024.429251509711</v>
      </c>
      <c r="I21" s="9"/>
      <c r="J21" s="4"/>
      <c r="K21" s="4"/>
      <c r="L21" s="5"/>
      <c r="M21" s="5"/>
      <c r="N21" s="5"/>
      <c r="O21" s="5"/>
      <c r="P21" s="5"/>
      <c r="Q21" s="5"/>
      <c r="R21" s="5"/>
      <c r="S21" s="5"/>
      <c r="T21" s="5"/>
      <c r="U21" s="30"/>
      <c r="AA21" s="24"/>
      <c r="AB21" s="24"/>
      <c r="AC21" s="24"/>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Y21" s="7"/>
      <c r="BZ21" s="7"/>
      <c r="CA21" s="7"/>
      <c r="CB21" s="7"/>
      <c r="CC21" s="7"/>
      <c r="CD21" s="7"/>
    </row>
    <row r="22" spans="1:115" x14ac:dyDescent="0.2">
      <c r="F22" s="10"/>
      <c r="H22" s="10"/>
      <c r="K22" s="31"/>
      <c r="L22" s="9"/>
      <c r="M22" s="9"/>
      <c r="O22" s="7"/>
      <c r="P22" s="7"/>
      <c r="Q22" s="7"/>
      <c r="AD22" s="24"/>
      <c r="AE22" s="24"/>
      <c r="AF22" s="24"/>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CB22" s="7"/>
      <c r="CC22" s="7"/>
      <c r="CD22" s="7"/>
    </row>
    <row r="23" spans="1:115" x14ac:dyDescent="0.2">
      <c r="A23" s="41"/>
      <c r="B23" s="41"/>
      <c r="C23" s="41"/>
      <c r="D23" s="41"/>
      <c r="E23" s="41"/>
      <c r="F23" s="42"/>
      <c r="G23" s="42" t="s">
        <v>12</v>
      </c>
      <c r="H23" s="75">
        <f>ROUND(H21/H17,2)/2</f>
        <v>-0.21</v>
      </c>
      <c r="L23" s="89"/>
      <c r="M23" s="77"/>
      <c r="N23" s="77"/>
      <c r="O23" s="77"/>
      <c r="P23" s="77"/>
      <c r="Q23" s="77"/>
      <c r="R23" s="77"/>
      <c r="S23" s="77"/>
      <c r="T23" s="77"/>
      <c r="U23" s="41"/>
      <c r="V23" s="41"/>
      <c r="W23" s="41"/>
      <c r="X23" s="44"/>
      <c r="Y23" s="44"/>
      <c r="AD23" s="24"/>
      <c r="AE23" s="24"/>
      <c r="AF23" s="24"/>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CB23" s="7"/>
      <c r="CC23" s="7"/>
      <c r="CD23" s="7"/>
    </row>
    <row r="24" spans="1:115" x14ac:dyDescent="0.2">
      <c r="A24" s="72"/>
      <c r="B24" s="41"/>
      <c r="C24" s="42"/>
      <c r="D24" s="42"/>
      <c r="E24" s="42"/>
      <c r="F24" s="42"/>
      <c r="G24" s="42" t="s">
        <v>13</v>
      </c>
      <c r="H24" s="75">
        <f>SUM(B15:G15)/SUM(B17:G17)</f>
        <v>-1.5851414699990214</v>
      </c>
      <c r="I24" s="89"/>
      <c r="J24" s="9"/>
      <c r="K24" s="9"/>
      <c r="N24" s="7"/>
      <c r="O24" s="7"/>
      <c r="P24" s="7"/>
      <c r="Q24" s="7"/>
      <c r="R24" s="41"/>
      <c r="S24" s="41"/>
      <c r="T24" s="41"/>
      <c r="U24" s="44"/>
      <c r="V24" s="44"/>
      <c r="AD24" s="10"/>
      <c r="AE24" s="10"/>
      <c r="AF24" s="10"/>
      <c r="AG24" s="10"/>
      <c r="AH24" s="10"/>
      <c r="AI24" s="10"/>
      <c r="BY24" s="7"/>
      <c r="BZ24" s="7"/>
      <c r="CA24" s="7"/>
      <c r="CB24" s="7"/>
      <c r="CC24" s="7"/>
      <c r="CD24" s="7"/>
    </row>
    <row r="25" spans="1:115" x14ac:dyDescent="0.2">
      <c r="A25" s="74"/>
      <c r="B25" s="41"/>
      <c r="C25" s="42"/>
      <c r="D25" s="42"/>
      <c r="E25" s="42"/>
      <c r="F25" s="42"/>
      <c r="G25" s="69" t="s">
        <v>15</v>
      </c>
      <c r="H25" s="76">
        <f>+H24+H23</f>
        <v>-1.7951414699990214</v>
      </c>
      <c r="I25" s="22"/>
      <c r="J25" s="9"/>
      <c r="K25" s="9"/>
      <c r="N25" s="7"/>
      <c r="O25" s="7"/>
      <c r="P25" s="7"/>
      <c r="Q25" s="7"/>
      <c r="R25" s="41"/>
      <c r="S25" s="41"/>
      <c r="T25" s="41"/>
      <c r="U25" s="45"/>
      <c r="V25" s="45"/>
      <c r="AD25" s="10"/>
      <c r="AE25" s="10"/>
      <c r="AF25" s="10"/>
      <c r="AG25" s="10"/>
      <c r="AH25" s="10"/>
      <c r="AI25" s="10"/>
      <c r="BY25" s="7"/>
      <c r="BZ25" s="7"/>
      <c r="CA25" s="7"/>
      <c r="CB25" s="7"/>
      <c r="CC25" s="7"/>
      <c r="CD25" s="7"/>
    </row>
    <row r="26" spans="1:115" x14ac:dyDescent="0.2">
      <c r="A26" s="74"/>
      <c r="B26" s="41"/>
      <c r="C26" s="42"/>
      <c r="D26" s="42"/>
      <c r="E26" s="42"/>
      <c r="F26" s="42"/>
      <c r="G26" s="42"/>
      <c r="H26" s="75"/>
      <c r="I26" s="46"/>
      <c r="J26" s="9"/>
      <c r="K26" s="9"/>
      <c r="N26" s="7"/>
      <c r="O26" s="7"/>
      <c r="P26" s="7"/>
      <c r="Q26" s="7"/>
      <c r="R26" s="41"/>
      <c r="S26" s="41"/>
      <c r="T26" s="41"/>
      <c r="U26" s="45"/>
      <c r="V26" s="45"/>
      <c r="AD26" s="10"/>
      <c r="AE26" s="10"/>
      <c r="AF26" s="10"/>
      <c r="AG26" s="10"/>
      <c r="AH26" s="10"/>
      <c r="AI26" s="10"/>
      <c r="BY26" s="7"/>
      <c r="BZ26" s="7"/>
      <c r="CA26" s="7"/>
      <c r="CB26" s="7"/>
      <c r="CC26" s="7"/>
      <c r="CD26" s="7"/>
    </row>
    <row r="27" spans="1:115" x14ac:dyDescent="0.2">
      <c r="A27" s="70"/>
      <c r="C27" s="42"/>
      <c r="D27" s="42"/>
      <c r="E27" s="42"/>
      <c r="F27" s="42"/>
      <c r="G27" s="42" t="s">
        <v>16</v>
      </c>
      <c r="H27" s="82">
        <f>'Gray''s Harbor CPA Eff. 7.1.19'!H26</f>
        <v>-2.2052125393132873</v>
      </c>
      <c r="I27" s="47"/>
      <c r="J27" s="9"/>
      <c r="K27" s="48"/>
      <c r="L27" s="30"/>
      <c r="M27" s="30"/>
      <c r="N27" s="30"/>
      <c r="O27" s="30"/>
      <c r="P27" s="30"/>
      <c r="Q27" s="30"/>
      <c r="R27" s="30"/>
      <c r="T27" s="30"/>
      <c r="AD27" s="10"/>
      <c r="AE27" s="10"/>
      <c r="AF27" s="10"/>
      <c r="AG27" s="10"/>
      <c r="AH27" s="10"/>
      <c r="AI27" s="10"/>
      <c r="BY27" s="7"/>
      <c r="BZ27" s="7"/>
      <c r="CA27" s="7"/>
      <c r="CB27" s="7"/>
      <c r="CC27" s="7"/>
      <c r="CD27" s="7"/>
    </row>
    <row r="28" spans="1:115" x14ac:dyDescent="0.2">
      <c r="A28" s="49"/>
      <c r="B28" s="49"/>
      <c r="C28" s="42"/>
      <c r="D28" s="42"/>
      <c r="E28" s="42"/>
      <c r="F28" s="42"/>
      <c r="G28" s="42" t="s">
        <v>14</v>
      </c>
      <c r="H28" s="75">
        <f>H27-H25</f>
        <v>-0.41007106931426596</v>
      </c>
      <c r="I28" s="47"/>
      <c r="J28" s="66">
        <f>H28/H27</f>
        <v>0.18595534988294773</v>
      </c>
      <c r="K28" s="9"/>
      <c r="N28" s="7"/>
      <c r="O28" s="7"/>
      <c r="P28" s="7"/>
      <c r="Q28" s="7"/>
      <c r="U28" s="30"/>
      <c r="AD28" s="10"/>
      <c r="AE28" s="10"/>
      <c r="AF28" s="10"/>
      <c r="AG28" s="10"/>
      <c r="AH28" s="10"/>
      <c r="AI28" s="10"/>
      <c r="BY28" s="7"/>
      <c r="BZ28" s="7"/>
      <c r="CA28" s="7"/>
      <c r="CB28" s="7"/>
      <c r="CC28" s="7"/>
      <c r="CD28" s="7"/>
    </row>
    <row r="29" spans="1:115" x14ac:dyDescent="0.2">
      <c r="A29" s="49"/>
      <c r="B29" s="49"/>
      <c r="C29" s="49"/>
      <c r="D29" s="49"/>
      <c r="E29" s="49"/>
      <c r="F29" s="42"/>
      <c r="G29" s="42" t="s">
        <v>17</v>
      </c>
      <c r="H29" s="74">
        <f>H28*H17</f>
        <v>-16768.626166398964</v>
      </c>
      <c r="I29" s="50"/>
      <c r="J29" s="9"/>
      <c r="K29" s="51"/>
      <c r="L29" s="9"/>
      <c r="M29" s="48"/>
      <c r="N29" s="48"/>
      <c r="O29" s="30"/>
      <c r="P29" s="30"/>
      <c r="Q29" s="30"/>
      <c r="R29" s="30"/>
      <c r="S29" s="30"/>
      <c r="T29" s="30"/>
      <c r="U29" s="30"/>
      <c r="V29" s="30"/>
      <c r="W29" s="30"/>
      <c r="X29" s="52"/>
      <c r="Y29" s="28"/>
      <c r="AG29" s="10"/>
      <c r="AH29" s="10"/>
      <c r="AI29" s="10"/>
      <c r="CB29" s="7"/>
      <c r="CC29" s="7"/>
      <c r="CD29" s="7"/>
    </row>
    <row r="30" spans="1:115" x14ac:dyDescent="0.2">
      <c r="A30" s="49"/>
      <c r="B30" s="49"/>
      <c r="C30" s="49"/>
      <c r="D30" s="49"/>
      <c r="E30" s="49"/>
      <c r="F30" s="49"/>
      <c r="G30" s="49"/>
      <c r="H30" s="49"/>
      <c r="I30" s="49"/>
      <c r="J30" s="49"/>
      <c r="K30" s="4"/>
      <c r="L30" s="9"/>
      <c r="M30" s="9"/>
      <c r="O30" s="7"/>
      <c r="P30" s="7"/>
      <c r="Q30" s="7"/>
      <c r="W30" s="49"/>
      <c r="X30" s="23"/>
      <c r="Y30" s="5"/>
      <c r="AG30" s="10"/>
      <c r="AH30" s="10"/>
      <c r="AI30" s="10"/>
      <c r="CB30" s="7"/>
      <c r="CC30" s="7"/>
      <c r="CD30" s="7"/>
    </row>
    <row r="31" spans="1:115" x14ac:dyDescent="0.2">
      <c r="A31" s="53"/>
      <c r="B31" s="53"/>
      <c r="C31" s="53"/>
      <c r="D31" s="53"/>
      <c r="E31" s="53"/>
      <c r="F31" s="53"/>
      <c r="G31" s="53"/>
      <c r="H31" s="53"/>
      <c r="I31" s="53"/>
      <c r="J31" s="53"/>
      <c r="K31" s="48"/>
      <c r="L31" s="9"/>
      <c r="M31" s="38"/>
      <c r="N31" s="38"/>
      <c r="O31" s="36"/>
      <c r="P31" s="36"/>
      <c r="Q31" s="36"/>
      <c r="R31" s="36"/>
      <c r="S31" s="36"/>
      <c r="T31" s="36"/>
      <c r="U31" s="36"/>
      <c r="V31" s="36"/>
      <c r="W31" s="36"/>
      <c r="AG31" s="10"/>
      <c r="AH31" s="10"/>
      <c r="AI31" s="10"/>
      <c r="CB31" s="7"/>
      <c r="CC31" s="7"/>
      <c r="CD31" s="7"/>
    </row>
    <row r="32" spans="1:115" x14ac:dyDescent="0.2">
      <c r="L32" s="9"/>
      <c r="M32" s="59"/>
      <c r="P32" s="38"/>
      <c r="Q32" s="38"/>
      <c r="R32" s="38"/>
      <c r="S32" s="38"/>
      <c r="T32" s="38"/>
      <c r="U32" s="38"/>
      <c r="V32" s="38"/>
      <c r="W32" s="38"/>
      <c r="X32" s="38"/>
      <c r="Y32" s="38"/>
      <c r="Z32" s="38"/>
      <c r="AA32" s="9"/>
      <c r="AB32" s="9"/>
      <c r="AC32" s="9"/>
      <c r="AD32" s="9"/>
      <c r="AE32" s="9"/>
    </row>
    <row r="33" spans="2:31" x14ac:dyDescent="0.2">
      <c r="B33" s="65"/>
      <c r="C33" s="65"/>
      <c r="D33" s="65"/>
      <c r="E33" s="65"/>
      <c r="F33" s="65"/>
      <c r="G33" s="65"/>
      <c r="H33" s="65"/>
      <c r="I33" s="65"/>
      <c r="J33" s="65"/>
      <c r="K33" s="65"/>
      <c r="L33" s="65"/>
      <c r="M33" s="65"/>
      <c r="N33" s="21"/>
      <c r="P33" s="4"/>
      <c r="Q33" s="4"/>
      <c r="R33" s="4"/>
      <c r="S33" s="4"/>
      <c r="T33" s="4"/>
      <c r="U33" s="4"/>
      <c r="V33" s="4"/>
      <c r="W33" s="4"/>
      <c r="X33" s="4"/>
      <c r="Y33" s="4"/>
      <c r="Z33" s="4"/>
      <c r="AA33" s="48"/>
      <c r="AB33" s="9"/>
      <c r="AC33" s="9"/>
      <c r="AD33" s="9"/>
      <c r="AE33" s="9"/>
    </row>
    <row r="34" spans="2:31" x14ac:dyDescent="0.2">
      <c r="L34" s="9"/>
      <c r="M34" s="59"/>
      <c r="N34" s="54"/>
      <c r="R34" s="9"/>
      <c r="S34" s="9"/>
      <c r="T34" s="9"/>
      <c r="U34" s="9"/>
      <c r="V34" s="9"/>
      <c r="W34" s="9"/>
      <c r="X34" s="9"/>
      <c r="Y34" s="9"/>
      <c r="Z34" s="9"/>
      <c r="AA34" s="9"/>
      <c r="AB34" s="9"/>
      <c r="AC34" s="9"/>
      <c r="AD34" s="9"/>
      <c r="AE34" s="9"/>
    </row>
    <row r="35" spans="2:31" x14ac:dyDescent="0.2">
      <c r="L35" s="9"/>
      <c r="M35" s="59"/>
      <c r="N35" s="21"/>
      <c r="R35" s="9"/>
      <c r="S35" s="9"/>
      <c r="T35" s="9"/>
      <c r="U35" s="9"/>
      <c r="V35" s="9"/>
      <c r="W35" s="9"/>
      <c r="X35" s="9"/>
      <c r="Y35" s="60"/>
      <c r="Z35" s="9"/>
      <c r="AA35" s="9"/>
      <c r="AB35" s="9"/>
      <c r="AC35" s="9"/>
      <c r="AD35" s="9"/>
      <c r="AE35" s="9"/>
    </row>
    <row r="36" spans="2:31" x14ac:dyDescent="0.2">
      <c r="L36" s="9"/>
      <c r="M36" s="9"/>
      <c r="N36" s="51"/>
      <c r="R36" s="9"/>
      <c r="S36" s="9"/>
      <c r="T36" s="9"/>
      <c r="U36" s="9"/>
      <c r="V36" s="9"/>
      <c r="W36" s="9"/>
      <c r="X36" s="9"/>
      <c r="Y36" s="9"/>
      <c r="Z36" s="9"/>
      <c r="AA36" s="9"/>
      <c r="AB36" s="9"/>
      <c r="AC36" s="9"/>
      <c r="AD36" s="9"/>
      <c r="AE36" s="9"/>
    </row>
    <row r="37" spans="2:31" x14ac:dyDescent="0.2">
      <c r="L37" s="9"/>
      <c r="M37" s="9"/>
      <c r="R37" s="9"/>
      <c r="S37" s="9"/>
      <c r="T37" s="9"/>
      <c r="U37" s="9"/>
      <c r="V37" s="9"/>
      <c r="W37" s="9"/>
      <c r="X37" s="61"/>
      <c r="Y37" s="61"/>
      <c r="Z37" s="61"/>
      <c r="AA37" s="62"/>
      <c r="AB37" s="9"/>
      <c r="AC37" s="9"/>
      <c r="AD37" s="9"/>
      <c r="AE37" s="9"/>
    </row>
    <row r="38" spans="2:31" x14ac:dyDescent="0.2">
      <c r="L38" s="9"/>
      <c r="M38" s="9"/>
      <c r="N38" s="55"/>
      <c r="R38" s="9"/>
      <c r="S38" s="9"/>
      <c r="T38" s="9"/>
      <c r="U38" s="9"/>
      <c r="V38" s="9"/>
      <c r="W38" s="9"/>
      <c r="X38" s="61"/>
      <c r="Y38" s="61"/>
      <c r="Z38" s="61"/>
      <c r="AA38" s="62"/>
      <c r="AB38" s="9"/>
      <c r="AC38" s="9"/>
      <c r="AD38" s="9"/>
      <c r="AE38" s="9"/>
    </row>
    <row r="39" spans="2:31" x14ac:dyDescent="0.2">
      <c r="X39" s="41"/>
      <c r="Y39" s="41"/>
      <c r="Z39" s="41"/>
      <c r="AA39" s="45"/>
    </row>
    <row r="42" spans="2:31" x14ac:dyDescent="0.2">
      <c r="AA42" s="30"/>
    </row>
    <row r="43" spans="2:31" x14ac:dyDescent="0.2">
      <c r="AA43" s="30"/>
    </row>
    <row r="44" spans="2:31" x14ac:dyDescent="0.2">
      <c r="AA44" s="30"/>
    </row>
    <row r="46" spans="2:31" x14ac:dyDescent="0.2">
      <c r="AA46" s="36"/>
    </row>
  </sheetData>
  <pageMargins left="0.75" right="0.25" top="1" bottom="1" header="0.5" footer="0.5"/>
  <pageSetup scale="9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K47"/>
  <sheetViews>
    <sheetView showGridLines="0" view="pageBreakPreview" zoomScale="85" zoomScaleNormal="100" zoomScaleSheetLayoutView="85" workbookViewId="0">
      <selection activeCell="A5" sqref="A5"/>
    </sheetView>
  </sheetViews>
  <sheetFormatPr defaultRowHeight="12.75" x14ac:dyDescent="0.2"/>
  <cols>
    <col min="1" max="1" width="33.7109375" style="7" customWidth="1"/>
    <col min="2" max="8" width="12.140625" style="7" customWidth="1"/>
    <col min="9" max="9" width="1" style="7" customWidth="1"/>
    <col min="10" max="10" width="7.7109375" style="7" customWidth="1"/>
    <col min="11" max="12" width="10.85546875" style="7" bestFit="1" customWidth="1"/>
    <col min="13" max="13" width="11.5703125" style="7" customWidth="1"/>
    <col min="14" max="14" width="11.85546875" style="9" bestFit="1" customWidth="1"/>
    <col min="15" max="15" width="13.42578125" style="9" customWidth="1"/>
    <col min="16" max="16" width="8" style="9" customWidth="1"/>
    <col min="17" max="17" width="9.5703125" style="9" customWidth="1"/>
    <col min="18" max="18" width="9.5703125" style="7" customWidth="1"/>
    <col min="19" max="25" width="9.140625" style="7" customWidth="1"/>
    <col min="26" max="26" width="9.140625" style="7"/>
    <col min="27" max="27" width="11.28515625" style="7" bestFit="1" customWidth="1"/>
    <col min="28" max="32" width="9.140625" style="7"/>
    <col min="33" max="33" width="9.85546875" style="7" bestFit="1" customWidth="1"/>
    <col min="34" max="34" width="9.28515625" style="7" bestFit="1" customWidth="1"/>
    <col min="35" max="35" width="9.85546875" style="7" bestFit="1" customWidth="1"/>
    <col min="36" max="36" width="9.28515625" style="10" bestFit="1" customWidth="1"/>
    <col min="37" max="37" width="9.85546875" style="10" bestFit="1" customWidth="1"/>
    <col min="38" max="38" width="9.28515625" style="10" bestFit="1" customWidth="1"/>
    <col min="39" max="39" width="9.85546875" style="10" bestFit="1" customWidth="1"/>
    <col min="40" max="40" width="9.140625" style="10"/>
    <col min="41" max="41" width="9.85546875" style="10" bestFit="1" customWidth="1"/>
    <col min="42" max="42" width="0" style="10" hidden="1" customWidth="1"/>
    <col min="43" max="43" width="9.85546875" style="10" hidden="1" customWidth="1"/>
    <col min="44" max="44" width="0" style="10" hidden="1" customWidth="1"/>
    <col min="45" max="45" width="9.85546875" style="10" hidden="1" customWidth="1"/>
    <col min="46" max="46" width="0" style="10" hidden="1" customWidth="1"/>
    <col min="47" max="47" width="9.85546875" style="10" hidden="1" customWidth="1"/>
    <col min="48" max="52" width="0" style="10" hidden="1" customWidth="1"/>
    <col min="53" max="57" width="9.140625" style="10"/>
    <col min="58" max="61" width="0" style="10" hidden="1" customWidth="1"/>
    <col min="62" max="82" width="9.140625" style="10"/>
    <col min="83" max="16384" width="9.140625" style="7"/>
  </cols>
  <sheetData>
    <row r="1" spans="1:82" ht="14.25" customHeight="1" x14ac:dyDescent="0.25">
      <c r="A1" s="1" t="s">
        <v>10</v>
      </c>
    </row>
    <row r="2" spans="1:82" s="2" customFormat="1" ht="14.25" customHeight="1" x14ac:dyDescent="0.25">
      <c r="A2" s="1" t="s">
        <v>0</v>
      </c>
      <c r="N2" s="3"/>
      <c r="O2" s="3"/>
      <c r="P2" s="4"/>
      <c r="Q2" s="4"/>
      <c r="R2" s="5"/>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row>
    <row r="3" spans="1:82" s="2" customFormat="1" ht="14.25" customHeight="1" x14ac:dyDescent="0.25">
      <c r="A3" s="1" t="s">
        <v>8</v>
      </c>
      <c r="N3" s="3"/>
      <c r="O3" s="3"/>
      <c r="P3" s="4"/>
      <c r="Q3" s="4"/>
      <c r="R3" s="5"/>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row>
    <row r="4" spans="1:82" s="2" customFormat="1" ht="14.25" customHeight="1" x14ac:dyDescent="0.25">
      <c r="A4" s="1" t="s">
        <v>18</v>
      </c>
      <c r="N4" s="3"/>
      <c r="O4" s="3"/>
      <c r="P4" s="4"/>
      <c r="Q4" s="4"/>
      <c r="R4" s="5"/>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row>
    <row r="5" spans="1:82" x14ac:dyDescent="0.2">
      <c r="B5" s="8"/>
      <c r="C5" s="8"/>
      <c r="D5" s="8"/>
      <c r="E5" s="8"/>
      <c r="F5" s="8"/>
      <c r="G5" s="8"/>
      <c r="H5" s="8"/>
      <c r="I5" s="8"/>
      <c r="J5" s="8"/>
      <c r="K5" s="8"/>
      <c r="L5" s="8"/>
      <c r="M5" s="8"/>
      <c r="P5" s="4"/>
      <c r="Q5" s="4"/>
      <c r="R5" s="5"/>
    </row>
    <row r="6" spans="1:82" s="11" customFormat="1" x14ac:dyDescent="0.2">
      <c r="B6" s="67">
        <v>43586</v>
      </c>
      <c r="C6" s="67">
        <f>+B6+31</f>
        <v>43617</v>
      </c>
      <c r="D6" s="67">
        <f>+C6+31</f>
        <v>43648</v>
      </c>
      <c r="E6" s="67">
        <f>+D6+31</f>
        <v>43679</v>
      </c>
      <c r="F6" s="67">
        <f>+E6+31</f>
        <v>43710</v>
      </c>
      <c r="G6" s="67">
        <f>+F6+31</f>
        <v>43741</v>
      </c>
      <c r="H6" s="68" t="s">
        <v>1</v>
      </c>
      <c r="I6" s="14"/>
      <c r="J6" s="15"/>
      <c r="K6" s="15"/>
      <c r="L6" s="16"/>
      <c r="M6" s="16"/>
      <c r="N6" s="16"/>
      <c r="O6" s="16"/>
      <c r="P6" s="17"/>
      <c r="Q6" s="17"/>
      <c r="R6" s="17"/>
      <c r="S6" s="17"/>
      <c r="T6" s="17"/>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row>
    <row r="7" spans="1:82" s="11" customFormat="1" x14ac:dyDescent="0.2">
      <c r="B7" s="12"/>
      <c r="C7" s="12"/>
      <c r="D7" s="12"/>
      <c r="E7" s="12"/>
      <c r="F7" s="12"/>
      <c r="G7" s="12"/>
      <c r="H7" s="13"/>
      <c r="I7" s="14"/>
      <c r="J7" s="15"/>
      <c r="K7" s="15"/>
      <c r="L7" s="16"/>
      <c r="M7" s="16"/>
      <c r="N7" s="16"/>
      <c r="O7" s="16"/>
      <c r="P7" s="17"/>
      <c r="Q7" s="17"/>
      <c r="R7" s="17"/>
      <c r="S7" s="17"/>
      <c r="T7" s="17"/>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row>
    <row r="8" spans="1:82" s="11" customFormat="1" x14ac:dyDescent="0.2">
      <c r="A8" s="19" t="s">
        <v>2</v>
      </c>
      <c r="B8" s="20"/>
      <c r="C8" s="20"/>
      <c r="D8" s="20"/>
      <c r="E8" s="20"/>
      <c r="F8" s="20"/>
      <c r="G8" s="20"/>
      <c r="H8" s="9"/>
      <c r="I8" s="14"/>
      <c r="J8" s="15"/>
      <c r="K8" s="15"/>
      <c r="L8" s="16"/>
      <c r="M8" s="16"/>
      <c r="N8" s="16"/>
      <c r="O8" s="16"/>
      <c r="P8" s="17"/>
      <c r="Q8" s="17"/>
      <c r="R8" s="17"/>
      <c r="S8" s="17"/>
      <c r="T8" s="17"/>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row>
    <row r="9" spans="1:82" x14ac:dyDescent="0.2">
      <c r="A9" s="7" t="s">
        <v>3</v>
      </c>
      <c r="B9" s="79">
        <f>+'[1]Gray''s Harbor Comm Credit'!B9</f>
        <v>97.350000000000023</v>
      </c>
      <c r="C9" s="79">
        <f>+'[1]Gray''s Harbor Comm Credit'!C9</f>
        <v>102.03000000000002</v>
      </c>
      <c r="D9" s="79">
        <f>+'[1]Gray''s Harbor Comm Credit'!D9</f>
        <v>109.55</v>
      </c>
      <c r="E9" s="79">
        <f>+'[1]Gray''s Harbor Comm Credit'!E9</f>
        <v>83.829999999999984</v>
      </c>
      <c r="F9" s="79">
        <f>+'[1]Gray''s Harbor Comm Credit'!F9</f>
        <v>88.08</v>
      </c>
      <c r="G9" s="79">
        <f>+'[1]Gray''s Harbor Comm Credit'!G9</f>
        <v>95.649999999999991</v>
      </c>
      <c r="H9" s="54">
        <f>SUM(B9:G9)</f>
        <v>576.49</v>
      </c>
      <c r="I9" s="9"/>
      <c r="J9" s="22"/>
      <c r="K9" s="22"/>
      <c r="L9" s="23"/>
      <c r="M9" s="24"/>
      <c r="N9" s="24"/>
      <c r="O9" s="24"/>
      <c r="P9" s="24"/>
      <c r="Q9" s="24"/>
      <c r="R9" s="24"/>
      <c r="S9" s="24"/>
      <c r="T9" s="24"/>
      <c r="AD9" s="10"/>
      <c r="AE9" s="10"/>
      <c r="AF9" s="10"/>
      <c r="AG9" s="10"/>
      <c r="AH9" s="10"/>
      <c r="AI9" s="10"/>
      <c r="BY9" s="7"/>
      <c r="BZ9" s="7"/>
      <c r="CA9" s="7"/>
      <c r="CB9" s="7"/>
      <c r="CC9" s="7"/>
      <c r="CD9" s="7"/>
    </row>
    <row r="10" spans="1:82" x14ac:dyDescent="0.2">
      <c r="B10" s="26"/>
      <c r="C10" s="26"/>
      <c r="D10" s="26"/>
      <c r="E10" s="26"/>
      <c r="F10" s="26"/>
      <c r="G10" s="26"/>
      <c r="H10" s="25"/>
      <c r="I10" s="9"/>
      <c r="J10" s="22"/>
      <c r="K10" s="22"/>
      <c r="L10" s="23"/>
      <c r="M10" s="23"/>
      <c r="N10" s="23"/>
      <c r="O10" s="23"/>
      <c r="P10" s="23"/>
      <c r="Q10" s="23"/>
      <c r="R10" s="23"/>
      <c r="S10" s="23"/>
      <c r="T10" s="23"/>
      <c r="AD10" s="10"/>
      <c r="AE10" s="10"/>
      <c r="AF10" s="10"/>
      <c r="AG10" s="10"/>
      <c r="AH10" s="10"/>
      <c r="AI10" s="10"/>
      <c r="BY10" s="7"/>
      <c r="BZ10" s="7"/>
      <c r="CA10" s="7"/>
      <c r="CB10" s="7"/>
      <c r="CC10" s="7"/>
      <c r="CD10" s="7"/>
    </row>
    <row r="11" spans="1:82" x14ac:dyDescent="0.2">
      <c r="A11" s="19" t="s">
        <v>11</v>
      </c>
      <c r="B11" s="10"/>
      <c r="C11" s="10"/>
      <c r="D11" s="10"/>
      <c r="E11" s="10"/>
      <c r="F11" s="10"/>
      <c r="G11" s="10"/>
      <c r="H11" s="9"/>
      <c r="I11" s="9"/>
      <c r="J11" s="22"/>
      <c r="K11" s="22"/>
      <c r="L11" s="23"/>
      <c r="M11" s="24"/>
      <c r="N11" s="24"/>
      <c r="O11" s="24"/>
      <c r="P11" s="24"/>
      <c r="Q11" s="24"/>
      <c r="R11" s="24"/>
      <c r="S11" s="24"/>
      <c r="T11" s="24"/>
      <c r="AD11" s="10"/>
      <c r="AE11" s="10"/>
      <c r="AF11" s="10"/>
      <c r="AG11" s="10"/>
      <c r="AH11" s="10"/>
      <c r="AI11" s="10"/>
      <c r="BY11" s="7"/>
      <c r="BZ11" s="7"/>
      <c r="CA11" s="7"/>
      <c r="CB11" s="7"/>
      <c r="CC11" s="7"/>
      <c r="CD11" s="7"/>
    </row>
    <row r="12" spans="1:82" x14ac:dyDescent="0.2">
      <c r="A12" s="7" t="s">
        <v>3</v>
      </c>
      <c r="B12" s="80">
        <f>+'[1]Gray''s Harbor Comm Credit'!B13</f>
        <v>-75.002049999999983</v>
      </c>
      <c r="C12" s="80">
        <f>+'[1]Gray''s Harbor Comm Credit'!C13</f>
        <v>-79.117449999999991</v>
      </c>
      <c r="D12" s="80">
        <f>+'[1]Gray''s Harbor Comm Credit'!D13</f>
        <v>-87.291549999999987</v>
      </c>
      <c r="E12" s="80">
        <f>+'[1]Gray''s Harbor Comm Credit'!E13</f>
        <v>-98.354200000000006</v>
      </c>
      <c r="F12" s="80">
        <f>+'[1]Gray''s Harbor Comm Credit'!F13</f>
        <v>-100.63680000000001</v>
      </c>
      <c r="G12" s="80">
        <f>+'[1]Gray''s Harbor Comm Credit'!G13</f>
        <v>-106.56739999999996</v>
      </c>
      <c r="H12" s="27"/>
      <c r="I12" s="9"/>
      <c r="J12" s="22"/>
      <c r="K12" s="22"/>
      <c r="L12" s="23"/>
      <c r="M12" s="24"/>
      <c r="N12" s="24"/>
      <c r="O12" s="24"/>
      <c r="P12" s="24"/>
      <c r="Q12" s="24"/>
      <c r="R12" s="24"/>
      <c r="S12" s="24"/>
      <c r="T12" s="24"/>
      <c r="AD12" s="10"/>
      <c r="AE12" s="10"/>
      <c r="AF12" s="10"/>
      <c r="AG12" s="10"/>
      <c r="AH12" s="10"/>
      <c r="AI12" s="10"/>
      <c r="BY12" s="7"/>
      <c r="BZ12" s="7"/>
      <c r="CA12" s="7"/>
      <c r="CB12" s="7"/>
      <c r="CC12" s="7"/>
      <c r="CD12" s="7"/>
    </row>
    <row r="13" spans="1:82" x14ac:dyDescent="0.2">
      <c r="B13" s="10"/>
      <c r="C13" s="10"/>
      <c r="D13" s="10"/>
      <c r="E13" s="10"/>
      <c r="F13" s="10"/>
      <c r="G13" s="10"/>
      <c r="H13" s="9"/>
      <c r="I13" s="9"/>
      <c r="J13" s="4"/>
      <c r="K13" s="4"/>
      <c r="L13" s="5"/>
      <c r="N13" s="7"/>
      <c r="O13" s="7"/>
      <c r="P13" s="7"/>
      <c r="Q13" s="7"/>
      <c r="AD13" s="10"/>
      <c r="AE13" s="10"/>
      <c r="AF13" s="10"/>
      <c r="AG13" s="10"/>
      <c r="AH13" s="10"/>
      <c r="AI13" s="10"/>
      <c r="BY13" s="7"/>
      <c r="BZ13" s="7"/>
      <c r="CA13" s="7"/>
      <c r="CB13" s="7"/>
      <c r="CC13" s="7"/>
      <c r="CD13" s="7"/>
    </row>
    <row r="14" spans="1:82" x14ac:dyDescent="0.2">
      <c r="A14" s="19" t="s">
        <v>4</v>
      </c>
      <c r="B14" s="29"/>
      <c r="C14" s="29"/>
      <c r="D14" s="29"/>
      <c r="E14" s="29"/>
      <c r="F14" s="29"/>
      <c r="G14" s="29"/>
      <c r="H14" s="9"/>
      <c r="I14" s="9"/>
      <c r="J14" s="4"/>
      <c r="K14" s="4"/>
      <c r="L14" s="23"/>
      <c r="N14" s="7"/>
      <c r="O14" s="7"/>
      <c r="P14" s="7"/>
      <c r="Q14" s="7"/>
      <c r="AD14" s="10"/>
      <c r="AE14" s="10"/>
      <c r="AF14" s="10"/>
      <c r="AG14" s="10"/>
      <c r="AH14" s="10"/>
      <c r="AI14" s="10"/>
      <c r="BY14" s="7"/>
      <c r="BZ14" s="7"/>
      <c r="CA14" s="7"/>
      <c r="CB14" s="7"/>
      <c r="CC14" s="7"/>
      <c r="CD14" s="7"/>
    </row>
    <row r="15" spans="1:82" x14ac:dyDescent="0.2">
      <c r="A15" s="7" t="s">
        <v>3</v>
      </c>
      <c r="B15" s="58">
        <f t="shared" ref="B15:G15" si="0">B9*B12</f>
        <v>-7301.4495674999998</v>
      </c>
      <c r="C15" s="58">
        <f t="shared" si="0"/>
        <v>-8072.3534235000006</v>
      </c>
      <c r="D15" s="58">
        <f t="shared" si="0"/>
        <v>-9562.7893024999976</v>
      </c>
      <c r="E15" s="58">
        <f t="shared" si="0"/>
        <v>-8245.0325859999994</v>
      </c>
      <c r="F15" s="58">
        <f t="shared" si="0"/>
        <v>-8864.089344</v>
      </c>
      <c r="G15" s="58">
        <f t="shared" si="0"/>
        <v>-10193.171809999996</v>
      </c>
      <c r="H15" s="56">
        <f>SUM(B15:G15)</f>
        <v>-52238.886033499992</v>
      </c>
      <c r="I15" s="9"/>
      <c r="J15" s="4"/>
      <c r="K15" s="4"/>
      <c r="L15" s="5"/>
      <c r="M15" s="5"/>
      <c r="N15" s="5"/>
      <c r="O15" s="5"/>
      <c r="P15" s="5"/>
      <c r="Q15" s="5"/>
      <c r="R15" s="5"/>
      <c r="S15" s="5"/>
      <c r="T15" s="5"/>
      <c r="U15" s="30"/>
      <c r="AD15" s="10"/>
      <c r="AE15" s="10"/>
      <c r="AF15" s="10"/>
      <c r="AG15" s="10"/>
      <c r="AH15" s="10"/>
      <c r="AI15" s="10"/>
      <c r="BY15" s="7"/>
      <c r="BZ15" s="7"/>
      <c r="CA15" s="7"/>
      <c r="CB15" s="7"/>
      <c r="CC15" s="7"/>
      <c r="CD15" s="7"/>
    </row>
    <row r="16" spans="1:82" x14ac:dyDescent="0.2">
      <c r="B16" s="10"/>
      <c r="C16" s="10"/>
      <c r="D16" s="10"/>
      <c r="E16" s="10"/>
      <c r="F16" s="10"/>
      <c r="G16" s="10"/>
      <c r="H16" s="31"/>
      <c r="I16" s="9"/>
      <c r="J16" s="4"/>
      <c r="K16" s="4"/>
      <c r="L16" s="5"/>
      <c r="N16" s="7"/>
      <c r="O16" s="7"/>
      <c r="P16" s="7"/>
      <c r="Q16" s="7"/>
      <c r="V16" s="65"/>
      <c r="AD16" s="10"/>
      <c r="AE16" s="10"/>
      <c r="AF16" s="10"/>
      <c r="AG16" s="10"/>
      <c r="AH16" s="10"/>
      <c r="AI16" s="10"/>
      <c r="BY16" s="7"/>
      <c r="BZ16" s="7"/>
      <c r="CA16" s="7"/>
      <c r="CB16" s="7"/>
      <c r="CC16" s="7"/>
      <c r="CD16" s="7"/>
    </row>
    <row r="17" spans="1:115" x14ac:dyDescent="0.2">
      <c r="A17" s="32" t="s">
        <v>5</v>
      </c>
      <c r="B17" s="78">
        <f>+'[1]Gray''s Harbor Comm Credit'!B18</f>
        <v>6690</v>
      </c>
      <c r="C17" s="78">
        <f>+'[1]Gray''s Harbor Comm Credit'!C18</f>
        <v>6670</v>
      </c>
      <c r="D17" s="78">
        <f>+'[1]Gray''s Harbor Comm Credit'!D18</f>
        <v>6659</v>
      </c>
      <c r="E17" s="78">
        <f>+'[1]Gray''s Harbor Comm Credit'!E18</f>
        <v>6646</v>
      </c>
      <c r="F17" s="78">
        <f>+'[1]Gray''s Harbor Comm Credit'!F18</f>
        <v>6686</v>
      </c>
      <c r="G17" s="78">
        <f>+'[1]Gray''s Harbor Comm Credit'!G18</f>
        <v>6724</v>
      </c>
      <c r="H17" s="57">
        <f>SUM(B17:G17)</f>
        <v>40075</v>
      </c>
      <c r="I17" s="9"/>
      <c r="J17" s="4"/>
      <c r="K17" s="9"/>
      <c r="M17" s="30"/>
      <c r="N17" s="30"/>
      <c r="O17" s="30"/>
      <c r="P17" s="30"/>
      <c r="Q17" s="30"/>
      <c r="R17" s="30"/>
      <c r="S17" s="30"/>
      <c r="T17" s="30"/>
      <c r="U17" s="30"/>
      <c r="AA17" s="33"/>
      <c r="AB17" s="33"/>
      <c r="AC17" s="33"/>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row>
    <row r="18" spans="1:115" x14ac:dyDescent="0.2">
      <c r="B18" s="10"/>
      <c r="C18" s="10"/>
      <c r="D18" s="10"/>
      <c r="E18" s="10"/>
      <c r="F18" s="10"/>
      <c r="G18" s="10"/>
      <c r="H18" s="31"/>
      <c r="I18" s="9"/>
      <c r="J18" s="9"/>
      <c r="K18" s="9"/>
      <c r="N18" s="7"/>
      <c r="O18" s="7"/>
      <c r="P18" s="7"/>
      <c r="Q18" s="7"/>
      <c r="AA18" s="24"/>
      <c r="AB18" s="24"/>
      <c r="AC18" s="24"/>
      <c r="AD18" s="35"/>
      <c r="AE18" s="35"/>
      <c r="AF18" s="35"/>
      <c r="AG18" s="35"/>
      <c r="AH18" s="35"/>
      <c r="AI18" s="35"/>
      <c r="AJ18" s="35"/>
      <c r="AK18" s="35"/>
      <c r="AL18" s="35"/>
      <c r="BY18" s="7"/>
      <c r="BZ18" s="7"/>
      <c r="CA18" s="7"/>
      <c r="CB18" s="7"/>
      <c r="CC18" s="7"/>
      <c r="CD18" s="7"/>
    </row>
    <row r="19" spans="1:115" x14ac:dyDescent="0.2">
      <c r="A19" s="7" t="s">
        <v>6</v>
      </c>
      <c r="B19" s="39">
        <f>IFERROR(B15/B17,0)</f>
        <v>-1.0913975437219732</v>
      </c>
      <c r="C19" s="39">
        <f>IFERROR(C15/C17,0)</f>
        <v>-1.21024788958021</v>
      </c>
      <c r="D19" s="39">
        <f>IFERROR(D15/D17,0)</f>
        <v>-1.4360698757320915</v>
      </c>
      <c r="E19" s="39">
        <f>IFERROR(E15/E17,0)</f>
        <v>-1.2406007502256995</v>
      </c>
      <c r="F19" s="39">
        <f>IFERROR(F15/F17,0)</f>
        <v>-1.3257686724498954</v>
      </c>
      <c r="G19" s="39">
        <f t="shared" ref="G19" si="1">IFERROR(G15/G17,0)</f>
        <v>-1.5159386986912546</v>
      </c>
      <c r="H19" s="37"/>
      <c r="I19" s="9"/>
      <c r="J19" s="38"/>
      <c r="K19" s="38"/>
      <c r="L19" s="36"/>
      <c r="M19" s="36"/>
      <c r="N19" s="36"/>
      <c r="O19" s="36"/>
      <c r="P19" s="36"/>
      <c r="Q19" s="36"/>
      <c r="R19" s="36"/>
      <c r="S19" s="36"/>
      <c r="T19" s="36"/>
      <c r="AA19" s="24"/>
      <c r="AB19" s="24"/>
      <c r="AC19" s="24"/>
      <c r="AD19" s="35"/>
      <c r="AE19" s="35"/>
      <c r="AF19" s="35"/>
      <c r="AG19" s="35"/>
      <c r="AH19" s="35"/>
      <c r="AI19" s="35"/>
      <c r="AJ19" s="35"/>
      <c r="AK19" s="35"/>
      <c r="AL19" s="35"/>
      <c r="BY19" s="7"/>
      <c r="BZ19" s="7"/>
      <c r="CA19" s="7"/>
      <c r="CB19" s="7"/>
      <c r="CC19" s="7"/>
      <c r="CD19" s="7"/>
    </row>
    <row r="20" spans="1:115" x14ac:dyDescent="0.2">
      <c r="A20" s="10" t="s">
        <v>7</v>
      </c>
      <c r="B20" s="83">
        <f>+'[2]Gray''s Harbor Comm Credit'!$N$24</f>
        <v>-0.74251571007488304</v>
      </c>
      <c r="C20" s="83">
        <f>+'[2]Gray''s Harbor Comm Credit'!$N$24</f>
        <v>-0.74251571007488304</v>
      </c>
      <c r="D20" s="83">
        <f>+'[3]Gray''s Harbor Comm Credit'!$H$24</f>
        <v>-0.89695244354708137</v>
      </c>
      <c r="E20" s="83">
        <f>+'[3]Gray''s Harbor Comm Credit'!$H$24</f>
        <v>-0.89695244354708137</v>
      </c>
      <c r="F20" s="83">
        <f>+'[3]Gray''s Harbor Comm Credit'!$H$24</f>
        <v>-0.89695244354708137</v>
      </c>
      <c r="G20" s="83">
        <f>+'[3]Gray''s Harbor Comm Credit'!$H$24</f>
        <v>-0.89695244354708137</v>
      </c>
      <c r="H20" s="71"/>
      <c r="I20" s="9"/>
      <c r="J20" s="81"/>
      <c r="K20" s="38"/>
      <c r="L20" s="40"/>
      <c r="M20" s="40"/>
      <c r="N20" s="40"/>
      <c r="O20" s="40"/>
      <c r="P20" s="40"/>
      <c r="Q20" s="40"/>
      <c r="R20" s="40"/>
      <c r="S20" s="40"/>
      <c r="T20" s="40"/>
      <c r="U20" s="10"/>
      <c r="V20" s="10"/>
      <c r="W20" s="10"/>
      <c r="X20" s="10"/>
      <c r="Y20" s="10"/>
      <c r="Z20" s="10"/>
      <c r="AA20" s="35"/>
      <c r="AB20" s="35"/>
      <c r="AC20" s="35"/>
      <c r="AD20" s="35"/>
      <c r="AE20" s="35"/>
      <c r="AF20" s="35"/>
      <c r="AG20" s="35"/>
      <c r="AH20" s="35"/>
      <c r="AI20" s="35"/>
      <c r="AJ20" s="35"/>
      <c r="AK20" s="35"/>
      <c r="AL20" s="35"/>
      <c r="BY20" s="7"/>
      <c r="BZ20" s="7"/>
      <c r="CA20" s="7"/>
      <c r="CB20" s="7"/>
      <c r="CC20" s="7"/>
      <c r="CD20" s="7"/>
    </row>
    <row r="21" spans="1:115" x14ac:dyDescent="0.2">
      <c r="A21" s="63" t="s">
        <v>9</v>
      </c>
      <c r="B21" s="64">
        <f>+(B19-B20)*B17</f>
        <v>-2334.0194670990331</v>
      </c>
      <c r="C21" s="64">
        <f t="shared" ref="C21:G21" si="2">+(C19-C20)*C17</f>
        <v>-3119.7736373005309</v>
      </c>
      <c r="D21" s="64">
        <f t="shared" si="2"/>
        <v>-3589.9829809199828</v>
      </c>
      <c r="E21" s="64">
        <f t="shared" si="2"/>
        <v>-2283.8866461860962</v>
      </c>
      <c r="F21" s="64">
        <f t="shared" si="2"/>
        <v>-2867.0653064442145</v>
      </c>
      <c r="G21" s="64">
        <f t="shared" si="2"/>
        <v>-4162.0635795894214</v>
      </c>
      <c r="H21" s="56">
        <f>SUM(B21:G21)</f>
        <v>-18356.791617539278</v>
      </c>
      <c r="I21" s="9"/>
      <c r="J21" s="4"/>
      <c r="K21" s="4"/>
      <c r="L21" s="5"/>
      <c r="M21" s="5"/>
      <c r="N21" s="5"/>
      <c r="O21" s="5"/>
      <c r="P21" s="5"/>
      <c r="Q21" s="5"/>
      <c r="R21" s="5"/>
      <c r="S21" s="5"/>
      <c r="T21" s="5"/>
      <c r="U21" s="30"/>
      <c r="AA21" s="24"/>
      <c r="AB21" s="24"/>
      <c r="AC21" s="24"/>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Y21" s="7"/>
      <c r="BZ21" s="7"/>
      <c r="CA21" s="7"/>
      <c r="CB21" s="7"/>
      <c r="CC21" s="7"/>
      <c r="CD21" s="7"/>
    </row>
    <row r="22" spans="1:115" x14ac:dyDescent="0.2">
      <c r="F22" s="10"/>
      <c r="H22" s="10"/>
      <c r="K22" s="31"/>
      <c r="L22" s="9"/>
      <c r="M22" s="9"/>
      <c r="O22" s="7"/>
      <c r="P22" s="7"/>
      <c r="Q22" s="7"/>
      <c r="AD22" s="24"/>
      <c r="AE22" s="24"/>
      <c r="AF22" s="24"/>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CB22" s="7"/>
      <c r="CC22" s="7"/>
      <c r="CD22" s="7"/>
    </row>
    <row r="23" spans="1:115" x14ac:dyDescent="0.2">
      <c r="A23" s="41"/>
      <c r="B23" s="41"/>
      <c r="C23" s="41"/>
      <c r="D23" s="41"/>
      <c r="E23" s="41"/>
      <c r="F23" s="42"/>
      <c r="G23" s="42" t="s">
        <v>12</v>
      </c>
      <c r="H23" s="75">
        <f>ROUND(H21/H17,2)</f>
        <v>-0.46</v>
      </c>
      <c r="L23" s="43"/>
      <c r="M23" s="77"/>
      <c r="N23" s="77"/>
      <c r="O23" s="77"/>
      <c r="P23" s="77"/>
      <c r="Q23" s="77"/>
      <c r="R23" s="77"/>
      <c r="S23" s="77"/>
      <c r="T23" s="77"/>
      <c r="U23" s="41"/>
      <c r="V23" s="41"/>
      <c r="W23" s="41"/>
      <c r="X23" s="44"/>
      <c r="Y23" s="44"/>
      <c r="AD23" s="24"/>
      <c r="AE23" s="24"/>
      <c r="AF23" s="24"/>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CB23" s="7"/>
      <c r="CC23" s="7"/>
      <c r="CD23" s="7"/>
    </row>
    <row r="24" spans="1:115" x14ac:dyDescent="0.2">
      <c r="A24" s="72"/>
      <c r="B24" s="41"/>
      <c r="C24" s="42"/>
      <c r="D24" s="42"/>
      <c r="E24" s="42"/>
      <c r="F24" s="42"/>
      <c r="G24" s="42" t="s">
        <v>13</v>
      </c>
      <c r="H24" s="75">
        <f>SUM(B15:G15)/SUM(B17:G17)</f>
        <v>-1.3035280357704302</v>
      </c>
      <c r="I24" s="43"/>
      <c r="J24" s="9"/>
      <c r="K24" s="9"/>
      <c r="N24" s="7"/>
      <c r="O24" s="7"/>
      <c r="P24" s="7"/>
      <c r="Q24" s="7"/>
      <c r="R24" s="41"/>
      <c r="S24" s="41"/>
      <c r="T24" s="41"/>
      <c r="U24" s="44"/>
      <c r="V24" s="44"/>
      <c r="AD24" s="10"/>
      <c r="AE24" s="10"/>
      <c r="AF24" s="10"/>
      <c r="AG24" s="10"/>
      <c r="AH24" s="10"/>
      <c r="AI24" s="10"/>
      <c r="BY24" s="7"/>
      <c r="BZ24" s="7"/>
      <c r="CA24" s="7"/>
      <c r="CB24" s="7"/>
      <c r="CC24" s="7"/>
      <c r="CD24" s="7"/>
    </row>
    <row r="25" spans="1:115" x14ac:dyDescent="0.2">
      <c r="A25" s="73"/>
      <c r="B25" s="41"/>
      <c r="C25" s="42"/>
      <c r="D25" s="42"/>
      <c r="E25" s="42"/>
      <c r="G25" s="90" t="s">
        <v>27</v>
      </c>
      <c r="H25" s="75">
        <f>-(('Gray''s Harbor CPA Eff. 7.1.18'!N23*'Gray''s Harbor CPA Eff. 7.1.19'!H17)-'Gray''s Harbor CPA Eff. 7.1.18'!N21)/'Gray''s Harbor CPA Eff. 7.1.19'!H17</f>
        <v>-0.4416845035428571</v>
      </c>
      <c r="K25" s="9"/>
      <c r="N25" s="7"/>
      <c r="O25" s="7"/>
      <c r="P25" s="7"/>
      <c r="Q25" s="7"/>
      <c r="R25" s="41"/>
      <c r="S25" s="41"/>
      <c r="T25" s="41"/>
      <c r="U25" s="45"/>
      <c r="V25" s="45"/>
      <c r="AD25" s="10"/>
      <c r="AE25" s="10"/>
      <c r="AF25" s="10"/>
      <c r="AG25" s="10"/>
      <c r="AH25" s="10"/>
      <c r="AI25" s="10"/>
      <c r="BY25" s="7"/>
      <c r="BZ25" s="7"/>
      <c r="CA25" s="7"/>
      <c r="CB25" s="7"/>
      <c r="CC25" s="7"/>
      <c r="CD25" s="7"/>
    </row>
    <row r="26" spans="1:115" x14ac:dyDescent="0.2">
      <c r="A26" s="74"/>
      <c r="B26" s="41"/>
      <c r="C26" s="42"/>
      <c r="D26" s="42"/>
      <c r="E26" s="42"/>
      <c r="F26" s="42"/>
      <c r="G26" s="69" t="s">
        <v>15</v>
      </c>
      <c r="H26" s="76">
        <f>+H24+H23+H25</f>
        <v>-2.2052125393132873</v>
      </c>
      <c r="I26" s="22"/>
      <c r="J26" s="9"/>
      <c r="K26" s="9"/>
      <c r="N26" s="7"/>
      <c r="O26" s="7"/>
      <c r="P26" s="7"/>
      <c r="Q26" s="7"/>
      <c r="R26" s="41"/>
      <c r="S26" s="41"/>
      <c r="T26" s="41"/>
      <c r="U26" s="45"/>
      <c r="V26" s="45"/>
      <c r="AD26" s="10"/>
      <c r="AE26" s="10"/>
      <c r="AF26" s="10"/>
      <c r="AG26" s="10"/>
      <c r="AH26" s="10"/>
      <c r="AI26" s="10"/>
      <c r="BY26" s="7"/>
      <c r="BZ26" s="7"/>
      <c r="CA26" s="7"/>
      <c r="CB26" s="7"/>
      <c r="CC26" s="7"/>
      <c r="CD26" s="7"/>
    </row>
    <row r="27" spans="1:115" x14ac:dyDescent="0.2">
      <c r="A27" s="74"/>
      <c r="B27" s="41"/>
      <c r="C27" s="42"/>
      <c r="D27" s="42"/>
      <c r="E27" s="42"/>
      <c r="F27" s="42"/>
      <c r="G27" s="42"/>
      <c r="H27" s="75"/>
      <c r="I27" s="46"/>
      <c r="J27" s="9"/>
      <c r="K27" s="9"/>
      <c r="N27" s="7"/>
      <c r="O27" s="7"/>
      <c r="P27" s="7"/>
      <c r="Q27" s="7"/>
      <c r="R27" s="41"/>
      <c r="S27" s="41"/>
      <c r="T27" s="41"/>
      <c r="U27" s="45"/>
      <c r="V27" s="45"/>
      <c r="AD27" s="10"/>
      <c r="AE27" s="10"/>
      <c r="AF27" s="10"/>
      <c r="AG27" s="10"/>
      <c r="AH27" s="10"/>
      <c r="AI27" s="10"/>
      <c r="BY27" s="7"/>
      <c r="BZ27" s="7"/>
      <c r="CA27" s="7"/>
      <c r="CB27" s="7"/>
      <c r="CC27" s="7"/>
      <c r="CD27" s="7"/>
    </row>
    <row r="28" spans="1:115" x14ac:dyDescent="0.2">
      <c r="A28" s="70"/>
      <c r="C28" s="42"/>
      <c r="D28" s="42"/>
      <c r="E28" s="42"/>
      <c r="F28" s="42"/>
      <c r="G28" s="42" t="s">
        <v>16</v>
      </c>
      <c r="H28" s="82">
        <f>+'[4]Gray''s Harbor Comm Credit'!$H$27</f>
        <v>-1.6872688515627512</v>
      </c>
      <c r="I28" s="47"/>
      <c r="J28" s="9"/>
      <c r="K28" s="48"/>
      <c r="L28" s="30"/>
      <c r="M28" s="30"/>
      <c r="N28" s="30"/>
      <c r="O28" s="30"/>
      <c r="P28" s="30"/>
      <c r="Q28" s="30"/>
      <c r="R28" s="30"/>
      <c r="T28" s="30"/>
      <c r="AD28" s="10"/>
      <c r="AE28" s="10"/>
      <c r="AF28" s="10"/>
      <c r="AG28" s="10"/>
      <c r="AH28" s="10"/>
      <c r="AI28" s="10"/>
      <c r="BY28" s="7"/>
      <c r="BZ28" s="7"/>
      <c r="CA28" s="7"/>
      <c r="CB28" s="7"/>
      <c r="CC28" s="7"/>
      <c r="CD28" s="7"/>
    </row>
    <row r="29" spans="1:115" x14ac:dyDescent="0.2">
      <c r="A29" s="49"/>
      <c r="B29" s="49"/>
      <c r="C29" s="42"/>
      <c r="D29" s="42"/>
      <c r="E29" s="42"/>
      <c r="F29" s="42"/>
      <c r="G29" s="42" t="s">
        <v>14</v>
      </c>
      <c r="H29" s="75">
        <f>H28-H26</f>
        <v>0.51794368775053612</v>
      </c>
      <c r="I29" s="47"/>
      <c r="J29" s="66">
        <f>H29/H28</f>
        <v>-0.30697164074997046</v>
      </c>
      <c r="K29" s="9"/>
      <c r="N29" s="7"/>
      <c r="O29" s="7"/>
      <c r="P29" s="7"/>
      <c r="Q29" s="7"/>
      <c r="U29" s="30"/>
      <c r="AD29" s="10"/>
      <c r="AE29" s="10"/>
      <c r="AF29" s="10"/>
      <c r="AG29" s="10"/>
      <c r="AH29" s="10"/>
      <c r="AI29" s="10"/>
      <c r="BY29" s="7"/>
      <c r="BZ29" s="7"/>
      <c r="CA29" s="7"/>
      <c r="CB29" s="7"/>
      <c r="CC29" s="7"/>
      <c r="CD29" s="7"/>
    </row>
    <row r="30" spans="1:115" x14ac:dyDescent="0.2">
      <c r="A30" s="49"/>
      <c r="B30" s="49"/>
      <c r="C30" s="49"/>
      <c r="D30" s="49"/>
      <c r="E30" s="49"/>
      <c r="F30" s="42"/>
      <c r="G30" s="42" t="s">
        <v>17</v>
      </c>
      <c r="H30" s="74">
        <f>H29*H17</f>
        <v>20756.593286602736</v>
      </c>
      <c r="I30" s="50"/>
      <c r="J30" s="9"/>
      <c r="K30" s="51"/>
      <c r="L30" s="9"/>
      <c r="M30" s="48"/>
      <c r="N30" s="48"/>
      <c r="O30" s="30"/>
      <c r="P30" s="30"/>
      <c r="Q30" s="30"/>
      <c r="R30" s="30"/>
      <c r="S30" s="30"/>
      <c r="T30" s="30"/>
      <c r="U30" s="30"/>
      <c r="V30" s="30"/>
      <c r="W30" s="30"/>
      <c r="X30" s="52"/>
      <c r="Y30" s="28"/>
      <c r="AG30" s="10"/>
      <c r="AH30" s="10"/>
      <c r="AI30" s="10"/>
      <c r="CB30" s="7"/>
      <c r="CC30" s="7"/>
      <c r="CD30" s="7"/>
    </row>
    <row r="31" spans="1:115" x14ac:dyDescent="0.2">
      <c r="A31" s="49"/>
      <c r="B31" s="49"/>
      <c r="C31" s="49"/>
      <c r="D31" s="49"/>
      <c r="E31" s="49"/>
      <c r="F31" s="49"/>
      <c r="G31" s="49"/>
      <c r="H31" s="49"/>
      <c r="I31" s="49"/>
      <c r="J31" s="49"/>
      <c r="K31" s="4"/>
      <c r="L31" s="9"/>
      <c r="M31" s="9"/>
      <c r="O31" s="7"/>
      <c r="P31" s="7"/>
      <c r="Q31" s="7"/>
      <c r="W31" s="49"/>
      <c r="X31" s="23"/>
      <c r="Y31" s="5"/>
      <c r="AG31" s="10"/>
      <c r="AH31" s="10"/>
      <c r="AI31" s="10"/>
      <c r="CB31" s="7"/>
      <c r="CC31" s="7"/>
      <c r="CD31" s="7"/>
    </row>
    <row r="32" spans="1:115" x14ac:dyDescent="0.2">
      <c r="A32" s="53"/>
      <c r="B32" s="53"/>
      <c r="C32" s="53"/>
      <c r="D32" s="53"/>
      <c r="E32" s="53"/>
      <c r="F32" s="53"/>
      <c r="G32" s="53"/>
      <c r="H32" s="53"/>
      <c r="I32" s="53"/>
      <c r="J32" s="53"/>
      <c r="K32" s="48"/>
      <c r="L32" s="9"/>
      <c r="M32" s="38"/>
      <c r="N32" s="38"/>
      <c r="O32" s="36"/>
      <c r="P32" s="36"/>
      <c r="Q32" s="36"/>
      <c r="R32" s="36"/>
      <c r="S32" s="36"/>
      <c r="T32" s="36"/>
      <c r="U32" s="36"/>
      <c r="V32" s="36"/>
      <c r="W32" s="36"/>
      <c r="AG32" s="10"/>
      <c r="AH32" s="10"/>
      <c r="AI32" s="10"/>
      <c r="CB32" s="7"/>
      <c r="CC32" s="7"/>
      <c r="CD32" s="7"/>
    </row>
    <row r="33" spans="2:31" x14ac:dyDescent="0.2">
      <c r="L33" s="9"/>
      <c r="M33" s="59"/>
      <c r="P33" s="38"/>
      <c r="Q33" s="38"/>
      <c r="R33" s="38"/>
      <c r="S33" s="38"/>
      <c r="T33" s="38"/>
      <c r="U33" s="38"/>
      <c r="V33" s="38"/>
      <c r="W33" s="38"/>
      <c r="X33" s="38"/>
      <c r="Y33" s="38"/>
      <c r="Z33" s="38"/>
      <c r="AA33" s="9"/>
      <c r="AB33" s="9"/>
      <c r="AC33" s="9"/>
      <c r="AD33" s="9"/>
      <c r="AE33" s="9"/>
    </row>
    <row r="34" spans="2:31" x14ac:dyDescent="0.2">
      <c r="B34" s="65"/>
      <c r="C34" s="65"/>
      <c r="D34" s="65"/>
      <c r="E34" s="65"/>
      <c r="F34" s="65"/>
      <c r="G34" s="65"/>
      <c r="H34" s="65"/>
      <c r="I34" s="65"/>
      <c r="J34" s="65"/>
      <c r="K34" s="65"/>
      <c r="L34" s="65"/>
      <c r="M34" s="65"/>
      <c r="N34" s="21"/>
      <c r="P34" s="4"/>
      <c r="Q34" s="4"/>
      <c r="R34" s="4"/>
      <c r="S34" s="4"/>
      <c r="T34" s="4"/>
      <c r="U34" s="4"/>
      <c r="V34" s="4"/>
      <c r="W34" s="4"/>
      <c r="X34" s="4"/>
      <c r="Y34" s="4"/>
      <c r="Z34" s="4"/>
      <c r="AA34" s="48"/>
      <c r="AB34" s="9"/>
      <c r="AC34" s="9"/>
      <c r="AD34" s="9"/>
      <c r="AE34" s="9"/>
    </row>
    <row r="35" spans="2:31" x14ac:dyDescent="0.2">
      <c r="L35" s="9"/>
      <c r="M35" s="59"/>
      <c r="N35" s="54"/>
      <c r="R35" s="9"/>
      <c r="S35" s="9"/>
      <c r="T35" s="9"/>
      <c r="U35" s="9"/>
      <c r="V35" s="9"/>
      <c r="W35" s="9"/>
      <c r="X35" s="9"/>
      <c r="Y35" s="9"/>
      <c r="Z35" s="9"/>
      <c r="AA35" s="9"/>
      <c r="AB35" s="9"/>
      <c r="AC35" s="9"/>
      <c r="AD35" s="9"/>
      <c r="AE35" s="9"/>
    </row>
    <row r="36" spans="2:31" x14ac:dyDescent="0.2">
      <c r="L36" s="9"/>
      <c r="M36" s="59"/>
      <c r="N36" s="21"/>
      <c r="R36" s="9"/>
      <c r="S36" s="9"/>
      <c r="T36" s="9"/>
      <c r="U36" s="9"/>
      <c r="V36" s="9"/>
      <c r="W36" s="9"/>
      <c r="X36" s="9"/>
      <c r="Y36" s="60"/>
      <c r="Z36" s="9"/>
      <c r="AA36" s="9"/>
      <c r="AB36" s="9"/>
      <c r="AC36" s="9"/>
      <c r="AD36" s="9"/>
      <c r="AE36" s="9"/>
    </row>
    <row r="37" spans="2:31" x14ac:dyDescent="0.2">
      <c r="L37" s="9"/>
      <c r="M37" s="9"/>
      <c r="N37" s="51"/>
      <c r="R37" s="9"/>
      <c r="S37" s="9"/>
      <c r="T37" s="9"/>
      <c r="U37" s="9"/>
      <c r="V37" s="9"/>
      <c r="W37" s="9"/>
      <c r="X37" s="9"/>
      <c r="Y37" s="9"/>
      <c r="Z37" s="9"/>
      <c r="AA37" s="9"/>
      <c r="AB37" s="9"/>
      <c r="AC37" s="9"/>
      <c r="AD37" s="9"/>
      <c r="AE37" s="9"/>
    </row>
    <row r="38" spans="2:31" x14ac:dyDescent="0.2">
      <c r="L38" s="9"/>
      <c r="M38" s="9"/>
      <c r="R38" s="9"/>
      <c r="S38" s="9"/>
      <c r="T38" s="9"/>
      <c r="U38" s="9"/>
      <c r="V38" s="9"/>
      <c r="W38" s="9"/>
      <c r="X38" s="61"/>
      <c r="Y38" s="61"/>
      <c r="Z38" s="61"/>
      <c r="AA38" s="62"/>
      <c r="AB38" s="9"/>
      <c r="AC38" s="9"/>
      <c r="AD38" s="9"/>
      <c r="AE38" s="9"/>
    </row>
    <row r="39" spans="2:31" x14ac:dyDescent="0.2">
      <c r="L39" s="9"/>
      <c r="M39" s="9"/>
      <c r="N39" s="55"/>
      <c r="R39" s="9"/>
      <c r="S39" s="9"/>
      <c r="T39" s="9"/>
      <c r="U39" s="9"/>
      <c r="V39" s="9"/>
      <c r="W39" s="9"/>
      <c r="X39" s="61"/>
      <c r="Y39" s="61"/>
      <c r="Z39" s="61"/>
      <c r="AA39" s="62"/>
      <c r="AB39" s="9"/>
      <c r="AC39" s="9"/>
      <c r="AD39" s="9"/>
      <c r="AE39" s="9"/>
    </row>
    <row r="40" spans="2:31" x14ac:dyDescent="0.2">
      <c r="X40" s="41"/>
      <c r="Y40" s="41"/>
      <c r="Z40" s="41"/>
      <c r="AA40" s="45"/>
    </row>
    <row r="43" spans="2:31" x14ac:dyDescent="0.2">
      <c r="AA43" s="30"/>
    </row>
    <row r="44" spans="2:31" x14ac:dyDescent="0.2">
      <c r="AA44" s="30"/>
    </row>
    <row r="45" spans="2:31" x14ac:dyDescent="0.2">
      <c r="AA45" s="30"/>
    </row>
    <row r="47" spans="2:31" x14ac:dyDescent="0.2">
      <c r="AA47" s="36"/>
    </row>
  </sheetData>
  <pageMargins left="0.75" right="0.25" top="1" bottom="1" header="0.5" footer="0.5"/>
  <pageSetup scale="74"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Q47"/>
  <sheetViews>
    <sheetView showGridLines="0" view="pageBreakPreview" zoomScaleNormal="100" zoomScaleSheetLayoutView="100" workbookViewId="0">
      <selection activeCell="A5" sqref="A5"/>
    </sheetView>
  </sheetViews>
  <sheetFormatPr defaultRowHeight="12.75" x14ac:dyDescent="0.2"/>
  <cols>
    <col min="1" max="1" width="33.7109375" style="7" customWidth="1"/>
    <col min="2" max="5" width="10.28515625" style="7" bestFit="1" customWidth="1"/>
    <col min="6" max="6" width="9.28515625" style="7" bestFit="1" customWidth="1"/>
    <col min="7" max="12" width="10.85546875" style="7" bestFit="1" customWidth="1"/>
    <col min="13" max="13" width="11.5703125" style="7" customWidth="1"/>
    <col min="14" max="14" width="11.85546875" style="9" bestFit="1" customWidth="1"/>
    <col min="15" max="15" width="1.85546875" style="9" customWidth="1"/>
    <col min="16" max="16" width="8" style="9" customWidth="1"/>
    <col min="17" max="17" width="9.5703125" style="9" customWidth="1"/>
    <col min="18" max="18" width="9.5703125" style="7" customWidth="1"/>
    <col min="19" max="25" width="9.140625" style="7" customWidth="1"/>
    <col min="26" max="26" width="9.140625" style="7"/>
    <col min="27" max="27" width="11.28515625" style="7" bestFit="1" customWidth="1"/>
    <col min="28" max="32" width="9.140625" style="7"/>
    <col min="33" max="33" width="9.85546875" style="7" bestFit="1" customWidth="1"/>
    <col min="34" max="34" width="9.28515625" style="7" bestFit="1" customWidth="1"/>
    <col min="35" max="35" width="9.85546875" style="7" bestFit="1" customWidth="1"/>
    <col min="36" max="36" width="9.28515625" style="10" bestFit="1" customWidth="1"/>
    <col min="37" max="37" width="9.85546875" style="10" bestFit="1" customWidth="1"/>
    <col min="38" max="38" width="9.28515625" style="10" bestFit="1" customWidth="1"/>
    <col min="39" max="39" width="9.85546875" style="10" bestFit="1" customWidth="1"/>
    <col min="40" max="40" width="9.140625" style="10"/>
    <col min="41" max="41" width="9.85546875" style="10" bestFit="1" customWidth="1"/>
    <col min="42" max="42" width="0" style="10" hidden="1" customWidth="1"/>
    <col min="43" max="43" width="9.85546875" style="10" hidden="1" customWidth="1"/>
    <col min="44" max="44" width="0" style="10" hidden="1" customWidth="1"/>
    <col min="45" max="45" width="9.85546875" style="10" hidden="1" customWidth="1"/>
    <col min="46" max="46" width="0" style="10" hidden="1" customWidth="1"/>
    <col min="47" max="47" width="9.85546875" style="10" hidden="1" customWidth="1"/>
    <col min="48" max="52" width="0" style="10" hidden="1" customWidth="1"/>
    <col min="53" max="57" width="9.140625" style="10"/>
    <col min="58" max="61" width="0" style="10" hidden="1" customWidth="1"/>
    <col min="62" max="82" width="9.140625" style="10"/>
    <col min="83" max="16384" width="9.140625" style="7"/>
  </cols>
  <sheetData>
    <row r="1" spans="1:82" ht="14.25" customHeight="1" x14ac:dyDescent="0.25">
      <c r="A1" s="1" t="s">
        <v>10</v>
      </c>
    </row>
    <row r="2" spans="1:82" s="2" customFormat="1" ht="14.25" customHeight="1" x14ac:dyDescent="0.25">
      <c r="A2" s="1" t="s">
        <v>0</v>
      </c>
      <c r="F2" s="101" t="s">
        <v>26</v>
      </c>
      <c r="N2" s="3"/>
      <c r="O2" s="3"/>
      <c r="P2" s="4"/>
      <c r="Q2" s="4"/>
      <c r="R2" s="5"/>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row>
    <row r="3" spans="1:82" s="2" customFormat="1" ht="14.25" customHeight="1" x14ac:dyDescent="0.25">
      <c r="A3" s="1" t="s">
        <v>8</v>
      </c>
      <c r="N3" s="3"/>
      <c r="O3" s="3"/>
      <c r="P3" s="4"/>
      <c r="Q3" s="4"/>
      <c r="R3" s="5"/>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row>
    <row r="4" spans="1:82" s="2" customFormat="1" ht="14.25" customHeight="1" x14ac:dyDescent="0.25">
      <c r="A4" s="1" t="s">
        <v>18</v>
      </c>
      <c r="N4" s="3"/>
      <c r="O4" s="3"/>
      <c r="P4" s="4"/>
      <c r="Q4" s="4"/>
      <c r="R4" s="5"/>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row>
    <row r="5" spans="1:82" x14ac:dyDescent="0.2">
      <c r="B5" s="8"/>
      <c r="C5" s="8"/>
      <c r="D5" s="8"/>
      <c r="E5" s="8"/>
      <c r="F5" s="8"/>
      <c r="G5" s="8"/>
      <c r="H5" s="8"/>
      <c r="I5" s="8"/>
      <c r="J5" s="8"/>
      <c r="K5" s="8"/>
      <c r="L5" s="8"/>
      <c r="M5" s="8"/>
      <c r="P5" s="4"/>
      <c r="Q5" s="4"/>
      <c r="R5" s="5"/>
    </row>
    <row r="6" spans="1:82" s="11" customFormat="1" x14ac:dyDescent="0.2">
      <c r="B6" s="67">
        <v>43586</v>
      </c>
      <c r="C6" s="67">
        <v>42887</v>
      </c>
      <c r="D6" s="67">
        <v>42917</v>
      </c>
      <c r="E6" s="67">
        <v>42948</v>
      </c>
      <c r="F6" s="67">
        <v>42979</v>
      </c>
      <c r="G6" s="67">
        <v>43009</v>
      </c>
      <c r="H6" s="67">
        <v>43040</v>
      </c>
      <c r="I6" s="67">
        <v>43070</v>
      </c>
      <c r="J6" s="67">
        <v>43101</v>
      </c>
      <c r="K6" s="67">
        <v>43132</v>
      </c>
      <c r="L6" s="67">
        <v>43160</v>
      </c>
      <c r="M6" s="67">
        <v>43191</v>
      </c>
      <c r="N6" s="68" t="s">
        <v>1</v>
      </c>
      <c r="O6" s="14"/>
      <c r="P6" s="15"/>
      <c r="Q6" s="15"/>
      <c r="R6" s="16"/>
      <c r="S6" s="16"/>
      <c r="T6" s="16"/>
      <c r="U6" s="16"/>
      <c r="V6" s="17"/>
      <c r="W6" s="17"/>
      <c r="X6" s="17"/>
      <c r="Y6" s="17"/>
      <c r="Z6" s="17"/>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row>
    <row r="7" spans="1:82" s="11" customFormat="1" x14ac:dyDescent="0.2">
      <c r="B7" s="12"/>
      <c r="C7" s="12"/>
      <c r="D7" s="12"/>
      <c r="E7" s="12"/>
      <c r="F7" s="12"/>
      <c r="G7" s="12"/>
      <c r="H7" s="12"/>
      <c r="I7" s="12"/>
      <c r="J7" s="12"/>
      <c r="K7" s="12"/>
      <c r="L7" s="12"/>
      <c r="M7" s="12"/>
      <c r="N7" s="13"/>
      <c r="O7" s="14"/>
      <c r="P7" s="15"/>
      <c r="Q7" s="15"/>
      <c r="R7" s="16"/>
      <c r="S7" s="16"/>
      <c r="T7" s="16"/>
      <c r="U7" s="16"/>
      <c r="V7" s="17"/>
      <c r="W7" s="17"/>
      <c r="X7" s="17"/>
      <c r="Y7" s="17"/>
      <c r="Z7" s="17"/>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row>
    <row r="8" spans="1:82" s="11" customFormat="1" x14ac:dyDescent="0.2">
      <c r="A8" s="19" t="s">
        <v>2</v>
      </c>
      <c r="B8" s="20"/>
      <c r="C8" s="20"/>
      <c r="D8" s="20"/>
      <c r="E8" s="20"/>
      <c r="F8" s="20"/>
      <c r="G8" s="20"/>
      <c r="H8" s="20"/>
      <c r="I8" s="20"/>
      <c r="J8" s="20"/>
      <c r="K8" s="20"/>
      <c r="L8" s="20"/>
      <c r="M8" s="20"/>
      <c r="N8" s="9"/>
      <c r="O8" s="14"/>
      <c r="P8" s="15"/>
      <c r="Q8" s="15"/>
      <c r="R8" s="16"/>
      <c r="S8" s="16"/>
      <c r="T8" s="16"/>
      <c r="U8" s="16"/>
      <c r="V8" s="17"/>
      <c r="W8" s="17"/>
      <c r="X8" s="17"/>
      <c r="Y8" s="17"/>
      <c r="Z8" s="17"/>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row>
    <row r="9" spans="1:82" x14ac:dyDescent="0.2">
      <c r="A9" s="7" t="s">
        <v>3</v>
      </c>
      <c r="B9" s="87">
        <f>'[5]Gray''s Harbor Comm Credit'!B9</f>
        <v>86.52</v>
      </c>
      <c r="C9" s="87">
        <f>'[5]Gray''s Harbor Comm Credit'!C9</f>
        <v>86.230000000000018</v>
      </c>
      <c r="D9" s="87">
        <f>'[5]Gray''s Harbor Comm Credit'!D9</f>
        <v>85.95</v>
      </c>
      <c r="E9" s="87">
        <f>'[5]Gray''s Harbor Comm Credit'!E9</f>
        <v>91.679999999999993</v>
      </c>
      <c r="F9" s="87">
        <f>'[5]Gray''s Harbor Comm Credit'!F9</f>
        <v>85.320000000000007</v>
      </c>
      <c r="G9" s="87">
        <f>'[5]Gray''s Harbor Comm Credit'!G9</f>
        <v>94.319999999999979</v>
      </c>
      <c r="H9" s="87">
        <f>'[5]Gray''s Harbor Comm Credit'!H9</f>
        <v>103.06</v>
      </c>
      <c r="I9" s="87">
        <f>'[5]Gray''s Harbor Comm Credit'!I9</f>
        <v>90.209999999999965</v>
      </c>
      <c r="J9" s="87">
        <f>'[5]Gray''s Harbor Comm Credit'!J9</f>
        <v>101.23047600000004</v>
      </c>
      <c r="K9" s="87">
        <f>'[5]Gray''s Harbor Comm Credit'!K9</f>
        <v>75.430160000000001</v>
      </c>
      <c r="L9" s="87">
        <f>'[5]Gray''s Harbor Comm Credit'!L9</f>
        <v>73.049207999999993</v>
      </c>
      <c r="M9" s="87">
        <f>'[5]Gray''s Harbor Comm Credit'!M9</f>
        <v>84.13475200000002</v>
      </c>
      <c r="N9" s="54">
        <f>SUM(B9:M9)</f>
        <v>1057.1345959999999</v>
      </c>
      <c r="P9" s="22"/>
      <c r="Q9" s="22"/>
      <c r="R9" s="23"/>
      <c r="S9" s="24"/>
      <c r="T9" s="24"/>
      <c r="U9" s="24"/>
      <c r="V9" s="24"/>
      <c r="W9" s="24"/>
      <c r="X9" s="24"/>
      <c r="Y9" s="24"/>
      <c r="Z9" s="24"/>
    </row>
    <row r="10" spans="1:82" x14ac:dyDescent="0.2">
      <c r="B10" s="26"/>
      <c r="C10" s="26"/>
      <c r="D10" s="26"/>
      <c r="E10" s="26"/>
      <c r="F10" s="26"/>
      <c r="G10" s="26"/>
      <c r="H10" s="26"/>
      <c r="I10" s="26"/>
      <c r="J10" s="26"/>
      <c r="K10" s="26"/>
      <c r="L10" s="26"/>
      <c r="M10" s="26"/>
      <c r="N10" s="25"/>
      <c r="P10" s="22"/>
      <c r="Q10" s="22"/>
      <c r="R10" s="23"/>
      <c r="S10" s="23"/>
      <c r="T10" s="23"/>
      <c r="U10" s="23"/>
      <c r="V10" s="23"/>
      <c r="W10" s="23"/>
      <c r="X10" s="23"/>
      <c r="Y10" s="23"/>
      <c r="Z10" s="23"/>
    </row>
    <row r="11" spans="1:82" x14ac:dyDescent="0.2">
      <c r="A11" s="19" t="s">
        <v>11</v>
      </c>
      <c r="B11" s="10"/>
      <c r="C11" s="10"/>
      <c r="D11" s="10"/>
      <c r="E11" s="10"/>
      <c r="F11" s="10"/>
      <c r="G11" s="10"/>
      <c r="H11" s="10"/>
      <c r="I11" s="10"/>
      <c r="J11" s="10"/>
      <c r="K11" s="10"/>
      <c r="L11" s="10"/>
      <c r="M11" s="10"/>
      <c r="P11" s="22"/>
      <c r="Q11" s="22"/>
      <c r="R11" s="23"/>
      <c r="S11" s="24"/>
      <c r="T11" s="24"/>
      <c r="U11" s="24"/>
      <c r="V11" s="24"/>
      <c r="W11" s="24"/>
      <c r="X11" s="24"/>
      <c r="Y11" s="24"/>
      <c r="Z11" s="24"/>
    </row>
    <row r="12" spans="1:82" x14ac:dyDescent="0.2">
      <c r="A12" s="7" t="s">
        <v>3</v>
      </c>
      <c r="B12" s="86">
        <f>'[5]Gray''s Harbor Comm Credit'!B13</f>
        <v>62.715000000000018</v>
      </c>
      <c r="C12" s="86">
        <f>'[5]Gray''s Harbor Comm Credit'!C13</f>
        <v>85.117999999999967</v>
      </c>
      <c r="D12" s="86">
        <f>'[5]Gray''s Harbor Comm Credit'!D13</f>
        <v>94.094999999999985</v>
      </c>
      <c r="E12" s="86">
        <f>'[5]Gray''s Harbor Comm Credit'!E13</f>
        <v>80.640000000000015</v>
      </c>
      <c r="F12" s="86">
        <f>'[5]Gray''s Harbor Comm Credit'!F13</f>
        <v>61.321999999999989</v>
      </c>
      <c r="G12" s="86">
        <f>'[5]Gray''s Harbor Comm Credit'!G13</f>
        <v>22.389000000000003</v>
      </c>
      <c r="H12" s="86">
        <f>'[5]Gray''s Harbor Comm Credit'!H13</f>
        <v>35.186999999999998</v>
      </c>
      <c r="I12" s="86">
        <f>'[5]Gray''s Harbor Comm Credit'!I13</f>
        <v>32.935000000000016</v>
      </c>
      <c r="J12" s="86">
        <f>'[5]Gray''s Harbor Comm Credit'!J13</f>
        <v>-18.182946821271486</v>
      </c>
      <c r="K12" s="86">
        <f>'[5]Gray''s Harbor Comm Credit'!K13</f>
        <v>-33.516313474610158</v>
      </c>
      <c r="L12" s="86">
        <f>'[5]Gray''s Harbor Comm Credit'!L13</f>
        <v>-38.282307077169129</v>
      </c>
      <c r="M12" s="86">
        <f>'[5]Gray''s Harbor Comm Credit'!M13</f>
        <v>-50.741630489146729</v>
      </c>
      <c r="N12" s="27"/>
      <c r="P12" s="22"/>
      <c r="Q12" s="22"/>
      <c r="R12" s="23"/>
      <c r="S12" s="24"/>
      <c r="T12" s="24"/>
      <c r="U12" s="24"/>
      <c r="V12" s="24"/>
      <c r="W12" s="24"/>
      <c r="X12" s="24"/>
      <c r="Y12" s="24"/>
      <c r="Z12" s="24"/>
    </row>
    <row r="13" spans="1:82" x14ac:dyDescent="0.2">
      <c r="B13" s="10"/>
      <c r="C13" s="10"/>
      <c r="D13" s="10"/>
      <c r="E13" s="10"/>
      <c r="F13" s="10"/>
      <c r="G13" s="10"/>
      <c r="H13" s="10"/>
      <c r="I13" s="10"/>
      <c r="J13" s="10"/>
      <c r="K13" s="10"/>
      <c r="L13" s="10"/>
      <c r="M13" s="10"/>
      <c r="P13" s="4"/>
      <c r="Q13" s="4"/>
      <c r="R13" s="5"/>
    </row>
    <row r="14" spans="1:82" x14ac:dyDescent="0.2">
      <c r="A14" s="19" t="s">
        <v>4</v>
      </c>
      <c r="B14" s="29"/>
      <c r="C14" s="29"/>
      <c r="D14" s="29"/>
      <c r="E14" s="29"/>
      <c r="F14" s="29"/>
      <c r="G14" s="29"/>
      <c r="H14" s="29"/>
      <c r="I14" s="29"/>
      <c r="J14" s="29"/>
      <c r="K14" s="29"/>
      <c r="L14" s="29"/>
      <c r="M14" s="29"/>
      <c r="P14" s="4"/>
      <c r="Q14" s="4"/>
      <c r="R14" s="23"/>
    </row>
    <row r="15" spans="1:82" x14ac:dyDescent="0.2">
      <c r="A15" s="7" t="s">
        <v>3</v>
      </c>
      <c r="B15" s="58">
        <f t="shared" ref="B15:M15" si="0">B9*B12</f>
        <v>5426.1018000000013</v>
      </c>
      <c r="C15" s="58">
        <f t="shared" si="0"/>
        <v>7339.7251399999986</v>
      </c>
      <c r="D15" s="58">
        <f t="shared" si="0"/>
        <v>8087.4652499999993</v>
      </c>
      <c r="E15" s="58">
        <f t="shared" si="0"/>
        <v>7393.0752000000011</v>
      </c>
      <c r="F15" s="58">
        <f t="shared" si="0"/>
        <v>5231.9930399999994</v>
      </c>
      <c r="G15" s="58">
        <f t="shared" si="0"/>
        <v>2111.7304799999997</v>
      </c>
      <c r="H15" s="58">
        <f t="shared" si="0"/>
        <v>3626.3722199999997</v>
      </c>
      <c r="I15" s="58">
        <f t="shared" si="0"/>
        <v>2971.0663500000005</v>
      </c>
      <c r="J15" s="58">
        <f t="shared" si="0"/>
        <v>-1840.6683618000002</v>
      </c>
      <c r="K15" s="58">
        <f t="shared" si="0"/>
        <v>-2528.1408880000004</v>
      </c>
      <c r="L15" s="58">
        <f t="shared" si="0"/>
        <v>-2796.4922123999995</v>
      </c>
      <c r="M15" s="58">
        <f t="shared" si="0"/>
        <v>-4269.1344972799998</v>
      </c>
      <c r="N15" s="56">
        <f>SUM(B15:M15)</f>
        <v>30753.093520519993</v>
      </c>
      <c r="P15" s="4"/>
      <c r="Q15" s="4"/>
      <c r="R15" s="5"/>
      <c r="S15" s="5"/>
      <c r="T15" s="5"/>
      <c r="U15" s="5"/>
      <c r="V15" s="5"/>
      <c r="W15" s="5"/>
      <c r="X15" s="5"/>
      <c r="Y15" s="5"/>
      <c r="Z15" s="5"/>
      <c r="AA15" s="30"/>
    </row>
    <row r="16" spans="1:82" x14ac:dyDescent="0.2">
      <c r="B16" s="10"/>
      <c r="C16" s="10"/>
      <c r="D16" s="10"/>
      <c r="E16" s="10"/>
      <c r="F16" s="10"/>
      <c r="G16" s="10"/>
      <c r="H16" s="10"/>
      <c r="I16" s="10"/>
      <c r="J16" s="10"/>
      <c r="K16" s="10"/>
      <c r="L16" s="10"/>
      <c r="M16" s="10"/>
      <c r="N16" s="31"/>
      <c r="P16" s="4"/>
      <c r="Q16" s="4"/>
      <c r="R16" s="5"/>
      <c r="AB16" s="65"/>
    </row>
    <row r="17" spans="1:121" x14ac:dyDescent="0.2">
      <c r="A17" s="32" t="s">
        <v>5</v>
      </c>
      <c r="B17" s="84">
        <f>'[5]Gray''s Harbor Comm Credit'!$B$18</f>
        <v>6410</v>
      </c>
      <c r="C17" s="84">
        <f>'[5]Gray''s Harbor Comm Credit'!$B$18</f>
        <v>6410</v>
      </c>
      <c r="D17" s="84">
        <f>'[5]Gray''s Harbor Comm Credit'!$B$18</f>
        <v>6410</v>
      </c>
      <c r="E17" s="84">
        <f>'[5]Gray''s Harbor Comm Credit'!$B$18</f>
        <v>6410</v>
      </c>
      <c r="F17" s="84">
        <f>'[5]Gray''s Harbor Comm Credit'!$B$18</f>
        <v>6410</v>
      </c>
      <c r="G17" s="84">
        <f>'[5]Gray''s Harbor Comm Credit'!$B$18</f>
        <v>6410</v>
      </c>
      <c r="H17" s="84">
        <f>'[5]Gray''s Harbor Comm Credit'!$B$18</f>
        <v>6410</v>
      </c>
      <c r="I17" s="84">
        <f>'[5]Gray''s Harbor Comm Credit'!$B$18</f>
        <v>6410</v>
      </c>
      <c r="J17" s="84">
        <f>'[5]Gray''s Harbor Comm Credit'!$B$18</f>
        <v>6410</v>
      </c>
      <c r="K17" s="84">
        <f>'[5]Gray''s Harbor Comm Credit'!$B$18</f>
        <v>6410</v>
      </c>
      <c r="L17" s="84">
        <f>'[5]Gray''s Harbor Comm Credit'!$B$18</f>
        <v>6410</v>
      </c>
      <c r="M17" s="84">
        <f>'[5]Gray''s Harbor Comm Credit'!$B$18</f>
        <v>6410</v>
      </c>
      <c r="N17" s="57">
        <f>SUM(B17:M17)</f>
        <v>76920</v>
      </c>
      <c r="P17" s="4">
        <f>N17/12</f>
        <v>6410</v>
      </c>
      <c r="S17" s="30"/>
      <c r="T17" s="30"/>
      <c r="U17" s="30"/>
      <c r="V17" s="30"/>
      <c r="W17" s="30"/>
      <c r="X17" s="30"/>
      <c r="Y17" s="30"/>
      <c r="Z17" s="30"/>
      <c r="AA17" s="30"/>
      <c r="AG17" s="33"/>
      <c r="AH17" s="33"/>
      <c r="AI17" s="33"/>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row>
    <row r="18" spans="1:121" x14ac:dyDescent="0.2">
      <c r="B18" s="10"/>
      <c r="C18" s="10"/>
      <c r="D18" s="10"/>
      <c r="E18" s="10"/>
      <c r="F18" s="10"/>
      <c r="G18" s="10"/>
      <c r="H18" s="10"/>
      <c r="I18" s="10"/>
      <c r="J18" s="10"/>
      <c r="K18" s="10"/>
      <c r="L18" s="10"/>
      <c r="M18" s="10"/>
      <c r="N18" s="31"/>
      <c r="AG18" s="24"/>
      <c r="AH18" s="24"/>
      <c r="AI18" s="24"/>
      <c r="AJ18" s="35"/>
      <c r="AK18" s="35"/>
      <c r="AL18" s="35"/>
      <c r="AM18" s="35"/>
      <c r="AN18" s="35"/>
      <c r="AO18" s="35"/>
      <c r="AP18" s="35"/>
      <c r="AQ18" s="35"/>
      <c r="AR18" s="35"/>
    </row>
    <row r="19" spans="1:121" x14ac:dyDescent="0.2">
      <c r="A19" s="7" t="s">
        <v>6</v>
      </c>
      <c r="B19" s="39">
        <f>IFERROR(B15/B17,0)</f>
        <v>0.84650574102964138</v>
      </c>
      <c r="C19" s="39">
        <f>IFERROR(C15/C17,0)</f>
        <v>1.1450429235569421</v>
      </c>
      <c r="D19" s="39">
        <f>IFERROR(D15/D17,0)</f>
        <v>1.2616950468018719</v>
      </c>
      <c r="E19" s="39">
        <f>IFERROR(E15/E17,0)</f>
        <v>1.1533658658346335</v>
      </c>
      <c r="F19" s="39">
        <f>IFERROR(F15/F17,0)</f>
        <v>0.8162235631825272</v>
      </c>
      <c r="G19" s="39">
        <f t="shared" ref="G19:M19" si="1">IFERROR(G15/G17,0)</f>
        <v>0.32944313260530417</v>
      </c>
      <c r="H19" s="39">
        <f t="shared" si="1"/>
        <v>0.56573669578783148</v>
      </c>
      <c r="I19" s="39">
        <f t="shared" si="1"/>
        <v>0.4635048907956319</v>
      </c>
      <c r="J19" s="39">
        <f t="shared" si="1"/>
        <v>-0.28715575067082688</v>
      </c>
      <c r="K19" s="39">
        <f t="shared" si="1"/>
        <v>-0.3944057547581904</v>
      </c>
      <c r="L19" s="39">
        <f t="shared" si="1"/>
        <v>-0.43627023594383768</v>
      </c>
      <c r="M19" s="39">
        <f t="shared" si="1"/>
        <v>-0.66601162204056163</v>
      </c>
      <c r="N19" s="37"/>
      <c r="P19" s="38"/>
      <c r="Q19" s="38"/>
      <c r="R19" s="36"/>
      <c r="S19" s="36"/>
      <c r="T19" s="36"/>
      <c r="U19" s="36"/>
      <c r="V19" s="36"/>
      <c r="W19" s="36"/>
      <c r="X19" s="36"/>
      <c r="Y19" s="36"/>
      <c r="Z19" s="36"/>
      <c r="AG19" s="24"/>
      <c r="AH19" s="24"/>
      <c r="AI19" s="24"/>
      <c r="AJ19" s="35"/>
      <c r="AK19" s="35"/>
      <c r="AL19" s="35"/>
      <c r="AM19" s="35"/>
      <c r="AN19" s="35"/>
      <c r="AO19" s="35"/>
      <c r="AP19" s="35"/>
      <c r="AQ19" s="35"/>
      <c r="AR19" s="35"/>
    </row>
    <row r="20" spans="1:121" x14ac:dyDescent="0.2">
      <c r="A20" s="10" t="s">
        <v>7</v>
      </c>
      <c r="B20" s="88">
        <f>'[6]Gray''s Harbor Comm Credit'!$M$21</f>
        <v>0.57999999999999996</v>
      </c>
      <c r="C20" s="88">
        <f>'[6]Gray''s Harbor Comm Credit'!$M$21</f>
        <v>0.57999999999999996</v>
      </c>
      <c r="D20" s="88">
        <f>'[6]Gray''s Harbor Comm Credit'!$N$25</f>
        <v>0.94</v>
      </c>
      <c r="E20" s="88">
        <f>'[6]Gray''s Harbor Comm Credit'!$N$25</f>
        <v>0.94</v>
      </c>
      <c r="F20" s="88">
        <f>'[6]Gray''s Harbor Comm Credit'!$N$25</f>
        <v>0.94</v>
      </c>
      <c r="G20" s="88">
        <f>'[6]Gray''s Harbor Comm Credit'!$N$25</f>
        <v>0.94</v>
      </c>
      <c r="H20" s="88">
        <f>'[6]Gray''s Harbor Comm Credit'!$N$25</f>
        <v>0.94</v>
      </c>
      <c r="I20" s="88">
        <f>'[6]Gray''s Harbor Comm Credit'!$N$25</f>
        <v>0.94</v>
      </c>
      <c r="J20" s="88">
        <f>'[6]Gray''s Harbor Comm Credit'!$N$25</f>
        <v>0.94</v>
      </c>
      <c r="K20" s="88">
        <f>'[6]Gray''s Harbor Comm Credit'!$N$25</f>
        <v>0.94</v>
      </c>
      <c r="L20" s="88">
        <f>'[6]Gray''s Harbor Comm Credit'!$N$25</f>
        <v>0.94</v>
      </c>
      <c r="M20" s="88">
        <f>'[6]Gray''s Harbor Comm Credit'!$N$25</f>
        <v>0.94</v>
      </c>
      <c r="N20" s="71"/>
      <c r="P20" s="38"/>
      <c r="Q20" s="38"/>
      <c r="R20" s="40"/>
      <c r="S20" s="40"/>
      <c r="T20" s="40"/>
      <c r="U20" s="40"/>
      <c r="V20" s="40"/>
      <c r="W20" s="40"/>
      <c r="X20" s="40"/>
      <c r="Y20" s="40"/>
      <c r="Z20" s="40"/>
      <c r="AA20" s="10"/>
      <c r="AB20" s="10"/>
      <c r="AC20" s="10"/>
      <c r="AD20" s="10"/>
      <c r="AE20" s="10"/>
      <c r="AF20" s="10"/>
      <c r="AG20" s="35"/>
      <c r="AH20" s="35"/>
      <c r="AI20" s="35"/>
      <c r="AJ20" s="35"/>
      <c r="AK20" s="35"/>
      <c r="AL20" s="35"/>
      <c r="AM20" s="35"/>
      <c r="AN20" s="35"/>
      <c r="AO20" s="35"/>
      <c r="AP20" s="35"/>
      <c r="AQ20" s="35"/>
      <c r="AR20" s="35"/>
    </row>
    <row r="21" spans="1:121" x14ac:dyDescent="0.2">
      <c r="A21" s="63" t="s">
        <v>9</v>
      </c>
      <c r="B21" s="64">
        <f>+(B19-B20)*B17</f>
        <v>1708.3018000000015</v>
      </c>
      <c r="C21" s="64">
        <f t="shared" ref="C21:M21" si="2">+(C19-C20)*C17</f>
        <v>3621.9251399999994</v>
      </c>
      <c r="D21" s="64">
        <f t="shared" si="2"/>
        <v>2062.0652499999997</v>
      </c>
      <c r="E21" s="64">
        <f t="shared" si="2"/>
        <v>1367.6752000000013</v>
      </c>
      <c r="F21" s="64">
        <f t="shared" si="2"/>
        <v>-793.40696000000025</v>
      </c>
      <c r="G21" s="64">
        <f t="shared" si="2"/>
        <v>-3913.6695199999995</v>
      </c>
      <c r="H21" s="64">
        <f t="shared" si="2"/>
        <v>-2399.0277799999999</v>
      </c>
      <c r="I21" s="64">
        <f t="shared" si="2"/>
        <v>-3054.3336499999991</v>
      </c>
      <c r="J21" s="64">
        <f t="shared" si="2"/>
        <v>-7866.0683618000003</v>
      </c>
      <c r="K21" s="64">
        <f t="shared" si="2"/>
        <v>-8553.5408880000014</v>
      </c>
      <c r="L21" s="64">
        <f t="shared" si="2"/>
        <v>-8821.8922124000001</v>
      </c>
      <c r="M21" s="64">
        <f t="shared" si="2"/>
        <v>-10294.534497279999</v>
      </c>
      <c r="N21" s="85">
        <f>SUM(B21:M21)</f>
        <v>-36936.506479479998</v>
      </c>
      <c r="P21" s="4"/>
      <c r="Q21" s="4"/>
      <c r="R21" s="5"/>
      <c r="S21" s="5"/>
      <c r="T21" s="5"/>
      <c r="U21" s="5"/>
      <c r="V21" s="5"/>
      <c r="W21" s="5"/>
      <c r="X21" s="5"/>
      <c r="Y21" s="5"/>
      <c r="Z21" s="5"/>
      <c r="AA21" s="30"/>
      <c r="AG21" s="24"/>
      <c r="AH21" s="24"/>
      <c r="AI21" s="24"/>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row>
    <row r="22" spans="1:121" x14ac:dyDescent="0.2">
      <c r="I22" s="10"/>
      <c r="N22" s="31"/>
      <c r="AG22" s="24"/>
      <c r="AH22" s="24"/>
      <c r="AI22" s="24"/>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row>
    <row r="23" spans="1:121" x14ac:dyDescent="0.2">
      <c r="B23" s="94"/>
      <c r="C23" s="41"/>
      <c r="D23" s="41"/>
      <c r="E23" s="41"/>
      <c r="F23" s="41"/>
      <c r="G23" s="41"/>
      <c r="H23" s="41"/>
      <c r="I23" s="42"/>
      <c r="J23" s="42"/>
      <c r="K23" s="42"/>
      <c r="L23" s="42"/>
      <c r="M23" s="42" t="s">
        <v>12</v>
      </c>
      <c r="N23" s="95">
        <f>ROUND(N21/N17,2)</f>
        <v>-0.48</v>
      </c>
      <c r="O23" s="89"/>
      <c r="X23" s="41"/>
      <c r="Y23" s="41"/>
      <c r="Z23" s="41"/>
      <c r="AA23" s="44"/>
      <c r="AB23" s="44"/>
      <c r="AG23" s="24"/>
      <c r="AH23" s="24"/>
      <c r="AI23" s="24"/>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row>
    <row r="24" spans="1:121" x14ac:dyDescent="0.2">
      <c r="A24" s="91" t="s">
        <v>19</v>
      </c>
      <c r="B24" s="92">
        <v>43069</v>
      </c>
      <c r="C24" s="92">
        <v>43100</v>
      </c>
      <c r="D24" s="92">
        <v>43131</v>
      </c>
      <c r="E24" s="92">
        <v>43159</v>
      </c>
      <c r="F24" s="92">
        <v>43190</v>
      </c>
      <c r="G24" s="92">
        <v>43220</v>
      </c>
      <c r="H24" s="41"/>
      <c r="I24" s="42"/>
      <c r="J24" s="42"/>
      <c r="K24" s="42"/>
      <c r="L24" s="42"/>
      <c r="M24" s="42" t="s">
        <v>13</v>
      </c>
      <c r="N24" s="95">
        <f>SUM(B28:G28)/SUM(H17:M17)</f>
        <v>-0.74251571007488304</v>
      </c>
      <c r="O24" s="89"/>
      <c r="X24" s="41"/>
      <c r="Y24" s="41"/>
      <c r="Z24" s="41"/>
      <c r="AA24" s="44"/>
      <c r="AB24" s="44"/>
    </row>
    <row r="25" spans="1:121" ht="25.5" x14ac:dyDescent="0.2">
      <c r="A25" s="93" t="s">
        <v>20</v>
      </c>
      <c r="B25" s="96">
        <f>H12-45</f>
        <v>-9.8130000000000024</v>
      </c>
      <c r="C25" s="96">
        <f t="shared" ref="C25:G25" si="3">I12-45</f>
        <v>-12.064999999999984</v>
      </c>
      <c r="D25" s="96">
        <f t="shared" si="3"/>
        <v>-63.182946821271486</v>
      </c>
      <c r="E25" s="96">
        <f t="shared" si="3"/>
        <v>-78.516313474610158</v>
      </c>
      <c r="F25" s="96">
        <f t="shared" si="3"/>
        <v>-83.282307077169122</v>
      </c>
      <c r="G25" s="96">
        <f t="shared" si="3"/>
        <v>-95.741630489146729</v>
      </c>
      <c r="H25" s="41"/>
      <c r="I25" s="42"/>
      <c r="J25" s="42"/>
      <c r="K25" s="42"/>
      <c r="L25" s="42"/>
      <c r="M25" s="69" t="s">
        <v>21</v>
      </c>
      <c r="N25" s="97">
        <f>+N24+N23</f>
        <v>-1.2225157100748829</v>
      </c>
      <c r="O25" s="22"/>
      <c r="X25" s="41"/>
      <c r="Y25" s="41"/>
      <c r="Z25" s="41"/>
      <c r="AA25" s="45"/>
      <c r="AB25" s="45"/>
    </row>
    <row r="26" spans="1:121" ht="25.5" x14ac:dyDescent="0.2">
      <c r="A26" s="93" t="s">
        <v>22</v>
      </c>
      <c r="B26" s="58">
        <f>H9*B25</f>
        <v>-1011.3277800000003</v>
      </c>
      <c r="C26" s="58">
        <f t="shared" ref="C26:G26" si="4">I9*C25</f>
        <v>-1088.3836499999982</v>
      </c>
      <c r="D26" s="58">
        <f t="shared" si="4"/>
        <v>-6396.0397818000019</v>
      </c>
      <c r="E26" s="58">
        <f t="shared" si="4"/>
        <v>-5922.4980880000003</v>
      </c>
      <c r="F26" s="58">
        <f t="shared" si="4"/>
        <v>-6083.7065723999985</v>
      </c>
      <c r="G26" s="58">
        <f t="shared" si="4"/>
        <v>-8055.1983372800005</v>
      </c>
      <c r="H26" s="41"/>
      <c r="I26" s="42"/>
      <c r="J26" s="42"/>
      <c r="K26" s="42"/>
      <c r="L26" s="42"/>
      <c r="M26" s="42"/>
      <c r="N26" s="95"/>
      <c r="O26" s="46"/>
      <c r="X26" s="41"/>
      <c r="Y26" s="41"/>
      <c r="Z26" s="41"/>
      <c r="AA26" s="45"/>
      <c r="AB26" s="45"/>
    </row>
    <row r="27" spans="1:121" x14ac:dyDescent="0.2">
      <c r="A27" s="93"/>
      <c r="B27" s="98"/>
      <c r="C27" s="98"/>
      <c r="D27" s="98"/>
      <c r="E27" s="98"/>
      <c r="F27" s="98"/>
      <c r="G27" s="98"/>
      <c r="H27" s="41"/>
      <c r="I27" s="42"/>
      <c r="J27" s="42"/>
      <c r="K27" s="42"/>
      <c r="L27" s="42"/>
      <c r="M27" s="42" t="s">
        <v>23</v>
      </c>
      <c r="N27" s="95">
        <v>1.25</v>
      </c>
      <c r="O27" s="47"/>
      <c r="X27" s="41"/>
      <c r="Y27" s="41"/>
      <c r="Z27" s="41"/>
      <c r="AA27" s="45"/>
      <c r="AB27" s="45"/>
    </row>
    <row r="28" spans="1:121" x14ac:dyDescent="0.2">
      <c r="A28" s="99" t="s">
        <v>24</v>
      </c>
      <c r="B28" s="70">
        <f>SUM(B26:B27)</f>
        <v>-1011.3277800000003</v>
      </c>
      <c r="C28" s="70">
        <f t="shared" ref="C28:G28" si="5">SUM(C26:C27)</f>
        <v>-1088.3836499999982</v>
      </c>
      <c r="D28" s="70">
        <f t="shared" si="5"/>
        <v>-6396.0397818000019</v>
      </c>
      <c r="E28" s="70">
        <f t="shared" si="5"/>
        <v>-5922.4980880000003</v>
      </c>
      <c r="F28" s="70">
        <f t="shared" si="5"/>
        <v>-6083.7065723999985</v>
      </c>
      <c r="G28" s="70">
        <f t="shared" si="5"/>
        <v>-8055.1983372800005</v>
      </c>
      <c r="I28" s="42"/>
      <c r="J28" s="42"/>
      <c r="K28" s="42"/>
      <c r="L28" s="42"/>
      <c r="M28" s="42" t="s">
        <v>14</v>
      </c>
      <c r="N28" s="95">
        <f>N27-N25</f>
        <v>2.4725157100748829</v>
      </c>
      <c r="O28" s="47"/>
      <c r="P28" s="66">
        <f>N28/N27</f>
        <v>1.9780125680599063</v>
      </c>
      <c r="Q28" s="48"/>
      <c r="R28" s="30"/>
      <c r="S28" s="30"/>
      <c r="T28" s="30"/>
      <c r="U28" s="30"/>
      <c r="V28" s="30"/>
      <c r="W28" s="30"/>
      <c r="X28" s="30"/>
      <c r="Z28" s="30"/>
    </row>
    <row r="29" spans="1:121" x14ac:dyDescent="0.2">
      <c r="B29" s="49"/>
      <c r="C29" s="49"/>
      <c r="D29" s="49"/>
      <c r="E29" s="49"/>
      <c r="F29" s="49"/>
      <c r="G29" s="49"/>
      <c r="H29" s="49"/>
      <c r="I29" s="42"/>
      <c r="J29" s="42"/>
      <c r="K29" s="42"/>
      <c r="L29" s="42"/>
      <c r="M29" s="42" t="s">
        <v>25</v>
      </c>
      <c r="N29" s="100">
        <f>N28*N17</f>
        <v>190185.90841896</v>
      </c>
      <c r="O29" s="50"/>
      <c r="AA29" s="30"/>
    </row>
    <row r="30" spans="1:121" x14ac:dyDescent="0.2">
      <c r="B30" s="49"/>
      <c r="C30" s="49"/>
      <c r="D30" s="49"/>
      <c r="E30" s="49"/>
      <c r="F30" s="49"/>
      <c r="G30" s="49"/>
      <c r="H30" s="49"/>
      <c r="I30" s="49"/>
      <c r="J30" s="49"/>
      <c r="K30" s="49"/>
      <c r="L30" s="49"/>
      <c r="M30" s="49"/>
      <c r="N30" s="51"/>
      <c r="P30" s="48"/>
      <c r="Q30" s="48"/>
      <c r="R30" s="30"/>
      <c r="S30" s="30"/>
      <c r="T30" s="30"/>
      <c r="U30" s="30"/>
      <c r="V30" s="30"/>
      <c r="W30" s="30"/>
      <c r="X30" s="30"/>
      <c r="Y30" s="30"/>
      <c r="Z30" s="30"/>
      <c r="AA30" s="52"/>
      <c r="AB30" s="28"/>
    </row>
    <row r="31" spans="1:121" x14ac:dyDescent="0.2">
      <c r="B31" s="49"/>
      <c r="C31" s="49"/>
      <c r="D31" s="49"/>
      <c r="E31" s="49"/>
      <c r="F31" s="49"/>
      <c r="G31" s="49"/>
      <c r="H31" s="49"/>
      <c r="I31" s="49"/>
      <c r="J31" s="49"/>
      <c r="K31" s="49"/>
      <c r="L31" s="49"/>
      <c r="M31" s="49"/>
      <c r="N31" s="4"/>
      <c r="Z31" s="49"/>
      <c r="AA31" s="23"/>
      <c r="AB31" s="5"/>
    </row>
    <row r="32" spans="1:121" x14ac:dyDescent="0.2">
      <c r="A32" s="10"/>
      <c r="B32" s="53"/>
      <c r="C32" s="53"/>
      <c r="D32" s="53"/>
      <c r="E32" s="53"/>
      <c r="F32" s="53"/>
      <c r="G32" s="53"/>
      <c r="H32" s="53"/>
      <c r="I32" s="53"/>
      <c r="J32" s="53"/>
      <c r="K32" s="53"/>
      <c r="L32" s="53"/>
      <c r="M32" s="53"/>
      <c r="N32" s="48"/>
      <c r="P32" s="38"/>
      <c r="Q32" s="38"/>
      <c r="R32" s="36"/>
      <c r="S32" s="36"/>
      <c r="T32" s="36"/>
      <c r="U32" s="36"/>
      <c r="V32" s="36"/>
      <c r="W32" s="36"/>
      <c r="X32" s="36"/>
      <c r="Y32" s="36"/>
      <c r="Z32" s="36"/>
    </row>
    <row r="33" spans="2:31" x14ac:dyDescent="0.2">
      <c r="L33" s="9"/>
      <c r="M33" s="59"/>
      <c r="P33" s="38"/>
      <c r="Q33" s="38"/>
      <c r="R33" s="38"/>
      <c r="S33" s="38"/>
      <c r="T33" s="38"/>
      <c r="U33" s="38"/>
      <c r="V33" s="38"/>
      <c r="W33" s="38"/>
      <c r="X33" s="38"/>
      <c r="Y33" s="38"/>
      <c r="Z33" s="38"/>
      <c r="AA33" s="9"/>
      <c r="AB33" s="9"/>
      <c r="AC33" s="9"/>
      <c r="AD33" s="9"/>
      <c r="AE33" s="9"/>
    </row>
    <row r="34" spans="2:31" x14ac:dyDescent="0.2">
      <c r="B34" s="65"/>
      <c r="C34" s="65"/>
      <c r="D34" s="65"/>
      <c r="E34" s="65"/>
      <c r="F34" s="65"/>
      <c r="G34" s="65"/>
      <c r="H34" s="65"/>
      <c r="I34" s="65"/>
      <c r="J34" s="65"/>
      <c r="K34" s="65"/>
      <c r="L34" s="65"/>
      <c r="M34" s="65"/>
      <c r="N34" s="21"/>
      <c r="P34" s="4"/>
      <c r="Q34" s="4"/>
      <c r="R34" s="4"/>
      <c r="S34" s="4"/>
      <c r="T34" s="4"/>
      <c r="U34" s="4"/>
      <c r="V34" s="4"/>
      <c r="W34" s="4"/>
      <c r="X34" s="4"/>
      <c r="Y34" s="4"/>
      <c r="Z34" s="4"/>
      <c r="AA34" s="48"/>
      <c r="AB34" s="9"/>
      <c r="AC34" s="9"/>
      <c r="AD34" s="9"/>
      <c r="AE34" s="9"/>
    </row>
    <row r="35" spans="2:31" x14ac:dyDescent="0.2">
      <c r="L35" s="9"/>
      <c r="M35" s="59"/>
      <c r="N35" s="54"/>
      <c r="R35" s="9"/>
      <c r="S35" s="9"/>
      <c r="T35" s="9"/>
      <c r="U35" s="9"/>
      <c r="V35" s="9"/>
      <c r="W35" s="9"/>
      <c r="X35" s="9"/>
      <c r="Y35" s="9"/>
      <c r="Z35" s="9"/>
      <c r="AA35" s="9"/>
      <c r="AB35" s="9"/>
      <c r="AC35" s="9"/>
      <c r="AD35" s="9"/>
      <c r="AE35" s="9"/>
    </row>
    <row r="36" spans="2:31" x14ac:dyDescent="0.2">
      <c r="L36" s="9"/>
      <c r="M36" s="59"/>
      <c r="N36" s="21"/>
      <c r="R36" s="9"/>
      <c r="S36" s="9"/>
      <c r="T36" s="9"/>
      <c r="U36" s="9"/>
      <c r="V36" s="9"/>
      <c r="W36" s="9"/>
      <c r="X36" s="9"/>
      <c r="Y36" s="60"/>
      <c r="Z36" s="9"/>
      <c r="AA36" s="9"/>
      <c r="AB36" s="9"/>
      <c r="AC36" s="9"/>
      <c r="AD36" s="9"/>
      <c r="AE36" s="9"/>
    </row>
    <row r="37" spans="2:31" x14ac:dyDescent="0.2">
      <c r="L37" s="9"/>
      <c r="M37" s="9"/>
      <c r="N37" s="51"/>
      <c r="R37" s="9"/>
      <c r="S37" s="9"/>
      <c r="T37" s="9"/>
      <c r="U37" s="9"/>
      <c r="V37" s="9"/>
      <c r="W37" s="9"/>
      <c r="X37" s="9"/>
      <c r="Y37" s="9"/>
      <c r="Z37" s="9"/>
      <c r="AA37" s="9"/>
      <c r="AB37" s="9"/>
      <c r="AC37" s="9"/>
      <c r="AD37" s="9"/>
      <c r="AE37" s="9"/>
    </row>
    <row r="38" spans="2:31" x14ac:dyDescent="0.2">
      <c r="L38" s="9"/>
      <c r="M38" s="9"/>
      <c r="R38" s="9"/>
      <c r="S38" s="9"/>
      <c r="T38" s="9"/>
      <c r="U38" s="9"/>
      <c r="V38" s="9"/>
      <c r="W38" s="9"/>
      <c r="X38" s="61"/>
      <c r="Y38" s="61"/>
      <c r="Z38" s="61"/>
      <c r="AA38" s="62"/>
      <c r="AB38" s="9"/>
      <c r="AC38" s="9"/>
      <c r="AD38" s="9"/>
      <c r="AE38" s="9"/>
    </row>
    <row r="39" spans="2:31" x14ac:dyDescent="0.2">
      <c r="L39" s="9"/>
      <c r="M39" s="9"/>
      <c r="N39" s="55"/>
      <c r="R39" s="9"/>
      <c r="S39" s="9"/>
      <c r="T39" s="9"/>
      <c r="U39" s="9"/>
      <c r="V39" s="9"/>
      <c r="W39" s="9"/>
      <c r="X39" s="61"/>
      <c r="Y39" s="61"/>
      <c r="Z39" s="61"/>
      <c r="AA39" s="62"/>
      <c r="AB39" s="9"/>
      <c r="AC39" s="9"/>
      <c r="AD39" s="9"/>
      <c r="AE39" s="9"/>
    </row>
    <row r="40" spans="2:31" x14ac:dyDescent="0.2">
      <c r="X40" s="41"/>
      <c r="Y40" s="41"/>
      <c r="Z40" s="41"/>
      <c r="AA40" s="45"/>
    </row>
    <row r="43" spans="2:31" x14ac:dyDescent="0.2">
      <c r="AA43" s="30"/>
    </row>
    <row r="44" spans="2:31" x14ac:dyDescent="0.2">
      <c r="AA44" s="30"/>
    </row>
    <row r="45" spans="2:31" x14ac:dyDescent="0.2">
      <c r="AA45" s="30"/>
    </row>
    <row r="47" spans="2:31" x14ac:dyDescent="0.2">
      <c r="AA47" s="36"/>
    </row>
  </sheetData>
  <pageMargins left="0.75" right="0.25" top="1" bottom="1" header="0.5" footer="0.5"/>
  <pageSetup scale="58"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2019-11-12T08:00:00+00:00</OpenedDate>
    <SignificantOrder xmlns="dc463f71-b30c-4ab2-9473-d307f9d35888">false</SignificantOrder>
    <Date1 xmlns="dc463f71-b30c-4ab2-9473-d307f9d35888">2019-11-12T08:00:00+00:00</Date1>
    <IsDocumentOrder xmlns="dc463f71-b30c-4ab2-9473-d307f9d35888">false</IsDocumentOrder>
    <IsHighlyConfidential xmlns="dc463f71-b30c-4ab2-9473-d307f9d35888">false</IsHighlyConfidential>
    <CaseCompanyNames xmlns="dc463f71-b30c-4ab2-9473-d307f9d35888">HAROLD LEMAY ENTERPRISES, INC.</CaseCompanyNames>
    <Nickname xmlns="http://schemas.microsoft.com/sharepoint/v3" xsi:nil="true"/>
    <DocketNumber xmlns="dc463f71-b30c-4ab2-9473-d307f9d35888">190937</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3A6FB02CD014458E989701707571E7" ma:contentTypeVersion="56" ma:contentTypeDescription="" ma:contentTypeScope="" ma:versionID="7911fd67a23ccffd9c88c24b804d936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1B8437-4276-4B5E-892B-328BD6560BEA}"/>
</file>

<file path=customXml/itemProps2.xml><?xml version="1.0" encoding="utf-8"?>
<ds:datastoreItem xmlns:ds="http://schemas.openxmlformats.org/officeDocument/2006/customXml" ds:itemID="{793D4078-5567-439A-8F0D-CA626DCF2F2D}"/>
</file>

<file path=customXml/itemProps3.xml><?xml version="1.0" encoding="utf-8"?>
<ds:datastoreItem xmlns:ds="http://schemas.openxmlformats.org/officeDocument/2006/customXml" ds:itemID="{85CD3CC7-AAA0-4554-B05B-ABF39F064E17}"/>
</file>

<file path=customXml/itemProps4.xml><?xml version="1.0" encoding="utf-8"?>
<ds:datastoreItem xmlns:ds="http://schemas.openxmlformats.org/officeDocument/2006/customXml" ds:itemID="{63E278F7-8B10-4E87-86A1-7A32603544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Gray's Harbor CPA Eff. 1.1.2020</vt:lpstr>
      <vt:lpstr>Gray's Harbor CPA Eff. 7.1.19</vt:lpstr>
      <vt:lpstr>Gray's Harbor CPA Eff. 7.1.18</vt:lpstr>
      <vt:lpstr>'Gray''s Harbor CPA Eff. 7.1.18'!Print_Area</vt:lpstr>
      <vt:lpstr>'Gray''s Harbor CPA Eff. 7.1.19'!Print_Area</vt:lpstr>
      <vt:lpstr>'Gray''s Harbor CPA Eff. 7.1.18'!Print_Titles</vt:lpstr>
      <vt:lpstr>'Gray''s Harbor CPA Eff. 7.1.19'!Print_Titles</vt:lpstr>
    </vt:vector>
  </TitlesOfParts>
  <Company>Waste Connections,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Heather Garland</cp:lastModifiedBy>
  <cp:lastPrinted>2019-11-11T22:41:45Z</cp:lastPrinted>
  <dcterms:created xsi:type="dcterms:W3CDTF">2014-05-08T17:32:42Z</dcterms:created>
  <dcterms:modified xsi:type="dcterms:W3CDTF">2019-11-11T23:06:18Z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0x0101006E56B4D1795A2E4DB2F0B01679ED314A00E43A6FB02CD014458E989701707571E7</vt:lpwstr>
  </property>
  <property fmtid="{D5CDD505-2E9C-101B-9397-08002B2CF9AE}" pid="3" name="_docset_NoMedatataSyncRequired">
    <vt:lpwstr>False</vt:lpwstr>
  </property>
  <property fmtid="{D5CDD505-2E9C-101B-9397-08002B2CF9AE}" pid="4" name="IsEFSEC">
    <vt:bool>false</vt:bool>
  </property>
</Properties>
</file>