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9\3rd Quarter\"/>
    </mc:Choice>
  </mc:AlternateContent>
  <xr:revisionPtr revIDLastSave="0" documentId="13_ncr:1_{F5D95142-0453-42A9-BB80-C9C94D0ABEE8}" xr6:coauthVersionLast="41" xr6:coauthVersionMax="41" xr10:uidLastSave="{00000000-0000-0000-0000-000000000000}"/>
  <bookViews>
    <workbookView xWindow="28680" yWindow="-120" windowWidth="29040" windowHeight="15840" tabRatio="760" activeTab="3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27" l="1"/>
  <c r="C21" i="127" l="1"/>
  <c r="C19" i="127"/>
  <c r="C18" i="127"/>
  <c r="F118" i="125" l="1"/>
  <c r="C77" i="125"/>
  <c r="C78" i="125" s="1"/>
  <c r="C21" i="125"/>
  <c r="P2" i="127" l="1"/>
  <c r="O2" i="127"/>
  <c r="N2" i="127"/>
  <c r="C23" i="127"/>
  <c r="C20" i="127" l="1"/>
  <c r="C24" i="127" s="1"/>
  <c r="D25" i="127"/>
  <c r="D23" i="127"/>
  <c r="D21" i="127"/>
  <c r="D19" i="127"/>
  <c r="D18" i="127"/>
  <c r="E25" i="127"/>
  <c r="E23" i="127"/>
  <c r="E21" i="127"/>
  <c r="E19" i="127"/>
  <c r="E18" i="127"/>
  <c r="D20" i="127" l="1"/>
  <c r="D24" i="127" s="1"/>
  <c r="D26" i="127" s="1"/>
  <c r="E20" i="127"/>
  <c r="E24" i="127" s="1"/>
  <c r="E26" i="127" s="1"/>
  <c r="D93" i="125"/>
  <c r="E93" i="125"/>
  <c r="F93" i="125"/>
  <c r="G93" i="125"/>
  <c r="H93" i="125"/>
  <c r="D10" i="125"/>
  <c r="E10" i="125"/>
  <c r="F10" i="125"/>
  <c r="G10" i="125"/>
  <c r="H10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D100" i="125"/>
  <c r="E100" i="125"/>
  <c r="F100" i="125"/>
  <c r="G100" i="125"/>
  <c r="H100" i="125"/>
  <c r="C114" i="125"/>
  <c r="C116" i="125" s="1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D65" i="125"/>
  <c r="E65" i="125"/>
  <c r="F65" i="125"/>
  <c r="G65" i="125"/>
  <c r="H65" i="125"/>
  <c r="C65" i="125"/>
  <c r="D30" i="125"/>
  <c r="E30" i="125"/>
  <c r="F30" i="125"/>
  <c r="G30" i="125"/>
  <c r="H30" i="125"/>
  <c r="C30" i="125"/>
  <c r="D20" i="125"/>
  <c r="E20" i="125"/>
  <c r="F20" i="125"/>
  <c r="G20" i="125"/>
  <c r="H20" i="125"/>
  <c r="C10" i="125"/>
  <c r="C20" i="125"/>
  <c r="F21" i="125" l="1"/>
  <c r="F47" i="125" s="1"/>
  <c r="C118" i="125"/>
  <c r="C47" i="125"/>
  <c r="H78" i="125"/>
  <c r="H143" i="125" s="1"/>
  <c r="G78" i="125"/>
  <c r="G118" i="125" s="1"/>
  <c r="G21" i="125"/>
  <c r="G47" i="125" s="1"/>
  <c r="F78" i="125"/>
  <c r="H21" i="125"/>
  <c r="H47" i="125" s="1"/>
  <c r="E78" i="125"/>
  <c r="E118" i="125" s="1"/>
  <c r="E21" i="125"/>
  <c r="E47" i="125" s="1"/>
  <c r="D78" i="125"/>
  <c r="D21" i="125"/>
  <c r="D47" i="125" s="1"/>
  <c r="C143" i="125" l="1"/>
  <c r="C144" i="125" s="1"/>
  <c r="H118" i="125"/>
  <c r="E143" i="125"/>
  <c r="E144" i="125" s="1"/>
  <c r="G143" i="125"/>
  <c r="G144" i="125" s="1"/>
  <c r="F143" i="125"/>
  <c r="F144" i="125" s="1"/>
  <c r="D143" i="125"/>
  <c r="D144" i="125" s="1"/>
  <c r="D118" i="125"/>
  <c r="H144" i="125"/>
  <c r="E51" i="121" l="1"/>
  <c r="E51" i="122"/>
  <c r="E51" i="123"/>
  <c r="D51" i="123"/>
  <c r="D51" i="121" l="1"/>
  <c r="CI12" i="124" l="1"/>
  <c r="C8" i="127" l="1"/>
  <c r="C12" i="127" s="1"/>
  <c r="C14" i="127" s="1"/>
  <c r="C26" i="127" l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 s="1"/>
  <c r="N7" i="124"/>
  <c r="P7" i="124" s="1"/>
  <c r="R7" i="124" s="1"/>
  <c r="AV21" i="124"/>
  <c r="BK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<sst xmlns="http://schemas.openxmlformats.org/spreadsheetml/2006/main" count="577" uniqueCount="322">
  <si>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</si>
  <si>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</si>
  <si>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</si>
  <si>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</si>
  <si>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</si>
  <si>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</si>
  <si>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</si>
  <si>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</si>
  <si>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</si>
  <si>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</si>
  <si>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</si>
  <si>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</si>
  <si>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</si>
  <si>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</si>
  <si>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</si>
  <si>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</si>
  <si>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</si>
  <si>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</si>
  <si>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</si>
  <si>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</si>
  <si>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</si>
  <si>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</si>
  <si>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</si>
  <si>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</si>
  <si>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</si>
  <si>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</si>
  <si>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</si>
  <si>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</si>
  <si>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</si>
  <si>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</si>
  <si>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</si>
  <si>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</si>
  <si>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</si>
  <si>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</si>
  <si>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</si>
  <si>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</si>
  <si>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</si>
  <si>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</si>
  <si>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</si>
  <si>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</si>
  <si>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</si>
  <si>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</si>
  <si>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</si>
  <si>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</si>
  <si>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</si>
  <si>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</si>
  <si>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</si>
  <si>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</si>
  <si>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</si>
  <si>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</si>
  <si>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</si>
  <si>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</si>
  <si>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</si>
  <si>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</si>
  <si>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</si>
  <si>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</si>
  <si>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</si>
  <si>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</si>
  <si>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</si>
  <si>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</si>
  <si>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</si>
  <si>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</si>
  <si>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</si>
  <si>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</si>
  <si>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</si>
  <si>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</si>
  <si>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</si>
  <si>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</si>
  <si>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</si>
  <si>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</si>
  <si>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</si>
  <si>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</si>
  <si>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</si>
  <si>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</si>
  <si>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</si>
  <si>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</si>
  <si>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</si>
  <si>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</si>
  <si>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</si>
  <si>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</si>
  <si>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</si>
  <si>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</si>
  <si>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</si>
  <si>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</si>
  <si>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</si>
  <si>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</si>
  <si>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</si>
  <si>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</si>
  <si>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</si>
  <si>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</si>
  <si>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</si>
  <si>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</si>
  <si>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</si>
  <si>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</si>
  <si>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</si>
  <si>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</si>
  <si>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</si>
  <si>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</si>
  <si>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</si>
  <si>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</si>
  <si>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</si>
  <si>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</si>
  <si>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</si>
  <si>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</si>
  <si>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</si>
  <si>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</si>
  <si>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</si>
  <si>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</si>
  <si>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</si>
  <si>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</si>
  <si>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</si>
  <si>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</si>
  <si>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</si>
  <si>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</si>
  <si>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</si>
  <si>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</si>
  <si>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</si>
  <si>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</si>
  <si>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</si>
  <si>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</si>
  <si>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</si>
  <si>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</si>
  <si>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</si>
  <si>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</si>
  <si>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</si>
  <si>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</si>
  <si>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</si>
  <si>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</si>
  <si>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</si>
  <si>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</si>
  <si>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</si>
  <si>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</si>
  <si>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</si>
  <si>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</si>
  <si>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</si>
  <si>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</si>
  <si>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</si>
  <si>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</si>
  <si>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</si>
  <si>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</si>
  <si>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</si>
  <si>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</si>
  <si>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</si>
  <si>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</si>
  <si>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</si>
  <si>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</si>
  <si>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</si>
  <si>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</si>
  <si>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</si>
  <si>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</si>
  <si>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</si>
  <si>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</si>
  <si>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</si>
  <si>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</si>
  <si>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</si>
  <si>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</si>
  <si>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</si>
  <si>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</si>
  <si>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</si>
  <si>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</si>
  <si>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</si>
  <si>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</si>
  <si>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</si>
  <si>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</si>
  <si>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</si>
  <si>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</si>
  <si>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</si>
  <si>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</si>
  <si>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</si>
  <si>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</si>
  <si>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</si>
  <si>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</si>
  <si>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</si>
  <si>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</si>
  <si>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</si>
  <si>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</si>
  <si>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</si>
  <si>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</si>
  <si>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</si>
  <si>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</si>
  <si>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</si>
  <si>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</si>
  <si>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</si>
  <si>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</si>
  <si>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</si>
  <si>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</si>
  <si>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</si>
  <si>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</si>
  <si>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</si>
  <si>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</si>
  <si>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</si>
  <si>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</si>
  <si>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</si>
  <si>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</si>
  <si>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</si>
  <si>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</si>
  <si>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</si>
  <si>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</si>
  <si>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</si>
  <si>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</si>
  <si>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</si>
  <si>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</si>
  <si>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</si>
  <si>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</si>
  <si>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</si>
  <si>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</si>
  <si>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</si>
  <si>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</si>
  <si>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</si>
  <si>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</si>
  <si>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</si>
  <si>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</si>
  <si>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</si>
  <si>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</si>
  <si>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</si>
  <si>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</si>
  <si>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</si>
  <si>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</si>
  <si>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</si>
  <si>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</si>
  <si>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</si>
  <si>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</si>
  <si>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</si>
  <si>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</si>
  <si>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</si>
  <si>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</si>
  <si>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</si>
  <si>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</si>
  <si>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</si>
  <si>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</si>
  <si>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</si>
  <si>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</si>
  <si>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</si>
  <si>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</si>
  <si>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</si>
  <si>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</si>
  <si>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</si>
  <si>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</si>
  <si>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</si>
  <si>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</si>
  <si>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</si>
  <si>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</si>
  <si>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</si>
  <si>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</si>
  <si>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</si>
  <si>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</si>
  <si>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</si>
  <si>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</si>
  <si>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</si>
  <si>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</si>
  <si>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</si>
  <si>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</si>
  <si>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</si>
  <si>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</si>
  <si>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</si>
  <si>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</si>
  <si>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</si>
  <si>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</si>
  <si>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</si>
  <si>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</si>
  <si>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</si>
  <si>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</si>
  <si>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</si>
  <si>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</si>
  <si>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</si>
  <si>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</si>
  <si>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</si>
  <si>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</si>
  <si>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</si>
  <si>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</si>
  <si>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</si>
  <si>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</si>
  <si>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</si>
  <si>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</si>
  <si>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</si>
  <si>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</si>
  <si>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</si>
  <si>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</si>
  <si>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</si>
  <si>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</si>
  <si>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</si>
  <si>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</si>
  <si>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</si>
  <si>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</si>
  <si>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</si>
  <si>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</si>
  <si>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</si>
  <si>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</si>
  <si>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</si>
  <si>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</si>
  <si>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</si>
  <si>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</si>
  <si>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</si>
  <si>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</si>
  <si>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</si>
  <si>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</si>
  <si>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</si>
  <si>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</si>
  <si>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</si>
  <si>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</si>
  <si>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</si>
  <si>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</si>
  <si>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</si>
  <si>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</si>
  <si>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</si>
  <si>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</si>
  <si>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</si>
  <si>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</si>
  <si>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</si>
  <si>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</si>
  <si>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</si>
  <si>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</si>
  <si>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</si>
  <si>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</si>
  <si>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</si>
  <si>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</si>
  <si>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August 1, 2018 THROUGH                        July 31, 2019</t>
  </si>
  <si>
    <t>September 1, 2018 THROUGH           August 31, 2019</t>
  </si>
  <si>
    <t>October 1, 2018 THROUGH           September 30, 2019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</si>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</sst>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164" fontId="32" fillId="0" borderId="0" xfId="1" applyNumberFormat="1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3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zoomScaleNormal="100" zoomScaleSheetLayoutView="100" workbookViewId="0">
      <selection activeCell="CG7" sqref="CG7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2" style="38" customWidth="1"/>
    <col min="90" max="91" width="13.5703125" style="38" bestFit="1" customWidth="1"/>
    <col min="92" max="92" width="3.7109375" style="38" customWidth="1"/>
    <col min="93" max="16384" width="9.140625" style="38"/>
  </cols>
  <sheetData>
    <row r="1" spans="1:94" x14ac:dyDescent="0.25">
      <c r="A1" s="177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O1" s="13"/>
      <c r="CP1" s="13"/>
    </row>
    <row r="2" spans="1:94" x14ac:dyDescent="0.25">
      <c r="A2" s="176" t="s">
        <v>269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O2" s="13"/>
      <c r="CP2" s="13"/>
    </row>
    <row r="3" spans="1:94" x14ac:dyDescent="0.25">
      <c r="A3" s="176" t="s">
        <v>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5"/>
      <c r="AI5" s="115"/>
      <c r="AJ5" s="115"/>
      <c r="AK5" s="115" t="s">
        <v>8</v>
      </c>
      <c r="AL5" s="115"/>
      <c r="AM5" s="115"/>
      <c r="AN5" s="115"/>
      <c r="AO5" s="115"/>
      <c r="AP5" s="115"/>
      <c r="AQ5" s="115" t="s">
        <v>8</v>
      </c>
      <c r="AR5" s="115"/>
      <c r="AS5" s="115"/>
      <c r="AT5" s="115" t="s">
        <v>8</v>
      </c>
      <c r="AU5" s="115"/>
      <c r="AV5" s="115"/>
      <c r="AW5" s="115" t="s">
        <v>8</v>
      </c>
      <c r="AX5" s="115"/>
      <c r="AY5" s="115"/>
      <c r="AZ5" s="115" t="s">
        <v>8</v>
      </c>
      <c r="BA5" s="115"/>
      <c r="BB5" s="115"/>
      <c r="BC5" s="115" t="s">
        <v>8</v>
      </c>
      <c r="BD5" s="115"/>
      <c r="BE5" s="115"/>
      <c r="BF5" s="115" t="s">
        <v>8</v>
      </c>
      <c r="BG5" s="115"/>
      <c r="BH5" s="115"/>
      <c r="BI5" s="115" t="s">
        <v>8</v>
      </c>
      <c r="BJ5" s="115"/>
      <c r="BK5" s="115"/>
      <c r="BL5" s="115" t="s">
        <v>8</v>
      </c>
      <c r="BM5" s="115"/>
      <c r="BN5" s="115"/>
      <c r="BO5" s="115" t="s">
        <v>8</v>
      </c>
      <c r="BP5" s="115"/>
      <c r="BQ5" s="115"/>
      <c r="BR5" s="115"/>
      <c r="BS5" s="115"/>
      <c r="BT5" s="115"/>
      <c r="BU5" s="115" t="s">
        <v>8</v>
      </c>
      <c r="BV5" s="115"/>
      <c r="BW5" s="115"/>
      <c r="BX5" s="115" t="s">
        <v>8</v>
      </c>
      <c r="BY5" s="115"/>
      <c r="BZ5" s="115"/>
      <c r="CA5" s="115" t="s">
        <v>8</v>
      </c>
      <c r="CB5" s="115"/>
      <c r="CC5" s="115"/>
      <c r="CD5" s="115" t="s">
        <v>8</v>
      </c>
      <c r="CE5" s="115"/>
      <c r="CF5" s="115"/>
      <c r="CG5" s="177" t="s">
        <v>8</v>
      </c>
      <c r="CH5" s="177"/>
      <c r="CI5" s="177"/>
      <c r="CJ5" s="177"/>
      <c r="CK5" s="177"/>
      <c r="CL5" s="177"/>
      <c r="CM5" s="177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8" t="s">
        <v>9</v>
      </c>
      <c r="AU6" s="179"/>
      <c r="AV6" s="180"/>
      <c r="AW6" s="178" t="s">
        <v>9</v>
      </c>
      <c r="AX6" s="179"/>
      <c r="AY6" s="180"/>
      <c r="AZ6" s="178" t="s">
        <v>9</v>
      </c>
      <c r="BA6" s="179"/>
      <c r="BB6" s="180"/>
      <c r="BC6" s="178" t="s">
        <v>9</v>
      </c>
      <c r="BD6" s="179"/>
      <c r="BE6" s="180"/>
      <c r="BF6" s="178" t="s">
        <v>9</v>
      </c>
      <c r="BG6" s="179"/>
      <c r="BH6" s="180"/>
      <c r="BI6" s="178" t="s">
        <v>9</v>
      </c>
      <c r="BJ6" s="181"/>
      <c r="BK6" s="182"/>
      <c r="BL6" s="178" t="s">
        <v>9</v>
      </c>
      <c r="BM6" s="181"/>
      <c r="BN6" s="182"/>
      <c r="BO6" s="178" t="s">
        <v>9</v>
      </c>
      <c r="BP6" s="181"/>
      <c r="BQ6" s="182"/>
      <c r="BR6" s="178" t="s">
        <v>9</v>
      </c>
      <c r="BS6" s="181"/>
      <c r="BT6" s="182"/>
      <c r="BU6" s="178" t="s">
        <v>9</v>
      </c>
      <c r="BV6" s="181"/>
      <c r="BW6" s="182"/>
      <c r="BX6" s="178" t="s">
        <v>9</v>
      </c>
      <c r="BY6" s="181"/>
      <c r="BZ6" s="182"/>
      <c r="CA6" s="178" t="s">
        <v>9</v>
      </c>
      <c r="CB6" s="181"/>
      <c r="CC6" s="182"/>
      <c r="CD6" s="178" t="s">
        <v>9</v>
      </c>
      <c r="CE6" s="181"/>
      <c r="CF6" s="182"/>
      <c r="CG6" s="178" t="s">
        <v>9</v>
      </c>
      <c r="CH6" s="181"/>
      <c r="CI6" s="182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57">
        <f>+CH7-31</f>
        <v>43676</v>
      </c>
      <c r="CH7" s="157">
        <f>+CI7-31</f>
        <v>43707</v>
      </c>
      <c r="CI7" s="157">
        <f>+StatementDate</f>
        <v>43738</v>
      </c>
      <c r="CJ7" s="13"/>
      <c r="CK7" s="157">
        <f>+CG7</f>
        <v>43676</v>
      </c>
      <c r="CL7" s="157">
        <f>+CH7</f>
        <v>43707</v>
      </c>
      <c r="CM7" s="157">
        <f>+CI7</f>
        <v>43738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8" t="s">
        <v>60</v>
      </c>
      <c r="T8" s="119" t="s">
        <v>61</v>
      </c>
      <c r="U8" s="118" t="s">
        <v>62</v>
      </c>
      <c r="V8" s="118" t="s">
        <v>64</v>
      </c>
      <c r="W8" s="118" t="s">
        <v>65</v>
      </c>
      <c r="X8" s="118" t="s">
        <v>66</v>
      </c>
      <c r="Y8" s="118" t="s">
        <v>73</v>
      </c>
      <c r="Z8" s="118" t="s">
        <v>15</v>
      </c>
      <c r="AA8" s="118" t="s">
        <v>74</v>
      </c>
      <c r="AB8" s="118" t="s">
        <v>70</v>
      </c>
      <c r="AC8" s="119" t="s">
        <v>71</v>
      </c>
      <c r="AD8" s="118" t="s">
        <v>72</v>
      </c>
      <c r="AE8" s="118" t="s">
        <v>75</v>
      </c>
      <c r="AF8" s="119" t="s">
        <v>76</v>
      </c>
      <c r="AG8" s="118" t="s">
        <v>77</v>
      </c>
      <c r="AH8" s="118" t="s">
        <v>79</v>
      </c>
      <c r="AI8" s="119" t="s">
        <v>80</v>
      </c>
      <c r="AJ8" s="118" t="s">
        <v>81</v>
      </c>
      <c r="AK8" s="118" t="s">
        <v>67</v>
      </c>
      <c r="AL8" s="119" t="s">
        <v>68</v>
      </c>
      <c r="AM8" s="118" t="s">
        <v>69</v>
      </c>
      <c r="AN8" s="118" t="s">
        <v>70</v>
      </c>
      <c r="AO8" s="119" t="s">
        <v>71</v>
      </c>
      <c r="AP8" s="118" t="s">
        <v>82</v>
      </c>
      <c r="AQ8" s="118" t="s">
        <v>75</v>
      </c>
      <c r="AR8" s="119" t="s">
        <v>76</v>
      </c>
      <c r="AS8" s="118" t="s">
        <v>77</v>
      </c>
      <c r="AT8" s="118" t="s">
        <v>79</v>
      </c>
      <c r="AU8" s="119" t="s">
        <v>80</v>
      </c>
      <c r="AV8" s="118" t="s">
        <v>81</v>
      </c>
      <c r="AW8" s="118" t="s">
        <v>67</v>
      </c>
      <c r="AX8" s="119" t="s">
        <v>68</v>
      </c>
      <c r="AY8" s="118" t="s">
        <v>69</v>
      </c>
      <c r="AZ8" s="118" t="s">
        <v>70</v>
      </c>
      <c r="BA8" s="119" t="s">
        <v>71</v>
      </c>
      <c r="BB8" s="118" t="s">
        <v>82</v>
      </c>
      <c r="BC8" s="118" t="s">
        <v>75</v>
      </c>
      <c r="BD8" s="119" t="s">
        <v>76</v>
      </c>
      <c r="BE8" s="118" t="s">
        <v>77</v>
      </c>
      <c r="BF8" s="118" t="s">
        <v>79</v>
      </c>
      <c r="BG8" s="119" t="s">
        <v>80</v>
      </c>
      <c r="BH8" s="118" t="s">
        <v>81</v>
      </c>
      <c r="BI8" s="118" t="s">
        <v>67</v>
      </c>
      <c r="BJ8" s="119" t="s">
        <v>68</v>
      </c>
      <c r="BK8" s="118" t="s">
        <v>69</v>
      </c>
      <c r="BL8" s="118" t="s">
        <v>70</v>
      </c>
      <c r="BM8" s="119" t="s">
        <v>71</v>
      </c>
      <c r="BN8" s="118" t="s">
        <v>82</v>
      </c>
      <c r="BO8" s="118" t="s">
        <v>75</v>
      </c>
      <c r="BP8" s="119" t="s">
        <v>76</v>
      </c>
      <c r="BQ8" s="118" t="s">
        <v>77</v>
      </c>
      <c r="BR8" s="118" t="s">
        <v>79</v>
      </c>
      <c r="BS8" s="119" t="s">
        <v>80</v>
      </c>
      <c r="BT8" s="118" t="s">
        <v>81</v>
      </c>
      <c r="BU8" s="118" t="s">
        <v>67</v>
      </c>
      <c r="BV8" s="119" t="s">
        <v>68</v>
      </c>
      <c r="BW8" s="118" t="s">
        <v>69</v>
      </c>
      <c r="BX8" s="118" t="s">
        <v>70</v>
      </c>
      <c r="BY8" s="119" t="s">
        <v>71</v>
      </c>
      <c r="BZ8" s="118" t="s">
        <v>82</v>
      </c>
      <c r="CA8" s="118" t="s">
        <v>75</v>
      </c>
      <c r="CB8" s="119" t="s">
        <v>76</v>
      </c>
      <c r="CC8" s="118" t="s">
        <v>77</v>
      </c>
      <c r="CD8" s="118" t="s">
        <v>79</v>
      </c>
      <c r="CE8" s="119" t="s">
        <v>80</v>
      </c>
      <c r="CF8" s="118" t="s">
        <v>81</v>
      </c>
      <c r="CG8" s="158">
        <f>+CH8</f>
        <v>2019</v>
      </c>
      <c r="CH8" s="159">
        <f>+CI8</f>
        <v>2019</v>
      </c>
      <c r="CI8" s="159">
        <f>YEAR(StatementDate)</f>
        <v>2019</v>
      </c>
      <c r="CJ8" s="13"/>
      <c r="CK8" s="158">
        <f t="shared" ref="CK8:CM8" si="1">+CG8</f>
        <v>2019</v>
      </c>
      <c r="CL8" s="159">
        <f t="shared" si="1"/>
        <v>2019</v>
      </c>
      <c r="CM8" s="159">
        <f t="shared" si="1"/>
        <v>2019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20">
        <v>6286219</v>
      </c>
      <c r="T9" s="121">
        <v>13171255</v>
      </c>
      <c r="U9" s="120">
        <v>16682961</v>
      </c>
      <c r="V9" s="120">
        <v>19369227</v>
      </c>
      <c r="W9" s="120">
        <v>10646384</v>
      </c>
      <c r="X9" s="120">
        <v>9916457</v>
      </c>
      <c r="Y9" s="120">
        <v>9326417</v>
      </c>
      <c r="Z9" s="120">
        <v>3139915</v>
      </c>
      <c r="AA9" s="120">
        <v>3597223</v>
      </c>
      <c r="AB9" s="120">
        <v>2369257</v>
      </c>
      <c r="AC9" s="121">
        <v>2418455</v>
      </c>
      <c r="AD9" s="122">
        <v>3602247</v>
      </c>
      <c r="AE9" s="120">
        <v>6608263</v>
      </c>
      <c r="AF9" s="121">
        <v>14540521</v>
      </c>
      <c r="AG9" s="120">
        <v>20007173</v>
      </c>
      <c r="AH9" s="123">
        <v>11437712</v>
      </c>
      <c r="AI9" s="123">
        <v>17397137</v>
      </c>
      <c r="AJ9" s="123">
        <v>11703857</v>
      </c>
      <c r="AK9" s="123">
        <v>8426227</v>
      </c>
      <c r="AL9" s="123">
        <v>5182558</v>
      </c>
      <c r="AM9" s="123">
        <v>2868251</v>
      </c>
      <c r="AN9" s="123">
        <v>2655512</v>
      </c>
      <c r="AO9" s="123">
        <v>2358240</v>
      </c>
      <c r="AP9" s="123">
        <v>3424285</v>
      </c>
      <c r="AQ9" s="123">
        <v>7282153</v>
      </c>
      <c r="AR9" s="123">
        <v>14430664</v>
      </c>
      <c r="AS9" s="123">
        <v>19387831</v>
      </c>
      <c r="AT9" s="123">
        <v>19794013</v>
      </c>
      <c r="AU9" s="123">
        <v>14144060</v>
      </c>
      <c r="AV9" s="123">
        <v>11695703</v>
      </c>
      <c r="AW9" s="123">
        <v>9079595</v>
      </c>
      <c r="AX9" s="123">
        <v>4783150</v>
      </c>
      <c r="AY9" s="123">
        <v>3252401</v>
      </c>
      <c r="AZ9" s="123">
        <v>2626475</v>
      </c>
      <c r="BA9" s="123">
        <v>2630935</v>
      </c>
      <c r="BB9" s="123">
        <v>3699435</v>
      </c>
      <c r="BC9" s="123">
        <v>8506217</v>
      </c>
      <c r="BD9" s="123">
        <v>15701089</v>
      </c>
      <c r="BE9" s="123">
        <v>18215897</v>
      </c>
      <c r="BF9" s="123">
        <v>20869292</v>
      </c>
      <c r="BG9" s="123">
        <v>14444231</v>
      </c>
      <c r="BH9" s="123">
        <v>14423577</v>
      </c>
      <c r="BI9" s="123">
        <v>10190470</v>
      </c>
      <c r="BJ9" s="123">
        <v>5322135</v>
      </c>
      <c r="BK9" s="123">
        <v>4332601</v>
      </c>
      <c r="BL9" s="123">
        <v>2886982</v>
      </c>
      <c r="BM9" s="123">
        <v>2970829</v>
      </c>
      <c r="BN9" s="123">
        <v>3612577</v>
      </c>
      <c r="BO9" s="123">
        <v>7896781</v>
      </c>
      <c r="BP9" s="123">
        <v>11935497</v>
      </c>
      <c r="BQ9" s="123">
        <v>21810811</v>
      </c>
      <c r="BR9" s="123">
        <v>21165819</v>
      </c>
      <c r="BS9" s="123">
        <v>14721303</v>
      </c>
      <c r="BT9" s="123">
        <v>15147499</v>
      </c>
      <c r="BU9" s="123">
        <v>7857376</v>
      </c>
      <c r="BV9" s="123">
        <v>4660690</v>
      </c>
      <c r="BW9" s="123">
        <v>3149632</v>
      </c>
      <c r="BX9" s="123">
        <v>2572430</v>
      </c>
      <c r="BY9" s="123">
        <v>2860189</v>
      </c>
      <c r="BZ9" s="123">
        <v>3156571</v>
      </c>
      <c r="CA9" s="123">
        <v>7698422</v>
      </c>
      <c r="CB9" s="123">
        <v>13525714</v>
      </c>
      <c r="CC9" s="123">
        <v>21680368</v>
      </c>
      <c r="CD9" s="123">
        <v>14928880</v>
      </c>
      <c r="CE9" s="123">
        <v>11659144</v>
      </c>
      <c r="CF9" s="123">
        <v>11149607</v>
      </c>
      <c r="CG9" s="20">
        <f>+'Copy Other Data Here'!N4</f>
        <v>3088926</v>
      </c>
      <c r="CH9" s="20">
        <f>+'Copy Other Data Here'!O4</f>
        <v>1817452</v>
      </c>
      <c r="CI9" s="20">
        <f>+'Copy Other Data Here'!P4</f>
        <v>4287507</v>
      </c>
      <c r="CJ9" s="21"/>
      <c r="CK9" s="22">
        <f>+'Copy Other Data Here'!N10</f>
        <v>126100238</v>
      </c>
      <c r="CL9" s="22">
        <f>+'Copy Other Data Here'!O10</f>
        <v>126507010</v>
      </c>
      <c r="CM9" s="22">
        <f>+'Copy Other Data Here'!P10</f>
        <v>127057983</v>
      </c>
      <c r="CO9" s="124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3545142</v>
      </c>
      <c r="CH10" s="22">
        <f>+'Copy Other Data Here'!O5</f>
        <v>2252630</v>
      </c>
      <c r="CI10" s="22">
        <f>+'Copy Other Data Here'!P5</f>
        <v>4754591</v>
      </c>
      <c r="CJ10" s="21"/>
      <c r="CK10" s="22">
        <f>+'Copy Other Data Here'!N11</f>
        <v>102129747</v>
      </c>
      <c r="CL10" s="22">
        <f>+'Copy Other Data Here'!O11</f>
        <v>102407374</v>
      </c>
      <c r="CM10" s="22">
        <f>+'Copy Other Data Here'!P11</f>
        <v>103006565</v>
      </c>
      <c r="CO10" s="124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852365</v>
      </c>
      <c r="CH11" s="22">
        <f>+'Copy Other Data Here'!O6</f>
        <v>915216</v>
      </c>
      <c r="CI11" s="22">
        <f>+'Copy Other Data Here'!P6</f>
        <v>962596</v>
      </c>
      <c r="CJ11" s="21"/>
      <c r="CK11" s="22">
        <f>+'Copy Other Data Here'!N12</f>
        <v>16401738</v>
      </c>
      <c r="CL11" s="22">
        <f>+'Copy Other Data Here'!O12</f>
        <v>16518232</v>
      </c>
      <c r="CM11" s="22">
        <f>+'Copy Other Data Here'!P12</f>
        <v>16591803</v>
      </c>
      <c r="CO11" s="124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120191</v>
      </c>
      <c r="CH12" s="22">
        <f>+'Copy Other Data Here'!O7</f>
        <v>93626</v>
      </c>
      <c r="CI12" s="22">
        <f>+'Copy Other Data Here'!P7</f>
        <v>111853</v>
      </c>
      <c r="CJ12" s="21"/>
      <c r="CK12" s="22">
        <f>+'Copy Other Data Here'!N13</f>
        <v>2235734</v>
      </c>
      <c r="CL12" s="22">
        <f>+'Copy Other Data Here'!O13</f>
        <v>2230861</v>
      </c>
      <c r="CM12" s="22">
        <f>+'Copy Other Data Here'!P13</f>
        <v>2223881</v>
      </c>
      <c r="CO12" s="124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81398172</v>
      </c>
      <c r="CH13" s="29">
        <f>+'Copy Other Data Here'!O8</f>
        <v>92178850</v>
      </c>
      <c r="CI13" s="29">
        <f>+'Copy Other Data Here'!P8</f>
        <v>86225690</v>
      </c>
      <c r="CJ13" s="21"/>
      <c r="CK13" s="22">
        <f>+'Copy Other Data Here'!N14</f>
        <v>732736860</v>
      </c>
      <c r="CL13" s="22">
        <f>+'Copy Other Data Here'!O14</f>
        <v>747976349</v>
      </c>
      <c r="CM13" s="22">
        <f>+'Copy Other Data Here'!P14</f>
        <v>762186210</v>
      </c>
      <c r="CO13" s="125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89004796</v>
      </c>
      <c r="CH14" s="30">
        <f>SUM(CH9:CH13)</f>
        <v>97257774</v>
      </c>
      <c r="CI14" s="30">
        <f>SUM(CI9:CI13)</f>
        <v>96342237</v>
      </c>
      <c r="CK14" s="33">
        <f>SUM(CK9:CK13)</f>
        <v>979604317</v>
      </c>
      <c r="CL14" s="33">
        <f>SUM(CL9:CL13)</f>
        <v>995639826</v>
      </c>
      <c r="CM14" s="30">
        <f>SUM(CM9:CM13)</f>
        <v>1011066442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6"/>
      <c r="CP16" s="13"/>
    </row>
    <row r="17" spans="1:94" x14ac:dyDescent="0.25">
      <c r="CO17" s="126"/>
      <c r="CP17" s="13"/>
    </row>
    <row r="18" spans="1:94" x14ac:dyDescent="0.25">
      <c r="CK18" s="13"/>
      <c r="CL18" s="13"/>
      <c r="CM18" s="13"/>
      <c r="CN18" s="13"/>
      <c r="CO18" s="12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83"/>
      <c r="N20" s="183"/>
      <c r="O20" s="183"/>
      <c r="P20" s="116"/>
      <c r="Q20" s="116"/>
      <c r="R20" s="116"/>
      <c r="S20" s="184" t="s">
        <v>21</v>
      </c>
      <c r="T20" s="184"/>
      <c r="U20" s="184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84" t="s">
        <v>21</v>
      </c>
      <c r="AI20" s="184"/>
      <c r="AJ20" s="184"/>
      <c r="AK20" s="184" t="s">
        <v>21</v>
      </c>
      <c r="AL20" s="184"/>
      <c r="AM20" s="184"/>
      <c r="AN20" s="184" t="s">
        <v>21</v>
      </c>
      <c r="AO20" s="184"/>
      <c r="AP20" s="184"/>
      <c r="AQ20" s="184" t="s">
        <v>21</v>
      </c>
      <c r="AR20" s="184"/>
      <c r="AS20" s="184"/>
      <c r="AT20" s="184" t="s">
        <v>21</v>
      </c>
      <c r="AU20" s="184"/>
      <c r="AV20" s="184"/>
      <c r="AW20" s="178" t="s">
        <v>21</v>
      </c>
      <c r="AX20" s="181"/>
      <c r="AY20" s="182"/>
      <c r="AZ20" s="178" t="s">
        <v>21</v>
      </c>
      <c r="BA20" s="181"/>
      <c r="BB20" s="182"/>
      <c r="BC20" s="178" t="s">
        <v>21</v>
      </c>
      <c r="BD20" s="181"/>
      <c r="BE20" s="182"/>
      <c r="BF20" s="178" t="s">
        <v>21</v>
      </c>
      <c r="BG20" s="181"/>
      <c r="BH20" s="182"/>
      <c r="BI20" s="178" t="s">
        <v>21</v>
      </c>
      <c r="BJ20" s="181"/>
      <c r="BK20" s="182"/>
      <c r="BL20" s="178" t="s">
        <v>21</v>
      </c>
      <c r="BM20" s="181"/>
      <c r="BN20" s="182"/>
      <c r="BO20" s="178" t="s">
        <v>21</v>
      </c>
      <c r="BP20" s="181"/>
      <c r="BQ20" s="182"/>
      <c r="BR20" s="178" t="s">
        <v>21</v>
      </c>
      <c r="BS20" s="181"/>
      <c r="BT20" s="182"/>
      <c r="BU20" s="178" t="s">
        <v>21</v>
      </c>
      <c r="BV20" s="181"/>
      <c r="BW20" s="182"/>
      <c r="BX20" s="178" t="s">
        <v>21</v>
      </c>
      <c r="BY20" s="181"/>
      <c r="BZ20" s="182"/>
      <c r="CA20" s="178" t="s">
        <v>21</v>
      </c>
      <c r="CB20" s="181"/>
      <c r="CC20" s="182"/>
      <c r="CD20" s="178" t="s">
        <v>21</v>
      </c>
      <c r="CE20" s="181"/>
      <c r="CF20" s="182"/>
      <c r="CG20" s="178" t="s">
        <v>21</v>
      </c>
      <c r="CH20" s="181"/>
      <c r="CI20" s="182"/>
      <c r="CJ20" s="13"/>
      <c r="CK20" s="7"/>
      <c r="CL20" s="7"/>
      <c r="CM20" s="7"/>
      <c r="CN20" s="13"/>
      <c r="CO20" s="127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57">
        <f>+CG7</f>
        <v>43676</v>
      </c>
      <c r="CH21" s="157">
        <f>+CH7</f>
        <v>43707</v>
      </c>
      <c r="CI21" s="157">
        <f>+CI7</f>
        <v>43738</v>
      </c>
      <c r="CK21" s="15"/>
      <c r="CL21" s="15"/>
      <c r="CM21" s="15"/>
      <c r="CN21" s="13"/>
      <c r="CO21" s="128"/>
      <c r="CP21" s="13"/>
    </row>
    <row r="22" spans="1:94" x14ac:dyDescent="0.25">
      <c r="M22" s="15"/>
      <c r="N22" s="15"/>
      <c r="O22" s="15"/>
      <c r="P22" s="15"/>
      <c r="Q22" s="15"/>
      <c r="R22" s="15"/>
      <c r="S22" s="118" t="str">
        <f t="shared" si="5"/>
        <v>OCT</v>
      </c>
      <c r="T22" s="118" t="str">
        <f t="shared" si="5"/>
        <v>NOV</v>
      </c>
      <c r="U22" s="118" t="str">
        <f t="shared" si="5"/>
        <v>DEC</v>
      </c>
      <c r="V22" s="118" t="s">
        <v>64</v>
      </c>
      <c r="W22" s="118" t="s">
        <v>65</v>
      </c>
      <c r="X22" s="118" t="s">
        <v>66</v>
      </c>
      <c r="Y22" s="118" t="s">
        <v>73</v>
      </c>
      <c r="Z22" s="118" t="s">
        <v>15</v>
      </c>
      <c r="AA22" s="118" t="s">
        <v>74</v>
      </c>
      <c r="AB22" s="118"/>
      <c r="AC22" s="118"/>
      <c r="AD22" s="118"/>
      <c r="AE22" s="118"/>
      <c r="AF22" s="118"/>
      <c r="AG22" s="118"/>
      <c r="AH22" s="118" t="str">
        <f t="shared" si="6"/>
        <v>Jan</v>
      </c>
      <c r="AI22" s="118" t="str">
        <f t="shared" si="6"/>
        <v>Feb</v>
      </c>
      <c r="AJ22" s="118" t="str">
        <f t="shared" si="6"/>
        <v>Mar</v>
      </c>
      <c r="AK22" s="118" t="str">
        <f t="shared" si="6"/>
        <v>Apr</v>
      </c>
      <c r="AL22" s="118" t="str">
        <f t="shared" si="6"/>
        <v>May</v>
      </c>
      <c r="AM22" s="118" t="str">
        <f t="shared" si="6"/>
        <v>Jun</v>
      </c>
      <c r="AN22" s="118" t="str">
        <f t="shared" si="6"/>
        <v>Jul</v>
      </c>
      <c r="AO22" s="118" t="str">
        <f t="shared" si="6"/>
        <v>Aug</v>
      </c>
      <c r="AP22" s="118" t="str">
        <f t="shared" si="6"/>
        <v>Sep</v>
      </c>
      <c r="AQ22" s="118" t="str">
        <f t="shared" si="6"/>
        <v>Oct</v>
      </c>
      <c r="AR22" s="118" t="str">
        <f t="shared" si="6"/>
        <v>Nov</v>
      </c>
      <c r="AS22" s="118" t="str">
        <f t="shared" si="6"/>
        <v>Dec</v>
      </c>
      <c r="AT22" s="118" t="str">
        <f t="shared" si="6"/>
        <v>Jan</v>
      </c>
      <c r="AU22" s="118" t="str">
        <f t="shared" si="6"/>
        <v>Feb</v>
      </c>
      <c r="AV22" s="118" t="str">
        <f t="shared" si="6"/>
        <v>Mar</v>
      </c>
      <c r="AW22" s="118" t="str">
        <f t="shared" si="6"/>
        <v>Apr</v>
      </c>
      <c r="AX22" s="118" t="str">
        <f t="shared" si="6"/>
        <v>May</v>
      </c>
      <c r="AY22" s="118" t="str">
        <f t="shared" si="6"/>
        <v>Jun</v>
      </c>
      <c r="AZ22" s="118" t="str">
        <f t="shared" si="6"/>
        <v>Jul</v>
      </c>
      <c r="BA22" s="118" t="str">
        <f t="shared" si="6"/>
        <v>Aug</v>
      </c>
      <c r="BB22" s="118" t="str">
        <f t="shared" si="6"/>
        <v>Sep</v>
      </c>
      <c r="BC22" s="118" t="str">
        <f t="shared" si="6"/>
        <v>Oct</v>
      </c>
      <c r="BD22" s="118" t="str">
        <f t="shared" si="6"/>
        <v>Nov</v>
      </c>
      <c r="BE22" s="118" t="str">
        <f t="shared" si="6"/>
        <v>Dec</v>
      </c>
      <c r="BF22" s="118" t="str">
        <f t="shared" si="6"/>
        <v>Jan</v>
      </c>
      <c r="BG22" s="118" t="str">
        <f t="shared" si="6"/>
        <v>Feb</v>
      </c>
      <c r="BH22" s="118" t="str">
        <f t="shared" si="6"/>
        <v>Mar</v>
      </c>
      <c r="BI22" s="118" t="str">
        <f t="shared" si="6"/>
        <v>Apr</v>
      </c>
      <c r="BJ22" s="118" t="str">
        <f t="shared" si="6"/>
        <v>May</v>
      </c>
      <c r="BK22" s="118" t="str">
        <f t="shared" si="6"/>
        <v>Jun</v>
      </c>
      <c r="BL22" s="118" t="str">
        <f t="shared" si="6"/>
        <v>Jul</v>
      </c>
      <c r="BM22" s="118" t="str">
        <f t="shared" si="6"/>
        <v>Aug</v>
      </c>
      <c r="BN22" s="118" t="str">
        <f t="shared" si="6"/>
        <v>Sep</v>
      </c>
      <c r="BO22" s="118" t="str">
        <f t="shared" si="6"/>
        <v>Oct</v>
      </c>
      <c r="BP22" s="118" t="str">
        <f t="shared" si="6"/>
        <v>Nov</v>
      </c>
      <c r="BQ22" s="118" t="str">
        <f t="shared" si="6"/>
        <v>Dec</v>
      </c>
      <c r="BR22" s="118" t="str">
        <f t="shared" si="6"/>
        <v>Jan</v>
      </c>
      <c r="BS22" s="118" t="str">
        <f t="shared" si="6"/>
        <v>Feb</v>
      </c>
      <c r="BT22" s="118" t="str">
        <f t="shared" si="6"/>
        <v>Mar</v>
      </c>
      <c r="BU22" s="118" t="str">
        <f t="shared" si="6"/>
        <v>Apr</v>
      </c>
      <c r="BV22" s="118" t="str">
        <f t="shared" si="6"/>
        <v>May</v>
      </c>
      <c r="BW22" s="118" t="str">
        <f t="shared" si="6"/>
        <v>Jun</v>
      </c>
      <c r="BX22" s="118" t="str">
        <f t="shared" si="6"/>
        <v>Jul</v>
      </c>
      <c r="BY22" s="118" t="str">
        <f t="shared" si="6"/>
        <v>Aug</v>
      </c>
      <c r="BZ22" s="118" t="str">
        <f t="shared" si="6"/>
        <v>Sep</v>
      </c>
      <c r="CA22" s="118" t="str">
        <f t="shared" si="6"/>
        <v>Oct</v>
      </c>
      <c r="CB22" s="118" t="str">
        <f t="shared" si="6"/>
        <v>Nov</v>
      </c>
      <c r="CC22" s="118" t="str">
        <f t="shared" si="6"/>
        <v>Dec</v>
      </c>
      <c r="CD22" s="118" t="str">
        <f t="shared" si="6"/>
        <v>Jan</v>
      </c>
      <c r="CE22" s="118" t="str">
        <f t="shared" si="6"/>
        <v>Feb</v>
      </c>
      <c r="CF22" s="118" t="str">
        <f t="shared" si="6"/>
        <v>Mar</v>
      </c>
      <c r="CG22" s="158">
        <f t="shared" ref="CG22:CI22" si="7">+CG8</f>
        <v>2019</v>
      </c>
      <c r="CH22" s="159">
        <f t="shared" si="7"/>
        <v>2019</v>
      </c>
      <c r="CI22" s="159">
        <f t="shared" si="7"/>
        <v>2019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190627</v>
      </c>
      <c r="CH23" s="22">
        <f>+'Copy Other Data Here'!O19</f>
        <v>190658</v>
      </c>
      <c r="CI23" s="22">
        <f>+'Copy Other Data Here'!P19</f>
        <v>191291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26289</v>
      </c>
      <c r="CH24" s="22">
        <f>+'Copy Other Data Here'!O20</f>
        <v>26283</v>
      </c>
      <c r="CI24" s="22">
        <f>+'Copy Other Data Here'!P20</f>
        <v>26315</v>
      </c>
      <c r="CJ24" s="13"/>
      <c r="CK24" s="19"/>
      <c r="CL24" s="19"/>
      <c r="CM24" s="13"/>
      <c r="CN24" s="13"/>
      <c r="CO24" s="128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552</v>
      </c>
      <c r="CH25" s="22">
        <f>+'Copy Other Data Here'!O21</f>
        <v>553</v>
      </c>
      <c r="CI25" s="22">
        <f>+'Copy Other Data Here'!P21</f>
        <v>555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8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202</v>
      </c>
      <c r="CH27" s="22">
        <f>+'Copy Other Data Here'!O23</f>
        <v>200</v>
      </c>
      <c r="CI27" s="22">
        <f>+'Copy Other Data Here'!P23</f>
        <v>197</v>
      </c>
      <c r="CJ27" s="13"/>
      <c r="CK27" s="19"/>
      <c r="CL27" s="19"/>
      <c r="CM27" s="13"/>
      <c r="CN27" s="13"/>
      <c r="CO27" s="124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217678</v>
      </c>
      <c r="CH28" s="30">
        <f>SUM(CH23:CH27)</f>
        <v>217702</v>
      </c>
      <c r="CI28" s="30">
        <f>SUM(CI23:CI27)</f>
        <v>218366</v>
      </c>
      <c r="CK28" s="19"/>
      <c r="CL28" s="19"/>
      <c r="CM28" s="19"/>
      <c r="CN28" s="13"/>
      <c r="CO28" s="5"/>
      <c r="CP28" s="13"/>
    </row>
    <row r="29" spans="1:94" x14ac:dyDescent="0.25">
      <c r="AJ29" s="12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zoomScaleNormal="100" zoomScaleSheetLayoutView="85" workbookViewId="0">
      <selection activeCell="CG7" sqref="CG7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TEXT(DATE(YEAR(StatementDate),MONTH(StatementDate)-1,1)-1,"m/d/yyy")</f>
        <v>Month and Twelve Months Ended 7/31/2019</v>
      </c>
      <c r="B5" s="177"/>
      <c r="C5" s="177"/>
      <c r="D5" s="177"/>
      <c r="E5" s="177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7381310.4800000004</v>
      </c>
      <c r="E10" s="52">
        <f>+'Copy Allocation Report Here'!F10</f>
        <v>203143503.87</v>
      </c>
    </row>
    <row r="11" spans="1:5" x14ac:dyDescent="0.25">
      <c r="A11" s="49"/>
      <c r="B11" s="13" t="s">
        <v>28</v>
      </c>
      <c r="C11" s="13"/>
      <c r="D11" s="51">
        <f>+'Copy Allocation Report Here'!C14</f>
        <v>2062751.65</v>
      </c>
      <c r="E11" s="52">
        <f>+'Copy Allocation Report Here'!F14</f>
        <v>23118903.780000001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6238.9600000001956</v>
      </c>
      <c r="E12" s="54">
        <f>+'Copy Allocation Report Here'!F20-'Copy Allocation Report Here'!F14</f>
        <v>2281458.3699999973</v>
      </c>
    </row>
    <row r="13" spans="1:5" x14ac:dyDescent="0.25">
      <c r="A13" s="49"/>
      <c r="B13" s="13"/>
      <c r="C13" s="13"/>
      <c r="D13" s="55">
        <f>SUM(D10:D12)</f>
        <v>9450301.0900000017</v>
      </c>
      <c r="E13" s="50">
        <f>SUM(E10:E12)</f>
        <v>228543866.02000001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3762721.49</v>
      </c>
      <c r="E14" s="52">
        <f>+'Copy Allocation Report Here'!F30+'Copy Allocation Report Here'!F44</f>
        <v>109686717.96999998</v>
      </c>
    </row>
    <row r="15" spans="1:5" x14ac:dyDescent="0.25">
      <c r="A15" s="49"/>
      <c r="B15" s="13" t="s">
        <v>32</v>
      </c>
      <c r="C15" s="13"/>
      <c r="D15" s="51">
        <f>+'Copy Allocation Report Here'!C46</f>
        <v>754441</v>
      </c>
      <c r="E15" s="52">
        <f>+'Copy Allocation Report Here'!F46</f>
        <v>18935387.670000002</v>
      </c>
    </row>
    <row r="16" spans="1:5" x14ac:dyDescent="0.25">
      <c r="A16" s="49" t="s">
        <v>33</v>
      </c>
      <c r="B16" s="13"/>
      <c r="C16" s="13"/>
      <c r="D16" s="56">
        <f>D13-D14-D15</f>
        <v>4933138.6000000015</v>
      </c>
      <c r="E16" s="57">
        <f>E13-E14-E15</f>
        <v>99921760.380000025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18143.77</v>
      </c>
      <c r="E18" s="50">
        <f>'Copy Allocation Report Here'!F50</f>
        <v>246797.27</v>
      </c>
    </row>
    <row r="19" spans="1:5" x14ac:dyDescent="0.25">
      <c r="A19" s="49"/>
      <c r="B19" s="13" t="s">
        <v>35</v>
      </c>
      <c r="C19" s="13"/>
      <c r="D19" s="51">
        <f>+'Copy Allocation Report Here'!C78</f>
        <v>1867076.81</v>
      </c>
      <c r="E19" s="52">
        <f>+'Copy Allocation Report Here'!F78</f>
        <v>20472921.719999995</v>
      </c>
    </row>
    <row r="20" spans="1:5" x14ac:dyDescent="0.25">
      <c r="A20" s="49"/>
      <c r="B20" s="13" t="s">
        <v>36</v>
      </c>
      <c r="C20" s="13"/>
      <c r="D20" s="51">
        <f>+'Copy Allocation Report Here'!C86</f>
        <v>559600.18999999994</v>
      </c>
      <c r="E20" s="52">
        <f>+'Copy Allocation Report Here'!F86</f>
        <v>5474269.46</v>
      </c>
    </row>
    <row r="21" spans="1:5" x14ac:dyDescent="0.25">
      <c r="A21" s="49"/>
      <c r="B21" s="13" t="s">
        <v>37</v>
      </c>
      <c r="C21" s="13"/>
      <c r="D21" s="51">
        <f>+'Copy Allocation Report Here'!C93</f>
        <v>219483.18000000002</v>
      </c>
      <c r="E21" s="52">
        <f>+'Copy Allocation Report Here'!F93</f>
        <v>6632365.6399999997</v>
      </c>
    </row>
    <row r="22" spans="1:5" x14ac:dyDescent="0.25">
      <c r="A22" s="49"/>
      <c r="B22" s="13" t="s">
        <v>0</v>
      </c>
      <c r="C22" s="13"/>
      <c r="D22" s="51">
        <f>+'Copy Allocation Report Here'!C100</f>
        <v>0</v>
      </c>
      <c r="E22" s="52">
        <f>+'Copy Allocation Report Here'!F100</f>
        <v>1804.1</v>
      </c>
    </row>
    <row r="23" spans="1:5" x14ac:dyDescent="0.25">
      <c r="A23" s="49"/>
      <c r="B23" s="13" t="s">
        <v>38</v>
      </c>
      <c r="C23" s="13"/>
      <c r="D23" s="51">
        <f>+'Copy Allocation Report Here'!C116</f>
        <v>1525476.2799999998</v>
      </c>
      <c r="E23" s="52">
        <f>+'Copy Allocation Report Here'!F116</f>
        <v>17806738.259999998</v>
      </c>
    </row>
    <row r="24" spans="1:5" x14ac:dyDescent="0.25">
      <c r="A24" s="49"/>
      <c r="B24" s="13" t="s">
        <v>39</v>
      </c>
      <c r="C24" s="13"/>
      <c r="D24" s="51">
        <f>+'Copy Allocation Report Here'!C128</f>
        <v>2083078.22</v>
      </c>
      <c r="E24" s="52">
        <f>+'Copy Allocation Report Here'!F128</f>
        <v>24101491.77</v>
      </c>
    </row>
    <row r="25" spans="1:5" x14ac:dyDescent="0.25">
      <c r="A25" s="49"/>
      <c r="B25" s="13" t="s">
        <v>40</v>
      </c>
      <c r="C25" s="13"/>
      <c r="D25" s="51">
        <f>+'Copy Allocation Report Here'!C133</f>
        <v>373834.53</v>
      </c>
      <c r="E25" s="52">
        <f>+'Copy Allocation Report Here'!F133</f>
        <v>3732356.97</v>
      </c>
    </row>
    <row r="26" spans="1:5" x14ac:dyDescent="0.25">
      <c r="A26" s="49"/>
      <c r="B26" s="13" t="s">
        <v>41</v>
      </c>
      <c r="C26" s="13"/>
      <c r="D26" s="51">
        <f>+'Copy Allocation Report Here'!C142</f>
        <v>-765549.61</v>
      </c>
      <c r="E26" s="52">
        <f>+'Copy Allocation Report Here'!F142</f>
        <v>-558908.1800000018</v>
      </c>
    </row>
    <row r="27" spans="1:5" x14ac:dyDescent="0.25">
      <c r="A27" s="49"/>
      <c r="B27" s="13"/>
      <c r="C27" s="13" t="s">
        <v>42</v>
      </c>
      <c r="D27" s="56">
        <f>SUM(D18:D26)</f>
        <v>5881143.3700000001</v>
      </c>
      <c r="E27" s="57">
        <f>SUM(E18:E26)</f>
        <v>77909837.00999999</v>
      </c>
    </row>
    <row r="28" spans="1:5" ht="15.75" thickBot="1" x14ac:dyDescent="0.3">
      <c r="A28" s="49" t="s">
        <v>43</v>
      </c>
      <c r="B28" s="13"/>
      <c r="C28" s="13"/>
      <c r="D28" s="58">
        <f>D16-D27</f>
        <v>-948004.76999999862</v>
      </c>
      <c r="E28" s="59">
        <f>E16-E27</f>
        <v>22011923.370000035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376128042</v>
      </c>
      <c r="E30" s="61">
        <f>E52</f>
        <v>360177994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-2.5204309813199161E-3</v>
      </c>
      <c r="E32" s="65">
        <f>E28/E30</f>
        <v>6.1114015116648226E-2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835796521</v>
      </c>
      <c r="E40" s="114">
        <f>+'Copy Other Data Here'!C30</f>
        <v>814955637</v>
      </c>
    </row>
    <row r="41" spans="1:5" x14ac:dyDescent="0.25">
      <c r="A41" s="49" t="s">
        <v>50</v>
      </c>
      <c r="B41" s="13"/>
      <c r="C41" s="13"/>
      <c r="D41" s="53">
        <f>+'Copy Other Data Here'!C19</f>
        <v>-389203014.5</v>
      </c>
      <c r="E41" s="54">
        <f>+'Copy Other Data Here'!C31</f>
        <v>-384303871</v>
      </c>
    </row>
    <row r="42" spans="1:5" x14ac:dyDescent="0.25">
      <c r="A42" s="49" t="s">
        <v>51</v>
      </c>
      <c r="B42" s="13"/>
      <c r="C42" s="13"/>
      <c r="D42" s="55">
        <f>D40+D41</f>
        <v>446593506.5</v>
      </c>
      <c r="E42" s="50">
        <f>E40+E41</f>
        <v>430651766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-3790463</v>
      </c>
      <c r="E46" s="52">
        <f>+'Copy Other Data Here'!C33</f>
        <v>-3882329</v>
      </c>
    </row>
    <row r="47" spans="1:5" x14ac:dyDescent="0.25">
      <c r="A47" s="49"/>
      <c r="B47" s="13" t="s">
        <v>55</v>
      </c>
      <c r="C47" s="13"/>
      <c r="D47" s="51">
        <f>+'Copy Other Data Here'!C23</f>
        <v>-76044244</v>
      </c>
      <c r="E47" s="52">
        <f>+'Copy Other Data Here'!C35</f>
        <v>-75307694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366758799.5</v>
      </c>
      <c r="E49" s="50">
        <f>E42+SUM(E45:E48)</f>
        <v>351461743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9369242.5</v>
      </c>
      <c r="E51" s="54">
        <f>'Copy Other Data Here'!C37</f>
        <v>8716251</v>
      </c>
    </row>
    <row r="52" spans="1:5" ht="15.75" thickBot="1" x14ac:dyDescent="0.3">
      <c r="A52" s="66" t="s">
        <v>59</v>
      </c>
      <c r="B52" s="67"/>
      <c r="C52" s="67"/>
      <c r="D52" s="73">
        <f>D49+D51</f>
        <v>376128042</v>
      </c>
      <c r="E52" s="74">
        <f>E49+E51</f>
        <v>360177994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opLeftCell="A19" zoomScaleNormal="100" zoomScaleSheetLayoutView="70" workbookViewId="0">
      <selection activeCell="CG7" sqref="CG7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TEXT(DATE(YEAR(StatementDate),MONTH(StatementDate),1)-1,"m/d/yyy")</f>
        <v>Month and Twelve Months Ended 8/31/2019</v>
      </c>
      <c r="B5" s="177"/>
      <c r="C5" s="177"/>
      <c r="D5" s="177"/>
      <c r="E5" s="177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5807213.3200000003</v>
      </c>
      <c r="E10" s="52">
        <f>+'Copy Allocation Report Here'!G10</f>
        <v>203846445.07999998</v>
      </c>
    </row>
    <row r="11" spans="1:5" x14ac:dyDescent="0.25">
      <c r="A11" s="49"/>
      <c r="B11" s="13" t="s">
        <v>28</v>
      </c>
      <c r="C11" s="13"/>
      <c r="D11" s="51">
        <f>+'Copy Allocation Report Here'!D14</f>
        <v>2149495.98</v>
      </c>
      <c r="E11" s="52">
        <f>+'Copy Allocation Report Here'!G14</f>
        <v>23301879.170000002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-5550.3000000002794</v>
      </c>
      <c r="E12" s="54">
        <f>+'Copy Allocation Report Here'!G20-'Copy Allocation Report Here'!G14</f>
        <v>2032994.8399999999</v>
      </c>
    </row>
    <row r="13" spans="1:5" x14ac:dyDescent="0.25">
      <c r="A13" s="49"/>
      <c r="B13" s="13"/>
      <c r="C13" s="13"/>
      <c r="D13" s="55">
        <f>SUM(D10:D12)</f>
        <v>7951159</v>
      </c>
      <c r="E13" s="50">
        <f>SUM(E10:E12)</f>
        <v>229181319.09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2505145.5599999996</v>
      </c>
      <c r="E14" s="52">
        <f>+'Copy Allocation Report Here'!G30+'Copy Allocation Report Here'!G44</f>
        <v>110098678.91</v>
      </c>
    </row>
    <row r="15" spans="1:5" x14ac:dyDescent="0.25">
      <c r="A15" s="49"/>
      <c r="B15" s="13" t="s">
        <v>32</v>
      </c>
      <c r="C15" s="13"/>
      <c r="D15" s="51">
        <f>+'Copy Allocation Report Here'!D46</f>
        <v>666721.43999999994</v>
      </c>
      <c r="E15" s="52">
        <f>+'Copy Allocation Report Here'!G46</f>
        <v>18985534.25</v>
      </c>
    </row>
    <row r="16" spans="1:5" x14ac:dyDescent="0.25">
      <c r="A16" s="49" t="s">
        <v>33</v>
      </c>
      <c r="B16" s="13"/>
      <c r="C16" s="13"/>
      <c r="D16" s="56">
        <f>D13-D14-D15</f>
        <v>4779292</v>
      </c>
      <c r="E16" s="57">
        <f>E13-E14-E15</f>
        <v>100097105.93000001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33067.949999999997</v>
      </c>
      <c r="E18" s="50">
        <f>'Copy Allocation Report Here'!G50</f>
        <v>259425.36</v>
      </c>
    </row>
    <row r="19" spans="1:5" x14ac:dyDescent="0.25">
      <c r="A19" s="49"/>
      <c r="B19" s="13" t="s">
        <v>35</v>
      </c>
      <c r="C19" s="13"/>
      <c r="D19" s="51">
        <f>+'Copy Allocation Report Here'!D78</f>
        <v>1698776.12</v>
      </c>
      <c r="E19" s="52">
        <f>+'Copy Allocation Report Here'!G78</f>
        <v>20137726.100000001</v>
      </c>
    </row>
    <row r="20" spans="1:5" x14ac:dyDescent="0.25">
      <c r="A20" s="49"/>
      <c r="B20" s="13" t="s">
        <v>36</v>
      </c>
      <c r="C20" s="13"/>
      <c r="D20" s="51">
        <f>+'Copy Allocation Report Here'!D86</f>
        <v>489311.91</v>
      </c>
      <c r="E20" s="52">
        <f>+'Copy Allocation Report Here'!G86</f>
        <v>5504137.21</v>
      </c>
    </row>
    <row r="21" spans="1:5" x14ac:dyDescent="0.25">
      <c r="A21" s="49"/>
      <c r="B21" s="13" t="s">
        <v>37</v>
      </c>
      <c r="C21" s="13"/>
      <c r="D21" s="51">
        <f>+'Copy Allocation Report Here'!D93</f>
        <v>161019.18000000002</v>
      </c>
      <c r="E21" s="52">
        <f>+'Copy Allocation Report Here'!G93</f>
        <v>6676479.7500000009</v>
      </c>
    </row>
    <row r="22" spans="1:5" x14ac:dyDescent="0.25">
      <c r="A22" s="49"/>
      <c r="B22" s="13" t="s">
        <v>0</v>
      </c>
      <c r="C22" s="13"/>
      <c r="D22" s="51">
        <f>+'Copy Allocation Report Here'!D100</f>
        <v>100</v>
      </c>
      <c r="E22" s="52">
        <f>+'Copy Allocation Report Here'!G100</f>
        <v>1902.23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1317534.76</v>
      </c>
      <c r="E23" s="52">
        <f>+'Copy Allocation Report Here'!G116</f>
        <v>17747571.950000003</v>
      </c>
    </row>
    <row r="24" spans="1:5" x14ac:dyDescent="0.25">
      <c r="A24" s="49"/>
      <c r="B24" s="13" t="s">
        <v>39</v>
      </c>
      <c r="C24" s="13"/>
      <c r="D24" s="51">
        <f>+'Copy Allocation Report Here'!D128</f>
        <v>2087670.59</v>
      </c>
      <c r="E24" s="52">
        <f>+'Copy Allocation Report Here'!G128</f>
        <v>24292332.27</v>
      </c>
    </row>
    <row r="25" spans="1:5" x14ac:dyDescent="0.25">
      <c r="A25" s="49"/>
      <c r="B25" s="13" t="s">
        <v>40</v>
      </c>
      <c r="C25" s="13"/>
      <c r="D25" s="51">
        <f>+'Copy Allocation Report Here'!D133</f>
        <v>473037.48</v>
      </c>
      <c r="E25" s="52">
        <f>+'Copy Allocation Report Here'!G133</f>
        <v>3982437.27</v>
      </c>
    </row>
    <row r="26" spans="1:5" x14ac:dyDescent="0.25">
      <c r="A26" s="49"/>
      <c r="B26" s="13" t="s">
        <v>41</v>
      </c>
      <c r="C26" s="13"/>
      <c r="D26" s="51">
        <f>+'Copy Allocation Report Here'!D142</f>
        <v>-706560.1</v>
      </c>
      <c r="E26" s="52">
        <f>+'Copy Allocation Report Here'!G142</f>
        <v>-359303.34000000119</v>
      </c>
    </row>
    <row r="27" spans="1:5" x14ac:dyDescent="0.25">
      <c r="A27" s="49"/>
      <c r="B27" s="13"/>
      <c r="C27" s="13" t="s">
        <v>42</v>
      </c>
      <c r="D27" s="56">
        <f>SUM(D18:D26)</f>
        <v>5553957.8900000006</v>
      </c>
      <c r="E27" s="57">
        <f>SUM(E18:E26)</f>
        <v>78242708.799999997</v>
      </c>
    </row>
    <row r="28" spans="1:5" ht="15.75" thickBot="1" x14ac:dyDescent="0.3">
      <c r="A28" s="49" t="s">
        <v>43</v>
      </c>
      <c r="B28" s="13"/>
      <c r="C28" s="13"/>
      <c r="D28" s="58">
        <f>D16-D27</f>
        <v>-774665.8900000006</v>
      </c>
      <c r="E28" s="59">
        <f>E16-E27</f>
        <v>21854397.13000001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377253031.5</v>
      </c>
      <c r="E30" s="61">
        <f>E52</f>
        <v>363544313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-2.0534384758151389E-3</v>
      </c>
      <c r="E32" s="65">
        <f>E28/E30</f>
        <v>6.0114809525297151E-2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837764593</v>
      </c>
      <c r="E40" s="114">
        <f>+'Copy Other Data Here'!D30</f>
        <v>819637297</v>
      </c>
    </row>
    <row r="41" spans="1:5" x14ac:dyDescent="0.25">
      <c r="A41" s="79" t="s">
        <v>50</v>
      </c>
      <c r="B41" s="3"/>
      <c r="C41" s="13"/>
      <c r="D41" s="53">
        <f>+'Copy Other Data Here'!D19</f>
        <v>-389574711</v>
      </c>
      <c r="E41" s="54">
        <f>+'Copy Other Data Here'!D31</f>
        <v>-385126737</v>
      </c>
    </row>
    <row r="42" spans="1:5" x14ac:dyDescent="0.25">
      <c r="A42" s="79" t="s">
        <v>51</v>
      </c>
      <c r="B42" s="3"/>
      <c r="C42" s="13"/>
      <c r="D42" s="55">
        <f>D40+D41</f>
        <v>448189882</v>
      </c>
      <c r="E42" s="50">
        <f>E40+E41</f>
        <v>434510560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-3790463</v>
      </c>
      <c r="E46" s="52">
        <f>+'Copy Other Data Here'!D33</f>
        <v>-3866680</v>
      </c>
    </row>
    <row r="47" spans="1:5" x14ac:dyDescent="0.25">
      <c r="A47" s="79"/>
      <c r="B47" s="3" t="s">
        <v>55</v>
      </c>
      <c r="C47" s="13"/>
      <c r="D47" s="51">
        <f>+'Copy Other Data Here'!D23</f>
        <v>-75987037</v>
      </c>
      <c r="E47" s="52">
        <f>+'Copy Other Data Here'!D35</f>
        <v>-75342558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368412382</v>
      </c>
      <c r="E49" s="50">
        <f>E42+SUM(E45:E48)</f>
        <v>355301322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8840649.5</v>
      </c>
      <c r="E51" s="54">
        <f>+'Copy Other Data Here'!D37</f>
        <v>8242991</v>
      </c>
    </row>
    <row r="52" spans="1:5" ht="15.75" thickBot="1" x14ac:dyDescent="0.3">
      <c r="A52" s="80" t="s">
        <v>59</v>
      </c>
      <c r="B52" s="81"/>
      <c r="C52" s="67"/>
      <c r="D52" s="73">
        <f>D49+D51</f>
        <v>377253031.5</v>
      </c>
      <c r="E52" s="74">
        <f>E49+E51</f>
        <v>363544313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abSelected="1" topLeftCell="A7" zoomScaleNormal="100" zoomScaleSheetLayoutView="80" workbookViewId="0">
      <selection activeCell="CG7" sqref="CG7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TEXT(StatementDate,"m/d/yyy")</f>
        <v>Month and Twelve Months Ended 9/30/2019</v>
      </c>
      <c r="B5" s="177"/>
      <c r="C5" s="177"/>
      <c r="D5" s="177"/>
      <c r="E5" s="177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9126448.2899999991</v>
      </c>
      <c r="E10" s="52">
        <f>+'Copy Allocation Report Here'!H10</f>
        <v>204649300.43000001</v>
      </c>
    </row>
    <row r="11" spans="1:5" x14ac:dyDescent="0.25">
      <c r="A11" s="49"/>
      <c r="B11" s="13" t="s">
        <v>28</v>
      </c>
      <c r="C11" s="13"/>
      <c r="D11" s="51">
        <f>+'Copy Allocation Report Here'!E14</f>
        <v>2113869.06</v>
      </c>
      <c r="E11" s="52">
        <f>+'Copy Allocation Report Here'!H14</f>
        <v>23354683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137394.69999999972</v>
      </c>
      <c r="E12" s="54">
        <f>+'Copy Allocation Report Here'!H20-'Copy Allocation Report Here'!H14</f>
        <v>2316173.129999999</v>
      </c>
    </row>
    <row r="13" spans="1:5" x14ac:dyDescent="0.25">
      <c r="A13" s="49"/>
      <c r="B13" s="13"/>
      <c r="C13" s="13"/>
      <c r="D13" s="55">
        <f>SUM(D10:D12)</f>
        <v>11377712.049999999</v>
      </c>
      <c r="E13" s="50">
        <f>SUM(E10:E12)</f>
        <v>230320156.56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5010775.97</v>
      </c>
      <c r="E14" s="52">
        <f>+'Copy Allocation Report Here'!H30+'Copy Allocation Report Here'!H44</f>
        <v>110740967.60999998</v>
      </c>
    </row>
    <row r="15" spans="1:5" x14ac:dyDescent="0.25">
      <c r="A15" s="49"/>
      <c r="B15" s="13" t="s">
        <v>32</v>
      </c>
      <c r="C15" s="13"/>
      <c r="D15" s="51">
        <f>+'Copy Allocation Report Here'!E46</f>
        <v>794643.67</v>
      </c>
      <c r="E15" s="52">
        <f>+'Copy Allocation Report Here'!H46</f>
        <v>19026501.310000002</v>
      </c>
    </row>
    <row r="16" spans="1:5" x14ac:dyDescent="0.25">
      <c r="A16" s="49" t="s">
        <v>33</v>
      </c>
      <c r="B16" s="13"/>
      <c r="C16" s="13"/>
      <c r="D16" s="56">
        <f>D13-D14-D15</f>
        <v>5572292.4099999992</v>
      </c>
      <c r="E16" s="57">
        <f>E13-E14-E15</f>
        <v>100552687.64000002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15578.13</v>
      </c>
      <c r="E18" s="50">
        <f>'Copy Allocation Report Here'!H50</f>
        <v>257583.83000000002</v>
      </c>
    </row>
    <row r="19" spans="1:5" x14ac:dyDescent="0.25">
      <c r="A19" s="49"/>
      <c r="B19" s="13" t="s">
        <v>35</v>
      </c>
      <c r="C19" s="13"/>
      <c r="D19" s="51">
        <f>+'Copy Allocation Report Here'!E78</f>
        <v>1707821.0300000003</v>
      </c>
      <c r="E19" s="52">
        <f>+'Copy Allocation Report Here'!H78</f>
        <v>19732419.699999999</v>
      </c>
    </row>
    <row r="20" spans="1:5" x14ac:dyDescent="0.25">
      <c r="A20" s="49"/>
      <c r="B20" s="13" t="s">
        <v>36</v>
      </c>
      <c r="C20" s="13"/>
      <c r="D20" s="51">
        <f>+'Copy Allocation Report Here'!E86</f>
        <v>480757.61000000004</v>
      </c>
      <c r="E20" s="52">
        <f>+'Copy Allocation Report Here'!H86</f>
        <v>5599656.3399999999</v>
      </c>
    </row>
    <row r="21" spans="1:5" x14ac:dyDescent="0.25">
      <c r="A21" s="49"/>
      <c r="B21" s="13" t="s">
        <v>37</v>
      </c>
      <c r="C21" s="13"/>
      <c r="D21" s="51">
        <f>+'Copy Allocation Report Here'!E93</f>
        <v>301098.53000000003</v>
      </c>
      <c r="E21" s="52">
        <f>+'Copy Allocation Report Here'!H93</f>
        <v>6875313.5700000012</v>
      </c>
    </row>
    <row r="22" spans="1:5" x14ac:dyDescent="0.25">
      <c r="A22" s="49"/>
      <c r="B22" s="13" t="s">
        <v>0</v>
      </c>
      <c r="C22" s="13"/>
      <c r="D22" s="51">
        <f>+'Copy Allocation Report Here'!E100</f>
        <v>1588.5900000000001</v>
      </c>
      <c r="E22" s="52">
        <f>+'Copy Allocation Report Here'!H100</f>
        <v>3490.82</v>
      </c>
    </row>
    <row r="23" spans="1:5" x14ac:dyDescent="0.25">
      <c r="A23" s="49"/>
      <c r="B23" s="13" t="s">
        <v>38</v>
      </c>
      <c r="C23" s="13"/>
      <c r="D23" s="51">
        <f>+'Copy Allocation Report Here'!E116</f>
        <v>1544492.4499999997</v>
      </c>
      <c r="E23" s="52">
        <f>+'Copy Allocation Report Here'!H116</f>
        <v>18013118.449999996</v>
      </c>
    </row>
    <row r="24" spans="1:5" x14ac:dyDescent="0.25">
      <c r="A24" s="49"/>
      <c r="B24" s="13" t="s">
        <v>39</v>
      </c>
      <c r="C24" s="13"/>
      <c r="D24" s="51">
        <f>+'Copy Allocation Report Here'!E128</f>
        <v>2098938.56</v>
      </c>
      <c r="E24" s="52">
        <f>+'Copy Allocation Report Here'!H128</f>
        <v>24469997.629999995</v>
      </c>
    </row>
    <row r="25" spans="1:5" x14ac:dyDescent="0.25">
      <c r="A25" s="49"/>
      <c r="B25" s="13" t="s">
        <v>40</v>
      </c>
      <c r="C25" s="13"/>
      <c r="D25" s="51">
        <f>+'Copy Allocation Report Here'!E133</f>
        <v>373005.14</v>
      </c>
      <c r="E25" s="52">
        <f>+'Copy Allocation Report Here'!H133</f>
        <v>4025574.84</v>
      </c>
    </row>
    <row r="26" spans="1:5" x14ac:dyDescent="0.25">
      <c r="A26" s="49"/>
      <c r="B26" s="13" t="s">
        <v>41</v>
      </c>
      <c r="C26" s="13"/>
      <c r="D26" s="51">
        <f>+'Copy Allocation Report Here'!E142</f>
        <v>-568625.89</v>
      </c>
      <c r="E26" s="52">
        <f>+'Copy Allocation Report Here'!H142</f>
        <v>137742.37999999255</v>
      </c>
    </row>
    <row r="27" spans="1:5" x14ac:dyDescent="0.25">
      <c r="A27" s="49"/>
      <c r="B27" s="13"/>
      <c r="C27" s="13" t="s">
        <v>42</v>
      </c>
      <c r="D27" s="56">
        <f>SUM(D18:D26)</f>
        <v>5954654.1499999994</v>
      </c>
      <c r="E27" s="57">
        <f>SUM(E18:E26)</f>
        <v>79114897.559999987</v>
      </c>
    </row>
    <row r="28" spans="1:5" ht="15.75" thickBot="1" x14ac:dyDescent="0.3">
      <c r="A28" s="49" t="s">
        <v>43</v>
      </c>
      <c r="B28" s="13"/>
      <c r="C28" s="13"/>
      <c r="D28" s="58">
        <f>D16-D27</f>
        <v>-382361.74000000022</v>
      </c>
      <c r="E28" s="59">
        <f>E16-E27</f>
        <v>21437790.080000028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379756594.5</v>
      </c>
      <c r="E30" s="61">
        <f>E52</f>
        <v>366491236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-1.0068600401881901E-3</v>
      </c>
      <c r="E32" s="65">
        <f>E28/E30</f>
        <v>5.8494686841570283E-2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842525225.5</v>
      </c>
      <c r="E40" s="114">
        <f>+'Copy Other Data Here'!E30</f>
        <v>824003466</v>
      </c>
    </row>
    <row r="41" spans="1:5" x14ac:dyDescent="0.25">
      <c r="A41" s="79" t="s">
        <v>50</v>
      </c>
      <c r="B41" s="3"/>
      <c r="C41" s="13"/>
      <c r="D41" s="53">
        <f>+'Copy Other Data Here'!E19</f>
        <v>-391371416.5</v>
      </c>
      <c r="E41" s="54">
        <f>+'Copy Other Data Here'!E31</f>
        <v>-385995888</v>
      </c>
    </row>
    <row r="42" spans="1:5" x14ac:dyDescent="0.25">
      <c r="A42" s="79" t="s">
        <v>51</v>
      </c>
      <c r="B42" s="3"/>
      <c r="C42" s="13"/>
      <c r="D42" s="55">
        <f>D40+D41</f>
        <v>451153809</v>
      </c>
      <c r="E42" s="50">
        <f>E40+E41</f>
        <v>438007578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-3755866</v>
      </c>
      <c r="E46" s="52">
        <f>+'Copy Other Data Here'!E33</f>
        <v>-3847488</v>
      </c>
    </row>
    <row r="47" spans="1:5" x14ac:dyDescent="0.25">
      <c r="A47" s="79"/>
      <c r="B47" s="3" t="s">
        <v>55</v>
      </c>
      <c r="C47" s="13"/>
      <c r="D47" s="51">
        <f>+'Copy Other Data Here'!E23</f>
        <v>-75940902</v>
      </c>
      <c r="E47" s="52">
        <f>+'Copy Other Data Here'!E35</f>
        <v>-75382571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371457041</v>
      </c>
      <c r="E49" s="50">
        <f>E42+SUM(E45:E48)</f>
        <v>358777519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8299553.5</v>
      </c>
      <c r="E51" s="54">
        <f>+'Copy Other Data Here'!E37</f>
        <v>7713717</v>
      </c>
    </row>
    <row r="52" spans="1:5" ht="15.75" thickBot="1" x14ac:dyDescent="0.3">
      <c r="A52" s="80" t="s">
        <v>59</v>
      </c>
      <c r="B52" s="81"/>
      <c r="C52" s="67"/>
      <c r="D52" s="73">
        <f>D49+D51</f>
        <v>379756594.5</v>
      </c>
      <c r="E52" s="74">
        <f>E49+E51</f>
        <v>366491236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5"/>
  <sheetViews>
    <sheetView zoomScaleNormal="100" zoomScaleSheetLayoutView="100" workbookViewId="0">
      <pane xSplit="2" topLeftCell="C1" activePane="topRight" state="frozen"/>
      <selection activeCell="CG7" sqref="CG7"/>
      <selection pane="topRight" activeCell="CG7" sqref="CG7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7.85546875" style="38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43738</v>
      </c>
      <c r="C3" s="133"/>
      <c r="D3" s="133"/>
      <c r="E3" s="133"/>
      <c r="F3" s="133"/>
      <c r="G3" s="133"/>
      <c r="H3" s="133"/>
    </row>
    <row r="4" spans="1:8" ht="15.75" thickBot="1" x14ac:dyDescent="0.3">
      <c r="B4" s="87"/>
      <c r="C4" s="133"/>
      <c r="D4" s="133"/>
      <c r="E4" s="133"/>
      <c r="F4" s="133"/>
      <c r="G4" s="133"/>
      <c r="H4" s="133"/>
    </row>
    <row r="5" spans="1:8" ht="21" customHeight="1" x14ac:dyDescent="0.25">
      <c r="A5" s="195"/>
      <c r="B5" s="196"/>
      <c r="C5" s="189" t="s">
        <v>305</v>
      </c>
      <c r="D5" s="190"/>
      <c r="E5" s="191"/>
      <c r="F5" s="192" t="s">
        <v>306</v>
      </c>
      <c r="G5" s="193"/>
      <c r="H5" s="194"/>
    </row>
    <row r="6" spans="1:8" s="102" customFormat="1" ht="56.25" customHeight="1" thickBot="1" x14ac:dyDescent="0.3">
      <c r="A6" s="187" t="s">
        <v>304</v>
      </c>
      <c r="B6" s="188"/>
      <c r="C6" s="162">
        <v>43647</v>
      </c>
      <c r="D6" s="162">
        <v>43678</v>
      </c>
      <c r="E6" s="162">
        <v>43709</v>
      </c>
      <c r="F6" s="163" t="s">
        <v>316</v>
      </c>
      <c r="G6" s="164" t="s">
        <v>317</v>
      </c>
      <c r="H6" s="163" t="s">
        <v>318</v>
      </c>
    </row>
    <row r="7" spans="1:8" x14ac:dyDescent="0.25">
      <c r="A7" s="103" t="s">
        <v>83</v>
      </c>
      <c r="B7" s="89"/>
      <c r="C7" s="165"/>
      <c r="D7" s="166"/>
      <c r="E7" s="167"/>
      <c r="F7" s="165"/>
      <c r="G7" s="166"/>
      <c r="H7" s="167"/>
    </row>
    <row r="8" spans="1:8" x14ac:dyDescent="0.25">
      <c r="A8" s="90" t="s">
        <v>84</v>
      </c>
      <c r="B8" s="91" t="s">
        <v>85</v>
      </c>
      <c r="C8" s="148">
        <v>3619300.15</v>
      </c>
      <c r="D8" s="149">
        <v>2777963.49</v>
      </c>
      <c r="E8" s="150">
        <v>4437051.1900000004</v>
      </c>
      <c r="F8" s="148">
        <v>112233400.06</v>
      </c>
      <c r="G8" s="149">
        <v>112634751.98999999</v>
      </c>
      <c r="H8" s="150">
        <v>113010683.72</v>
      </c>
    </row>
    <row r="9" spans="1:8" x14ac:dyDescent="0.25">
      <c r="A9" s="90" t="s">
        <v>86</v>
      </c>
      <c r="B9" s="91" t="s">
        <v>87</v>
      </c>
      <c r="C9" s="148">
        <v>3762010.33</v>
      </c>
      <c r="D9" s="149">
        <v>3029249.83</v>
      </c>
      <c r="E9" s="150">
        <v>4689397.0999999996</v>
      </c>
      <c r="F9" s="148">
        <v>90910103.810000002</v>
      </c>
      <c r="G9" s="149">
        <v>91211693.090000004</v>
      </c>
      <c r="H9" s="150">
        <v>91638616.709999993</v>
      </c>
    </row>
    <row r="10" spans="1:8" x14ac:dyDescent="0.25">
      <c r="A10" s="103" t="s">
        <v>88</v>
      </c>
      <c r="B10" s="89"/>
      <c r="C10" s="151">
        <f>+C8+C9</f>
        <v>7381310.4800000004</v>
      </c>
      <c r="D10" s="151">
        <f t="shared" ref="D10:H10" si="0">+D8+D9</f>
        <v>5807213.3200000003</v>
      </c>
      <c r="E10" s="151">
        <f t="shared" si="0"/>
        <v>9126448.2899999991</v>
      </c>
      <c r="F10" s="151">
        <f t="shared" si="0"/>
        <v>203143503.87</v>
      </c>
      <c r="G10" s="151">
        <f t="shared" si="0"/>
        <v>203846445.07999998</v>
      </c>
      <c r="H10" s="151">
        <f t="shared" si="0"/>
        <v>204649300.43000001</v>
      </c>
    </row>
    <row r="11" spans="1:8" x14ac:dyDescent="0.25">
      <c r="A11" s="104"/>
      <c r="B11" s="89"/>
      <c r="C11" s="148"/>
      <c r="D11" s="149"/>
      <c r="E11" s="150"/>
      <c r="F11" s="148"/>
      <c r="G11" s="149"/>
      <c r="H11" s="150"/>
    </row>
    <row r="12" spans="1:8" x14ac:dyDescent="0.25">
      <c r="A12" s="103" t="s">
        <v>89</v>
      </c>
      <c r="B12" s="89"/>
      <c r="C12" s="148"/>
      <c r="D12" s="149"/>
      <c r="E12" s="150"/>
      <c r="F12" s="148"/>
      <c r="G12" s="149"/>
      <c r="H12" s="150"/>
    </row>
    <row r="13" spans="1:8" x14ac:dyDescent="0.25">
      <c r="A13" s="90" t="s">
        <v>90</v>
      </c>
      <c r="B13" s="91" t="s">
        <v>91</v>
      </c>
      <c r="C13" s="148">
        <v>33854.82</v>
      </c>
      <c r="D13" s="149">
        <v>33959.660000000003</v>
      </c>
      <c r="E13" s="150">
        <v>29505.35</v>
      </c>
      <c r="F13" s="148">
        <v>657928.73</v>
      </c>
      <c r="G13" s="149">
        <v>595685.08999999985</v>
      </c>
      <c r="H13" s="150">
        <v>581746.03</v>
      </c>
    </row>
    <row r="14" spans="1:8" x14ac:dyDescent="0.25">
      <c r="A14" s="105" t="s">
        <v>92</v>
      </c>
      <c r="B14" s="91" t="s">
        <v>93</v>
      </c>
      <c r="C14" s="148">
        <v>2062751.65</v>
      </c>
      <c r="D14" s="149">
        <v>2149495.98</v>
      </c>
      <c r="E14" s="150">
        <v>2113869.06</v>
      </c>
      <c r="F14" s="148">
        <v>23118903.780000001</v>
      </c>
      <c r="G14" s="149">
        <v>23301879.170000002</v>
      </c>
      <c r="H14" s="150">
        <v>23354683</v>
      </c>
    </row>
    <row r="15" spans="1:8" x14ac:dyDescent="0.25">
      <c r="A15" s="105" t="s">
        <v>94</v>
      </c>
      <c r="B15" s="91" t="s">
        <v>95</v>
      </c>
      <c r="C15" s="148">
        <v>0</v>
      </c>
      <c r="D15" s="149">
        <v>0</v>
      </c>
      <c r="E15" s="150">
        <v>0</v>
      </c>
      <c r="F15" s="148"/>
      <c r="G15" s="149">
        <v>0</v>
      </c>
      <c r="H15" s="150">
        <v>0</v>
      </c>
    </row>
    <row r="16" spans="1:8" x14ac:dyDescent="0.25">
      <c r="A16" s="105" t="s">
        <v>310</v>
      </c>
      <c r="B16" s="91" t="s">
        <v>311</v>
      </c>
      <c r="C16" s="148">
        <v>10662.11</v>
      </c>
      <c r="D16" s="149">
        <v>10662.11</v>
      </c>
      <c r="E16" s="150">
        <v>10662.11</v>
      </c>
      <c r="F16" s="148">
        <v>110285.83</v>
      </c>
      <c r="G16" s="149">
        <v>113817.73000000001</v>
      </c>
      <c r="H16" s="150">
        <v>117349.63</v>
      </c>
    </row>
    <row r="17" spans="1:8" x14ac:dyDescent="0.25">
      <c r="A17" s="105" t="s">
        <v>96</v>
      </c>
      <c r="B17" s="91" t="s">
        <v>97</v>
      </c>
      <c r="C17" s="148">
        <v>6555.58</v>
      </c>
      <c r="D17" s="149">
        <v>11095.07</v>
      </c>
      <c r="E17" s="150">
        <v>1654.42</v>
      </c>
      <c r="F17" s="148">
        <v>75655.97</v>
      </c>
      <c r="G17" s="149">
        <v>56941.36</v>
      </c>
      <c r="H17" s="150">
        <v>47533.36</v>
      </c>
    </row>
    <row r="18" spans="1:8" x14ac:dyDescent="0.25">
      <c r="A18" s="90" t="s">
        <v>98</v>
      </c>
      <c r="B18" s="91" t="s">
        <v>99</v>
      </c>
      <c r="C18" s="148">
        <v>0</v>
      </c>
      <c r="D18" s="149">
        <v>0</v>
      </c>
      <c r="E18" s="150">
        <v>0</v>
      </c>
      <c r="F18" s="148">
        <v>0</v>
      </c>
      <c r="G18" s="149">
        <v>0</v>
      </c>
      <c r="H18" s="150">
        <v>0</v>
      </c>
    </row>
    <row r="19" spans="1:8" x14ac:dyDescent="0.25">
      <c r="A19" s="146">
        <v>4962</v>
      </c>
      <c r="B19" s="91" t="s">
        <v>314</v>
      </c>
      <c r="C19" s="148">
        <v>-44833.55</v>
      </c>
      <c r="D19" s="168">
        <v>-61267.14</v>
      </c>
      <c r="E19" s="152">
        <v>95572.82</v>
      </c>
      <c r="F19" s="148">
        <v>1437587.84</v>
      </c>
      <c r="G19" s="168">
        <v>1266550.6600000001</v>
      </c>
      <c r="H19" s="168">
        <v>1569544.1099999999</v>
      </c>
    </row>
    <row r="20" spans="1:8" x14ac:dyDescent="0.25">
      <c r="A20" s="103" t="s">
        <v>100</v>
      </c>
      <c r="B20" s="89"/>
      <c r="C20" s="151">
        <f>SUM(C13:C19)</f>
        <v>2068990.61</v>
      </c>
      <c r="D20" s="151">
        <f t="shared" ref="D20:H20" si="1">SUM(D13:D19)</f>
        <v>2143945.6799999997</v>
      </c>
      <c r="E20" s="151">
        <f t="shared" si="1"/>
        <v>2251263.7599999998</v>
      </c>
      <c r="F20" s="151">
        <f t="shared" si="1"/>
        <v>25400362.149999999</v>
      </c>
      <c r="G20" s="151">
        <f t="shared" si="1"/>
        <v>25334874.010000002</v>
      </c>
      <c r="H20" s="151">
        <f t="shared" si="1"/>
        <v>25670856.129999999</v>
      </c>
    </row>
    <row r="21" spans="1:8" ht="15.75" thickBot="1" x14ac:dyDescent="0.3">
      <c r="A21" s="103" t="s">
        <v>101</v>
      </c>
      <c r="B21" s="89"/>
      <c r="C21" s="153">
        <f>+C20+C10</f>
        <v>9450301.0899999999</v>
      </c>
      <c r="D21" s="153">
        <f t="shared" ref="D21:H21" si="2">+D20+D10</f>
        <v>7951159</v>
      </c>
      <c r="E21" s="153">
        <f t="shared" si="2"/>
        <v>11377712.049999999</v>
      </c>
      <c r="F21" s="153">
        <f t="shared" si="2"/>
        <v>228543866.02000001</v>
      </c>
      <c r="G21" s="153">
        <f t="shared" si="2"/>
        <v>229181319.08999997</v>
      </c>
      <c r="H21" s="153">
        <f t="shared" si="2"/>
        <v>230320156.56</v>
      </c>
    </row>
    <row r="22" spans="1:8" ht="15.75" thickTop="1" x14ac:dyDescent="0.25">
      <c r="A22" s="88"/>
      <c r="B22" s="89"/>
      <c r="C22" s="148"/>
      <c r="D22" s="149"/>
      <c r="E22" s="150"/>
      <c r="F22" s="148"/>
      <c r="G22" s="149"/>
      <c r="H22" s="150"/>
    </row>
    <row r="23" spans="1:8" x14ac:dyDescent="0.25">
      <c r="A23" s="103" t="s">
        <v>102</v>
      </c>
      <c r="B23" s="89"/>
      <c r="C23" s="148"/>
      <c r="D23" s="149"/>
      <c r="E23" s="150"/>
      <c r="F23" s="148"/>
      <c r="G23" s="149"/>
      <c r="H23" s="150"/>
    </row>
    <row r="24" spans="1:8" x14ac:dyDescent="0.25">
      <c r="A24" s="90" t="s">
        <v>103</v>
      </c>
      <c r="B24" s="91" t="s">
        <v>104</v>
      </c>
      <c r="C24" s="148">
        <v>6436688.5800000001</v>
      </c>
      <c r="D24" s="149">
        <v>5952841.2599999998</v>
      </c>
      <c r="E24" s="150">
        <v>6566492</v>
      </c>
      <c r="F24" s="148">
        <v>210052206.41999999</v>
      </c>
      <c r="G24" s="149">
        <v>209945489.81</v>
      </c>
      <c r="H24" s="150">
        <v>210685782.27999997</v>
      </c>
    </row>
    <row r="25" spans="1:8" x14ac:dyDescent="0.25">
      <c r="A25" s="90" t="s">
        <v>105</v>
      </c>
      <c r="B25" s="91" t="s">
        <v>106</v>
      </c>
      <c r="C25" s="148">
        <v>0</v>
      </c>
      <c r="D25" s="149">
        <v>0</v>
      </c>
      <c r="E25" s="150">
        <v>0</v>
      </c>
      <c r="F25" s="148">
        <v>0</v>
      </c>
      <c r="G25" s="149">
        <v>0</v>
      </c>
      <c r="H25" s="150">
        <v>0</v>
      </c>
    </row>
    <row r="26" spans="1:8" x14ac:dyDescent="0.25">
      <c r="A26" s="90" t="s">
        <v>107</v>
      </c>
      <c r="B26" s="91" t="s">
        <v>108</v>
      </c>
      <c r="C26" s="148">
        <v>-1812808.85</v>
      </c>
      <c r="D26" s="149">
        <v>-2702458.83</v>
      </c>
      <c r="E26" s="150">
        <v>-776158.78</v>
      </c>
      <c r="F26" s="148">
        <v>-96994632.769999996</v>
      </c>
      <c r="G26" s="149">
        <v>-96411357.890000015</v>
      </c>
      <c r="H26" s="150">
        <v>-95976701.969999999</v>
      </c>
    </row>
    <row r="27" spans="1:8" x14ac:dyDescent="0.25">
      <c r="A27" s="90" t="s">
        <v>109</v>
      </c>
      <c r="B27" s="91" t="s">
        <v>110</v>
      </c>
      <c r="C27" s="148">
        <v>0</v>
      </c>
      <c r="D27" s="149">
        <v>0</v>
      </c>
      <c r="E27" s="150">
        <v>0</v>
      </c>
      <c r="F27" s="148">
        <v>4815897.87</v>
      </c>
      <c r="G27" s="149">
        <v>4815897.8699999992</v>
      </c>
      <c r="H27" s="150">
        <v>4815897.8699999992</v>
      </c>
    </row>
    <row r="28" spans="1:8" x14ac:dyDescent="0.25">
      <c r="A28" s="90" t="s">
        <v>111</v>
      </c>
      <c r="B28" s="91" t="s">
        <v>112</v>
      </c>
      <c r="C28" s="148">
        <v>-858312.74</v>
      </c>
      <c r="D28" s="149">
        <v>-742561.85</v>
      </c>
      <c r="E28" s="150">
        <v>-774648.2</v>
      </c>
      <c r="F28" s="148">
        <v>-8131626.8200000003</v>
      </c>
      <c r="G28" s="149">
        <v>-8194964.1299999999</v>
      </c>
      <c r="H28" s="150">
        <v>-8724284.9400000013</v>
      </c>
    </row>
    <row r="29" spans="1:8" x14ac:dyDescent="0.25">
      <c r="A29" s="90" t="s">
        <v>113</v>
      </c>
      <c r="B29" s="91" t="s">
        <v>114</v>
      </c>
      <c r="C29" s="148">
        <v>-2845.5</v>
      </c>
      <c r="D29" s="149">
        <v>-2675.02</v>
      </c>
      <c r="E29" s="150">
        <v>-4909.05</v>
      </c>
      <c r="F29" s="148">
        <v>-55126.73</v>
      </c>
      <c r="G29" s="149">
        <v>-56386.750000000007</v>
      </c>
      <c r="H29" s="150">
        <v>-59725.630000000005</v>
      </c>
    </row>
    <row r="30" spans="1:8" x14ac:dyDescent="0.25">
      <c r="A30" s="103" t="s">
        <v>115</v>
      </c>
      <c r="B30" s="89"/>
      <c r="C30" s="151">
        <f>SUM(C24:C29)</f>
        <v>3762721.49</v>
      </c>
      <c r="D30" s="151">
        <f t="shared" ref="D30:H30" si="3">SUM(D24:D29)</f>
        <v>2505145.5599999996</v>
      </c>
      <c r="E30" s="151">
        <f t="shared" si="3"/>
        <v>5010775.97</v>
      </c>
      <c r="F30" s="151">
        <f t="shared" si="3"/>
        <v>109686717.96999998</v>
      </c>
      <c r="G30" s="151">
        <f t="shared" si="3"/>
        <v>110098678.91</v>
      </c>
      <c r="H30" s="151">
        <f t="shared" si="3"/>
        <v>110740967.60999998</v>
      </c>
    </row>
    <row r="31" spans="1:8" x14ac:dyDescent="0.25">
      <c r="A31" s="88"/>
      <c r="B31" s="89"/>
      <c r="C31" s="148"/>
      <c r="D31" s="149"/>
      <c r="E31" s="150"/>
      <c r="F31" s="148"/>
      <c r="G31" s="149"/>
      <c r="H31" s="150"/>
    </row>
    <row r="32" spans="1:8" x14ac:dyDescent="0.25">
      <c r="A32" s="103" t="s">
        <v>116</v>
      </c>
      <c r="B32" s="89"/>
      <c r="C32" s="148"/>
      <c r="D32" s="149"/>
      <c r="E32" s="150"/>
      <c r="F32" s="148"/>
      <c r="G32" s="149"/>
      <c r="H32" s="150"/>
    </row>
    <row r="33" spans="1:8" x14ac:dyDescent="0.25">
      <c r="A33" s="90" t="s">
        <v>117</v>
      </c>
      <c r="B33" s="91" t="s">
        <v>118</v>
      </c>
      <c r="C33" s="148">
        <v>0</v>
      </c>
      <c r="D33" s="149">
        <v>0</v>
      </c>
      <c r="E33" s="150">
        <v>0</v>
      </c>
      <c r="F33" s="148">
        <v>0</v>
      </c>
      <c r="G33" s="149">
        <v>0</v>
      </c>
      <c r="H33" s="150">
        <v>0</v>
      </c>
    </row>
    <row r="34" spans="1:8" x14ac:dyDescent="0.25">
      <c r="A34" s="90" t="s">
        <v>119</v>
      </c>
      <c r="B34" s="91" t="s">
        <v>120</v>
      </c>
      <c r="C34" s="148">
        <v>0</v>
      </c>
      <c r="D34" s="149">
        <v>0</v>
      </c>
      <c r="E34" s="150">
        <v>0</v>
      </c>
      <c r="F34" s="148">
        <v>0</v>
      </c>
      <c r="G34" s="149">
        <v>0</v>
      </c>
      <c r="H34" s="150">
        <v>0</v>
      </c>
    </row>
    <row r="35" spans="1:8" x14ac:dyDescent="0.25">
      <c r="A35" s="90" t="s">
        <v>121</v>
      </c>
      <c r="B35" s="91" t="s">
        <v>122</v>
      </c>
      <c r="C35" s="148">
        <v>0</v>
      </c>
      <c r="D35" s="149">
        <v>0</v>
      </c>
      <c r="E35" s="150">
        <v>0</v>
      </c>
      <c r="F35" s="148">
        <v>0</v>
      </c>
      <c r="G35" s="149">
        <v>0</v>
      </c>
      <c r="H35" s="150">
        <v>0</v>
      </c>
    </row>
    <row r="36" spans="1:8" x14ac:dyDescent="0.25">
      <c r="A36" s="90" t="s">
        <v>123</v>
      </c>
      <c r="B36" s="91" t="s">
        <v>124</v>
      </c>
      <c r="C36" s="148">
        <v>0</v>
      </c>
      <c r="D36" s="149">
        <v>0</v>
      </c>
      <c r="E36" s="150">
        <v>0</v>
      </c>
      <c r="F36" s="148">
        <v>0</v>
      </c>
      <c r="G36" s="149">
        <v>0</v>
      </c>
      <c r="H36" s="150">
        <v>0</v>
      </c>
    </row>
    <row r="37" spans="1:8" x14ac:dyDescent="0.25">
      <c r="A37" s="90" t="s">
        <v>125</v>
      </c>
      <c r="B37" s="91" t="s">
        <v>126</v>
      </c>
      <c r="C37" s="148">
        <v>0</v>
      </c>
      <c r="D37" s="149">
        <v>0</v>
      </c>
      <c r="E37" s="150">
        <v>0</v>
      </c>
      <c r="F37" s="148">
        <v>0</v>
      </c>
      <c r="G37" s="149">
        <v>0</v>
      </c>
      <c r="H37" s="150">
        <v>0</v>
      </c>
    </row>
    <row r="38" spans="1:8" x14ac:dyDescent="0.25">
      <c r="A38" s="90" t="s">
        <v>127</v>
      </c>
      <c r="B38" s="91" t="s">
        <v>128</v>
      </c>
      <c r="C38" s="148">
        <v>0</v>
      </c>
      <c r="D38" s="149">
        <v>0</v>
      </c>
      <c r="E38" s="150">
        <v>0</v>
      </c>
      <c r="F38" s="148">
        <v>0</v>
      </c>
      <c r="G38" s="149">
        <v>0</v>
      </c>
      <c r="H38" s="150">
        <v>0</v>
      </c>
    </row>
    <row r="39" spans="1:8" x14ac:dyDescent="0.25">
      <c r="A39" s="90" t="s">
        <v>129</v>
      </c>
      <c r="B39" s="91" t="s">
        <v>130</v>
      </c>
      <c r="C39" s="148">
        <v>0</v>
      </c>
      <c r="D39" s="149">
        <v>0</v>
      </c>
      <c r="E39" s="150">
        <v>0</v>
      </c>
      <c r="F39" s="148">
        <v>0</v>
      </c>
      <c r="G39" s="149">
        <v>0</v>
      </c>
      <c r="H39" s="150">
        <v>0</v>
      </c>
    </row>
    <row r="40" spans="1:8" x14ac:dyDescent="0.25">
      <c r="A40" s="90" t="s">
        <v>131</v>
      </c>
      <c r="B40" s="91" t="s">
        <v>132</v>
      </c>
      <c r="C40" s="148">
        <v>0</v>
      </c>
      <c r="D40" s="149">
        <v>0</v>
      </c>
      <c r="E40" s="150">
        <v>0</v>
      </c>
      <c r="F40" s="148">
        <v>0</v>
      </c>
      <c r="G40" s="149">
        <v>0</v>
      </c>
      <c r="H40" s="150">
        <v>0</v>
      </c>
    </row>
    <row r="41" spans="1:8" x14ac:dyDescent="0.25">
      <c r="A41" s="90" t="s">
        <v>133</v>
      </c>
      <c r="B41" s="91" t="s">
        <v>134</v>
      </c>
      <c r="C41" s="148">
        <v>0</v>
      </c>
      <c r="D41" s="149">
        <v>0</v>
      </c>
      <c r="E41" s="150">
        <v>0</v>
      </c>
      <c r="F41" s="148">
        <v>0</v>
      </c>
      <c r="G41" s="149">
        <v>0</v>
      </c>
      <c r="H41" s="150">
        <v>0</v>
      </c>
    </row>
    <row r="42" spans="1:8" x14ac:dyDescent="0.25">
      <c r="A42" s="90" t="s">
        <v>135</v>
      </c>
      <c r="B42" s="91" t="s">
        <v>136</v>
      </c>
      <c r="C42" s="148">
        <v>0</v>
      </c>
      <c r="D42" s="149">
        <v>0</v>
      </c>
      <c r="E42" s="150">
        <v>0</v>
      </c>
      <c r="F42" s="148">
        <v>0</v>
      </c>
      <c r="G42" s="149">
        <v>0</v>
      </c>
      <c r="H42" s="150">
        <v>0</v>
      </c>
    </row>
    <row r="43" spans="1:8" x14ac:dyDescent="0.25">
      <c r="A43" s="90" t="s">
        <v>137</v>
      </c>
      <c r="B43" s="91" t="s">
        <v>138</v>
      </c>
      <c r="C43" s="148">
        <v>0</v>
      </c>
      <c r="D43" s="149">
        <v>0</v>
      </c>
      <c r="E43" s="150">
        <v>0</v>
      </c>
      <c r="F43" s="148">
        <v>0</v>
      </c>
      <c r="G43" s="149">
        <v>0</v>
      </c>
      <c r="H43" s="150">
        <v>0</v>
      </c>
    </row>
    <row r="44" spans="1:8" x14ac:dyDescent="0.25">
      <c r="A44" s="103" t="s">
        <v>139</v>
      </c>
      <c r="B44" s="106"/>
      <c r="C44" s="151">
        <v>0</v>
      </c>
      <c r="D44" s="154">
        <v>0</v>
      </c>
      <c r="E44" s="155">
        <v>0</v>
      </c>
      <c r="F44" s="151">
        <v>0</v>
      </c>
      <c r="G44" s="154">
        <v>0</v>
      </c>
      <c r="H44" s="155">
        <v>0</v>
      </c>
    </row>
    <row r="45" spans="1:8" x14ac:dyDescent="0.25">
      <c r="A45" s="88"/>
      <c r="B45" s="89"/>
      <c r="C45" s="148"/>
      <c r="D45" s="149"/>
      <c r="E45" s="150"/>
      <c r="F45" s="148"/>
      <c r="G45" s="149"/>
      <c r="H45" s="150"/>
    </row>
    <row r="46" spans="1:8" x14ac:dyDescent="0.25">
      <c r="A46" s="90" t="s">
        <v>140</v>
      </c>
      <c r="B46" s="91" t="s">
        <v>32</v>
      </c>
      <c r="C46" s="156">
        <v>754441</v>
      </c>
      <c r="D46" s="168">
        <v>666721.43999999994</v>
      </c>
      <c r="E46" s="169">
        <v>794643.67</v>
      </c>
      <c r="F46" s="156">
        <v>18935387.670000002</v>
      </c>
      <c r="G46" s="168">
        <v>18985534.25</v>
      </c>
      <c r="H46" s="169">
        <v>19026501.310000002</v>
      </c>
    </row>
    <row r="47" spans="1:8" ht="15.75" thickBot="1" x14ac:dyDescent="0.3">
      <c r="A47" s="103" t="s">
        <v>141</v>
      </c>
      <c r="B47" s="89"/>
      <c r="C47" s="153">
        <f>+C21-C30-C46</f>
        <v>4933138.5999999996</v>
      </c>
      <c r="D47" s="153">
        <f t="shared" ref="D47:H47" si="4">+D21-D30-D46</f>
        <v>4779292</v>
      </c>
      <c r="E47" s="153">
        <f t="shared" si="4"/>
        <v>5572292.4099999992</v>
      </c>
      <c r="F47" s="153">
        <f t="shared" si="4"/>
        <v>99921760.380000025</v>
      </c>
      <c r="G47" s="153">
        <f t="shared" si="4"/>
        <v>100097105.92999998</v>
      </c>
      <c r="H47" s="153">
        <f t="shared" si="4"/>
        <v>100552687.64000002</v>
      </c>
    </row>
    <row r="48" spans="1:8" ht="15.75" thickTop="1" x14ac:dyDescent="0.25">
      <c r="A48" s="103"/>
      <c r="B48" s="89"/>
      <c r="C48" s="148"/>
      <c r="D48" s="149"/>
      <c r="E48" s="152"/>
      <c r="F48" s="148"/>
      <c r="G48" s="149"/>
      <c r="H48" s="150"/>
    </row>
    <row r="49" spans="1:8" x14ac:dyDescent="0.25">
      <c r="A49" s="103" t="s">
        <v>307</v>
      </c>
      <c r="B49" s="89"/>
      <c r="C49" s="148"/>
      <c r="D49" s="149"/>
      <c r="E49" s="152"/>
      <c r="F49" s="148"/>
      <c r="G49" s="149"/>
      <c r="H49" s="150"/>
    </row>
    <row r="50" spans="1:8" x14ac:dyDescent="0.25">
      <c r="A50" s="107">
        <v>813</v>
      </c>
      <c r="B50" s="91" t="s">
        <v>308</v>
      </c>
      <c r="C50" s="148">
        <v>18143.77</v>
      </c>
      <c r="D50" s="149">
        <v>33067.949999999997</v>
      </c>
      <c r="E50" s="152">
        <v>15578.13</v>
      </c>
      <c r="F50" s="148">
        <v>246797.27</v>
      </c>
      <c r="G50" s="149">
        <v>259425.36</v>
      </c>
      <c r="H50" s="150">
        <v>257583.83000000002</v>
      </c>
    </row>
    <row r="51" spans="1:8" x14ac:dyDescent="0.25">
      <c r="A51" s="88"/>
      <c r="B51" s="89"/>
      <c r="C51" s="148"/>
      <c r="D51" s="149"/>
      <c r="E51" s="150"/>
      <c r="F51" s="148"/>
      <c r="G51" s="149"/>
      <c r="H51" s="150"/>
    </row>
    <row r="52" spans="1:8" x14ac:dyDescent="0.25">
      <c r="A52" s="103" t="s">
        <v>142</v>
      </c>
      <c r="B52" s="89"/>
      <c r="C52" s="148"/>
      <c r="D52" s="149"/>
      <c r="E52" s="150"/>
      <c r="F52" s="148"/>
      <c r="G52" s="149"/>
      <c r="H52" s="150"/>
    </row>
    <row r="53" spans="1:8" x14ac:dyDescent="0.25">
      <c r="A53" s="103" t="s">
        <v>143</v>
      </c>
      <c r="B53" s="89"/>
      <c r="C53" s="148"/>
      <c r="D53" s="149"/>
      <c r="E53" s="150"/>
      <c r="F53" s="148"/>
      <c r="G53" s="149"/>
      <c r="H53" s="150"/>
    </row>
    <row r="54" spans="1:8" x14ac:dyDescent="0.25">
      <c r="A54" s="90" t="s">
        <v>144</v>
      </c>
      <c r="B54" s="91" t="s">
        <v>145</v>
      </c>
      <c r="C54" s="148">
        <v>179043.26</v>
      </c>
      <c r="D54" s="149">
        <v>173399.54</v>
      </c>
      <c r="E54" s="150">
        <v>164005.85</v>
      </c>
      <c r="F54" s="148">
        <v>2340826.09</v>
      </c>
      <c r="G54" s="149">
        <v>2282814.4000000004</v>
      </c>
      <c r="H54" s="150">
        <v>2026585.1300000004</v>
      </c>
    </row>
    <row r="55" spans="1:8" x14ac:dyDescent="0.25">
      <c r="A55" s="90" t="s">
        <v>146</v>
      </c>
      <c r="B55" s="91" t="s">
        <v>147</v>
      </c>
      <c r="C55" s="148">
        <v>27687.200000000001</v>
      </c>
      <c r="D55" s="149">
        <v>21356.32</v>
      </c>
      <c r="E55" s="150">
        <v>23426.769999999997</v>
      </c>
      <c r="F55" s="148">
        <v>302234.46999999997</v>
      </c>
      <c r="G55" s="149">
        <v>298622.48</v>
      </c>
      <c r="H55" s="150">
        <v>297703.04000000004</v>
      </c>
    </row>
    <row r="56" spans="1:8" x14ac:dyDescent="0.25">
      <c r="A56" s="105" t="s">
        <v>148</v>
      </c>
      <c r="B56" s="91" t="s">
        <v>149</v>
      </c>
      <c r="C56" s="148">
        <v>2338.83</v>
      </c>
      <c r="D56" s="149">
        <v>2622.45</v>
      </c>
      <c r="E56" s="150">
        <v>5026.37</v>
      </c>
      <c r="F56" s="148">
        <v>43040.01</v>
      </c>
      <c r="G56" s="149">
        <v>41760.899999999994</v>
      </c>
      <c r="H56" s="150">
        <v>43191.249999999993</v>
      </c>
    </row>
    <row r="57" spans="1:8" x14ac:dyDescent="0.25">
      <c r="A57" s="105" t="s">
        <v>150</v>
      </c>
      <c r="B57" s="91" t="s">
        <v>151</v>
      </c>
      <c r="C57" s="148">
        <v>386801.67</v>
      </c>
      <c r="D57" s="149">
        <v>348246.55999999994</v>
      </c>
      <c r="E57" s="150">
        <v>405295.34</v>
      </c>
      <c r="F57" s="148">
        <v>4354060.41</v>
      </c>
      <c r="G57" s="149">
        <v>4124384.0999999996</v>
      </c>
      <c r="H57" s="150">
        <v>3909231.04</v>
      </c>
    </row>
    <row r="58" spans="1:8" x14ac:dyDescent="0.25">
      <c r="A58" s="90" t="s">
        <v>152</v>
      </c>
      <c r="B58" s="91" t="s">
        <v>153</v>
      </c>
      <c r="C58" s="148">
        <v>44408.21</v>
      </c>
      <c r="D58" s="149">
        <v>25328.1</v>
      </c>
      <c r="E58" s="150">
        <v>25712.45</v>
      </c>
      <c r="F58" s="148">
        <v>427380.9</v>
      </c>
      <c r="G58" s="149">
        <v>420452.36000000004</v>
      </c>
      <c r="H58" s="150">
        <v>413038.80000000005</v>
      </c>
    </row>
    <row r="59" spans="1:8" x14ac:dyDescent="0.25">
      <c r="A59" s="90" t="s">
        <v>154</v>
      </c>
      <c r="B59" s="91" t="s">
        <v>155</v>
      </c>
      <c r="C59" s="148">
        <v>11603.74</v>
      </c>
      <c r="D59" s="149">
        <v>20852.829999999998</v>
      </c>
      <c r="E59" s="150">
        <v>11732.28</v>
      </c>
      <c r="F59" s="148">
        <v>154035.39000000001</v>
      </c>
      <c r="G59" s="149">
        <v>158576.14000000001</v>
      </c>
      <c r="H59" s="150">
        <v>159369.01</v>
      </c>
    </row>
    <row r="60" spans="1:8" x14ac:dyDescent="0.25">
      <c r="A60" s="90" t="s">
        <v>156</v>
      </c>
      <c r="B60" s="91" t="s">
        <v>157</v>
      </c>
      <c r="C60" s="148">
        <v>85173.41</v>
      </c>
      <c r="D60" s="149">
        <v>94011.99</v>
      </c>
      <c r="E60" s="150">
        <v>93901.49</v>
      </c>
      <c r="F60" s="148">
        <v>1094988.1599999999</v>
      </c>
      <c r="G60" s="149">
        <v>1079402.54</v>
      </c>
      <c r="H60" s="150">
        <v>1085609.69</v>
      </c>
    </row>
    <row r="61" spans="1:8" x14ac:dyDescent="0.25">
      <c r="A61" s="90" t="s">
        <v>158</v>
      </c>
      <c r="B61" s="91" t="s">
        <v>159</v>
      </c>
      <c r="C61" s="148">
        <v>52350.86</v>
      </c>
      <c r="D61" s="149">
        <v>49783.11</v>
      </c>
      <c r="E61" s="150">
        <v>53049.53</v>
      </c>
      <c r="F61" s="148">
        <v>707785.04</v>
      </c>
      <c r="G61" s="149">
        <v>701832.74</v>
      </c>
      <c r="H61" s="150">
        <v>699172.15999999992</v>
      </c>
    </row>
    <row r="62" spans="1:8" x14ac:dyDescent="0.25">
      <c r="A62" s="90" t="s">
        <v>160</v>
      </c>
      <c r="B62" s="91" t="s">
        <v>161</v>
      </c>
      <c r="C62" s="148">
        <v>377564.13</v>
      </c>
      <c r="D62" s="149">
        <v>367443.77999999997</v>
      </c>
      <c r="E62" s="150">
        <v>405633.69</v>
      </c>
      <c r="F62" s="148">
        <v>4240236.47</v>
      </c>
      <c r="G62" s="149">
        <v>4220617.0600000005</v>
      </c>
      <c r="H62" s="150">
        <v>4300603.9300000006</v>
      </c>
    </row>
    <row r="63" spans="1:8" x14ac:dyDescent="0.25">
      <c r="A63" s="90" t="s">
        <v>162</v>
      </c>
      <c r="B63" s="91" t="s">
        <v>163</v>
      </c>
      <c r="C63" s="148">
        <v>10279.630000000001</v>
      </c>
      <c r="D63" s="149">
        <v>8422.11</v>
      </c>
      <c r="E63" s="150">
        <v>4141.59</v>
      </c>
      <c r="F63" s="148">
        <v>112457.03</v>
      </c>
      <c r="G63" s="149">
        <v>113766.90000000001</v>
      </c>
      <c r="H63" s="150">
        <v>114162.40000000001</v>
      </c>
    </row>
    <row r="64" spans="1:8" x14ac:dyDescent="0.25">
      <c r="A64" s="90" t="s">
        <v>164</v>
      </c>
      <c r="B64" s="91" t="s">
        <v>165</v>
      </c>
      <c r="C64" s="148">
        <v>0</v>
      </c>
      <c r="D64" s="149">
        <v>0</v>
      </c>
      <c r="E64" s="150">
        <v>0</v>
      </c>
      <c r="F64" s="148">
        <v>0</v>
      </c>
      <c r="G64" s="149">
        <v>0</v>
      </c>
      <c r="H64" s="150">
        <v>0</v>
      </c>
    </row>
    <row r="65" spans="1:8" x14ac:dyDescent="0.25">
      <c r="A65" s="88"/>
      <c r="B65" s="108" t="s">
        <v>300</v>
      </c>
      <c r="C65" s="151">
        <f>SUM(C54:C64)</f>
        <v>1177250.94</v>
      </c>
      <c r="D65" s="151">
        <f t="shared" ref="D65:H65" si="5">SUM(D54:D64)</f>
        <v>1111466.79</v>
      </c>
      <c r="E65" s="151">
        <f t="shared" si="5"/>
        <v>1191925.3600000001</v>
      </c>
      <c r="F65" s="151">
        <f t="shared" si="5"/>
        <v>13777043.969999997</v>
      </c>
      <c r="G65" s="151">
        <f t="shared" si="5"/>
        <v>13442229.620000001</v>
      </c>
      <c r="H65" s="151">
        <f t="shared" si="5"/>
        <v>13048666.450000001</v>
      </c>
    </row>
    <row r="66" spans="1:8" x14ac:dyDescent="0.25">
      <c r="A66" s="88"/>
      <c r="B66" s="89"/>
      <c r="C66" s="148"/>
      <c r="D66" s="149"/>
      <c r="E66" s="150"/>
      <c r="F66" s="148"/>
      <c r="G66" s="149"/>
      <c r="H66" s="150"/>
    </row>
    <row r="67" spans="1:8" x14ac:dyDescent="0.25">
      <c r="A67" s="103" t="s">
        <v>166</v>
      </c>
      <c r="B67" s="89"/>
      <c r="C67" s="148"/>
      <c r="D67" s="149"/>
      <c r="E67" s="150"/>
      <c r="F67" s="148"/>
      <c r="G67" s="149"/>
      <c r="H67" s="150"/>
    </row>
    <row r="68" spans="1:8" x14ac:dyDescent="0.25">
      <c r="A68" s="90" t="s">
        <v>167</v>
      </c>
      <c r="B68" s="91" t="s">
        <v>168</v>
      </c>
      <c r="C68" s="148">
        <v>92360.11</v>
      </c>
      <c r="D68" s="149">
        <v>86518.88</v>
      </c>
      <c r="E68" s="150">
        <v>84552.7</v>
      </c>
      <c r="F68" s="148">
        <v>1022441.11</v>
      </c>
      <c r="G68" s="149">
        <v>1018129.17</v>
      </c>
      <c r="H68" s="150">
        <v>1026921.16</v>
      </c>
    </row>
    <row r="69" spans="1:8" x14ac:dyDescent="0.25">
      <c r="A69" s="90" t="s">
        <v>169</v>
      </c>
      <c r="B69" s="91" t="s">
        <v>170</v>
      </c>
      <c r="C69" s="148">
        <v>0</v>
      </c>
      <c r="D69" s="149">
        <v>0</v>
      </c>
      <c r="E69" s="150">
        <v>0</v>
      </c>
      <c r="F69" s="148">
        <v>2419.5700000000002</v>
      </c>
      <c r="G69" s="149">
        <v>2419.5699999999988</v>
      </c>
      <c r="H69" s="150">
        <v>2419.5699999999988</v>
      </c>
    </row>
    <row r="70" spans="1:8" x14ac:dyDescent="0.25">
      <c r="A70" s="90" t="s">
        <v>171</v>
      </c>
      <c r="B70" s="91" t="s">
        <v>172</v>
      </c>
      <c r="C70" s="148">
        <v>242751.69</v>
      </c>
      <c r="D70" s="149">
        <v>136581.21999999997</v>
      </c>
      <c r="E70" s="150">
        <v>140273.76</v>
      </c>
      <c r="F70" s="148">
        <v>1797394.71</v>
      </c>
      <c r="G70" s="149">
        <v>1773009.52</v>
      </c>
      <c r="H70" s="150">
        <v>1739016.4899999998</v>
      </c>
    </row>
    <row r="71" spans="1:8" x14ac:dyDescent="0.25">
      <c r="A71" s="105" t="s">
        <v>173</v>
      </c>
      <c r="B71" s="91" t="s">
        <v>149</v>
      </c>
      <c r="C71" s="148">
        <v>4624.1899999999996</v>
      </c>
      <c r="D71" s="149">
        <v>7701.46</v>
      </c>
      <c r="E71" s="150">
        <v>6861.13</v>
      </c>
      <c r="F71" s="148">
        <v>61537.53</v>
      </c>
      <c r="G71" s="149">
        <v>67008.070000000007</v>
      </c>
      <c r="H71" s="150">
        <v>67697.27</v>
      </c>
    </row>
    <row r="72" spans="1:8" x14ac:dyDescent="0.25">
      <c r="A72" s="90" t="s">
        <v>174</v>
      </c>
      <c r="B72" s="91" t="s">
        <v>175</v>
      </c>
      <c r="C72" s="148">
        <v>30937.32</v>
      </c>
      <c r="D72" s="149">
        <v>33704.199999999997</v>
      </c>
      <c r="E72" s="150">
        <v>32431.83</v>
      </c>
      <c r="F72" s="148">
        <v>492313.69</v>
      </c>
      <c r="G72" s="149">
        <v>490768.17</v>
      </c>
      <c r="H72" s="150">
        <v>483909.75999999995</v>
      </c>
    </row>
    <row r="73" spans="1:8" x14ac:dyDescent="0.25">
      <c r="A73" s="90" t="s">
        <v>176</v>
      </c>
      <c r="B73" s="91" t="s">
        <v>177</v>
      </c>
      <c r="C73" s="148">
        <v>15143.97</v>
      </c>
      <c r="D73" s="149">
        <v>3686.53</v>
      </c>
      <c r="E73" s="150">
        <v>2130.59</v>
      </c>
      <c r="F73" s="148">
        <v>48056.14</v>
      </c>
      <c r="G73" s="149">
        <v>47826.54</v>
      </c>
      <c r="H73" s="150">
        <v>49065.140000000007</v>
      </c>
    </row>
    <row r="74" spans="1:8" x14ac:dyDescent="0.25">
      <c r="A74" s="90" t="s">
        <v>178</v>
      </c>
      <c r="B74" s="91" t="s">
        <v>179</v>
      </c>
      <c r="C74" s="148">
        <v>116540.33</v>
      </c>
      <c r="D74" s="149">
        <v>160415.75</v>
      </c>
      <c r="E74" s="150">
        <v>99900.59</v>
      </c>
      <c r="F74" s="148">
        <v>1331567.53</v>
      </c>
      <c r="G74" s="149">
        <v>1356806.4</v>
      </c>
      <c r="H74" s="150">
        <v>1371229.98</v>
      </c>
    </row>
    <row r="75" spans="1:8" x14ac:dyDescent="0.25">
      <c r="A75" s="90" t="s">
        <v>180</v>
      </c>
      <c r="B75" s="91" t="s">
        <v>181</v>
      </c>
      <c r="C75" s="148">
        <v>96296.92</v>
      </c>
      <c r="D75" s="149">
        <v>82646.559999999998</v>
      </c>
      <c r="E75" s="150">
        <v>79377.710000000006</v>
      </c>
      <c r="F75" s="148">
        <v>974071.64</v>
      </c>
      <c r="G75" s="149">
        <v>973055.6</v>
      </c>
      <c r="H75" s="150">
        <v>973326.22</v>
      </c>
    </row>
    <row r="76" spans="1:8" x14ac:dyDescent="0.25">
      <c r="A76" s="90" t="s">
        <v>182</v>
      </c>
      <c r="B76" s="91" t="s">
        <v>183</v>
      </c>
      <c r="C76" s="148">
        <v>91171.34</v>
      </c>
      <c r="D76" s="149">
        <v>76054.73</v>
      </c>
      <c r="E76" s="150">
        <v>70367.360000000001</v>
      </c>
      <c r="F76" s="148">
        <v>966075.83</v>
      </c>
      <c r="G76" s="149">
        <v>966473.44</v>
      </c>
      <c r="H76" s="150">
        <v>970167.65999999992</v>
      </c>
    </row>
    <row r="77" spans="1:8" x14ac:dyDescent="0.25">
      <c r="A77" s="88"/>
      <c r="B77" s="108" t="s">
        <v>301</v>
      </c>
      <c r="C77" s="151">
        <f>SUM(C68:C76)</f>
        <v>689825.87</v>
      </c>
      <c r="D77" s="151">
        <f t="shared" ref="D77:H77" si="6">SUM(D68:D76)</f>
        <v>587309.32999999996</v>
      </c>
      <c r="E77" s="151">
        <f t="shared" si="6"/>
        <v>515895.6700000001</v>
      </c>
      <c r="F77" s="151">
        <f t="shared" si="6"/>
        <v>6695877.7499999991</v>
      </c>
      <c r="G77" s="151">
        <f t="shared" si="6"/>
        <v>6695496.4799999986</v>
      </c>
      <c r="H77" s="151">
        <f t="shared" si="6"/>
        <v>6683753.2499999991</v>
      </c>
    </row>
    <row r="78" spans="1:8" x14ac:dyDescent="0.25">
      <c r="A78" s="103" t="s">
        <v>184</v>
      </c>
      <c r="B78" s="89"/>
      <c r="C78" s="156">
        <f>+C65+C77</f>
        <v>1867076.81</v>
      </c>
      <c r="D78" s="156">
        <f t="shared" ref="D78:H78" si="7">+D65+D77</f>
        <v>1698776.12</v>
      </c>
      <c r="E78" s="156">
        <f t="shared" si="7"/>
        <v>1707821.0300000003</v>
      </c>
      <c r="F78" s="156">
        <f t="shared" si="7"/>
        <v>20472921.719999995</v>
      </c>
      <c r="G78" s="156">
        <f t="shared" si="7"/>
        <v>20137726.100000001</v>
      </c>
      <c r="H78" s="156">
        <f t="shared" si="7"/>
        <v>19732419.699999999</v>
      </c>
    </row>
    <row r="79" spans="1:8" x14ac:dyDescent="0.25">
      <c r="A79" s="88"/>
      <c r="B79" s="89"/>
      <c r="C79" s="148"/>
      <c r="D79" s="149"/>
      <c r="E79" s="150"/>
      <c r="F79" s="148"/>
      <c r="G79" s="149"/>
      <c r="H79" s="150"/>
    </row>
    <row r="80" spans="1:8" x14ac:dyDescent="0.25">
      <c r="A80" s="103" t="s">
        <v>185</v>
      </c>
      <c r="B80" s="89"/>
      <c r="C80" s="148"/>
      <c r="D80" s="149"/>
      <c r="E80" s="150"/>
      <c r="F80" s="148"/>
      <c r="G80" s="149"/>
      <c r="H80" s="150"/>
    </row>
    <row r="81" spans="1:8" x14ac:dyDescent="0.25">
      <c r="A81" s="90" t="s">
        <v>186</v>
      </c>
      <c r="B81" s="91" t="s">
        <v>187</v>
      </c>
      <c r="C81" s="148">
        <v>9413.61</v>
      </c>
      <c r="D81" s="149">
        <v>8984.7099999999991</v>
      </c>
      <c r="E81" s="150">
        <v>8653.52</v>
      </c>
      <c r="F81" s="148">
        <v>107733.41</v>
      </c>
      <c r="G81" s="149">
        <v>107335.78</v>
      </c>
      <c r="H81" s="150">
        <v>108162.22</v>
      </c>
    </row>
    <row r="82" spans="1:8" x14ac:dyDescent="0.25">
      <c r="A82" s="90" t="s">
        <v>188</v>
      </c>
      <c r="B82" s="91" t="s">
        <v>189</v>
      </c>
      <c r="C82" s="148">
        <v>59897.77</v>
      </c>
      <c r="D82" s="149">
        <v>43199.53</v>
      </c>
      <c r="E82" s="150">
        <v>49852.08</v>
      </c>
      <c r="F82" s="148">
        <v>549740.13</v>
      </c>
      <c r="G82" s="149">
        <v>541123.12999999989</v>
      </c>
      <c r="H82" s="150">
        <v>553822.41999999993</v>
      </c>
    </row>
    <row r="83" spans="1:8" x14ac:dyDescent="0.25">
      <c r="A83" s="90" t="s">
        <v>190</v>
      </c>
      <c r="B83" s="91" t="s">
        <v>191</v>
      </c>
      <c r="C83" s="148">
        <v>357584.67</v>
      </c>
      <c r="D83" s="149">
        <v>356457.70999999996</v>
      </c>
      <c r="E83" s="150">
        <v>311866.97000000003</v>
      </c>
      <c r="F83" s="148">
        <v>4038912.24</v>
      </c>
      <c r="G83" s="149">
        <v>4050685.9600000004</v>
      </c>
      <c r="H83" s="150">
        <v>4061372.1700000004</v>
      </c>
    </row>
    <row r="84" spans="1:8" x14ac:dyDescent="0.25">
      <c r="A84" s="90" t="s">
        <v>192</v>
      </c>
      <c r="B84" s="91" t="s">
        <v>193</v>
      </c>
      <c r="C84" s="148">
        <v>132704.14000000001</v>
      </c>
      <c r="D84" s="149">
        <v>80669.960000000006</v>
      </c>
      <c r="E84" s="150">
        <v>110385.04</v>
      </c>
      <c r="F84" s="148">
        <v>777878.41</v>
      </c>
      <c r="G84" s="149">
        <v>804987.07000000007</v>
      </c>
      <c r="H84" s="150">
        <v>876294.26000000013</v>
      </c>
    </row>
    <row r="85" spans="1:8" x14ac:dyDescent="0.25">
      <c r="A85" s="90" t="s">
        <v>194</v>
      </c>
      <c r="B85" s="91" t="s">
        <v>195</v>
      </c>
      <c r="C85" s="148">
        <v>0</v>
      </c>
      <c r="D85" s="149">
        <v>0</v>
      </c>
      <c r="E85" s="150">
        <v>0</v>
      </c>
      <c r="F85" s="148">
        <v>5.27</v>
      </c>
      <c r="G85" s="149">
        <v>5.27</v>
      </c>
      <c r="H85" s="150">
        <v>5.27</v>
      </c>
    </row>
    <row r="86" spans="1:8" x14ac:dyDescent="0.25">
      <c r="A86" s="103" t="s">
        <v>196</v>
      </c>
      <c r="B86" s="89"/>
      <c r="C86" s="151">
        <f>SUM(C81:C85)</f>
        <v>559600.18999999994</v>
      </c>
      <c r="D86" s="151">
        <f t="shared" ref="D86:H86" si="8">SUM(D81:D85)</f>
        <v>489311.91</v>
      </c>
      <c r="E86" s="151">
        <f t="shared" si="8"/>
        <v>480757.61000000004</v>
      </c>
      <c r="F86" s="151">
        <f t="shared" si="8"/>
        <v>5474269.46</v>
      </c>
      <c r="G86" s="151">
        <f t="shared" si="8"/>
        <v>5504137.21</v>
      </c>
      <c r="H86" s="151">
        <f t="shared" si="8"/>
        <v>5599656.3399999999</v>
      </c>
    </row>
    <row r="87" spans="1:8" x14ac:dyDescent="0.25">
      <c r="A87" s="88"/>
      <c r="B87" s="89"/>
      <c r="C87" s="148"/>
      <c r="D87" s="149"/>
      <c r="E87" s="150"/>
      <c r="F87" s="148"/>
      <c r="G87" s="149"/>
      <c r="H87" s="150"/>
    </row>
    <row r="88" spans="1:8" x14ac:dyDescent="0.25">
      <c r="A88" s="103" t="s">
        <v>197</v>
      </c>
      <c r="B88" s="89"/>
      <c r="C88" s="148"/>
      <c r="D88" s="149"/>
      <c r="E88" s="150"/>
      <c r="F88" s="148"/>
      <c r="G88" s="149"/>
      <c r="H88" s="150"/>
    </row>
    <row r="89" spans="1:8" x14ac:dyDescent="0.25">
      <c r="A89" s="90" t="s">
        <v>198</v>
      </c>
      <c r="B89" s="91" t="s">
        <v>187</v>
      </c>
      <c r="C89" s="148">
        <v>0</v>
      </c>
      <c r="D89" s="149">
        <v>0</v>
      </c>
      <c r="E89" s="150">
        <v>0</v>
      </c>
      <c r="F89" s="148">
        <v>0</v>
      </c>
      <c r="G89" s="149" t="s">
        <v>315</v>
      </c>
      <c r="H89" s="150">
        <v>0</v>
      </c>
    </row>
    <row r="90" spans="1:8" x14ac:dyDescent="0.25">
      <c r="A90" s="90" t="s">
        <v>199</v>
      </c>
      <c r="B90" s="91" t="s">
        <v>200</v>
      </c>
      <c r="C90" s="148">
        <v>192974.54</v>
      </c>
      <c r="D90" s="149">
        <v>125485.54000000001</v>
      </c>
      <c r="E90" s="150">
        <v>284054.82</v>
      </c>
      <c r="F90" s="148">
        <v>6229234.5199999996</v>
      </c>
      <c r="G90" s="149">
        <v>6265875.4500000002</v>
      </c>
      <c r="H90" s="150">
        <v>6468701.9900000012</v>
      </c>
    </row>
    <row r="91" spans="1:8" x14ac:dyDescent="0.25">
      <c r="A91" s="90" t="s">
        <v>201</v>
      </c>
      <c r="B91" s="91" t="s">
        <v>202</v>
      </c>
      <c r="C91" s="148">
        <v>11057.38</v>
      </c>
      <c r="D91" s="149">
        <v>23015.88</v>
      </c>
      <c r="E91" s="150">
        <v>4962.33</v>
      </c>
      <c r="F91" s="148">
        <v>95410.61</v>
      </c>
      <c r="G91" s="149">
        <v>116467.44</v>
      </c>
      <c r="H91" s="150">
        <v>120898.33</v>
      </c>
    </row>
    <row r="92" spans="1:8" x14ac:dyDescent="0.25">
      <c r="A92" s="109" t="s">
        <v>203</v>
      </c>
      <c r="B92" s="91" t="s">
        <v>204</v>
      </c>
      <c r="C92" s="148">
        <v>15451.26</v>
      </c>
      <c r="D92" s="149">
        <v>12517.76</v>
      </c>
      <c r="E92" s="150">
        <v>12081.38</v>
      </c>
      <c r="F92" s="148">
        <v>307720.51</v>
      </c>
      <c r="G92" s="149">
        <v>294136.86</v>
      </c>
      <c r="H92" s="150">
        <v>285713.25</v>
      </c>
    </row>
    <row r="93" spans="1:8" x14ac:dyDescent="0.25">
      <c r="A93" s="104" t="s">
        <v>205</v>
      </c>
      <c r="B93" s="89"/>
      <c r="C93" s="151">
        <f>SUM(C89:C92)</f>
        <v>219483.18000000002</v>
      </c>
      <c r="D93" s="151">
        <f t="shared" ref="D93:H93" si="9">SUM(D89:D92)</f>
        <v>161019.18000000002</v>
      </c>
      <c r="E93" s="151">
        <f t="shared" si="9"/>
        <v>301098.53000000003</v>
      </c>
      <c r="F93" s="151">
        <f t="shared" si="9"/>
        <v>6632365.6399999997</v>
      </c>
      <c r="G93" s="151">
        <f t="shared" si="9"/>
        <v>6676479.7500000009</v>
      </c>
      <c r="H93" s="151">
        <f t="shared" si="9"/>
        <v>6875313.5700000012</v>
      </c>
    </row>
    <row r="94" spans="1:8" x14ac:dyDescent="0.25">
      <c r="A94" s="88"/>
      <c r="B94" s="89"/>
      <c r="C94" s="148"/>
      <c r="D94" s="149"/>
      <c r="E94" s="150"/>
      <c r="F94" s="148"/>
      <c r="G94" s="149"/>
      <c r="H94" s="150"/>
    </row>
    <row r="95" spans="1:8" x14ac:dyDescent="0.25">
      <c r="A95" s="103" t="s">
        <v>206</v>
      </c>
      <c r="B95" s="89"/>
      <c r="C95" s="148"/>
      <c r="D95" s="149"/>
      <c r="E95" s="150"/>
      <c r="F95" s="148"/>
      <c r="G95" s="149"/>
      <c r="H95" s="150"/>
    </row>
    <row r="96" spans="1:8" x14ac:dyDescent="0.25">
      <c r="A96" s="90" t="s">
        <v>207</v>
      </c>
      <c r="B96" s="91" t="s">
        <v>187</v>
      </c>
      <c r="C96" s="148">
        <v>0</v>
      </c>
      <c r="D96" s="149">
        <v>0</v>
      </c>
      <c r="E96" s="150">
        <v>0</v>
      </c>
      <c r="F96" s="148">
        <v>0</v>
      </c>
      <c r="G96" s="149">
        <v>0</v>
      </c>
      <c r="H96" s="150">
        <v>0</v>
      </c>
    </row>
    <row r="97" spans="1:8" x14ac:dyDescent="0.25">
      <c r="A97" s="90" t="s">
        <v>208</v>
      </c>
      <c r="B97" s="91" t="s">
        <v>209</v>
      </c>
      <c r="C97" s="148">
        <v>0</v>
      </c>
      <c r="D97" s="149">
        <v>0</v>
      </c>
      <c r="E97" s="150">
        <v>763.59</v>
      </c>
      <c r="F97" s="148">
        <v>0</v>
      </c>
      <c r="G97" s="149">
        <v>0</v>
      </c>
      <c r="H97" s="150">
        <v>763.59</v>
      </c>
    </row>
    <row r="98" spans="1:8" x14ac:dyDescent="0.25">
      <c r="A98" s="90" t="s">
        <v>210</v>
      </c>
      <c r="B98" s="91" t="s">
        <v>211</v>
      </c>
      <c r="C98" s="148">
        <v>0</v>
      </c>
      <c r="D98" s="149">
        <v>100</v>
      </c>
      <c r="E98" s="150">
        <v>825</v>
      </c>
      <c r="F98" s="148">
        <v>1804.1</v>
      </c>
      <c r="G98" s="149">
        <v>1902.23</v>
      </c>
      <c r="H98" s="150">
        <v>2727.23</v>
      </c>
    </row>
    <row r="99" spans="1:8" x14ac:dyDescent="0.25">
      <c r="A99" s="90" t="s">
        <v>212</v>
      </c>
      <c r="B99" s="91" t="s">
        <v>213</v>
      </c>
      <c r="C99" s="148">
        <v>0</v>
      </c>
      <c r="D99" s="149">
        <v>0</v>
      </c>
      <c r="E99" s="150">
        <v>0</v>
      </c>
      <c r="F99" s="148">
        <v>0</v>
      </c>
      <c r="G99" s="149">
        <v>0</v>
      </c>
      <c r="H99" s="150">
        <v>0</v>
      </c>
    </row>
    <row r="100" spans="1:8" x14ac:dyDescent="0.25">
      <c r="A100" s="103" t="s">
        <v>214</v>
      </c>
      <c r="B100" s="89"/>
      <c r="C100" s="151">
        <f>SUM(C96:C99)</f>
        <v>0</v>
      </c>
      <c r="D100" s="151">
        <f t="shared" ref="D100:H100" si="10">SUM(D96:D99)</f>
        <v>100</v>
      </c>
      <c r="E100" s="151">
        <f t="shared" si="10"/>
        <v>1588.5900000000001</v>
      </c>
      <c r="F100" s="151">
        <f t="shared" si="10"/>
        <v>1804.1</v>
      </c>
      <c r="G100" s="151">
        <f t="shared" si="10"/>
        <v>1902.23</v>
      </c>
      <c r="H100" s="151">
        <f t="shared" si="10"/>
        <v>3490.82</v>
      </c>
    </row>
    <row r="101" spans="1:8" x14ac:dyDescent="0.25">
      <c r="A101" s="88"/>
      <c r="B101" s="89"/>
      <c r="C101" s="148"/>
      <c r="D101" s="149"/>
      <c r="E101" s="150"/>
      <c r="F101" s="148"/>
      <c r="G101" s="149"/>
      <c r="H101" s="150"/>
    </row>
    <row r="102" spans="1:8" x14ac:dyDescent="0.25">
      <c r="A102" s="103" t="s">
        <v>215</v>
      </c>
      <c r="B102" s="89"/>
      <c r="C102" s="148"/>
      <c r="D102" s="149"/>
      <c r="E102" s="150"/>
      <c r="F102" s="148"/>
      <c r="G102" s="149"/>
      <c r="H102" s="150"/>
    </row>
    <row r="103" spans="1:8" x14ac:dyDescent="0.25">
      <c r="A103" s="90" t="s">
        <v>216</v>
      </c>
      <c r="B103" s="91" t="s">
        <v>217</v>
      </c>
      <c r="C103" s="148">
        <v>556147.55000000005</v>
      </c>
      <c r="D103" s="149">
        <v>534102.36</v>
      </c>
      <c r="E103" s="150">
        <v>571566.26</v>
      </c>
      <c r="F103" s="148">
        <v>5827069.2000000002</v>
      </c>
      <c r="G103" s="149">
        <v>5860831.0099999998</v>
      </c>
      <c r="H103" s="150">
        <v>5995332.8799999999</v>
      </c>
    </row>
    <row r="104" spans="1:8" x14ac:dyDescent="0.25">
      <c r="A104" s="90" t="s">
        <v>218</v>
      </c>
      <c r="B104" s="91" t="s">
        <v>219</v>
      </c>
      <c r="C104" s="148">
        <v>217527.63999999998</v>
      </c>
      <c r="D104" s="149">
        <v>112480.19</v>
      </c>
      <c r="E104" s="150">
        <v>211215.28</v>
      </c>
      <c r="F104" s="148">
        <v>3166266.78</v>
      </c>
      <c r="G104" s="149">
        <v>3075153.2199999997</v>
      </c>
      <c r="H104" s="150">
        <v>3036518.59</v>
      </c>
    </row>
    <row r="105" spans="1:8" x14ac:dyDescent="0.25">
      <c r="A105" s="90" t="s">
        <v>220</v>
      </c>
      <c r="B105" s="91" t="s">
        <v>221</v>
      </c>
      <c r="C105" s="148">
        <v>61499.450000000004</v>
      </c>
      <c r="D105" s="149">
        <v>18716.91</v>
      </c>
      <c r="E105" s="150">
        <v>40048.97</v>
      </c>
      <c r="F105" s="148">
        <v>694740.96</v>
      </c>
      <c r="G105" s="149">
        <v>654310</v>
      </c>
      <c r="H105" s="150">
        <v>620042.33999999985</v>
      </c>
    </row>
    <row r="106" spans="1:8" x14ac:dyDescent="0.25">
      <c r="A106" s="90" t="s">
        <v>222</v>
      </c>
      <c r="B106" s="91" t="s">
        <v>223</v>
      </c>
      <c r="C106" s="148">
        <v>6914.78</v>
      </c>
      <c r="D106" s="149">
        <v>6914.78</v>
      </c>
      <c r="E106" s="150">
        <v>6914.78</v>
      </c>
      <c r="F106" s="148">
        <v>73983.38</v>
      </c>
      <c r="G106" s="149">
        <v>75785.820000000007</v>
      </c>
      <c r="H106" s="150">
        <v>77588.260000000009</v>
      </c>
    </row>
    <row r="107" spans="1:8" x14ac:dyDescent="0.25">
      <c r="A107" s="90" t="s">
        <v>224</v>
      </c>
      <c r="B107" s="91" t="s">
        <v>225</v>
      </c>
      <c r="C107" s="148">
        <v>108896.59</v>
      </c>
      <c r="D107" s="149">
        <v>109316.51999999999</v>
      </c>
      <c r="E107" s="150">
        <v>73042.48</v>
      </c>
      <c r="F107" s="148">
        <v>1527467.71</v>
      </c>
      <c r="G107" s="149">
        <v>1543337.96</v>
      </c>
      <c r="H107" s="150">
        <v>1529393.37</v>
      </c>
    </row>
    <row r="108" spans="1:8" x14ac:dyDescent="0.25">
      <c r="A108" s="90" t="s">
        <v>226</v>
      </c>
      <c r="B108" s="91" t="s">
        <v>227</v>
      </c>
      <c r="C108" s="148">
        <v>415777.35000000003</v>
      </c>
      <c r="D108" s="149">
        <v>403596.06999999995</v>
      </c>
      <c r="E108" s="150">
        <v>462648.78</v>
      </c>
      <c r="F108" s="148">
        <v>4644403.43</v>
      </c>
      <c r="G108" s="149">
        <v>4672624.0799999991</v>
      </c>
      <c r="H108" s="150">
        <v>4816602.58</v>
      </c>
    </row>
    <row r="109" spans="1:8" x14ac:dyDescent="0.25">
      <c r="A109" s="90" t="s">
        <v>228</v>
      </c>
      <c r="B109" s="91" t="s">
        <v>229</v>
      </c>
      <c r="C109" s="148">
        <v>13398.75</v>
      </c>
      <c r="D109" s="149">
        <v>7084</v>
      </c>
      <c r="E109" s="150">
        <v>4286.3</v>
      </c>
      <c r="F109" s="148">
        <v>80404.25</v>
      </c>
      <c r="G109" s="149">
        <v>87488.25</v>
      </c>
      <c r="H109" s="150">
        <v>91774.55</v>
      </c>
    </row>
    <row r="110" spans="1:8" x14ac:dyDescent="0.25">
      <c r="A110" s="90" t="s">
        <v>230</v>
      </c>
      <c r="B110" s="91" t="s">
        <v>231</v>
      </c>
      <c r="C110" s="148">
        <v>2509.44</v>
      </c>
      <c r="D110" s="149">
        <v>3597.98</v>
      </c>
      <c r="E110" s="150">
        <v>1392.92</v>
      </c>
      <c r="F110" s="148">
        <v>23182.97</v>
      </c>
      <c r="G110" s="149">
        <v>25073.99</v>
      </c>
      <c r="H110" s="150">
        <v>23771.440000000002</v>
      </c>
    </row>
    <row r="111" spans="1:8" x14ac:dyDescent="0.25">
      <c r="A111" s="90" t="s">
        <v>232</v>
      </c>
      <c r="B111" s="91" t="s">
        <v>233</v>
      </c>
      <c r="C111" s="148">
        <v>73714.3</v>
      </c>
      <c r="D111" s="149">
        <v>58004.57</v>
      </c>
      <c r="E111" s="150">
        <v>100763.94999999998</v>
      </c>
      <c r="F111" s="148">
        <v>895661.57</v>
      </c>
      <c r="G111" s="149">
        <v>901575.97</v>
      </c>
      <c r="H111" s="150">
        <v>973057.65</v>
      </c>
    </row>
    <row r="112" spans="1:8" x14ac:dyDescent="0.25">
      <c r="A112" s="90" t="s">
        <v>234</v>
      </c>
      <c r="B112" s="91" t="s">
        <v>163</v>
      </c>
      <c r="C112" s="148">
        <v>88961.64</v>
      </c>
      <c r="D112" s="149">
        <v>89860.62</v>
      </c>
      <c r="E112" s="150">
        <v>89709.69</v>
      </c>
      <c r="F112" s="148">
        <v>1113846.56</v>
      </c>
      <c r="G112" s="149">
        <v>1099224.77</v>
      </c>
      <c r="H112" s="150">
        <v>1093615.8799999999</v>
      </c>
    </row>
    <row r="113" spans="1:8" x14ac:dyDescent="0.25">
      <c r="A113" s="90" t="s">
        <v>235</v>
      </c>
      <c r="B113" s="91" t="s">
        <v>236</v>
      </c>
      <c r="C113" s="156">
        <v>2415.6400000000003</v>
      </c>
      <c r="D113" s="168">
        <v>1334.08</v>
      </c>
      <c r="E113" s="169">
        <v>1091.6400000000001</v>
      </c>
      <c r="F113" s="156">
        <v>42243.16</v>
      </c>
      <c r="G113" s="168">
        <v>41294.44</v>
      </c>
      <c r="H113" s="169">
        <v>41743.24</v>
      </c>
    </row>
    <row r="114" spans="1:8" x14ac:dyDescent="0.25">
      <c r="A114" s="88"/>
      <c r="B114" s="89"/>
      <c r="C114" s="170">
        <f>SUM(C103:C113)</f>
        <v>1547763.13</v>
      </c>
      <c r="D114" s="170">
        <f t="shared" ref="D114:H114" si="11">SUM(D103:D113)</f>
        <v>1345008.08</v>
      </c>
      <c r="E114" s="170">
        <f t="shared" si="11"/>
        <v>1562681.0499999998</v>
      </c>
      <c r="F114" s="170">
        <f t="shared" si="11"/>
        <v>18089269.969999999</v>
      </c>
      <c r="G114" s="170">
        <f t="shared" si="11"/>
        <v>18036699.510000002</v>
      </c>
      <c r="H114" s="170">
        <f t="shared" si="11"/>
        <v>18299440.779999994</v>
      </c>
    </row>
    <row r="115" spans="1:8" x14ac:dyDescent="0.25">
      <c r="A115" s="90" t="s">
        <v>237</v>
      </c>
      <c r="B115" s="91" t="s">
        <v>238</v>
      </c>
      <c r="C115" s="148">
        <v>-22286.85</v>
      </c>
      <c r="D115" s="149">
        <v>-27473.32</v>
      </c>
      <c r="E115" s="150">
        <v>-18188.599999999999</v>
      </c>
      <c r="F115" s="148">
        <v>-282531.71000000002</v>
      </c>
      <c r="G115" s="149">
        <v>-289127.56</v>
      </c>
      <c r="H115" s="150">
        <v>-286322.33</v>
      </c>
    </row>
    <row r="116" spans="1:8" x14ac:dyDescent="0.25">
      <c r="A116" s="103" t="s">
        <v>239</v>
      </c>
      <c r="B116" s="89"/>
      <c r="C116" s="151">
        <f>+C114+C115</f>
        <v>1525476.2799999998</v>
      </c>
      <c r="D116" s="151">
        <f t="shared" ref="D116:H116" si="12">+D114+D115</f>
        <v>1317534.76</v>
      </c>
      <c r="E116" s="151">
        <f t="shared" si="12"/>
        <v>1544492.4499999997</v>
      </c>
      <c r="F116" s="151">
        <f t="shared" si="12"/>
        <v>17806738.259999998</v>
      </c>
      <c r="G116" s="151">
        <f t="shared" si="12"/>
        <v>17747571.950000003</v>
      </c>
      <c r="H116" s="151">
        <f t="shared" si="12"/>
        <v>18013118.449999996</v>
      </c>
    </row>
    <row r="117" spans="1:8" ht="13.5" customHeight="1" x14ac:dyDescent="0.25">
      <c r="A117" s="88"/>
      <c r="B117" s="89"/>
      <c r="C117" s="148"/>
      <c r="D117" s="149"/>
      <c r="E117" s="150"/>
      <c r="F117" s="148"/>
      <c r="G117" s="149"/>
      <c r="H117" s="150"/>
    </row>
    <row r="118" spans="1:8" ht="13.5" customHeight="1" thickBot="1" x14ac:dyDescent="0.3">
      <c r="A118" s="185" t="s">
        <v>302</v>
      </c>
      <c r="B118" s="186"/>
      <c r="C118" s="153">
        <f>+C50+C78+C86+C93+C100+C116</f>
        <v>4189780.23</v>
      </c>
      <c r="D118" s="153">
        <f t="shared" ref="D118:H118" si="13">+D50+D78+D86+D93+D100+D116</f>
        <v>3699809.92</v>
      </c>
      <c r="E118" s="153">
        <f t="shared" si="13"/>
        <v>4051336.3399999994</v>
      </c>
      <c r="F118" s="153">
        <f t="shared" si="13"/>
        <v>50634896.449999996</v>
      </c>
      <c r="G118" s="153">
        <f t="shared" si="13"/>
        <v>50327242.600000009</v>
      </c>
      <c r="H118" s="153">
        <f t="shared" si="13"/>
        <v>50481582.709999993</v>
      </c>
    </row>
    <row r="119" spans="1:8" ht="15.75" thickTop="1" x14ac:dyDescent="0.25">
      <c r="A119" s="88"/>
      <c r="B119" s="89"/>
      <c r="C119" s="148"/>
      <c r="D119" s="149"/>
      <c r="E119" s="150"/>
      <c r="F119" s="148"/>
      <c r="G119" s="149"/>
      <c r="H119" s="150"/>
    </row>
    <row r="120" spans="1:8" x14ac:dyDescent="0.25">
      <c r="A120" s="103" t="s">
        <v>240</v>
      </c>
      <c r="B120" s="89"/>
      <c r="C120" s="148"/>
      <c r="D120" s="149"/>
      <c r="E120" s="150"/>
      <c r="F120" s="148"/>
      <c r="G120" s="149"/>
      <c r="H120" s="150"/>
    </row>
    <row r="121" spans="1:8" x14ac:dyDescent="0.25">
      <c r="A121" s="90" t="s">
        <v>241</v>
      </c>
      <c r="B121" s="91" t="s">
        <v>242</v>
      </c>
      <c r="C121" s="148">
        <v>2083078.22</v>
      </c>
      <c r="D121" s="149">
        <v>2087670.59</v>
      </c>
      <c r="E121" s="150">
        <v>2098938.56</v>
      </c>
      <c r="F121" s="148">
        <v>24101491.77</v>
      </c>
      <c r="G121" s="149">
        <v>24292332.27</v>
      </c>
      <c r="H121" s="150">
        <v>24469997.629999995</v>
      </c>
    </row>
    <row r="122" spans="1:8" x14ac:dyDescent="0.25">
      <c r="A122" s="88"/>
      <c r="B122" s="91" t="s">
        <v>243</v>
      </c>
      <c r="C122" s="148" t="s">
        <v>315</v>
      </c>
      <c r="D122" s="149" t="s">
        <v>315</v>
      </c>
      <c r="E122" s="150">
        <v>0</v>
      </c>
      <c r="F122" s="148" t="s">
        <v>315</v>
      </c>
      <c r="G122" s="149" t="s">
        <v>315</v>
      </c>
      <c r="H122" s="150">
        <v>0</v>
      </c>
    </row>
    <row r="123" spans="1:8" x14ac:dyDescent="0.25">
      <c r="A123" s="88"/>
      <c r="B123" s="91" t="s">
        <v>244</v>
      </c>
      <c r="C123" s="148" t="s">
        <v>315</v>
      </c>
      <c r="D123" s="149" t="s">
        <v>315</v>
      </c>
      <c r="E123" s="150">
        <v>0</v>
      </c>
      <c r="F123" s="148" t="s">
        <v>315</v>
      </c>
      <c r="G123" s="149" t="s">
        <v>315</v>
      </c>
      <c r="H123" s="150">
        <v>0</v>
      </c>
    </row>
    <row r="124" spans="1:8" x14ac:dyDescent="0.25">
      <c r="A124" s="88"/>
      <c r="B124" s="91" t="s">
        <v>245</v>
      </c>
      <c r="C124" s="148" t="s">
        <v>315</v>
      </c>
      <c r="D124" s="149" t="s">
        <v>315</v>
      </c>
      <c r="E124" s="150" t="s">
        <v>315</v>
      </c>
      <c r="F124" s="148" t="s">
        <v>315</v>
      </c>
      <c r="G124" s="149" t="s">
        <v>315</v>
      </c>
      <c r="H124" s="150" t="s">
        <v>315</v>
      </c>
    </row>
    <row r="125" spans="1:8" x14ac:dyDescent="0.25">
      <c r="A125" s="88"/>
      <c r="B125" s="91" t="s">
        <v>246</v>
      </c>
      <c r="C125" s="148" t="s">
        <v>315</v>
      </c>
      <c r="D125" s="149" t="s">
        <v>315</v>
      </c>
      <c r="E125" s="150">
        <v>0</v>
      </c>
      <c r="F125" s="148" t="s">
        <v>315</v>
      </c>
      <c r="G125" s="149" t="s">
        <v>315</v>
      </c>
      <c r="H125" s="150">
        <v>0</v>
      </c>
    </row>
    <row r="126" spans="1:8" x14ac:dyDescent="0.25">
      <c r="A126" s="88"/>
      <c r="B126" s="91" t="s">
        <v>247</v>
      </c>
      <c r="C126" s="148" t="s">
        <v>315</v>
      </c>
      <c r="D126" s="149" t="s">
        <v>315</v>
      </c>
      <c r="E126" s="150">
        <v>0</v>
      </c>
      <c r="F126" s="148" t="s">
        <v>315</v>
      </c>
      <c r="G126" s="149" t="s">
        <v>315</v>
      </c>
      <c r="H126" s="150">
        <v>0</v>
      </c>
    </row>
    <row r="127" spans="1:8" x14ac:dyDescent="0.25">
      <c r="A127" s="90" t="s">
        <v>248</v>
      </c>
      <c r="B127" s="91" t="s">
        <v>249</v>
      </c>
      <c r="C127" s="148" t="s">
        <v>315</v>
      </c>
      <c r="D127" s="149" t="s">
        <v>315</v>
      </c>
      <c r="E127" s="150">
        <v>0</v>
      </c>
      <c r="F127" s="148" t="s">
        <v>315</v>
      </c>
      <c r="G127" s="149" t="s">
        <v>315</v>
      </c>
      <c r="H127" s="150">
        <v>0</v>
      </c>
    </row>
    <row r="128" spans="1:8" x14ac:dyDescent="0.25">
      <c r="A128" s="103" t="s">
        <v>250</v>
      </c>
      <c r="B128" s="89"/>
      <c r="C128" s="151">
        <f>SUM(C121:C127)</f>
        <v>2083078.22</v>
      </c>
      <c r="D128" s="151">
        <f t="shared" ref="D128:H128" si="14">SUM(D121:D127)</f>
        <v>2087670.59</v>
      </c>
      <c r="E128" s="151">
        <f t="shared" si="14"/>
        <v>2098938.56</v>
      </c>
      <c r="F128" s="151">
        <f t="shared" si="14"/>
        <v>24101491.77</v>
      </c>
      <c r="G128" s="151">
        <f t="shared" si="14"/>
        <v>24292332.27</v>
      </c>
      <c r="H128" s="151">
        <f t="shared" si="14"/>
        <v>24469997.629999995</v>
      </c>
    </row>
    <row r="129" spans="1:8" x14ac:dyDescent="0.25">
      <c r="A129" s="88"/>
      <c r="B129" s="89"/>
      <c r="C129" s="148"/>
      <c r="D129" s="149"/>
      <c r="E129" s="150"/>
      <c r="F129" s="148"/>
      <c r="G129" s="149"/>
      <c r="H129" s="150"/>
    </row>
    <row r="130" spans="1:8" x14ac:dyDescent="0.25">
      <c r="A130" s="105" t="s">
        <v>303</v>
      </c>
      <c r="B130" s="89" t="s">
        <v>251</v>
      </c>
      <c r="C130" s="148">
        <v>0</v>
      </c>
      <c r="D130" s="149">
        <v>0</v>
      </c>
      <c r="E130" s="150">
        <v>0</v>
      </c>
      <c r="F130" s="148">
        <v>0</v>
      </c>
      <c r="G130" s="149">
        <v>0</v>
      </c>
      <c r="H130" s="150">
        <v>0</v>
      </c>
    </row>
    <row r="131" spans="1:8" x14ac:dyDescent="0.25">
      <c r="A131" s="88"/>
      <c r="B131" s="89"/>
      <c r="C131" s="148"/>
      <c r="D131" s="149"/>
      <c r="E131" s="150"/>
      <c r="F131" s="148"/>
      <c r="G131" s="149"/>
      <c r="H131" s="150"/>
    </row>
    <row r="132" spans="1:8" x14ac:dyDescent="0.25">
      <c r="A132" s="103" t="s">
        <v>252</v>
      </c>
      <c r="B132" s="89"/>
      <c r="C132" s="148"/>
      <c r="D132" s="149"/>
      <c r="E132" s="150"/>
      <c r="F132" s="148"/>
      <c r="G132" s="149"/>
      <c r="H132" s="150"/>
    </row>
    <row r="133" spans="1:8" x14ac:dyDescent="0.25">
      <c r="A133" s="90" t="s">
        <v>253</v>
      </c>
      <c r="B133" s="91" t="s">
        <v>254</v>
      </c>
      <c r="C133" s="156">
        <v>373834.53</v>
      </c>
      <c r="D133" s="168">
        <v>473037.48</v>
      </c>
      <c r="E133" s="171">
        <v>373005.14</v>
      </c>
      <c r="F133" s="156">
        <v>3732356.97</v>
      </c>
      <c r="G133" s="168">
        <v>3982437.27</v>
      </c>
      <c r="H133" s="169">
        <v>4025574.84</v>
      </c>
    </row>
    <row r="134" spans="1:8" x14ac:dyDescent="0.25">
      <c r="A134" s="88"/>
      <c r="B134" s="89"/>
      <c r="C134" s="148"/>
      <c r="D134" s="149"/>
      <c r="E134" s="150"/>
      <c r="F134" s="148"/>
      <c r="G134" s="149"/>
      <c r="H134" s="150"/>
    </row>
    <row r="135" spans="1:8" x14ac:dyDescent="0.25">
      <c r="A135" s="103" t="s">
        <v>255</v>
      </c>
      <c r="B135" s="89"/>
      <c r="C135" s="148"/>
      <c r="D135" s="149"/>
      <c r="E135" s="150"/>
      <c r="F135" s="148"/>
      <c r="G135" s="149"/>
      <c r="H135" s="150"/>
    </row>
    <row r="136" spans="1:8" x14ac:dyDescent="0.25">
      <c r="A136" s="90" t="s">
        <v>256</v>
      </c>
      <c r="B136" s="91" t="s">
        <v>257</v>
      </c>
      <c r="C136" s="148">
        <v>-1282264.54</v>
      </c>
      <c r="D136" s="149">
        <v>-1156113.53</v>
      </c>
      <c r="E136" s="150">
        <v>642843.67000000004</v>
      </c>
      <c r="F136" s="148">
        <v>-20058374.91</v>
      </c>
      <c r="G136" s="149">
        <v>-20303707.850000001</v>
      </c>
      <c r="H136" s="172">
        <v>-18361453.700000003</v>
      </c>
    </row>
    <row r="137" spans="1:8" x14ac:dyDescent="0.25">
      <c r="A137" s="90" t="s">
        <v>256</v>
      </c>
      <c r="B137" s="91" t="s">
        <v>258</v>
      </c>
      <c r="C137" s="148">
        <v>0</v>
      </c>
      <c r="D137" s="149">
        <v>0</v>
      </c>
      <c r="E137" s="150">
        <v>0</v>
      </c>
      <c r="F137" s="148">
        <v>0</v>
      </c>
      <c r="G137" s="149">
        <v>0</v>
      </c>
      <c r="H137" s="150">
        <v>0</v>
      </c>
    </row>
    <row r="138" spans="1:8" x14ac:dyDescent="0.25">
      <c r="A138" s="90" t="s">
        <v>259</v>
      </c>
      <c r="B138" s="91" t="s">
        <v>260</v>
      </c>
      <c r="C138" s="148">
        <v>705644.26</v>
      </c>
      <c r="D138" s="149">
        <v>767184.84</v>
      </c>
      <c r="E138" s="150">
        <v>260311.56</v>
      </c>
      <c r="F138" s="148">
        <v>45063819.18</v>
      </c>
      <c r="G138" s="149">
        <v>45823640.829999998</v>
      </c>
      <c r="H138" s="150">
        <v>45847465.989999995</v>
      </c>
    </row>
    <row r="139" spans="1:8" x14ac:dyDescent="0.25">
      <c r="A139" s="90" t="s">
        <v>259</v>
      </c>
      <c r="B139" s="91" t="s">
        <v>261</v>
      </c>
      <c r="C139" s="148">
        <v>0</v>
      </c>
      <c r="D139" s="149">
        <v>0</v>
      </c>
      <c r="E139" s="150">
        <v>0</v>
      </c>
      <c r="F139" s="148">
        <v>0</v>
      </c>
      <c r="G139" s="149">
        <v>0</v>
      </c>
      <c r="H139" s="150">
        <v>0</v>
      </c>
    </row>
    <row r="140" spans="1:8" x14ac:dyDescent="0.25">
      <c r="A140" s="90" t="s">
        <v>262</v>
      </c>
      <c r="B140" s="91" t="s">
        <v>263</v>
      </c>
      <c r="C140" s="148">
        <v>-186284.24</v>
      </c>
      <c r="D140" s="149">
        <v>-314986.32</v>
      </c>
      <c r="E140" s="150">
        <v>-1469136.03</v>
      </c>
      <c r="F140" s="148">
        <v>-25532575.190000001</v>
      </c>
      <c r="G140" s="149">
        <v>-25847561.509999998</v>
      </c>
      <c r="H140" s="150">
        <v>-27316697.539999999</v>
      </c>
    </row>
    <row r="141" spans="1:8" x14ac:dyDescent="0.25">
      <c r="A141" s="90" t="s">
        <v>264</v>
      </c>
      <c r="B141" s="91" t="s">
        <v>265</v>
      </c>
      <c r="C141" s="148">
        <v>-2645.09</v>
      </c>
      <c r="D141" s="149">
        <v>-2645.09</v>
      </c>
      <c r="E141" s="150">
        <v>-2645.09</v>
      </c>
      <c r="F141" s="148">
        <v>-31777.26</v>
      </c>
      <c r="G141" s="149">
        <v>-31674.809999999998</v>
      </c>
      <c r="H141" s="150">
        <v>-31572.37</v>
      </c>
    </row>
    <row r="142" spans="1:8" x14ac:dyDescent="0.25">
      <c r="A142" s="103" t="s">
        <v>266</v>
      </c>
      <c r="B142" s="89"/>
      <c r="C142" s="151">
        <f>SUM(C136:C141)</f>
        <v>-765549.61</v>
      </c>
      <c r="D142" s="151">
        <f t="shared" ref="D142:H142" si="15">SUM(D136:D141)</f>
        <v>-706560.1</v>
      </c>
      <c r="E142" s="151">
        <f t="shared" si="15"/>
        <v>-568625.89</v>
      </c>
      <c r="F142" s="151">
        <f t="shared" si="15"/>
        <v>-558908.1800000018</v>
      </c>
      <c r="G142" s="151">
        <f t="shared" si="15"/>
        <v>-359303.34000000119</v>
      </c>
      <c r="H142" s="154">
        <f t="shared" si="15"/>
        <v>137742.37999999255</v>
      </c>
    </row>
    <row r="143" spans="1:8" x14ac:dyDescent="0.25">
      <c r="A143" s="103" t="s">
        <v>267</v>
      </c>
      <c r="B143" s="89"/>
      <c r="C143" s="148">
        <f>+C50+C78+C86+C93+C100+C128+C133+C142+C116</f>
        <v>5881143.3699999992</v>
      </c>
      <c r="D143" s="148">
        <f t="shared" ref="D143:H143" si="16">+D50+D78+D86+D93+D100+D128+D133+D142+D116</f>
        <v>5553957.8900000006</v>
      </c>
      <c r="E143" s="148">
        <f t="shared" si="16"/>
        <v>5954654.1499999985</v>
      </c>
      <c r="F143" s="148">
        <f t="shared" si="16"/>
        <v>77909837.00999999</v>
      </c>
      <c r="G143" s="148">
        <f t="shared" si="16"/>
        <v>78242708.800000012</v>
      </c>
      <c r="H143" s="149">
        <f t="shared" si="16"/>
        <v>79114897.559999973</v>
      </c>
    </row>
    <row r="144" spans="1:8" ht="15.75" thickBot="1" x14ac:dyDescent="0.3">
      <c r="A144" s="110" t="s">
        <v>268</v>
      </c>
      <c r="B144" s="111"/>
      <c r="C144" s="173">
        <f>+C47-C143</f>
        <v>-948004.76999999955</v>
      </c>
      <c r="D144" s="173">
        <f t="shared" ref="D144:H144" si="17">+D47-D143</f>
        <v>-774665.8900000006</v>
      </c>
      <c r="E144" s="173">
        <f t="shared" si="17"/>
        <v>-382361.73999999929</v>
      </c>
      <c r="F144" s="173">
        <f t="shared" si="17"/>
        <v>22011923.370000035</v>
      </c>
      <c r="G144" s="173">
        <f t="shared" si="17"/>
        <v>21854397.129999965</v>
      </c>
      <c r="H144" s="174">
        <f t="shared" si="17"/>
        <v>21437790.080000043</v>
      </c>
    </row>
    <row r="145" spans="1:8" ht="15.75" thickTop="1" x14ac:dyDescent="0.25">
      <c r="A145" s="88"/>
      <c r="B145" s="112"/>
      <c r="C145" s="134"/>
      <c r="D145" s="134"/>
      <c r="E145" s="134"/>
      <c r="F145" s="134"/>
      <c r="G145" s="134"/>
      <c r="H145" s="13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40"/>
  <sheetViews>
    <sheetView topLeftCell="A4" zoomScale="120" zoomScaleNormal="120" workbookViewId="0">
      <selection activeCell="C25" sqref="C25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97" t="s">
        <v>296</v>
      </c>
      <c r="C1" s="197"/>
      <c r="D1" s="197"/>
      <c r="E1" s="197"/>
      <c r="I1" s="197" t="s">
        <v>297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5"/>
      <c r="I2" s="161"/>
      <c r="J2" s="161"/>
      <c r="N2" s="175" t="str">
        <f>+C4</f>
        <v>July</v>
      </c>
      <c r="O2" s="175" t="str">
        <f>+D4</f>
        <v>August</v>
      </c>
      <c r="P2" s="175" t="str">
        <f>+E4</f>
        <v>September</v>
      </c>
    </row>
    <row r="3" spans="2:16" x14ac:dyDescent="0.2">
      <c r="B3" s="96"/>
      <c r="C3" s="160"/>
      <c r="D3" s="160"/>
      <c r="E3" s="160"/>
      <c r="I3" s="198" t="s">
        <v>299</v>
      </c>
      <c r="J3" s="198"/>
      <c r="K3" s="198"/>
      <c r="L3" s="198"/>
      <c r="M3" s="198"/>
      <c r="N3" s="198"/>
      <c r="O3" s="198"/>
      <c r="P3" s="198"/>
    </row>
    <row r="4" spans="2:16" x14ac:dyDescent="0.2">
      <c r="B4" s="97" t="s">
        <v>271</v>
      </c>
      <c r="C4" s="160" t="s">
        <v>319</v>
      </c>
      <c r="D4" s="160" t="s">
        <v>320</v>
      </c>
      <c r="E4" s="160" t="s">
        <v>321</v>
      </c>
      <c r="I4" s="98" t="s">
        <v>9</v>
      </c>
      <c r="J4" s="98" t="s">
        <v>285</v>
      </c>
      <c r="K4" s="144"/>
      <c r="L4" s="144"/>
      <c r="M4" s="144"/>
      <c r="N4" s="145">
        <v>3088926</v>
      </c>
      <c r="O4" s="145">
        <v>1817452</v>
      </c>
      <c r="P4" s="145">
        <v>4287507</v>
      </c>
    </row>
    <row r="5" spans="2:16" x14ac:dyDescent="0.2">
      <c r="I5" s="99"/>
      <c r="J5" s="98" t="s">
        <v>286</v>
      </c>
      <c r="K5" s="144"/>
      <c r="L5" s="144"/>
      <c r="M5" s="144"/>
      <c r="N5" s="145">
        <v>3545142</v>
      </c>
      <c r="O5" s="145">
        <v>2252630</v>
      </c>
      <c r="P5" s="145">
        <v>4754591</v>
      </c>
    </row>
    <row r="6" spans="2:16" x14ac:dyDescent="0.2">
      <c r="B6" s="97" t="s">
        <v>272</v>
      </c>
      <c r="C6" s="139">
        <v>836013368</v>
      </c>
      <c r="D6" s="147">
        <v>839515818</v>
      </c>
      <c r="E6" s="139">
        <v>845534633</v>
      </c>
      <c r="I6" s="99"/>
      <c r="J6" s="98" t="s">
        <v>287</v>
      </c>
      <c r="K6" s="144"/>
      <c r="L6" s="144"/>
      <c r="M6" s="144"/>
      <c r="N6" s="145">
        <v>852365</v>
      </c>
      <c r="O6" s="145">
        <v>915216</v>
      </c>
      <c r="P6" s="145">
        <v>962596</v>
      </c>
    </row>
    <row r="7" spans="2:16" x14ac:dyDescent="0.2">
      <c r="B7" s="97" t="s">
        <v>273</v>
      </c>
      <c r="C7" s="140">
        <v>-388496563</v>
      </c>
      <c r="D7" s="140">
        <v>-390652859</v>
      </c>
      <c r="E7" s="140">
        <v>-392089974</v>
      </c>
      <c r="I7" s="99"/>
      <c r="J7" s="98" t="s">
        <v>288</v>
      </c>
      <c r="K7" s="144"/>
      <c r="L7" s="144"/>
      <c r="M7" s="144"/>
      <c r="N7" s="145">
        <v>120191</v>
      </c>
      <c r="O7" s="145">
        <v>93626</v>
      </c>
      <c r="P7" s="145">
        <v>111853</v>
      </c>
    </row>
    <row r="8" spans="2:16" x14ac:dyDescent="0.2">
      <c r="B8" s="97" t="s">
        <v>274</v>
      </c>
      <c r="C8" s="139">
        <f>+C6+C7</f>
        <v>447516805</v>
      </c>
      <c r="D8" s="139">
        <f>+D6+D7</f>
        <v>448862959</v>
      </c>
      <c r="E8" s="139">
        <f>+E6+E7</f>
        <v>453444659</v>
      </c>
      <c r="I8" s="99"/>
      <c r="J8" s="98" t="s">
        <v>289</v>
      </c>
      <c r="K8" s="144"/>
      <c r="L8" s="144"/>
      <c r="M8" s="144"/>
      <c r="N8" s="145">
        <v>81398172</v>
      </c>
      <c r="O8" s="145">
        <v>92178850</v>
      </c>
      <c r="P8" s="145">
        <v>86225690</v>
      </c>
    </row>
    <row r="9" spans="2:16" x14ac:dyDescent="0.2">
      <c r="B9" s="97" t="s">
        <v>275</v>
      </c>
      <c r="C9" s="139">
        <v>-3790463</v>
      </c>
      <c r="D9" s="139">
        <v>-3790463</v>
      </c>
      <c r="E9" s="139">
        <v>-3721269</v>
      </c>
      <c r="I9" s="144"/>
      <c r="J9" s="144"/>
      <c r="K9" s="144"/>
      <c r="L9" s="144"/>
      <c r="M9" s="144"/>
      <c r="N9" s="145"/>
      <c r="O9" s="145"/>
      <c r="P9" s="145"/>
    </row>
    <row r="10" spans="2:16" x14ac:dyDescent="0.2">
      <c r="B10" s="97" t="s">
        <v>276</v>
      </c>
      <c r="C10" s="139">
        <v>0</v>
      </c>
      <c r="D10" s="139">
        <v>0</v>
      </c>
      <c r="E10" s="139"/>
      <c r="I10" s="98" t="s">
        <v>290</v>
      </c>
      <c r="J10" s="98" t="s">
        <v>285</v>
      </c>
      <c r="K10" s="144"/>
      <c r="L10" s="144"/>
      <c r="M10" s="144"/>
      <c r="N10" s="145">
        <v>126100238</v>
      </c>
      <c r="O10" s="145">
        <v>126507010</v>
      </c>
      <c r="P10" s="145">
        <v>127057983</v>
      </c>
    </row>
    <row r="11" spans="2:16" x14ac:dyDescent="0.2">
      <c r="B11" s="97" t="s">
        <v>277</v>
      </c>
      <c r="C11" s="140">
        <v>-76044244</v>
      </c>
      <c r="D11" s="140">
        <v>-75987037</v>
      </c>
      <c r="E11" s="140">
        <v>-75940902</v>
      </c>
      <c r="I11" s="99"/>
      <c r="J11" s="98" t="s">
        <v>286</v>
      </c>
      <c r="K11" s="144"/>
      <c r="L11" s="144"/>
      <c r="M11" s="144"/>
      <c r="N11" s="145">
        <v>102129747</v>
      </c>
      <c r="O11" s="145">
        <v>102407374</v>
      </c>
      <c r="P11" s="145">
        <v>103006565</v>
      </c>
    </row>
    <row r="12" spans="2:16" x14ac:dyDescent="0.2">
      <c r="B12" s="97" t="s">
        <v>278</v>
      </c>
      <c r="C12" s="139">
        <f>SUM(C8:C11)</f>
        <v>367682098</v>
      </c>
      <c r="D12" s="139">
        <f>SUM(D8:D11)</f>
        <v>369085459</v>
      </c>
      <c r="E12" s="139">
        <f>SUM(E8:E11)</f>
        <v>373782488</v>
      </c>
      <c r="I12" s="99"/>
      <c r="J12" s="98" t="s">
        <v>287</v>
      </c>
      <c r="K12" s="144"/>
      <c r="L12" s="144"/>
      <c r="M12" s="144"/>
      <c r="N12" s="145">
        <v>16401738</v>
      </c>
      <c r="O12" s="145">
        <v>16518232</v>
      </c>
      <c r="P12" s="145">
        <v>16591803</v>
      </c>
    </row>
    <row r="13" spans="2:16" x14ac:dyDescent="0.2">
      <c r="B13" s="97" t="s">
        <v>279</v>
      </c>
      <c r="C13" s="140">
        <v>9118516</v>
      </c>
      <c r="D13" s="140">
        <v>8562783</v>
      </c>
      <c r="E13" s="140">
        <v>8036324</v>
      </c>
      <c r="I13" s="99"/>
      <c r="J13" s="98" t="s">
        <v>288</v>
      </c>
      <c r="K13" s="144"/>
      <c r="L13" s="144"/>
      <c r="M13" s="144"/>
      <c r="N13" s="145">
        <v>2235734</v>
      </c>
      <c r="O13" s="145">
        <v>2230861</v>
      </c>
      <c r="P13" s="145">
        <v>2223881</v>
      </c>
    </row>
    <row r="14" spans="2:16" ht="13.5" thickBot="1" x14ac:dyDescent="0.25">
      <c r="B14" s="95" t="s">
        <v>280</v>
      </c>
      <c r="C14" s="131">
        <f>+C13+C12</f>
        <v>376800614</v>
      </c>
      <c r="D14" s="131">
        <f>+D13+D12</f>
        <v>377648242</v>
      </c>
      <c r="E14" s="131">
        <f>+E13+E12</f>
        <v>381818812</v>
      </c>
      <c r="I14" s="99"/>
      <c r="J14" s="98" t="s">
        <v>289</v>
      </c>
      <c r="K14" s="144"/>
      <c r="L14" s="144"/>
      <c r="M14" s="144"/>
      <c r="N14" s="145">
        <v>732736860</v>
      </c>
      <c r="O14" s="145">
        <v>747976349</v>
      </c>
      <c r="P14" s="145">
        <v>762186210</v>
      </c>
    </row>
    <row r="15" spans="2:16" ht="13.5" thickTop="1" x14ac:dyDescent="0.2">
      <c r="B15" s="92"/>
      <c r="C15" s="141"/>
      <c r="D15" s="141"/>
      <c r="E15" s="141"/>
      <c r="I15" s="144"/>
      <c r="J15" s="144"/>
      <c r="K15" s="144"/>
      <c r="L15" s="144"/>
      <c r="M15" s="14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44"/>
      <c r="J16" s="144"/>
      <c r="K16" s="144"/>
      <c r="L16" s="144"/>
      <c r="M16" s="144"/>
      <c r="N16" s="144"/>
      <c r="O16" s="144"/>
      <c r="P16" s="144"/>
    </row>
    <row r="17" spans="2:16" x14ac:dyDescent="0.2">
      <c r="B17" s="92"/>
      <c r="C17" s="141"/>
      <c r="D17" s="141"/>
      <c r="E17" s="141"/>
      <c r="I17" s="199" t="s">
        <v>298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97" t="s">
        <v>272</v>
      </c>
      <c r="C18" s="139">
        <f>AVERAGE(C6,835579674)</f>
        <v>835796521</v>
      </c>
      <c r="D18" s="139">
        <f>AVERAGE(C6,D6)</f>
        <v>837764593</v>
      </c>
      <c r="E18" s="139">
        <f>AVERAGE(D6,E6)</f>
        <v>842525225.5</v>
      </c>
      <c r="I18" s="144"/>
      <c r="J18" s="144"/>
      <c r="K18" s="144"/>
      <c r="L18" s="144"/>
      <c r="M18" s="144"/>
      <c r="N18" s="144"/>
      <c r="O18" s="144"/>
      <c r="P18" s="144"/>
    </row>
    <row r="19" spans="2:16" x14ac:dyDescent="0.2">
      <c r="B19" s="97" t="s">
        <v>273</v>
      </c>
      <c r="C19" s="140">
        <f>AVERAGE(C7,-389909466)</f>
        <v>-389203014.5</v>
      </c>
      <c r="D19" s="140">
        <f>AVERAGE(C7,D7)</f>
        <v>-389574711</v>
      </c>
      <c r="E19" s="140">
        <f>AVERAGE(D7,E7)</f>
        <v>-391371416.5</v>
      </c>
      <c r="I19" s="144"/>
      <c r="J19" s="98" t="s">
        <v>291</v>
      </c>
      <c r="K19" s="144"/>
      <c r="L19" s="144"/>
      <c r="M19" s="144"/>
      <c r="N19" s="145">
        <v>190627</v>
      </c>
      <c r="O19" s="145">
        <v>190658</v>
      </c>
      <c r="P19" s="145">
        <v>191291</v>
      </c>
    </row>
    <row r="20" spans="2:16" x14ac:dyDescent="0.2">
      <c r="B20" s="97" t="s">
        <v>274</v>
      </c>
      <c r="C20" s="139">
        <f>+C19+C18</f>
        <v>446593506.5</v>
      </c>
      <c r="D20" s="139">
        <f>+D19+D18</f>
        <v>448189882</v>
      </c>
      <c r="E20" s="139">
        <f>+E19+E18</f>
        <v>451153809</v>
      </c>
      <c r="I20" s="144"/>
      <c r="J20" s="98" t="s">
        <v>292</v>
      </c>
      <c r="K20" s="144"/>
      <c r="L20" s="144"/>
      <c r="M20" s="144"/>
      <c r="N20" s="145">
        <v>26289</v>
      </c>
      <c r="O20" s="145">
        <v>26283</v>
      </c>
      <c r="P20" s="145">
        <v>26315</v>
      </c>
    </row>
    <row r="21" spans="2:16" x14ac:dyDescent="0.2">
      <c r="B21" s="97" t="s">
        <v>275</v>
      </c>
      <c r="C21" s="139">
        <f>AVERAGE(C9,-3790463)</f>
        <v>-3790463</v>
      </c>
      <c r="D21" s="139">
        <f>AVERAGE(C9,D9)</f>
        <v>-3790463</v>
      </c>
      <c r="E21" s="139">
        <f>AVERAGE(D9,E9)</f>
        <v>-3755866</v>
      </c>
      <c r="I21" s="144"/>
      <c r="J21" s="98" t="s">
        <v>293</v>
      </c>
      <c r="K21" s="144"/>
      <c r="L21" s="144"/>
      <c r="M21" s="144"/>
      <c r="N21" s="145">
        <v>552</v>
      </c>
      <c r="O21" s="145">
        <v>553</v>
      </c>
      <c r="P21" s="145">
        <v>555</v>
      </c>
    </row>
    <row r="22" spans="2:16" x14ac:dyDescent="0.2">
      <c r="B22" s="97" t="s">
        <v>276</v>
      </c>
      <c r="C22" s="139">
        <v>0</v>
      </c>
      <c r="D22" s="139">
        <v>0</v>
      </c>
      <c r="E22" s="139">
        <v>0</v>
      </c>
      <c r="I22" s="144"/>
      <c r="J22" s="98" t="s">
        <v>294</v>
      </c>
      <c r="K22" s="144"/>
      <c r="L22" s="144"/>
      <c r="M22" s="144"/>
      <c r="N22" s="145">
        <v>8</v>
      </c>
      <c r="O22" s="145">
        <v>8</v>
      </c>
      <c r="P22" s="145">
        <v>8</v>
      </c>
    </row>
    <row r="23" spans="2:16" x14ac:dyDescent="0.2">
      <c r="B23" s="97" t="s">
        <v>277</v>
      </c>
      <c r="C23" s="140">
        <f>+C11</f>
        <v>-76044244</v>
      </c>
      <c r="D23" s="140">
        <f>+D11</f>
        <v>-75987037</v>
      </c>
      <c r="E23" s="140">
        <f>+E11</f>
        <v>-75940902</v>
      </c>
      <c r="I23" s="144"/>
      <c r="J23" s="98" t="s">
        <v>295</v>
      </c>
      <c r="K23" s="144"/>
      <c r="L23" s="144"/>
      <c r="M23" s="144"/>
      <c r="N23" s="145">
        <v>202</v>
      </c>
      <c r="O23" s="145">
        <v>200</v>
      </c>
      <c r="P23" s="145">
        <v>197</v>
      </c>
    </row>
    <row r="24" spans="2:16" x14ac:dyDescent="0.2">
      <c r="B24" s="97" t="s">
        <v>278</v>
      </c>
      <c r="C24" s="139">
        <f>SUM(C20:C23)</f>
        <v>366758799.5</v>
      </c>
      <c r="D24" s="139">
        <f>SUM(D20:D23)</f>
        <v>368412382</v>
      </c>
      <c r="E24" s="139">
        <f>SUM(E20:E23)</f>
        <v>371457041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40">
        <f>AVERAGE(C13,9619969)</f>
        <v>9369242.5</v>
      </c>
      <c r="D25" s="140">
        <f>AVERAGE(C13,D13)</f>
        <v>8840649.5</v>
      </c>
      <c r="E25" s="140">
        <f>AVERAGE(D13,E13)</f>
        <v>8299553.5</v>
      </c>
      <c r="N25" s="101"/>
      <c r="O25" s="101"/>
      <c r="P25" s="101"/>
    </row>
    <row r="26" spans="2:16" ht="13.5" thickBot="1" x14ac:dyDescent="0.25">
      <c r="B26" s="95" t="s">
        <v>282</v>
      </c>
      <c r="C26" s="131">
        <f>+C25+C24</f>
        <v>376128042</v>
      </c>
      <c r="D26" s="131">
        <f>+D25+D24</f>
        <v>377253031.5</v>
      </c>
      <c r="E26" s="131">
        <f>+E25+E24</f>
        <v>379756594.5</v>
      </c>
      <c r="N26" s="1"/>
      <c r="O26" s="1"/>
      <c r="P26" s="1"/>
    </row>
    <row r="27" spans="2:16" ht="13.5" thickTop="1" x14ac:dyDescent="0.2">
      <c r="C27" s="93"/>
      <c r="D27" s="93"/>
      <c r="E27" s="93"/>
      <c r="J27" s="137"/>
      <c r="N27" s="1"/>
      <c r="O27" s="1"/>
      <c r="P27" s="138"/>
    </row>
    <row r="28" spans="2:16" x14ac:dyDescent="0.2">
      <c r="B28" s="97" t="s">
        <v>283</v>
      </c>
      <c r="C28" s="141"/>
      <c r="D28" s="141"/>
      <c r="E28" s="141"/>
      <c r="N28" s="1"/>
      <c r="O28" s="1"/>
      <c r="P28" s="1"/>
    </row>
    <row r="29" spans="2:16" x14ac:dyDescent="0.2">
      <c r="B29" s="92"/>
      <c r="C29" s="141"/>
      <c r="D29" s="141"/>
      <c r="E29" s="141"/>
      <c r="N29" s="1"/>
      <c r="O29" s="1"/>
      <c r="P29" s="1"/>
    </row>
    <row r="30" spans="2:16" x14ac:dyDescent="0.2">
      <c r="B30" s="97" t="s">
        <v>272</v>
      </c>
      <c r="C30" s="142">
        <v>814955637</v>
      </c>
      <c r="D30" s="142">
        <v>819637297</v>
      </c>
      <c r="E30" s="132">
        <v>824003466</v>
      </c>
      <c r="N30" s="1"/>
      <c r="O30" s="1"/>
      <c r="P30" s="1"/>
    </row>
    <row r="31" spans="2:16" x14ac:dyDescent="0.2">
      <c r="B31" s="97" t="s">
        <v>273</v>
      </c>
      <c r="C31" s="143">
        <v>-384303871</v>
      </c>
      <c r="D31" s="143">
        <v>-385126737</v>
      </c>
      <c r="E31" s="140">
        <v>-385995888</v>
      </c>
      <c r="N31" s="101"/>
      <c r="O31" s="101"/>
      <c r="P31" s="101"/>
    </row>
    <row r="32" spans="2:16" x14ac:dyDescent="0.2">
      <c r="B32" s="97" t="s">
        <v>274</v>
      </c>
      <c r="C32" s="132">
        <f>+C31+C30</f>
        <v>430651766</v>
      </c>
      <c r="D32" s="132">
        <f>+D31+D30</f>
        <v>434510560</v>
      </c>
      <c r="E32" s="132">
        <f>+E31+E30</f>
        <v>438007578</v>
      </c>
    </row>
    <row r="33" spans="2:5" x14ac:dyDescent="0.2">
      <c r="B33" s="97" t="s">
        <v>275</v>
      </c>
      <c r="C33" s="142">
        <v>-3882329</v>
      </c>
      <c r="D33" s="132">
        <v>-3866680</v>
      </c>
      <c r="E33" s="142">
        <v>-3847488</v>
      </c>
    </row>
    <row r="34" spans="2:5" x14ac:dyDescent="0.2">
      <c r="B34" s="97" t="s">
        <v>276</v>
      </c>
      <c r="C34" s="132">
        <v>0</v>
      </c>
      <c r="D34" s="132">
        <v>0</v>
      </c>
      <c r="E34" s="132">
        <v>0</v>
      </c>
    </row>
    <row r="35" spans="2:5" x14ac:dyDescent="0.2">
      <c r="B35" s="97" t="s">
        <v>277</v>
      </c>
      <c r="C35" s="143">
        <v>-75307694</v>
      </c>
      <c r="D35" s="140">
        <v>-75342558</v>
      </c>
      <c r="E35" s="143">
        <v>-75382571</v>
      </c>
    </row>
    <row r="36" spans="2:5" x14ac:dyDescent="0.2">
      <c r="B36" s="97" t="s">
        <v>278</v>
      </c>
      <c r="C36" s="132">
        <f>SUM(C32:C35)</f>
        <v>351461743</v>
      </c>
      <c r="D36" s="132">
        <f>SUM(D32:D35)</f>
        <v>355301322</v>
      </c>
      <c r="E36" s="132">
        <f>SUM(E32:E35)</f>
        <v>358777519</v>
      </c>
    </row>
    <row r="37" spans="2:5" x14ac:dyDescent="0.2">
      <c r="B37" s="97" t="s">
        <v>279</v>
      </c>
      <c r="C37" s="142">
        <v>8716251</v>
      </c>
      <c r="D37" s="140">
        <v>8242991</v>
      </c>
      <c r="E37" s="142">
        <v>7713717</v>
      </c>
    </row>
    <row r="38" spans="2:5" ht="13.5" thickBot="1" x14ac:dyDescent="0.25">
      <c r="B38" s="95" t="s">
        <v>284</v>
      </c>
      <c r="C38" s="131">
        <f>+C37+C36</f>
        <v>360177994</v>
      </c>
      <c r="D38" s="135">
        <f>+D37+D36</f>
        <v>363544313</v>
      </c>
      <c r="E38" s="135">
        <f>+E37+E36</f>
        <v>366491236</v>
      </c>
    </row>
    <row r="39" spans="2:5" ht="13.5" thickTop="1" x14ac:dyDescent="0.2">
      <c r="C39" s="93"/>
      <c r="D39" s="93"/>
      <c r="E39" s="93"/>
    </row>
    <row r="40" spans="2:5" x14ac:dyDescent="0.2">
      <c r="B40" s="137"/>
      <c r="C40" s="130"/>
      <c r="D40" s="136"/>
      <c r="E40" s="136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D702C046BE644E8E11E8ECC2B3B766" ma:contentTypeVersion="56" ma:contentTypeDescription="" ma:contentTypeScope="" ma:versionID="1c5a661eb691cff6a1a88b1b5f6bc3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2019-11-08T08:00:00+00:00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190927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5F8963-E00F-42E4-AAC0-7DB96A3206B1}"/>
</file>

<file path=customXml/itemProps2.xml><?xml version="1.0" encoding="utf-8"?>
<ds:datastoreItem xmlns:ds="http://schemas.openxmlformats.org/officeDocument/2006/customXml" ds:itemID="{A088EB1E-AFAE-46F7-9934-2855A164D66E}"/>
</file>

<file path=customXml/itemProps3.xml><?xml version="1.0" encoding="utf-8"?>
<ds:datastoreItem xmlns:ds="http://schemas.openxmlformats.org/officeDocument/2006/customXml" ds:itemID="{1126ECEC-7381-4D5E-AB29-9692771EF666}"/>
</file>

<file path=customXml/itemProps4.xml><?xml version="1.0" encoding="utf-8"?>
<ds:datastoreItem xmlns:ds="http://schemas.openxmlformats.org/officeDocument/2006/customXml" ds:itemID="{10553639-4AB5-4BBE-B06C-ECF8AE967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2019-11-06T16:58:25Z</cp:lastPrinted>
  <dcterms:created xsi:type="dcterms:W3CDTF">2004-02-03T00:32:55Z</dcterms:created>
  <dcterms:modified xsi:type="dcterms:W3CDTF">2019-11-13T23:19:00Z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0x0101006E56B4D1795A2E4DB2F0B01679ED314A00C8D702C046BE644E8E11E8ECC2B3B766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