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48" windowWidth="21072" windowHeight="8772" tabRatio="902" activeTab="1"/>
  </bookViews>
  <sheets>
    <sheet name="Allocated" sheetId="10" r:id="rId1"/>
    <sheet name="Unallocated Summary" sheetId="11" r:id="rId2"/>
    <sheet name="Unallocated Detail" sheetId="12" r:id="rId3"/>
    <sheet name="Common by Account" sheetId="13" r:id="rId4"/>
  </sheet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_xlnm.Print_Titles" localSheetId="2">'Unallocated Detail'!$1:$6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G50" i="13" l="1"/>
  <c r="F50" i="13"/>
  <c r="G47" i="13"/>
  <c r="F47" i="13"/>
  <c r="G45" i="13"/>
  <c r="F45" i="13"/>
  <c r="G42" i="13"/>
  <c r="F42" i="13"/>
  <c r="G41" i="13"/>
  <c r="F41" i="13"/>
  <c r="G38" i="13"/>
  <c r="F38" i="13"/>
  <c r="G36" i="13"/>
  <c r="F36" i="13"/>
  <c r="G35" i="13"/>
  <c r="F35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1" i="13"/>
  <c r="F21" i="13"/>
  <c r="G19" i="13"/>
  <c r="F19" i="13"/>
  <c r="G18" i="13"/>
  <c r="F18" i="13"/>
  <c r="G17" i="13"/>
  <c r="F17" i="13"/>
  <c r="G13" i="13"/>
  <c r="F13" i="13"/>
  <c r="G12" i="13"/>
  <c r="F12" i="13"/>
  <c r="G11" i="13"/>
  <c r="F11" i="13"/>
  <c r="G10" i="13"/>
  <c r="F10" i="13"/>
  <c r="B137" i="12" l="1"/>
  <c r="B40" i="12"/>
  <c r="B5" i="13" l="1"/>
  <c r="B6" i="13" l="1"/>
  <c r="A3" i="13"/>
  <c r="H55" i="13"/>
  <c r="H274" i="12" l="1"/>
  <c r="G274" i="12"/>
  <c r="I274" i="12" l="1"/>
  <c r="D45" i="13" l="1"/>
  <c r="C45" i="13"/>
  <c r="D12" i="13"/>
  <c r="C12" i="13"/>
  <c r="D59" i="13"/>
  <c r="C59" i="13"/>
  <c r="D58" i="13"/>
  <c r="C58" i="13"/>
  <c r="D50" i="13"/>
  <c r="D51" i="13" s="1"/>
  <c r="C50" i="13"/>
  <c r="D47" i="13"/>
  <c r="C47" i="13"/>
  <c r="D46" i="13"/>
  <c r="C46" i="13"/>
  <c r="D42" i="13"/>
  <c r="C42" i="13"/>
  <c r="D41" i="13"/>
  <c r="C41" i="13"/>
  <c r="D38" i="13"/>
  <c r="C38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3" i="13"/>
  <c r="C23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1" i="13"/>
  <c r="C11" i="13"/>
  <c r="D10" i="13"/>
  <c r="C10" i="13"/>
  <c r="H21" i="13" l="1"/>
  <c r="H30" i="13"/>
  <c r="H34" i="13"/>
  <c r="H38" i="13"/>
  <c r="H47" i="13"/>
  <c r="D60" i="13"/>
  <c r="H59" i="13"/>
  <c r="D48" i="13"/>
  <c r="H20" i="13"/>
  <c r="H29" i="13"/>
  <c r="H33" i="13"/>
  <c r="H37" i="13"/>
  <c r="H46" i="13"/>
  <c r="H10" i="13"/>
  <c r="H11" i="13"/>
  <c r="H18" i="13"/>
  <c r="H22" i="13"/>
  <c r="D39" i="13"/>
  <c r="H27" i="13"/>
  <c r="H31" i="13"/>
  <c r="H35" i="13"/>
  <c r="C43" i="13"/>
  <c r="H41" i="13"/>
  <c r="C60" i="13"/>
  <c r="H58" i="13"/>
  <c r="C48" i="13"/>
  <c r="H45" i="13"/>
  <c r="H17" i="13"/>
  <c r="C24" i="13"/>
  <c r="C39" i="13"/>
  <c r="H26" i="13"/>
  <c r="D24" i="13"/>
  <c r="H19" i="13"/>
  <c r="H23" i="13"/>
  <c r="H28" i="13"/>
  <c r="H32" i="13"/>
  <c r="H36" i="13"/>
  <c r="D43" i="13"/>
  <c r="H42" i="13"/>
  <c r="C51" i="13"/>
  <c r="H50" i="13"/>
  <c r="H51" i="13" s="1"/>
  <c r="H12" i="13"/>
  <c r="D13" i="13"/>
  <c r="C14" i="13"/>
  <c r="C54" i="13"/>
  <c r="C55" i="13" s="1"/>
  <c r="D14" i="13"/>
  <c r="D54" i="13"/>
  <c r="D55" i="13" s="1"/>
  <c r="C13" i="13"/>
  <c r="H48" i="13" l="1"/>
  <c r="H60" i="13"/>
  <c r="H13" i="13"/>
  <c r="D15" i="13"/>
  <c r="D62" i="13" s="1"/>
  <c r="H24" i="13"/>
  <c r="C15" i="13"/>
  <c r="C62" i="13" s="1"/>
  <c r="H14" i="13"/>
  <c r="H39" i="13"/>
  <c r="H43" i="13"/>
  <c r="H39" i="12"/>
  <c r="G39" i="12"/>
  <c r="C40" i="12"/>
  <c r="D40" i="12"/>
  <c r="E40" i="12"/>
  <c r="F40" i="12"/>
  <c r="B311" i="12"/>
  <c r="H15" i="13" l="1"/>
  <c r="H62" i="13" s="1"/>
  <c r="I39" i="12"/>
  <c r="G207" i="12" l="1"/>
  <c r="G28" i="12"/>
  <c r="H28" i="12"/>
  <c r="I28" i="12" l="1"/>
  <c r="A3" i="12"/>
  <c r="A3" i="11"/>
  <c r="F326" i="12" l="1"/>
  <c r="D326" i="12"/>
  <c r="G324" i="12"/>
  <c r="F322" i="12"/>
  <c r="E322" i="12"/>
  <c r="D322" i="12"/>
  <c r="G321" i="12"/>
  <c r="G320" i="12"/>
  <c r="H310" i="12"/>
  <c r="H302" i="12"/>
  <c r="H294" i="12"/>
  <c r="D311" i="12"/>
  <c r="C311" i="12"/>
  <c r="F311" i="12"/>
  <c r="G310" i="12"/>
  <c r="G306" i="12"/>
  <c r="G302" i="12"/>
  <c r="G298" i="12"/>
  <c r="G294" i="12"/>
  <c r="G290" i="12"/>
  <c r="G280" i="12"/>
  <c r="H279" i="12"/>
  <c r="F281" i="12"/>
  <c r="D281" i="12"/>
  <c r="C281" i="12"/>
  <c r="F276" i="12"/>
  <c r="D276" i="12"/>
  <c r="C276" i="12"/>
  <c r="E276" i="12"/>
  <c r="D271" i="12"/>
  <c r="B271" i="12"/>
  <c r="F266" i="12"/>
  <c r="E266" i="12"/>
  <c r="D266" i="12"/>
  <c r="C266" i="12"/>
  <c r="G265" i="12"/>
  <c r="G264" i="12"/>
  <c r="D262" i="12"/>
  <c r="G260" i="12"/>
  <c r="F254" i="12"/>
  <c r="E254" i="12"/>
  <c r="D254" i="12"/>
  <c r="C254" i="12"/>
  <c r="G261" i="12" l="1"/>
  <c r="G314" i="12"/>
  <c r="H256" i="12"/>
  <c r="H258" i="12"/>
  <c r="H260" i="12"/>
  <c r="I260" i="12" s="1"/>
  <c r="G270" i="12"/>
  <c r="G288" i="12"/>
  <c r="G291" i="12"/>
  <c r="G292" i="12"/>
  <c r="G293" i="12"/>
  <c r="G296" i="12"/>
  <c r="G299" i="12"/>
  <c r="G301" i="12"/>
  <c r="G307" i="12"/>
  <c r="G315" i="12"/>
  <c r="G325" i="12"/>
  <c r="G326" i="12" s="1"/>
  <c r="G259" i="12"/>
  <c r="H253" i="12"/>
  <c r="H254" i="12" s="1"/>
  <c r="G258" i="12"/>
  <c r="C262" i="12"/>
  <c r="H265" i="12"/>
  <c r="I265" i="12" s="1"/>
  <c r="H278" i="12"/>
  <c r="I310" i="12"/>
  <c r="G300" i="12"/>
  <c r="G304" i="12"/>
  <c r="G308" i="12"/>
  <c r="B266" i="12"/>
  <c r="F271" i="12"/>
  <c r="H275" i="12"/>
  <c r="G278" i="12"/>
  <c r="H288" i="12"/>
  <c r="H291" i="12"/>
  <c r="H293" i="12"/>
  <c r="H296" i="12"/>
  <c r="H299" i="12"/>
  <c r="H301" i="12"/>
  <c r="H304" i="12"/>
  <c r="H307" i="12"/>
  <c r="H309" i="12"/>
  <c r="H313" i="12"/>
  <c r="H315" i="12"/>
  <c r="H316" i="12"/>
  <c r="H317" i="12"/>
  <c r="H318" i="12"/>
  <c r="H320" i="12"/>
  <c r="I320" i="12" s="1"/>
  <c r="E311" i="12"/>
  <c r="H259" i="12"/>
  <c r="H261" i="12"/>
  <c r="H264" i="12"/>
  <c r="I264" i="12" s="1"/>
  <c r="E281" i="12"/>
  <c r="G256" i="12"/>
  <c r="H280" i="12"/>
  <c r="I280" i="12" s="1"/>
  <c r="H289" i="12"/>
  <c r="H290" i="12"/>
  <c r="I290" i="12" s="1"/>
  <c r="H292" i="12"/>
  <c r="H295" i="12"/>
  <c r="H297" i="12"/>
  <c r="H298" i="12"/>
  <c r="I298" i="12" s="1"/>
  <c r="H300" i="12"/>
  <c r="H303" i="12"/>
  <c r="H305" i="12"/>
  <c r="H306" i="12"/>
  <c r="I306" i="12" s="1"/>
  <c r="H308" i="12"/>
  <c r="C322" i="12"/>
  <c r="G318" i="12"/>
  <c r="G319" i="12"/>
  <c r="H325" i="12"/>
  <c r="B326" i="12"/>
  <c r="I294" i="12"/>
  <c r="I302" i="12"/>
  <c r="E326" i="12"/>
  <c r="G253" i="12"/>
  <c r="B254" i="12"/>
  <c r="G309" i="12"/>
  <c r="H314" i="12"/>
  <c r="H319" i="12"/>
  <c r="H321" i="12"/>
  <c r="I321" i="12" s="1"/>
  <c r="B276" i="12"/>
  <c r="H270" i="12"/>
  <c r="H271" i="12" s="1"/>
  <c r="C271" i="12"/>
  <c r="G287" i="12"/>
  <c r="G295" i="12"/>
  <c r="G303" i="12"/>
  <c r="G266" i="12"/>
  <c r="G279" i="12"/>
  <c r="I279" i="12" s="1"/>
  <c r="B281" i="12"/>
  <c r="B322" i="12"/>
  <c r="G316" i="12"/>
  <c r="G275" i="12"/>
  <c r="G289" i="12"/>
  <c r="G297" i="12"/>
  <c r="G305" i="12"/>
  <c r="G313" i="12"/>
  <c r="G317" i="12"/>
  <c r="H324" i="12"/>
  <c r="C326" i="12"/>
  <c r="F262" i="12"/>
  <c r="H257" i="12"/>
  <c r="E271" i="12"/>
  <c r="E262" i="12"/>
  <c r="G257" i="12"/>
  <c r="B262" i="12"/>
  <c r="H287" i="12"/>
  <c r="I296" i="12" l="1"/>
  <c r="I299" i="12"/>
  <c r="G271" i="12"/>
  <c r="I297" i="12"/>
  <c r="I304" i="12"/>
  <c r="I292" i="12"/>
  <c r="I259" i="12"/>
  <c r="I288" i="12"/>
  <c r="I325" i="12"/>
  <c r="I313" i="12"/>
  <c r="I275" i="12"/>
  <c r="I256" i="12"/>
  <c r="I308" i="12"/>
  <c r="I307" i="12"/>
  <c r="I303" i="12"/>
  <c r="I318" i="12"/>
  <c r="I293" i="12"/>
  <c r="I315" i="12"/>
  <c r="I316" i="12"/>
  <c r="I309" i="12"/>
  <c r="I278" i="12"/>
  <c r="I281" i="12" s="1"/>
  <c r="I270" i="12"/>
  <c r="I271" i="12" s="1"/>
  <c r="I261" i="12"/>
  <c r="I253" i="12"/>
  <c r="I254" i="12" s="1"/>
  <c r="I317" i="12"/>
  <c r="I300" i="12"/>
  <c r="H266" i="12"/>
  <c r="I258" i="12"/>
  <c r="G254" i="12"/>
  <c r="I314" i="12"/>
  <c r="H322" i="12"/>
  <c r="I301" i="12"/>
  <c r="I291" i="12"/>
  <c r="H276" i="12"/>
  <c r="I266" i="12"/>
  <c r="H262" i="12"/>
  <c r="H326" i="12"/>
  <c r="H281" i="12"/>
  <c r="I295" i="12"/>
  <c r="I289" i="12"/>
  <c r="H311" i="12"/>
  <c r="I305" i="12"/>
  <c r="I287" i="12"/>
  <c r="I319" i="12"/>
  <c r="I257" i="12"/>
  <c r="G262" i="12"/>
  <c r="G276" i="12"/>
  <c r="G322" i="12"/>
  <c r="G281" i="12"/>
  <c r="I324" i="12"/>
  <c r="G311" i="12"/>
  <c r="H250" i="12"/>
  <c r="G250" i="12"/>
  <c r="H249" i="12"/>
  <c r="G249" i="12"/>
  <c r="H248" i="12"/>
  <c r="G248" i="12"/>
  <c r="C251" i="12"/>
  <c r="D251" i="12"/>
  <c r="E251" i="12"/>
  <c r="F251" i="12"/>
  <c r="B251" i="12"/>
  <c r="H245" i="12"/>
  <c r="G245" i="12"/>
  <c r="H244" i="12"/>
  <c r="G244" i="12"/>
  <c r="C246" i="12"/>
  <c r="D246" i="12"/>
  <c r="E246" i="12"/>
  <c r="F246" i="12"/>
  <c r="B246" i="12"/>
  <c r="H238" i="12"/>
  <c r="G238" i="12"/>
  <c r="H237" i="12"/>
  <c r="G237" i="12"/>
  <c r="H236" i="12"/>
  <c r="G236" i="12"/>
  <c r="H235" i="12"/>
  <c r="G235" i="12"/>
  <c r="H234" i="12"/>
  <c r="G234" i="12"/>
  <c r="H233" i="12"/>
  <c r="G233" i="12"/>
  <c r="H232" i="12"/>
  <c r="G232" i="12"/>
  <c r="H231" i="12"/>
  <c r="G231" i="12"/>
  <c r="H230" i="12"/>
  <c r="G230" i="12"/>
  <c r="H229" i="12"/>
  <c r="G229" i="12"/>
  <c r="H228" i="12"/>
  <c r="G228" i="12"/>
  <c r="H227" i="12"/>
  <c r="G227" i="12"/>
  <c r="H226" i="12"/>
  <c r="G226" i="12"/>
  <c r="F239" i="12"/>
  <c r="D239" i="12"/>
  <c r="C239" i="12"/>
  <c r="E239" i="12"/>
  <c r="B239" i="12"/>
  <c r="H223" i="12"/>
  <c r="H224" i="12" s="1"/>
  <c r="G223" i="12"/>
  <c r="G224" i="12" s="1"/>
  <c r="C224" i="12"/>
  <c r="D224" i="12"/>
  <c r="E224" i="12"/>
  <c r="F224" i="12"/>
  <c r="B224" i="12"/>
  <c r="H220" i="12"/>
  <c r="G220" i="12"/>
  <c r="H219" i="12"/>
  <c r="G219" i="12"/>
  <c r="H218" i="12"/>
  <c r="G218" i="12"/>
  <c r="H217" i="12"/>
  <c r="G217" i="12"/>
  <c r="H216" i="12"/>
  <c r="G216" i="12"/>
  <c r="H215" i="12"/>
  <c r="G215" i="12"/>
  <c r="H214" i="12"/>
  <c r="G214" i="12"/>
  <c r="C221" i="12"/>
  <c r="D221" i="12"/>
  <c r="E221" i="12"/>
  <c r="F221" i="12"/>
  <c r="B221" i="12"/>
  <c r="H211" i="12"/>
  <c r="G211" i="12"/>
  <c r="H210" i="12"/>
  <c r="G210" i="12"/>
  <c r="H209" i="12"/>
  <c r="G209" i="12"/>
  <c r="H208" i="12"/>
  <c r="G208" i="12"/>
  <c r="H207" i="12"/>
  <c r="D212" i="12"/>
  <c r="C212" i="12"/>
  <c r="E212" i="12"/>
  <c r="F212" i="12"/>
  <c r="B212" i="12"/>
  <c r="H204" i="12"/>
  <c r="G204" i="12"/>
  <c r="H203" i="12"/>
  <c r="G203" i="12"/>
  <c r="H202" i="12"/>
  <c r="G202" i="12"/>
  <c r="H201" i="12"/>
  <c r="G201" i="12"/>
  <c r="H200" i="12"/>
  <c r="G200" i="12"/>
  <c r="H199" i="12"/>
  <c r="G199" i="12"/>
  <c r="H198" i="12"/>
  <c r="G198" i="12"/>
  <c r="H197" i="12"/>
  <c r="G197" i="12"/>
  <c r="H196" i="12"/>
  <c r="G196" i="12"/>
  <c r="H195" i="12"/>
  <c r="G195" i="12"/>
  <c r="H194" i="12"/>
  <c r="G194" i="12"/>
  <c r="H193" i="12"/>
  <c r="G193" i="12"/>
  <c r="H192" i="12"/>
  <c r="G192" i="12"/>
  <c r="H191" i="12"/>
  <c r="G191" i="12"/>
  <c r="H190" i="12"/>
  <c r="G190" i="12"/>
  <c r="H189" i="12"/>
  <c r="G189" i="12"/>
  <c r="H188" i="12"/>
  <c r="G188" i="12"/>
  <c r="H187" i="12"/>
  <c r="G187" i="12"/>
  <c r="H186" i="12"/>
  <c r="G186" i="12"/>
  <c r="H185" i="12"/>
  <c r="G185" i="12"/>
  <c r="H184" i="12"/>
  <c r="G184" i="12"/>
  <c r="H183" i="12"/>
  <c r="G183" i="12"/>
  <c r="H182" i="12"/>
  <c r="G182" i="12"/>
  <c r="H181" i="12"/>
  <c r="G181" i="12"/>
  <c r="H180" i="12"/>
  <c r="G180" i="12"/>
  <c r="H179" i="12"/>
  <c r="G179" i="12"/>
  <c r="H178" i="12"/>
  <c r="G178" i="12"/>
  <c r="H177" i="12"/>
  <c r="G177" i="12"/>
  <c r="H176" i="12"/>
  <c r="G176" i="12"/>
  <c r="H175" i="12"/>
  <c r="G175" i="12"/>
  <c r="H174" i="12"/>
  <c r="G174" i="12"/>
  <c r="H173" i="12"/>
  <c r="G173" i="12"/>
  <c r="H172" i="12"/>
  <c r="G172" i="12"/>
  <c r="H171" i="12"/>
  <c r="G171" i="12"/>
  <c r="H170" i="12"/>
  <c r="G170" i="12"/>
  <c r="H169" i="12"/>
  <c r="G169" i="12"/>
  <c r="F205" i="12"/>
  <c r="E205" i="12"/>
  <c r="C205" i="12"/>
  <c r="D205" i="12"/>
  <c r="B205" i="12"/>
  <c r="I326" i="12" l="1"/>
  <c r="I173" i="12"/>
  <c r="I175" i="12"/>
  <c r="I177" i="12"/>
  <c r="I179" i="12"/>
  <c r="I181" i="12"/>
  <c r="I183" i="12"/>
  <c r="I185" i="12"/>
  <c r="I187" i="12"/>
  <c r="I189" i="12"/>
  <c r="I191" i="12"/>
  <c r="I276" i="12"/>
  <c r="I245" i="12"/>
  <c r="I262" i="12"/>
  <c r="I322" i="12"/>
  <c r="H246" i="12"/>
  <c r="H328" i="12"/>
  <c r="I192" i="12"/>
  <c r="I196" i="12"/>
  <c r="I200" i="12"/>
  <c r="I204" i="12"/>
  <c r="I215" i="12"/>
  <c r="I217" i="12"/>
  <c r="I219" i="12"/>
  <c r="C267" i="12"/>
  <c r="I234" i="12"/>
  <c r="I244" i="12"/>
  <c r="I178" i="12"/>
  <c r="I186" i="12"/>
  <c r="I203" i="12"/>
  <c r="I218" i="12"/>
  <c r="I235" i="12"/>
  <c r="B267" i="12"/>
  <c r="D267" i="12"/>
  <c r="G251" i="12"/>
  <c r="I250" i="12"/>
  <c r="I311" i="12"/>
  <c r="H205" i="12"/>
  <c r="I171" i="12"/>
  <c r="I210" i="12"/>
  <c r="I220" i="12"/>
  <c r="F267" i="12"/>
  <c r="G246" i="12"/>
  <c r="G328" i="12"/>
  <c r="I172" i="12"/>
  <c r="I188" i="12"/>
  <c r="I211" i="12"/>
  <c r="H221" i="12"/>
  <c r="I227" i="12"/>
  <c r="I231" i="12"/>
  <c r="E267" i="12"/>
  <c r="H251" i="12"/>
  <c r="I249" i="12"/>
  <c r="I233" i="12"/>
  <c r="G239" i="12"/>
  <c r="I228" i="12"/>
  <c r="I230" i="12"/>
  <c r="I232" i="12"/>
  <c r="I236" i="12"/>
  <c r="I238" i="12"/>
  <c r="I237" i="12"/>
  <c r="I229" i="12"/>
  <c r="I226" i="12"/>
  <c r="H239" i="12"/>
  <c r="I223" i="12"/>
  <c r="I224" i="12" s="1"/>
  <c r="I216" i="12"/>
  <c r="I208" i="12"/>
  <c r="I207" i="12"/>
  <c r="I209" i="12"/>
  <c r="I170" i="12"/>
  <c r="I194" i="12"/>
  <c r="I202" i="12"/>
  <c r="I169" i="12"/>
  <c r="I176" i="12"/>
  <c r="I180" i="12"/>
  <c r="I184" i="12"/>
  <c r="I193" i="12"/>
  <c r="I195" i="12"/>
  <c r="I197" i="12"/>
  <c r="I199" i="12"/>
  <c r="I201" i="12"/>
  <c r="I174" i="12"/>
  <c r="I190" i="12"/>
  <c r="I182" i="12"/>
  <c r="I198" i="12"/>
  <c r="I248" i="12"/>
  <c r="I214" i="12"/>
  <c r="G221" i="12"/>
  <c r="H212" i="12"/>
  <c r="G212" i="12"/>
  <c r="G205" i="12"/>
  <c r="H166" i="12"/>
  <c r="G166" i="12"/>
  <c r="H165" i="12"/>
  <c r="G165" i="12"/>
  <c r="H164" i="12"/>
  <c r="G164" i="12"/>
  <c r="H163" i="12"/>
  <c r="G163" i="12"/>
  <c r="H162" i="12"/>
  <c r="G162" i="12"/>
  <c r="H161" i="12"/>
  <c r="G161" i="12"/>
  <c r="H160" i="12"/>
  <c r="G160" i="12"/>
  <c r="H159" i="12"/>
  <c r="G159" i="12"/>
  <c r="H158" i="12"/>
  <c r="G158" i="12"/>
  <c r="H157" i="12"/>
  <c r="G157" i="12"/>
  <c r="H156" i="12"/>
  <c r="G156" i="12"/>
  <c r="H155" i="12"/>
  <c r="G155" i="12"/>
  <c r="H154" i="12"/>
  <c r="G154" i="12"/>
  <c r="H153" i="12"/>
  <c r="G153" i="12"/>
  <c r="H152" i="12"/>
  <c r="G152" i="12"/>
  <c r="H151" i="12"/>
  <c r="G151" i="12"/>
  <c r="H150" i="12"/>
  <c r="G150" i="12"/>
  <c r="H149" i="12"/>
  <c r="G149" i="12"/>
  <c r="H148" i="12"/>
  <c r="G148" i="12"/>
  <c r="H147" i="12"/>
  <c r="G147" i="12"/>
  <c r="H146" i="12"/>
  <c r="G146" i="12"/>
  <c r="H145" i="12"/>
  <c r="G145" i="12"/>
  <c r="H144" i="12"/>
  <c r="G144" i="12"/>
  <c r="H143" i="12"/>
  <c r="G143" i="12"/>
  <c r="H142" i="12"/>
  <c r="G142" i="12"/>
  <c r="H141" i="12"/>
  <c r="G141" i="12"/>
  <c r="H140" i="12"/>
  <c r="G140" i="12"/>
  <c r="H139" i="12"/>
  <c r="G139" i="12"/>
  <c r="D167" i="12"/>
  <c r="C167" i="12"/>
  <c r="F167" i="12"/>
  <c r="E167" i="12"/>
  <c r="B167" i="12"/>
  <c r="H136" i="12"/>
  <c r="G136" i="12"/>
  <c r="H135" i="12"/>
  <c r="G135" i="12"/>
  <c r="H134" i="12"/>
  <c r="G134" i="12"/>
  <c r="H133" i="12"/>
  <c r="G133" i="12"/>
  <c r="H132" i="12"/>
  <c r="G132" i="12"/>
  <c r="H131" i="12"/>
  <c r="G131" i="12"/>
  <c r="H130" i="12"/>
  <c r="G130" i="12"/>
  <c r="H129" i="12"/>
  <c r="G129" i="12"/>
  <c r="H128" i="12"/>
  <c r="G128" i="12"/>
  <c r="H127" i="12"/>
  <c r="G127" i="12"/>
  <c r="H126" i="12"/>
  <c r="G126" i="12"/>
  <c r="H125" i="12"/>
  <c r="G125" i="12"/>
  <c r="H124" i="12"/>
  <c r="G124" i="12"/>
  <c r="H123" i="12"/>
  <c r="G123" i="12"/>
  <c r="H122" i="12"/>
  <c r="G122" i="12"/>
  <c r="H121" i="12"/>
  <c r="G121" i="12"/>
  <c r="H120" i="12"/>
  <c r="G120" i="12"/>
  <c r="H119" i="12"/>
  <c r="G119" i="12"/>
  <c r="H118" i="12"/>
  <c r="G118" i="12"/>
  <c r="H117" i="12"/>
  <c r="G117" i="12"/>
  <c r="H116" i="12"/>
  <c r="G116" i="12"/>
  <c r="H115" i="12"/>
  <c r="G115" i="12"/>
  <c r="H114" i="12"/>
  <c r="G114" i="12"/>
  <c r="H113" i="12"/>
  <c r="G113" i="12"/>
  <c r="H112" i="12"/>
  <c r="G112" i="12"/>
  <c r="H111" i="12"/>
  <c r="G111" i="12"/>
  <c r="H110" i="12"/>
  <c r="G110" i="12"/>
  <c r="H109" i="12"/>
  <c r="G109" i="12"/>
  <c r="H108" i="12"/>
  <c r="G108" i="12"/>
  <c r="H107" i="12"/>
  <c r="G107" i="12"/>
  <c r="H106" i="12"/>
  <c r="G106" i="12"/>
  <c r="H105" i="12"/>
  <c r="G105" i="12"/>
  <c r="H104" i="12"/>
  <c r="G104" i="12"/>
  <c r="H103" i="12"/>
  <c r="G103" i="12"/>
  <c r="H102" i="12"/>
  <c r="G102" i="12"/>
  <c r="H101" i="12"/>
  <c r="G101" i="12"/>
  <c r="H100" i="12"/>
  <c r="G100" i="12"/>
  <c r="H99" i="12"/>
  <c r="G99" i="12"/>
  <c r="H98" i="12"/>
  <c r="G98" i="12"/>
  <c r="H97" i="12"/>
  <c r="G97" i="12"/>
  <c r="H96" i="12"/>
  <c r="G96" i="12"/>
  <c r="H95" i="12"/>
  <c r="G95" i="12"/>
  <c r="H94" i="12"/>
  <c r="G94" i="12"/>
  <c r="H93" i="12"/>
  <c r="G93" i="12"/>
  <c r="H92" i="12"/>
  <c r="G92" i="12"/>
  <c r="H91" i="12"/>
  <c r="G91" i="12"/>
  <c r="H90" i="12"/>
  <c r="G90" i="12"/>
  <c r="H89" i="12"/>
  <c r="G89" i="12"/>
  <c r="H88" i="12"/>
  <c r="G88" i="12"/>
  <c r="H87" i="12"/>
  <c r="G87" i="12"/>
  <c r="H86" i="12"/>
  <c r="G86" i="12"/>
  <c r="H85" i="12"/>
  <c r="G85" i="12"/>
  <c r="H84" i="12"/>
  <c r="G84" i="12"/>
  <c r="H83" i="12"/>
  <c r="G83" i="12"/>
  <c r="H82" i="12"/>
  <c r="G82" i="12"/>
  <c r="H81" i="12"/>
  <c r="G81" i="12"/>
  <c r="H80" i="12"/>
  <c r="G80" i="12"/>
  <c r="H79" i="12"/>
  <c r="G79" i="12"/>
  <c r="H78" i="12"/>
  <c r="G78" i="12"/>
  <c r="H77" i="12"/>
  <c r="G77" i="12"/>
  <c r="H76" i="12"/>
  <c r="G76" i="12"/>
  <c r="H75" i="12"/>
  <c r="G75" i="12"/>
  <c r="H74" i="12"/>
  <c r="G74" i="12"/>
  <c r="H73" i="12"/>
  <c r="G73" i="12"/>
  <c r="H72" i="12"/>
  <c r="G72" i="12"/>
  <c r="H71" i="12"/>
  <c r="G71" i="12"/>
  <c r="H70" i="12"/>
  <c r="G70" i="12"/>
  <c r="F137" i="12"/>
  <c r="D137" i="12"/>
  <c r="C137" i="12"/>
  <c r="E137" i="12"/>
  <c r="C62" i="12"/>
  <c r="D62" i="12"/>
  <c r="E62" i="12"/>
  <c r="F62" i="12"/>
  <c r="B62" i="12"/>
  <c r="G61" i="12"/>
  <c r="H61" i="12"/>
  <c r="H62" i="12" s="1"/>
  <c r="H58" i="12"/>
  <c r="H59" i="12" s="1"/>
  <c r="G58" i="12"/>
  <c r="G59" i="12" s="1"/>
  <c r="C59" i="12"/>
  <c r="D59" i="12"/>
  <c r="E59" i="12"/>
  <c r="F59" i="12"/>
  <c r="B59" i="12"/>
  <c r="H55" i="12"/>
  <c r="G55" i="12"/>
  <c r="H54" i="12"/>
  <c r="G54" i="12"/>
  <c r="H53" i="12"/>
  <c r="G53" i="12"/>
  <c r="H52" i="12"/>
  <c r="G52" i="12"/>
  <c r="H51" i="12"/>
  <c r="G51" i="12"/>
  <c r="H50" i="12"/>
  <c r="G50" i="12"/>
  <c r="H49" i="12"/>
  <c r="G49" i="12"/>
  <c r="F56" i="12"/>
  <c r="D56" i="12"/>
  <c r="C56" i="12"/>
  <c r="E56" i="12"/>
  <c r="B56" i="12"/>
  <c r="H46" i="12"/>
  <c r="H45" i="12"/>
  <c r="G46" i="12"/>
  <c r="G45" i="12"/>
  <c r="D47" i="12"/>
  <c r="C47" i="12"/>
  <c r="E47" i="12"/>
  <c r="F47" i="12"/>
  <c r="B47" i="12"/>
  <c r="H30" i="12"/>
  <c r="G27" i="12"/>
  <c r="H38" i="12"/>
  <c r="H37" i="12"/>
  <c r="H36" i="12"/>
  <c r="H35" i="12"/>
  <c r="H34" i="12"/>
  <c r="H33" i="12"/>
  <c r="H32" i="12"/>
  <c r="H31" i="12"/>
  <c r="H29" i="12"/>
  <c r="H27" i="12"/>
  <c r="G38" i="12"/>
  <c r="G37" i="12"/>
  <c r="G36" i="12"/>
  <c r="G35" i="12"/>
  <c r="G34" i="12"/>
  <c r="G33" i="12"/>
  <c r="G32" i="12"/>
  <c r="G31" i="12"/>
  <c r="G30" i="12"/>
  <c r="G29" i="12"/>
  <c r="H24" i="12"/>
  <c r="H23" i="12"/>
  <c r="G24" i="12"/>
  <c r="G23" i="12"/>
  <c r="F25" i="12"/>
  <c r="D25" i="12"/>
  <c r="C25" i="12"/>
  <c r="E25" i="12"/>
  <c r="B25" i="12"/>
  <c r="G20" i="12"/>
  <c r="G21" i="12" s="1"/>
  <c r="H20" i="12"/>
  <c r="H21" i="12" s="1"/>
  <c r="C21" i="12"/>
  <c r="D21" i="12"/>
  <c r="E21" i="12"/>
  <c r="F21" i="12"/>
  <c r="B21" i="12"/>
  <c r="H17" i="12"/>
  <c r="H16" i="12"/>
  <c r="H15" i="12"/>
  <c r="H14" i="12"/>
  <c r="H13" i="12"/>
  <c r="H12" i="12"/>
  <c r="G17" i="12"/>
  <c r="G16" i="12"/>
  <c r="G15" i="12"/>
  <c r="G14" i="12"/>
  <c r="G13" i="12"/>
  <c r="G12" i="12"/>
  <c r="E18" i="12"/>
  <c r="F18" i="12"/>
  <c r="D18" i="12"/>
  <c r="C18" i="12"/>
  <c r="B18" i="12"/>
  <c r="I29" i="12" l="1"/>
  <c r="H40" i="12"/>
  <c r="B41" i="12"/>
  <c r="G40" i="12"/>
  <c r="H267" i="12"/>
  <c r="I83" i="12"/>
  <c r="I87" i="12"/>
  <c r="I91" i="12"/>
  <c r="I95" i="12"/>
  <c r="I111" i="12"/>
  <c r="I32" i="12"/>
  <c r="I35" i="12"/>
  <c r="E240" i="12"/>
  <c r="I145" i="12"/>
  <c r="I142" i="12"/>
  <c r="I144" i="12"/>
  <c r="I328" i="12"/>
  <c r="I114" i="12"/>
  <c r="I14" i="12"/>
  <c r="E41" i="12"/>
  <c r="I161" i="12"/>
  <c r="I46" i="12"/>
  <c r="I49" i="12"/>
  <c r="I53" i="12"/>
  <c r="I115" i="12"/>
  <c r="I119" i="12"/>
  <c r="I123" i="12"/>
  <c r="I127" i="12"/>
  <c r="I152" i="12"/>
  <c r="I158" i="12"/>
  <c r="I160" i="12"/>
  <c r="I246" i="12"/>
  <c r="I37" i="12"/>
  <c r="I126" i="12"/>
  <c r="I13" i="12"/>
  <c r="I17" i="12"/>
  <c r="H47" i="12"/>
  <c r="I72" i="12"/>
  <c r="I74" i="12"/>
  <c r="I76" i="12"/>
  <c r="I78" i="12"/>
  <c r="I82" i="12"/>
  <c r="G267" i="12"/>
  <c r="I30" i="12"/>
  <c r="I96" i="12"/>
  <c r="I98" i="12"/>
  <c r="I100" i="12"/>
  <c r="I102" i="12"/>
  <c r="I104" i="12"/>
  <c r="I106" i="12"/>
  <c r="I108" i="12"/>
  <c r="I110" i="12"/>
  <c r="I112" i="12"/>
  <c r="I143" i="12"/>
  <c r="I73" i="12"/>
  <c r="F63" i="12"/>
  <c r="I50" i="12"/>
  <c r="I27" i="12"/>
  <c r="E63" i="12"/>
  <c r="I61" i="12"/>
  <c r="I62" i="12" s="1"/>
  <c r="I105" i="12"/>
  <c r="I239" i="12"/>
  <c r="H56" i="12"/>
  <c r="I51" i="12"/>
  <c r="I55" i="12"/>
  <c r="C240" i="12"/>
  <c r="I150" i="12"/>
  <c r="I205" i="12"/>
  <c r="I20" i="12"/>
  <c r="I21" i="12" s="1"/>
  <c r="I101" i="12"/>
  <c r="I15" i="12"/>
  <c r="I33" i="12"/>
  <c r="I12" i="12"/>
  <c r="I16" i="12"/>
  <c r="I31" i="12"/>
  <c r="I34" i="12"/>
  <c r="I38" i="12"/>
  <c r="G56" i="12"/>
  <c r="I58" i="12"/>
  <c r="I59" i="12" s="1"/>
  <c r="I79" i="12"/>
  <c r="I94" i="12"/>
  <c r="I128" i="12"/>
  <c r="I130" i="12"/>
  <c r="I132" i="12"/>
  <c r="I134" i="12"/>
  <c r="I136" i="12"/>
  <c r="I151" i="12"/>
  <c r="I153" i="12"/>
  <c r="I159" i="12"/>
  <c r="I166" i="12"/>
  <c r="B240" i="12"/>
  <c r="I251" i="12"/>
  <c r="I267" i="12" s="1"/>
  <c r="I221" i="12"/>
  <c r="I212" i="12"/>
  <c r="I139" i="12"/>
  <c r="I141" i="12"/>
  <c r="I146" i="12"/>
  <c r="I148" i="12"/>
  <c r="I155" i="12"/>
  <c r="I157" i="12"/>
  <c r="I162" i="12"/>
  <c r="I164" i="12"/>
  <c r="D240" i="12"/>
  <c r="H167" i="12"/>
  <c r="F240" i="12"/>
  <c r="I140" i="12"/>
  <c r="I147" i="12"/>
  <c r="I149" i="12"/>
  <c r="I154" i="12"/>
  <c r="I156" i="12"/>
  <c r="I163" i="12"/>
  <c r="I165" i="12"/>
  <c r="H137" i="12"/>
  <c r="I80" i="12"/>
  <c r="I85" i="12"/>
  <c r="I89" i="12"/>
  <c r="I117" i="12"/>
  <c r="I121" i="12"/>
  <c r="I71" i="12"/>
  <c r="I75" i="12"/>
  <c r="I84" i="12"/>
  <c r="I86" i="12"/>
  <c r="I88" i="12"/>
  <c r="I90" i="12"/>
  <c r="I92" i="12"/>
  <c r="I99" i="12"/>
  <c r="I103" i="12"/>
  <c r="I107" i="12"/>
  <c r="I116" i="12"/>
  <c r="I118" i="12"/>
  <c r="I120" i="12"/>
  <c r="I122" i="12"/>
  <c r="I124" i="12"/>
  <c r="I131" i="12"/>
  <c r="I135" i="12"/>
  <c r="G137" i="12"/>
  <c r="I93" i="12"/>
  <c r="I125" i="12"/>
  <c r="I81" i="12"/>
  <c r="I97" i="12"/>
  <c r="I113" i="12"/>
  <c r="I129" i="12"/>
  <c r="I77" i="12"/>
  <c r="I109" i="12"/>
  <c r="I133" i="12"/>
  <c r="I70" i="12"/>
  <c r="G62" i="12"/>
  <c r="I52" i="12"/>
  <c r="I54" i="12"/>
  <c r="B63" i="12"/>
  <c r="C63" i="12"/>
  <c r="D63" i="12"/>
  <c r="G47" i="12"/>
  <c r="I45" i="12"/>
  <c r="I47" i="12" s="1"/>
  <c r="F41" i="12"/>
  <c r="I36" i="12"/>
  <c r="C41" i="12"/>
  <c r="I24" i="12"/>
  <c r="G25" i="12"/>
  <c r="I23" i="12"/>
  <c r="D41" i="12"/>
  <c r="G18" i="12"/>
  <c r="G167" i="12"/>
  <c r="H25" i="12"/>
  <c r="H18" i="12"/>
  <c r="I40" i="12" l="1"/>
  <c r="H63" i="12"/>
  <c r="E65" i="12"/>
  <c r="E283" i="12" s="1"/>
  <c r="E330" i="12" s="1"/>
  <c r="H41" i="12"/>
  <c r="F65" i="12"/>
  <c r="F283" i="12" s="1"/>
  <c r="F330" i="12" s="1"/>
  <c r="G63" i="12"/>
  <c r="I56" i="12"/>
  <c r="I63" i="12" s="1"/>
  <c r="H240" i="12"/>
  <c r="I18" i="12"/>
  <c r="I167" i="12"/>
  <c r="G240" i="12"/>
  <c r="I137" i="12"/>
  <c r="D65" i="12"/>
  <c r="D283" i="12" s="1"/>
  <c r="B65" i="12"/>
  <c r="B283" i="12" s="1"/>
  <c r="C65" i="12"/>
  <c r="C283" i="12" s="1"/>
  <c r="C330" i="12" s="1"/>
  <c r="G41" i="12"/>
  <c r="I25" i="12"/>
  <c r="F37" i="11"/>
  <c r="F36" i="11"/>
  <c r="F33" i="11"/>
  <c r="F29" i="11"/>
  <c r="F28" i="11"/>
  <c r="F25" i="11"/>
  <c r="F23" i="11"/>
  <c r="F35" i="11"/>
  <c r="F31" i="11"/>
  <c r="F27" i="11"/>
  <c r="F19" i="11"/>
  <c r="C21" i="11"/>
  <c r="C38" i="11" s="1"/>
  <c r="B21" i="11"/>
  <c r="F10" i="11"/>
  <c r="D12" i="11"/>
  <c r="F9" i="11"/>
  <c r="F11" i="11"/>
  <c r="C12" i="11"/>
  <c r="E12" i="11"/>
  <c r="F20" i="11"/>
  <c r="D21" i="11"/>
  <c r="E21" i="11"/>
  <c r="E38" i="11" s="1"/>
  <c r="F24" i="11"/>
  <c r="F32" i="11"/>
  <c r="F43" i="11"/>
  <c r="F44" i="11"/>
  <c r="B46" i="11"/>
  <c r="C46" i="11"/>
  <c r="D46" i="11"/>
  <c r="E46" i="11"/>
  <c r="B330" i="12" l="1"/>
  <c r="H65" i="12"/>
  <c r="H283" i="12" s="1"/>
  <c r="H330" i="12" s="1"/>
  <c r="I41" i="12"/>
  <c r="I65" i="12" s="1"/>
  <c r="G65" i="12"/>
  <c r="G283" i="12" s="1"/>
  <c r="G330" i="12" s="1"/>
  <c r="E40" i="11"/>
  <c r="I240" i="12"/>
  <c r="D330" i="12"/>
  <c r="F46" i="11"/>
  <c r="E48" i="11"/>
  <c r="D38" i="11"/>
  <c r="D40" i="11" s="1"/>
  <c r="D48" i="11" s="1"/>
  <c r="F26" i="11"/>
  <c r="F30" i="11"/>
  <c r="F34" i="11"/>
  <c r="B38" i="11"/>
  <c r="F17" i="11"/>
  <c r="F18" i="11"/>
  <c r="F8" i="11"/>
  <c r="F12" i="11" s="1"/>
  <c r="B12" i="11"/>
  <c r="C40" i="11"/>
  <c r="C48" i="11" s="1"/>
  <c r="I283" i="12" l="1"/>
  <c r="I330" i="12" s="1"/>
  <c r="F21" i="11"/>
  <c r="F38" i="11" s="1"/>
  <c r="F40" i="11" s="1"/>
  <c r="F48" i="11" s="1"/>
  <c r="B40" i="11"/>
  <c r="B48" i="11" s="1"/>
  <c r="D38" i="10" l="1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D36" i="10"/>
  <c r="D25" i="10" l="1"/>
  <c r="D29" i="10"/>
  <c r="D37" i="10"/>
  <c r="C39" i="10"/>
  <c r="C41" i="10" s="1"/>
  <c r="D33" i="10"/>
  <c r="B22" i="10"/>
  <c r="B39" i="10" s="1"/>
  <c r="D18" i="10"/>
  <c r="D22" i="10" s="1"/>
  <c r="B13" i="10"/>
  <c r="D13" i="10"/>
  <c r="B41" i="10" l="1"/>
  <c r="D39" i="10"/>
  <c r="D41" i="10" s="1"/>
</calcChain>
</file>

<file path=xl/sharedStrings.xml><?xml version="1.0" encoding="utf-8"?>
<sst xmlns="http://schemas.openxmlformats.org/spreadsheetml/2006/main" count="505" uniqueCount="423">
  <si>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</si>
  <si>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</si>
  <si>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</si>
  <si>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</si>
  <si>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</si>
  <si>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</si>
  <si>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</si>
  <si>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</si>
  <si>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</si>
  <si>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</si>
  <si>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</si>
  <si>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</si>
  <si>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</si>
  <si>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</si>
  <si>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</si>
  <si>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</si>
  <si>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</si>
  <si>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</si>
  <si>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</si>
  <si>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</si>
  <si>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</si>
  <si>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</si>
  <si>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</si>
  <si>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</si>
  <si>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</si>
  <si>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</si>
  <si>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</si>
  <si>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</si>
  <si>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</si>
  <si>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</si>
  <si>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</si>
  <si>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</si>
  <si>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</si>
  <si>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</si>
  <si>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</si>
  <si>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</si>
  <si>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</si>
  <si>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</si>
  <si>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</si>
  <si>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</si>
  <si>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</si>
  <si>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</si>
  <si>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</si>
  <si>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</si>
  <si>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</si>
  <si>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</si>
  <si>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</si>
  <si>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</si>
  <si>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</si>
  <si>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</si>
  <si>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</si>
  <si>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</si>
  <si>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</si>
  <si>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</si>
  <si>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</si>
  <si>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</si>
  <si>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</si>
  <si>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</si>
  <si>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</si>
  <si>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</si>
  <si>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</si>
  <si>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</si>
  <si>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</si>
  <si>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</si>
  <si>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</si>
  <si>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</si>
  <si>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</si>
  <si>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</si>
  <si>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</si>
  <si>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</si>
  <si>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</si>
  <si>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</si>
  <si>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</si>
  <si>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</si>
  <si>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</si>
  <si>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</si>
  <si>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</si>
  <si>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</si>
  <si>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</si>
  <si>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</si>
  <si>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</si>
  <si>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</si>
  <si>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</si>
  <si>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</si>
  <si>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</si>
  <si>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</si>
  <si>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</si>
  <si>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</si>
  <si>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</si>
  <si>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</si>
  <si>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</si>
  <si>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</si>
  <si>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</si>
  <si>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</si>
  <si>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</si>
  <si>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</si>
  <si>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</si>
  <si>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</si>
  <si>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</si>
  <si>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</si>
  <si>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</si>
  <si>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</si>
  <si>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</si>
  <si>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</si>
  <si>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</si>
  <si>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</si>
  <si>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</si>
  <si>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</si>
  <si>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</si>
  <si>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</si>
  <si>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</si>
  <si>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</si>
  <si>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</si>
  <si>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</si>
  <si>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</si>
  <si>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</si>
  <si>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</si>
  <si>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</si>
  <si>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</si>
  <si>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</si>
  <si>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</si>
  <si>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</si>
  <si>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</si>
  <si>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</si>
  <si>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</si>
  <si>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</si>
  <si>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</si>
  <si>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</si>
  <si>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</si>
  <si>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</si>
  <si>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</si>
  <si>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</si>
  <si>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</si>
  <si>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</si>
  <si>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</si>
  <si>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</si>
  <si>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</si>
  <si>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</si>
  <si>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</si>
  <si>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</si>
  <si>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</si>
  <si>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</si>
  <si>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</si>
  <si>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</si>
  <si>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</si>
  <si>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</si>
  <si>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</si>
  <si>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</si>
  <si>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</si>
  <si>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</si>
  <si>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</si>
  <si>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</si>
  <si>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</si>
  <si>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</si>
  <si>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</si>
  <si>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</si>
  <si>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</si>
  <si>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</si>
  <si>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</si>
  <si>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</si>
  <si>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</si>
  <si>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</si>
  <si>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</si>
  <si>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</si>
  <si>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</si>
  <si>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</si>
  <si>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</si>
  <si>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</si>
  <si>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</si>
  <si>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</si>
  <si>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</si>
  <si>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</si>
  <si>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</si>
  <si>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</si>
  <si>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</si>
  <si>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</si>
  <si>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</si>
  <si>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</si>
  <si>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</si>
  <si>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</si>
  <si>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</si>
  <si>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</si>
  <si>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</si>
  <si>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</si>
  <si>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</si>
  <si>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</si>
  <si>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</si>
  <si>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</si>
  <si>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</si>
  <si>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</si>
  <si>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</si>
  <si>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</si>
  <si>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</si>
  <si>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</si>
  <si>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</si>
  <si>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</si>
  <si>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</si>
  <si>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</si>
  <si>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</si>
  <si>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</si>
  <si>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</si>
  <si>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</si>
  <si>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</si>
  <si>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</si>
  <si>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</si>
  <si>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</si>
  <si>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</si>
  <si>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</si>
  <si>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</si>
  <si>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</si>
  <si>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</si>
  <si>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</si>
  <si>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</si>
  <si>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</si>
  <si>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</si>
  <si>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</si>
  <si>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</si>
  <si>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</si>
  <si>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</si>
  <si>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</si>
  <si>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</si>
  <si>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</si>
  <si>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</si>
  <si>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</si>
  <si>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</si>
  <si>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</si>
  <si>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</si>
  <si>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</si>
  <si>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</si>
  <si>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</si>
  <si>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</si>
  <si>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</si>
  <si>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</si>
  <si>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</si>
  <si>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</si>
  <si>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</si>
  <si>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</si>
  <si>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</si>
  <si>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</si>
  <si>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</si>
  <si>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</si>
  <si>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</si>
  <si>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</si>
  <si>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</si>
  <si>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</si>
  <si>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</si>
  <si>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</si>
  <si>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</si>
  <si>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</si>
  <si>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</si>
  <si>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</si>
  <si>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</si>
  <si>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</si>
  <si>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</si>
  <si>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</si>
  <si>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</si>
  <si>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</si>
  <si>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</si>
  <si>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</si>
  <si>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</si>
  <si>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</si>
  <si>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</si>
  <si>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</si>
  <si>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</si>
  <si>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</si>
  <si>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</si>
  <si>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</si>
  <si>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</si>
  <si>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</si>
  <si>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</si>
  <si>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</si>
  <si>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</si>
  <si>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</si>
  <si>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</si>
  <si>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</si>
  <si>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</si>
  <si>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</si>
  <si>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</si>
  <si>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</si>
  <si>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</si>
  <si>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</si>
  <si>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</si>
  <si>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</si>
  <si>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</si>
  <si>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</si>
  <si>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</si>
  <si>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</si>
  <si>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</si>
  <si>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</si>
  <si>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</si>
  <si>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</si>
  <si>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</si>
  <si>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</si>
  <si>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</si>
  <si>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</si>
  <si>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</si>
  <si>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</si>
  <si>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</si>
  <si>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</si>
  <si>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</si>
  <si>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</si>
  <si>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</si>
  <si>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</si>
  <si>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</si>
  <si>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</si>
  <si>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</si>
  <si>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</si>
  <si>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</si>
  <si>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</si>
  <si>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</si>
  <si>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</si>
  <si>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</si>
  <si>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</si>
  <si>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</si>
  <si>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</si>
  <si>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</si>
  <si>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</si>
  <si>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</si>
  <si>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</si>
  <si>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</si>
  <si>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</si>
  <si>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</si>
  <si>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</si>
  <si>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</si>
  <si>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</si>
  <si>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</si>
  <si>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</si>
  <si>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</si>
  <si>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</si>
  <si>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</si>
  <si>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</si>
  <si>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</si>
  <si>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</si>
  <si>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</si>
  <si>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</si>
  <si>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</si>
  <si>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</si>
  <si>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</si>
  <si>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</si>
  <si>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</si>
  <si>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</si>
  <si>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</si>
  <si>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</si>
  <si>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</si>
  <si>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</si>
  <si>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</si>
  <si>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</si>
  <si>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</si>
  <si>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</si>
  <si>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</si>
  <si>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</si>
  <si>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</si>
  <si>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</si>
  <si>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</si>
  <si>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</si>
  <si>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</si>
  <si>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</si>
  <si>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</si>
  <si>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</si>
  <si>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</si>
  <si>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</si>
  <si>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</si>
  <si>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</si>
  <si>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</si>
  <si>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</si>
  <si>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</si>
  <si>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</si>
  <si>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</si>
  <si>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</si>
  <si>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</si>
  <si>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</si>
  <si>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</si>
  <si>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</si>
  <si>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</si>
  <si>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</si>
  <si>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</si>
  <si>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</si>
  <si>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</si>
  <si>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</si>
  <si>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</si>
  <si>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</si>
  <si>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</si>
  <si>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</si>
  <si>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</si>
  <si>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</si>
  <si>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</si>
  <si>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</si>
  <si>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</si>
  <si>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</si>
  <si>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</si>
  <si>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</si>
  <si>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</si>
  <si>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</si>
  <si>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</si>
  <si>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</si>
  <si>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</si>
  <si>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</si>
  <si>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</si>
  <si>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</si>
  <si>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</si>
  <si>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</si>
  <si>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</si>
  <si>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</si>
  <si>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</si>
  <si>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</si>
  <si>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</si>
  <si>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</si>
  <si>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</si>
  <si>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</si>
  <si>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</si>
  <si>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</si>
  <si>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</si>
  <si>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</si>
  <si>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(20) 904 - Uncollectible Accounts</t>
  </si>
  <si>
    <t>Allocation Method   [1]</t>
  </si>
  <si>
    <t>Share (Allocated Electric / Common)</t>
  </si>
  <si>
    <t>Share (Allocated Gas / Common)</t>
  </si>
  <si>
    <t>FOR THE 12 MONTHS ENDED MARCH 31, 2019</t>
  </si>
  <si>
    <t>(January through March 2019 spread is based on allocation factors developed for the 12 ME 12/31/2018)</t>
  </si>
  <si>
    <t>(April through December 2018 spread is based on allocation factors developed for the 12 ME 12/31/2017)</t>
  </si>
  <si>
    <t xml:space="preserve">RATE BASE (AMA For 12 Months Ended March 31, 2019)  </t>
  </si>
  <si>
    <t>April 17 - Dec 17</t>
  </si>
  <si>
    <t>Jan 18 - March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</si>
</sst>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63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left" wrapText="1"/>
    </xf>
    <xf numFmtId="37" fontId="1" fillId="0" borderId="14" xfId="0" applyNumberFormat="1" applyFont="1" applyFill="1" applyBorder="1"/>
    <xf numFmtId="37" fontId="5" fillId="0" borderId="15" xfId="0" applyNumberFormat="1" applyFont="1" applyFill="1" applyBorder="1"/>
    <xf numFmtId="42" fontId="5" fillId="0" borderId="0" xfId="0" applyNumberFormat="1" applyFont="1" applyFill="1" applyBorder="1"/>
    <xf numFmtId="167" fontId="4" fillId="0" borderId="10" xfId="0" quotePrefix="1" applyNumberFormat="1" applyFont="1" applyFill="1" applyBorder="1" applyAlignment="1">
      <alignment horizontal="left" vertical="center"/>
    </xf>
    <xf numFmtId="168" fontId="8" fillId="0" borderId="15" xfId="0" applyNumberFormat="1" applyFont="1" applyBorder="1"/>
    <xf numFmtId="168" fontId="8" fillId="0" borderId="0" xfId="0" applyNumberFormat="1" applyFont="1" applyBorder="1"/>
    <xf numFmtId="167" fontId="7" fillId="0" borderId="10" xfId="0" applyNumberFormat="1" applyFont="1" applyBorder="1"/>
    <xf numFmtId="37" fontId="5" fillId="0" borderId="15" xfId="0" applyNumberFormat="1" applyFont="1" applyBorder="1"/>
    <xf numFmtId="37" fontId="5" fillId="0" borderId="0" xfId="0" applyNumberFormat="1" applyFont="1" applyBorder="1"/>
    <xf numFmtId="167" fontId="5" fillId="0" borderId="10" xfId="0" applyNumberFormat="1" applyFont="1" applyBorder="1"/>
    <xf numFmtId="168" fontId="5" fillId="0" borderId="15" xfId="0" applyNumberFormat="1" applyFont="1" applyFill="1" applyBorder="1"/>
    <xf numFmtId="168" fontId="5" fillId="0" borderId="0" xfId="0" applyNumberFormat="1" applyFont="1" applyFill="1" applyBorder="1"/>
    <xf numFmtId="167" fontId="5" fillId="0" borderId="10" xfId="0" quotePrefix="1" applyNumberFormat="1" applyFont="1" applyBorder="1" applyAlignment="1">
      <alignment horizontal="left"/>
    </xf>
    <xf numFmtId="166" fontId="5" fillId="0" borderId="14" xfId="0" applyNumberFormat="1" applyFont="1" applyBorder="1"/>
    <xf numFmtId="166" fontId="5" fillId="0" borderId="3" xfId="0" applyNumberFormat="1" applyFont="1" applyBorder="1"/>
    <xf numFmtId="166" fontId="5" fillId="0" borderId="11" xfId="0" applyNumberFormat="1" applyFont="1" applyBorder="1"/>
    <xf numFmtId="166" fontId="5" fillId="0" borderId="15" xfId="0" applyNumberFormat="1" applyFont="1" applyBorder="1"/>
    <xf numFmtId="166" fontId="5" fillId="0" borderId="0" xfId="0" applyNumberFormat="1" applyFont="1"/>
    <xf numFmtId="167" fontId="5" fillId="0" borderId="10" xfId="0" applyNumberFormat="1" applyFont="1" applyFill="1" applyBorder="1"/>
    <xf numFmtId="166" fontId="5" fillId="0" borderId="15" xfId="0" applyNumberFormat="1" applyFont="1" applyFill="1" applyBorder="1"/>
    <xf numFmtId="168" fontId="5" fillId="0" borderId="0" xfId="0" applyNumberFormat="1" applyFont="1" applyFill="1"/>
    <xf numFmtId="166" fontId="5" fillId="0" borderId="14" xfId="0" applyNumberFormat="1" applyFont="1" applyFill="1" applyBorder="1"/>
    <xf numFmtId="166" fontId="5" fillId="0" borderId="3" xfId="0" applyNumberFormat="1" applyFont="1" applyFill="1" applyBorder="1"/>
    <xf numFmtId="166" fontId="5" fillId="0" borderId="11" xfId="0" applyNumberFormat="1" applyFont="1" applyFill="1" applyBorder="1"/>
    <xf numFmtId="166" fontId="5" fillId="0" borderId="0" xfId="0" applyNumberFormat="1" applyFont="1" applyFill="1"/>
    <xf numFmtId="37" fontId="5" fillId="0" borderId="0" xfId="0" applyNumberFormat="1" applyFont="1" applyFill="1" applyBorder="1"/>
    <xf numFmtId="167" fontId="5" fillId="0" borderId="10" xfId="0" quotePrefix="1" applyNumberFormat="1" applyFont="1" applyFill="1" applyBorder="1" applyAlignment="1">
      <alignment horizontal="left"/>
    </xf>
    <xf numFmtId="37" fontId="5" fillId="0" borderId="14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5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4" xfId="0" applyNumberFormat="1" applyFill="1" applyBorder="1"/>
    <xf numFmtId="37" fontId="0" fillId="0" borderId="3" xfId="0" applyNumberFormat="1" applyFill="1" applyBorder="1"/>
    <xf numFmtId="167" fontId="0" fillId="0" borderId="12" xfId="0" applyNumberFormat="1" applyBorder="1"/>
    <xf numFmtId="168" fontId="8" fillId="0" borderId="15" xfId="0" applyNumberFormat="1" applyFont="1" applyFill="1" applyBorder="1"/>
    <xf numFmtId="168" fontId="8" fillId="0" borderId="0" xfId="0" applyNumberFormat="1" applyFont="1" applyFill="1" applyBorder="1"/>
    <xf numFmtId="167" fontId="4" fillId="0" borderId="10" xfId="0" applyNumberFormat="1" applyFont="1" applyBorder="1" applyAlignment="1">
      <alignment vertical="top"/>
    </xf>
    <xf numFmtId="167" fontId="5" fillId="0" borderId="9" xfId="0" applyNumberFormat="1" applyFont="1" applyBorder="1"/>
    <xf numFmtId="166" fontId="5" fillId="0" borderId="0" xfId="0" applyNumberFormat="1" applyFont="1" applyFill="1" applyBorder="1"/>
    <xf numFmtId="166" fontId="5" fillId="0" borderId="9" xfId="0" applyNumberFormat="1" applyFont="1" applyFill="1" applyBorder="1"/>
    <xf numFmtId="43" fontId="0" fillId="0" borderId="0" xfId="0" applyNumberFormat="1" applyFill="1"/>
    <xf numFmtId="37" fontId="5" fillId="0" borderId="3" xfId="0" applyNumberFormat="1" applyFont="1" applyFill="1" applyBorder="1"/>
    <xf numFmtId="37" fontId="5" fillId="0" borderId="16" xfId="0" applyNumberFormat="1" applyFont="1" applyFill="1" applyBorder="1"/>
    <xf numFmtId="37" fontId="5" fillId="0" borderId="1" xfId="0" applyNumberFormat="1" applyFont="1" applyFill="1" applyBorder="1"/>
    <xf numFmtId="167" fontId="7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9" fillId="0" borderId="4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41" fontId="10" fillId="0" borderId="3" xfId="0" applyNumberFormat="1" applyFont="1" applyBorder="1" applyAlignment="1">
      <alignment horizontal="right"/>
    </xf>
    <xf numFmtId="0" fontId="10" fillId="0" borderId="0" xfId="0" applyFont="1"/>
    <xf numFmtId="4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left"/>
    </xf>
    <xf numFmtId="41" fontId="10" fillId="0" borderId="0" xfId="0" applyNumberFormat="1" applyFont="1"/>
    <xf numFmtId="41" fontId="10" fillId="0" borderId="2" xfId="0" applyNumberFormat="1" applyFont="1" applyBorder="1" applyAlignment="1">
      <alignment horizontal="right"/>
    </xf>
    <xf numFmtId="41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3" xfId="0" applyNumberFormat="1" applyFont="1" applyBorder="1" applyAlignment="1">
      <alignment horizontal="left"/>
    </xf>
    <xf numFmtId="41" fontId="9" fillId="0" borderId="1" xfId="0" applyNumberFormat="1" applyFont="1" applyBorder="1" applyAlignment="1">
      <alignment horizontal="right"/>
    </xf>
    <xf numFmtId="41" fontId="12" fillId="0" borderId="1" xfId="0" applyNumberFormat="1" applyFont="1" applyFill="1" applyBorder="1" applyAlignment="1">
      <alignment horizontal="right"/>
    </xf>
    <xf numFmtId="41" fontId="9" fillId="0" borderId="13" xfId="0" applyNumberFormat="1" applyFont="1" applyBorder="1" applyAlignment="1">
      <alignment horizontal="right"/>
    </xf>
    <xf numFmtId="164" fontId="13" fillId="0" borderId="0" xfId="0" applyNumberFormat="1" applyFont="1" applyAlignment="1">
      <alignment horizontal="left"/>
    </xf>
    <xf numFmtId="166" fontId="12" fillId="0" borderId="3" xfId="0" applyNumberFormat="1" applyFont="1" applyFill="1" applyBorder="1" applyAlignment="1">
      <alignment horizontal="center"/>
    </xf>
    <xf numFmtId="43" fontId="12" fillId="0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11" fillId="0" borderId="0" xfId="0" applyNumberFormat="1" applyFont="1" applyFill="1" applyAlignment="1">
      <alignment horizontal="left"/>
    </xf>
    <xf numFmtId="41" fontId="10" fillId="0" borderId="0" xfId="0" applyNumberFormat="1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 applyAlignment="1">
      <alignment horizontal="centerContinuous"/>
    </xf>
    <xf numFmtId="0" fontId="5" fillId="0" borderId="6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166" fontId="5" fillId="0" borderId="5" xfId="0" quotePrefix="1" applyNumberFormat="1" applyFont="1" applyFill="1" applyBorder="1" applyAlignment="1">
      <alignment horizontal="center" vertical="center" wrapText="1"/>
    </xf>
    <xf numFmtId="0" fontId="5" fillId="0" borderId="15" xfId="0" applyFont="1" applyFill="1" applyBorder="1"/>
    <xf numFmtId="166" fontId="5" fillId="0" borderId="15" xfId="0" applyNumberFormat="1" applyFont="1" applyFill="1" applyBorder="1"/>
    <xf numFmtId="165" fontId="5" fillId="0" borderId="0" xfId="0" applyNumberFormat="1" applyFont="1" applyFill="1"/>
    <xf numFmtId="42" fontId="5" fillId="0" borderId="10" xfId="0" applyNumberFormat="1" applyFont="1" applyFill="1" applyBorder="1"/>
    <xf numFmtId="42" fontId="5" fillId="0" borderId="15" xfId="0" applyNumberFormat="1" applyFont="1" applyFill="1" applyBorder="1"/>
    <xf numFmtId="0" fontId="5" fillId="0" borderId="10" xfId="0" applyNumberFormat="1" applyFont="1" applyFill="1" applyBorder="1" applyAlignment="1">
      <alignment horizontal="center"/>
    </xf>
    <xf numFmtId="41" fontId="5" fillId="0" borderId="12" xfId="0" applyNumberFormat="1" applyFont="1" applyFill="1" applyBorder="1"/>
    <xf numFmtId="10" fontId="5" fillId="0" borderId="10" xfId="0" applyNumberFormat="1" applyFont="1" applyFill="1" applyBorder="1"/>
    <xf numFmtId="165" fontId="5" fillId="0" borderId="0" xfId="0" applyNumberFormat="1" applyFont="1"/>
    <xf numFmtId="41" fontId="5" fillId="0" borderId="14" xfId="0" applyNumberFormat="1" applyFont="1" applyFill="1" applyBorder="1"/>
    <xf numFmtId="0" fontId="5" fillId="0" borderId="12" xfId="0" applyNumberFormat="1" applyFont="1" applyFill="1" applyBorder="1" applyAlignment="1">
      <alignment horizontal="center"/>
    </xf>
    <xf numFmtId="0" fontId="5" fillId="0" borderId="9" xfId="0" quotePrefix="1" applyFont="1" applyFill="1" applyBorder="1" applyAlignment="1">
      <alignment horizontal="left"/>
    </xf>
    <xf numFmtId="41" fontId="5" fillId="0" borderId="10" xfId="0" applyNumberFormat="1" applyFont="1" applyFill="1" applyBorder="1"/>
    <xf numFmtId="0" fontId="5" fillId="0" borderId="10" xfId="0" applyFont="1" applyFill="1" applyBorder="1"/>
    <xf numFmtId="41" fontId="5" fillId="0" borderId="15" xfId="0" applyNumberFormat="1" applyFont="1" applyFill="1" applyBorder="1"/>
    <xf numFmtId="0" fontId="5" fillId="0" borderId="9" xfId="0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4" xfId="0" applyFont="1" applyFill="1" applyBorder="1"/>
    <xf numFmtId="10" fontId="5" fillId="0" borderId="12" xfId="0" applyNumberFormat="1" applyFont="1" applyFill="1" applyBorder="1"/>
    <xf numFmtId="166" fontId="5" fillId="0" borderId="10" xfId="0" applyNumberFormat="1" applyFont="1" applyFill="1" applyBorder="1"/>
    <xf numFmtId="42" fontId="8" fillId="0" borderId="12" xfId="0" applyNumberFormat="1" applyFont="1" applyFill="1" applyBorder="1"/>
    <xf numFmtId="168" fontId="8" fillId="0" borderId="12" xfId="0" applyNumberFormat="1" applyFont="1" applyFill="1" applyBorder="1"/>
    <xf numFmtId="10" fontId="8" fillId="0" borderId="12" xfId="0" applyNumberFormat="1" applyFont="1" applyFill="1" applyBorder="1"/>
    <xf numFmtId="43" fontId="14" fillId="0" borderId="0" xfId="0" applyNumberFormat="1" applyFont="1"/>
    <xf numFmtId="166" fontId="5" fillId="0" borderId="0" xfId="0" applyNumberFormat="1" applyFont="1" applyFill="1" applyBorder="1"/>
    <xf numFmtId="43" fontId="5" fillId="0" borderId="0" xfId="0" applyNumberFormat="1" applyFont="1" applyFill="1"/>
    <xf numFmtId="0" fontId="16" fillId="0" borderId="0" xfId="0" applyFont="1" applyFill="1"/>
    <xf numFmtId="42" fontId="10" fillId="0" borderId="0" xfId="0" applyNumberFormat="1" applyFont="1"/>
    <xf numFmtId="42" fontId="10" fillId="0" borderId="0" xfId="0" applyNumberFormat="1" applyFont="1" applyAlignment="1">
      <alignment horizontal="right"/>
    </xf>
    <xf numFmtId="42" fontId="9" fillId="0" borderId="4" xfId="0" applyNumberFormat="1" applyFont="1" applyBorder="1" applyAlignment="1">
      <alignment horizontal="right"/>
    </xf>
    <xf numFmtId="41" fontId="0" fillId="0" borderId="0" xfId="0" applyNumberFormat="1"/>
    <xf numFmtId="166" fontId="0" fillId="0" borderId="0" xfId="0" applyNumberFormat="1" applyFont="1"/>
    <xf numFmtId="44" fontId="0" fillId="0" borderId="0" xfId="0" applyNumberFormat="1"/>
    <xf numFmtId="166" fontId="2" fillId="0" borderId="0" xfId="0" applyNumberFormat="1" applyFont="1" applyAlignment="1">
      <alignment horizontal="right"/>
    </xf>
    <xf numFmtId="166" fontId="5" fillId="0" borderId="17" xfId="0" applyNumberFormat="1" applyFont="1" applyFill="1" applyBorder="1"/>
    <xf numFmtId="166" fontId="5" fillId="0" borderId="17" xfId="0" applyNumberFormat="1" applyFont="1" applyFill="1" applyBorder="1" applyAlignment="1">
      <alignment horizontal="center"/>
    </xf>
    <xf numFmtId="10" fontId="5" fillId="0" borderId="17" xfId="0" applyNumberFormat="1" applyFont="1" applyFill="1" applyBorder="1"/>
    <xf numFmtId="168" fontId="5" fillId="0" borderId="10" xfId="0" applyNumberFormat="1" applyFont="1" applyFill="1" applyBorder="1"/>
    <xf numFmtId="10" fontId="5" fillId="0" borderId="10" xfId="0" applyNumberFormat="1" applyFont="1" applyFill="1" applyBorder="1" applyAlignment="1">
      <alignment horizontal="right" wrapText="1"/>
    </xf>
    <xf numFmtId="10" fontId="5" fillId="0" borderId="12" xfId="0" applyNumberFormat="1" applyFont="1" applyFill="1" applyBorder="1" applyAlignment="1">
      <alignment horizontal="right" wrapText="1"/>
    </xf>
    <xf numFmtId="0" fontId="5" fillId="0" borderId="0" xfId="0" applyFont="1" applyFill="1" applyBorder="1"/>
    <xf numFmtId="165" fontId="5" fillId="0" borderId="0" xfId="0" applyNumberFormat="1" applyFont="1" applyFill="1" applyAlignment="1">
      <alignment horizontal="left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41" fontId="10" fillId="0" borderId="3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/>
    </xf>
    <xf numFmtId="10" fontId="5" fillId="0" borderId="5" xfId="0" quotePrefix="1" applyNumberFormat="1" applyFont="1" applyFill="1" applyBorder="1" applyAlignment="1">
      <alignment horizontal="center" vertical="center" wrapText="1"/>
    </xf>
    <xf numFmtId="41" fontId="5" fillId="0" borderId="18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0" fontId="5" fillId="0" borderId="0" xfId="2" applyFill="1"/>
    <xf numFmtId="10" fontId="5" fillId="0" borderId="20" xfId="2" applyNumberFormat="1" applyFont="1" applyFill="1" applyBorder="1" applyAlignment="1">
      <alignment horizontal="center"/>
    </xf>
    <xf numFmtId="10" fontId="5" fillId="0" borderId="18" xfId="2" applyNumberFormat="1" applyFont="1" applyFill="1" applyBorder="1" applyAlignment="1">
      <alignment horizontal="center"/>
    </xf>
    <xf numFmtId="10" fontId="5" fillId="0" borderId="6" xfId="2" applyNumberFormat="1" applyFont="1" applyFill="1" applyBorder="1" applyAlignment="1">
      <alignment horizontal="center"/>
    </xf>
    <xf numFmtId="10" fontId="5" fillId="0" borderId="7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/>
    </xf>
    <xf numFmtId="166" fontId="5" fillId="0" borderId="19" xfId="1" applyNumberFormat="1" applyFont="1" applyFill="1" applyBorder="1"/>
    <xf numFmtId="0" fontId="5" fillId="0" borderId="10" xfId="2" applyFont="1" applyFill="1" applyBorder="1" applyAlignment="1">
      <alignment horizontal="center"/>
    </xf>
    <xf numFmtId="166" fontId="5" fillId="0" borderId="0" xfId="1" quotePrefix="1" applyNumberFormat="1" applyFont="1" applyFill="1" applyBorder="1" applyAlignment="1">
      <alignment horizontal="left"/>
    </xf>
    <xf numFmtId="166" fontId="5" fillId="0" borderId="0" xfId="1" applyNumberFormat="1" applyFont="1" applyFill="1" applyBorder="1"/>
    <xf numFmtId="10" fontId="5" fillId="0" borderId="20" xfId="0" applyNumberFormat="1" applyFont="1" applyFill="1" applyBorder="1"/>
    <xf numFmtId="10" fontId="5" fillId="0" borderId="18" xfId="0" applyNumberFormat="1" applyFont="1" applyFill="1" applyBorder="1"/>
    <xf numFmtId="10" fontId="5" fillId="0" borderId="9" xfId="0" applyNumberFormat="1" applyFont="1" applyFill="1" applyBorder="1"/>
    <xf numFmtId="10" fontId="5" fillId="0" borderId="15" xfId="0" applyNumberFormat="1" applyFont="1" applyFill="1" applyBorder="1"/>
    <xf numFmtId="0" fontId="5" fillId="0" borderId="12" xfId="2" applyFont="1" applyFill="1" applyBorder="1" applyAlignment="1">
      <alignment horizontal="center"/>
    </xf>
    <xf numFmtId="166" fontId="5" fillId="0" borderId="3" xfId="1" quotePrefix="1" applyNumberFormat="1" applyFont="1" applyFill="1" applyBorder="1" applyAlignment="1">
      <alignment horizontal="left"/>
    </xf>
    <xf numFmtId="166" fontId="5" fillId="0" borderId="3" xfId="1" applyNumberFormat="1" applyFont="1" applyFill="1" applyBorder="1"/>
    <xf numFmtId="10" fontId="5" fillId="0" borderId="11" xfId="0" applyNumberFormat="1" applyFont="1" applyFill="1" applyBorder="1"/>
    <xf numFmtId="10" fontId="5" fillId="0" borderId="14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6" fontId="5" fillId="0" borderId="6" xfId="1" applyNumberFormat="1" applyFont="1" applyFill="1" applyBorder="1" applyAlignment="1">
      <alignment horizontal="center"/>
    </xf>
    <xf numFmtId="166" fontId="5" fillId="0" borderId="7" xfId="1" applyNumberFormat="1" applyFont="1" applyFill="1" applyBorder="1" applyAlignment="1">
      <alignment horizontal="center"/>
    </xf>
    <xf numFmtId="10" fontId="5" fillId="0" borderId="6" xfId="2" applyNumberFormat="1" applyFont="1" applyFill="1" applyBorder="1" applyAlignment="1">
      <alignment horizontal="center"/>
    </xf>
    <xf numFmtId="10" fontId="5" fillId="0" borderId="7" xfId="2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Income Statement 12ME Sept_07" xfId="2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3"/>
  <sheetViews>
    <sheetView workbookViewId="0">
      <pane xSplit="1" ySplit="7" topLeftCell="B18" activePane="bottomRight" state="frozen"/>
      <selection activeCell="C13" sqref="C13"/>
      <selection pane="topRight" activeCell="C13" sqref="C13"/>
      <selection pane="bottomLeft" activeCell="C13" sqref="C13"/>
      <selection pane="bottomRight" activeCell="B43" sqref="B43"/>
    </sheetView>
  </sheetViews>
  <sheetFormatPr defaultColWidth="9.109375" defaultRowHeight="14.4" x14ac:dyDescent="0.3"/>
  <cols>
    <col min="1" max="1" width="55.5546875" style="4" customWidth="1"/>
    <col min="2" max="2" width="15" style="4" customWidth="1"/>
    <col min="3" max="4" width="15" style="4" bestFit="1" customWidth="1"/>
    <col min="5" max="16384" width="9.109375" style="4"/>
  </cols>
  <sheetData>
    <row r="1" spans="1:4" x14ac:dyDescent="0.3">
      <c r="A1" s="40" t="s">
        <v>350</v>
      </c>
      <c r="B1" s="39"/>
      <c r="C1" s="39"/>
      <c r="D1" s="39"/>
    </row>
    <row r="2" spans="1:4" x14ac:dyDescent="0.3">
      <c r="A2" s="40" t="s">
        <v>349</v>
      </c>
      <c r="B2" s="39"/>
      <c r="C2" s="39"/>
      <c r="D2" s="39"/>
    </row>
    <row r="3" spans="1:4" x14ac:dyDescent="0.3">
      <c r="A3" s="157" t="s">
        <v>417</v>
      </c>
      <c r="B3" s="157"/>
      <c r="C3" s="157"/>
      <c r="D3" s="157"/>
    </row>
    <row r="4" spans="1:4" x14ac:dyDescent="0.3">
      <c r="B4" s="39"/>
      <c r="C4" s="39"/>
      <c r="D4" s="39"/>
    </row>
    <row r="5" spans="1:4" x14ac:dyDescent="0.3">
      <c r="A5" s="131" t="s">
        <v>418</v>
      </c>
      <c r="B5" s="131"/>
      <c r="C5" s="131"/>
      <c r="D5" s="131"/>
    </row>
    <row r="6" spans="1:4" x14ac:dyDescent="0.3">
      <c r="A6" s="131" t="s">
        <v>419</v>
      </c>
      <c r="B6" s="131"/>
      <c r="C6" s="131"/>
      <c r="D6" s="131"/>
    </row>
    <row r="7" spans="1:4" x14ac:dyDescent="0.3">
      <c r="A7" s="1"/>
      <c r="B7" s="38" t="s">
        <v>34</v>
      </c>
      <c r="C7" s="37" t="s">
        <v>33</v>
      </c>
      <c r="D7" s="36" t="s">
        <v>348</v>
      </c>
    </row>
    <row r="8" spans="1:4" x14ac:dyDescent="0.3">
      <c r="A8" s="34" t="s">
        <v>347</v>
      </c>
      <c r="B8" s="33"/>
      <c r="C8" s="33"/>
      <c r="D8" s="9"/>
    </row>
    <row r="9" spans="1:4" x14ac:dyDescent="0.3">
      <c r="A9" s="26" t="s">
        <v>31</v>
      </c>
      <c r="B9" s="28">
        <v>2152345983.8399987</v>
      </c>
      <c r="C9" s="28">
        <v>855514601.47000003</v>
      </c>
      <c r="D9" s="18">
        <f>SUM(B9:C9)</f>
        <v>3007860585.3099985</v>
      </c>
    </row>
    <row r="10" spans="1:4" x14ac:dyDescent="0.3">
      <c r="A10" s="26" t="s">
        <v>30</v>
      </c>
      <c r="B10" s="32">
        <v>339258.73000000004</v>
      </c>
      <c r="C10" s="32">
        <v>0</v>
      </c>
      <c r="D10" s="9">
        <f>SUM(B10:C10)</f>
        <v>339258.73000000004</v>
      </c>
    </row>
    <row r="11" spans="1:4" x14ac:dyDescent="0.3">
      <c r="A11" s="26" t="s">
        <v>29</v>
      </c>
      <c r="B11" s="32">
        <v>191352686.31</v>
      </c>
      <c r="C11" s="32">
        <v>0</v>
      </c>
      <c r="D11" s="9">
        <f>SUM(B11:C11)</f>
        <v>191352686.31</v>
      </c>
    </row>
    <row r="12" spans="1:4" x14ac:dyDescent="0.3">
      <c r="A12" s="26" t="s">
        <v>28</v>
      </c>
      <c r="B12" s="31">
        <v>234985639.03999999</v>
      </c>
      <c r="C12" s="30">
        <v>-30382789.510000002</v>
      </c>
      <c r="D12" s="35">
        <f>SUM(B12:C12)</f>
        <v>204602849.53</v>
      </c>
    </row>
    <row r="13" spans="1:4" x14ac:dyDescent="0.3">
      <c r="A13" s="26" t="s">
        <v>27</v>
      </c>
      <c r="B13" s="19">
        <f>SUM(B9:B12)</f>
        <v>2579023567.9199986</v>
      </c>
      <c r="C13" s="19">
        <f>SUM(C9:C12)</f>
        <v>825131811.96000004</v>
      </c>
      <c r="D13" s="18">
        <f>SUM(D9:D12)</f>
        <v>3404155379.8799987</v>
      </c>
    </row>
    <row r="14" spans="1:4" x14ac:dyDescent="0.3">
      <c r="A14" s="34" t="s">
        <v>346</v>
      </c>
      <c r="B14" s="33"/>
      <c r="C14" s="33"/>
      <c r="D14" s="9"/>
    </row>
    <row r="15" spans="1:4" x14ac:dyDescent="0.3">
      <c r="A15" s="34" t="s">
        <v>345</v>
      </c>
      <c r="B15" s="33"/>
      <c r="C15" s="33"/>
      <c r="D15" s="9"/>
    </row>
    <row r="16" spans="1:4" x14ac:dyDescent="0.3">
      <c r="A16" s="34" t="s">
        <v>344</v>
      </c>
      <c r="B16" s="33"/>
      <c r="C16" s="33"/>
      <c r="D16" s="9"/>
    </row>
    <row r="17" spans="1:4" x14ac:dyDescent="0.3">
      <c r="A17" s="34" t="s">
        <v>343</v>
      </c>
      <c r="B17" s="33"/>
      <c r="C17" s="33"/>
      <c r="D17" s="9"/>
    </row>
    <row r="18" spans="1:4" x14ac:dyDescent="0.3">
      <c r="A18" s="26" t="s">
        <v>26</v>
      </c>
      <c r="B18" s="28">
        <v>238949810.07000002</v>
      </c>
      <c r="C18" s="28">
        <v>0</v>
      </c>
      <c r="D18" s="18">
        <f>B18+C18</f>
        <v>238949810.07000002</v>
      </c>
    </row>
    <row r="19" spans="1:4" x14ac:dyDescent="0.3">
      <c r="A19" s="26" t="s">
        <v>25</v>
      </c>
      <c r="B19" s="32">
        <v>727769594.99000013</v>
      </c>
      <c r="C19" s="32">
        <v>268470709.46999991</v>
      </c>
      <c r="D19" s="27">
        <f>B19+C19</f>
        <v>996240304.46000004</v>
      </c>
    </row>
    <row r="20" spans="1:4" x14ac:dyDescent="0.3">
      <c r="A20" s="26" t="s">
        <v>24</v>
      </c>
      <c r="B20" s="32">
        <v>116655650.03</v>
      </c>
      <c r="C20" s="32">
        <v>0</v>
      </c>
      <c r="D20" s="27">
        <f>B20+C20</f>
        <v>116655650.03</v>
      </c>
    </row>
    <row r="21" spans="1:4" x14ac:dyDescent="0.3">
      <c r="A21" s="26" t="s">
        <v>23</v>
      </c>
      <c r="B21" s="31">
        <v>-78673587.469999999</v>
      </c>
      <c r="C21" s="30">
        <v>0</v>
      </c>
      <c r="D21" s="29">
        <f>B21+C21</f>
        <v>-78673587.469999999</v>
      </c>
    </row>
    <row r="22" spans="1:4" x14ac:dyDescent="0.3">
      <c r="A22" s="26" t="s">
        <v>22</v>
      </c>
      <c r="B22" s="19">
        <f>SUM(B18:B21)</f>
        <v>1004701467.6200001</v>
      </c>
      <c r="C22" s="19">
        <f>SUM(C18:C21)</f>
        <v>268470709.46999991</v>
      </c>
      <c r="D22" s="18">
        <f>SUM(D18:D21)</f>
        <v>1273172177.0899999</v>
      </c>
    </row>
    <row r="23" spans="1:4" x14ac:dyDescent="0.3">
      <c r="A23" s="20" t="s">
        <v>342</v>
      </c>
      <c r="B23" s="16"/>
      <c r="C23" s="16"/>
      <c r="D23" s="15"/>
    </row>
    <row r="24" spans="1:4" x14ac:dyDescent="0.3">
      <c r="A24" s="26" t="s">
        <v>21</v>
      </c>
      <c r="B24" s="28">
        <v>125581720.56999995</v>
      </c>
      <c r="C24" s="28">
        <v>6243000.799999998</v>
      </c>
      <c r="D24" s="18">
        <f t="shared" ref="D24:D38" si="0">B24+C24</f>
        <v>131824721.36999995</v>
      </c>
    </row>
    <row r="25" spans="1:4" x14ac:dyDescent="0.3">
      <c r="A25" s="26" t="s">
        <v>20</v>
      </c>
      <c r="B25" s="25">
        <v>24850684.919999998</v>
      </c>
      <c r="C25" s="25">
        <v>2110.77</v>
      </c>
      <c r="D25" s="27">
        <f t="shared" si="0"/>
        <v>24852795.689999998</v>
      </c>
    </row>
    <row r="26" spans="1:4" x14ac:dyDescent="0.3">
      <c r="A26" s="26" t="s">
        <v>19</v>
      </c>
      <c r="B26" s="25">
        <v>84740742.059999958</v>
      </c>
      <c r="C26" s="25">
        <v>57697882.369999968</v>
      </c>
      <c r="D26" s="27">
        <f t="shared" si="0"/>
        <v>142438624.42999992</v>
      </c>
    </row>
    <row r="27" spans="1:4" x14ac:dyDescent="0.3">
      <c r="A27" s="26" t="s">
        <v>18</v>
      </c>
      <c r="B27" s="25">
        <v>53870845.701799989</v>
      </c>
      <c r="C27" s="25">
        <v>29933616.798199985</v>
      </c>
      <c r="D27" s="27">
        <f t="shared" si="0"/>
        <v>83804462.49999997</v>
      </c>
    </row>
    <row r="28" spans="1:4" x14ac:dyDescent="0.3">
      <c r="A28" s="26" t="s">
        <v>17</v>
      </c>
      <c r="B28" s="25">
        <v>22280361.05108799</v>
      </c>
      <c r="C28" s="25">
        <v>6313502.5689119995</v>
      </c>
      <c r="D28" s="27">
        <f t="shared" si="0"/>
        <v>28593863.61999999</v>
      </c>
    </row>
    <row r="29" spans="1:4" x14ac:dyDescent="0.3">
      <c r="A29" s="26" t="s">
        <v>16</v>
      </c>
      <c r="B29" s="25">
        <v>93088575.790000007</v>
      </c>
      <c r="C29" s="25">
        <v>15047489.460000001</v>
      </c>
      <c r="D29" s="27">
        <f t="shared" si="0"/>
        <v>108136065.25</v>
      </c>
    </row>
    <row r="30" spans="1:4" x14ac:dyDescent="0.3">
      <c r="A30" s="26" t="s">
        <v>15</v>
      </c>
      <c r="B30" s="25">
        <v>122697013.67851299</v>
      </c>
      <c r="C30" s="25">
        <v>57994518.391486973</v>
      </c>
      <c r="D30" s="27">
        <f t="shared" si="0"/>
        <v>180691532.06999996</v>
      </c>
    </row>
    <row r="31" spans="1:4" x14ac:dyDescent="0.3">
      <c r="A31" s="26" t="s">
        <v>14</v>
      </c>
      <c r="B31" s="25">
        <v>343281947.215469</v>
      </c>
      <c r="C31" s="25">
        <v>118875842.734531</v>
      </c>
      <c r="D31" s="27">
        <f t="shared" si="0"/>
        <v>462157789.94999999</v>
      </c>
    </row>
    <row r="32" spans="1:4" x14ac:dyDescent="0.3">
      <c r="A32" s="26" t="s">
        <v>13</v>
      </c>
      <c r="B32" s="25">
        <v>82122736.31071499</v>
      </c>
      <c r="C32" s="25">
        <v>30003060.009284984</v>
      </c>
      <c r="D32" s="27">
        <f t="shared" si="0"/>
        <v>112125796.31999998</v>
      </c>
    </row>
    <row r="33" spans="1:4" x14ac:dyDescent="0.3">
      <c r="A33" s="26" t="s">
        <v>12</v>
      </c>
      <c r="B33" s="25">
        <v>34827445.420000002</v>
      </c>
      <c r="C33" s="25">
        <v>0</v>
      </c>
      <c r="D33" s="27">
        <f t="shared" si="0"/>
        <v>34827445.420000002</v>
      </c>
    </row>
    <row r="34" spans="1:4" x14ac:dyDescent="0.3">
      <c r="A34" s="17" t="s">
        <v>11</v>
      </c>
      <c r="B34" s="25">
        <v>-22412396.629999999</v>
      </c>
      <c r="C34" s="25">
        <v>8719579.9199999981</v>
      </c>
      <c r="D34" s="24">
        <f t="shared" si="0"/>
        <v>-13692816.710000001</v>
      </c>
    </row>
    <row r="35" spans="1:4" x14ac:dyDescent="0.3">
      <c r="A35" s="26" t="s">
        <v>341</v>
      </c>
      <c r="B35" s="25">
        <v>-55853012.710000008</v>
      </c>
      <c r="C35" s="25">
        <v>0</v>
      </c>
      <c r="D35" s="24">
        <f t="shared" si="0"/>
        <v>-55853012.710000008</v>
      </c>
    </row>
    <row r="36" spans="1:4" x14ac:dyDescent="0.3">
      <c r="A36" s="17" t="s">
        <v>10</v>
      </c>
      <c r="B36" s="25">
        <v>232866534.92501399</v>
      </c>
      <c r="C36" s="25">
        <v>99240174.984985992</v>
      </c>
      <c r="D36" s="24">
        <f t="shared" si="0"/>
        <v>332106709.90999997</v>
      </c>
    </row>
    <row r="37" spans="1:4" x14ac:dyDescent="0.3">
      <c r="A37" s="17" t="s">
        <v>9</v>
      </c>
      <c r="B37" s="25">
        <v>15392797.25</v>
      </c>
      <c r="C37" s="25">
        <v>28065081.419999998</v>
      </c>
      <c r="D37" s="24">
        <f t="shared" si="0"/>
        <v>43457878.670000002</v>
      </c>
    </row>
    <row r="38" spans="1:4" x14ac:dyDescent="0.3">
      <c r="A38" s="17" t="s">
        <v>8</v>
      </c>
      <c r="B38" s="23">
        <v>40380170.209999889</v>
      </c>
      <c r="C38" s="22">
        <v>-5966342.8999999985</v>
      </c>
      <c r="D38" s="21">
        <f t="shared" si="0"/>
        <v>34413827.309999891</v>
      </c>
    </row>
    <row r="39" spans="1:4" x14ac:dyDescent="0.3">
      <c r="A39" s="20" t="s">
        <v>7</v>
      </c>
      <c r="B39" s="19">
        <f>SUM(B22:B38)</f>
        <v>2202417633.3825989</v>
      </c>
      <c r="C39" s="19">
        <f>SUM(C22:C38)</f>
        <v>720640226.79740071</v>
      </c>
      <c r="D39" s="18">
        <f>SUM(D22:D38)</f>
        <v>2923057860.1799994</v>
      </c>
    </row>
    <row r="40" spans="1:4" x14ac:dyDescent="0.3">
      <c r="A40" s="17"/>
      <c r="B40" s="16"/>
      <c r="C40" s="16"/>
      <c r="D40" s="15"/>
    </row>
    <row r="41" spans="1:4" ht="17.399999999999999" x14ac:dyDescent="0.55000000000000004">
      <c r="A41" s="14" t="s">
        <v>6</v>
      </c>
      <c r="B41" s="13">
        <f>B13-B39</f>
        <v>376605934.53739977</v>
      </c>
      <c r="C41" s="13">
        <f>C13-C39</f>
        <v>104491585.16259933</v>
      </c>
      <c r="D41" s="12">
        <f>D13-D39</f>
        <v>481097519.69999933</v>
      </c>
    </row>
    <row r="42" spans="1:4" x14ac:dyDescent="0.3">
      <c r="A42" s="11"/>
      <c r="B42" s="10"/>
      <c r="C42" s="10"/>
      <c r="D42" s="9"/>
    </row>
    <row r="43" spans="1:4" x14ac:dyDescent="0.3">
      <c r="A43" s="137" t="s">
        <v>420</v>
      </c>
      <c r="B43" s="41">
        <v>5241281341.6287947</v>
      </c>
      <c r="C43" s="41">
        <v>2004266505.9694901</v>
      </c>
      <c r="D43" s="8"/>
    </row>
  </sheetData>
  <mergeCells count="1">
    <mergeCell ref="A3:D3"/>
  </mergeCells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4"/>
  <sheetViews>
    <sheetView tabSelected="1" workbookViewId="0">
      <pane xSplit="1" ySplit="5" topLeftCell="B26" activePane="bottomRight" state="frozen"/>
      <selection activeCell="C13" sqref="C13"/>
      <selection pane="topRight" activeCell="C13" sqref="C13"/>
      <selection pane="bottomLeft" activeCell="C13" sqref="C13"/>
      <selection pane="bottomRight" activeCell="L46" sqref="L46"/>
    </sheetView>
  </sheetViews>
  <sheetFormatPr defaultColWidth="9.109375" defaultRowHeight="14.4" x14ac:dyDescent="0.3"/>
  <cols>
    <col min="1" max="1" width="40" style="4" bestFit="1" customWidth="1"/>
    <col min="2" max="2" width="17.5546875" style="42" customWidth="1"/>
    <col min="3" max="3" width="15.33203125" style="42" customWidth="1"/>
    <col min="4" max="4" width="15.44140625" style="42" customWidth="1"/>
    <col min="5" max="5" width="14.33203125" style="42" customWidth="1"/>
    <col min="6" max="6" width="15" style="42" bestFit="1" customWidth="1"/>
    <col min="7" max="7" width="9.109375" style="42"/>
    <col min="8" max="8" width="32.44140625" style="42" customWidth="1"/>
    <col min="9" max="10" width="9.109375" style="42"/>
    <col min="11" max="16384" width="9.109375" style="4"/>
  </cols>
  <sheetData>
    <row r="1" spans="1:7" s="4" customFormat="1" ht="18" customHeight="1" x14ac:dyDescent="0.3">
      <c r="A1" s="40" t="s">
        <v>350</v>
      </c>
      <c r="B1" s="60"/>
      <c r="C1" s="60"/>
      <c r="D1" s="60"/>
      <c r="E1" s="60"/>
      <c r="F1" s="60"/>
      <c r="G1" s="42"/>
    </row>
    <row r="2" spans="1:7" s="4" customFormat="1" ht="18" customHeight="1" x14ac:dyDescent="0.3">
      <c r="A2" s="40" t="s">
        <v>352</v>
      </c>
      <c r="B2" s="60"/>
      <c r="C2" s="60"/>
      <c r="D2" s="60"/>
      <c r="E2" s="60"/>
      <c r="F2" s="60"/>
      <c r="G2" s="42"/>
    </row>
    <row r="3" spans="1:7" s="4" customFormat="1" ht="18" customHeight="1" x14ac:dyDescent="0.3">
      <c r="A3" s="40" t="str">
        <f>Allocated!A3</f>
        <v>FOR THE 12 MONTHS ENDED MARCH 31, 2019</v>
      </c>
      <c r="B3" s="60"/>
      <c r="C3" s="60"/>
      <c r="D3" s="60"/>
      <c r="E3" s="60"/>
      <c r="F3" s="60"/>
      <c r="G3" s="42"/>
    </row>
    <row r="4" spans="1:7" s="4" customFormat="1" ht="12" customHeight="1" x14ac:dyDescent="0.3">
      <c r="B4" s="42"/>
      <c r="C4" s="42"/>
      <c r="D4" s="42"/>
      <c r="E4" s="42"/>
      <c r="F4" s="42"/>
      <c r="G4" s="42"/>
    </row>
    <row r="5" spans="1:7" s="4" customFormat="1" ht="18" customHeight="1" x14ac:dyDescent="0.3">
      <c r="A5" s="1"/>
      <c r="B5" s="59" t="s">
        <v>34</v>
      </c>
      <c r="C5" s="59" t="s">
        <v>33</v>
      </c>
      <c r="D5" s="59" t="s">
        <v>35</v>
      </c>
      <c r="E5" s="59" t="s">
        <v>351</v>
      </c>
      <c r="F5" s="58" t="s">
        <v>348</v>
      </c>
      <c r="G5" s="42"/>
    </row>
    <row r="6" spans="1:7" s="4" customFormat="1" ht="18" customHeight="1" x14ac:dyDescent="0.3">
      <c r="A6" s="57" t="s">
        <v>32</v>
      </c>
      <c r="B6" s="56"/>
      <c r="C6" s="56"/>
      <c r="D6" s="56"/>
      <c r="E6" s="56"/>
      <c r="F6" s="55"/>
      <c r="G6" s="42"/>
    </row>
    <row r="7" spans="1:7" s="4" customFormat="1" ht="18" customHeight="1" x14ac:dyDescent="0.3">
      <c r="A7" s="20" t="s">
        <v>347</v>
      </c>
      <c r="B7" s="33"/>
      <c r="C7" s="33"/>
      <c r="D7" s="33"/>
      <c r="E7" s="33"/>
      <c r="F7" s="9"/>
      <c r="G7" s="42"/>
    </row>
    <row r="8" spans="1:7" s="4" customFormat="1" ht="18" customHeight="1" x14ac:dyDescent="0.3">
      <c r="A8" s="17" t="s">
        <v>31</v>
      </c>
      <c r="B8" s="19">
        <v>2152345983.8399987</v>
      </c>
      <c r="C8" s="19">
        <v>855514601.47000003</v>
      </c>
      <c r="D8" s="19">
        <v>0</v>
      </c>
      <c r="E8" s="19">
        <v>0</v>
      </c>
      <c r="F8" s="18">
        <f>SUM(B8:E8)</f>
        <v>3007860585.3099985</v>
      </c>
      <c r="G8" s="43"/>
    </row>
    <row r="9" spans="1:7" s="4" customFormat="1" ht="18" customHeight="1" x14ac:dyDescent="0.3">
      <c r="A9" s="17" t="s">
        <v>30</v>
      </c>
      <c r="B9" s="51">
        <v>339258.73000000004</v>
      </c>
      <c r="C9" s="51">
        <v>0</v>
      </c>
      <c r="D9" s="51">
        <v>0</v>
      </c>
      <c r="E9" s="51">
        <v>0</v>
      </c>
      <c r="F9" s="27">
        <f>SUM(B9:E9)</f>
        <v>339258.73000000004</v>
      </c>
      <c r="G9" s="43"/>
    </row>
    <row r="10" spans="1:7" s="4" customFormat="1" ht="18" customHeight="1" x14ac:dyDescent="0.3">
      <c r="A10" s="17" t="s">
        <v>29</v>
      </c>
      <c r="B10" s="51">
        <v>191352686.31</v>
      </c>
      <c r="C10" s="51">
        <v>0</v>
      </c>
      <c r="D10" s="51">
        <v>0</v>
      </c>
      <c r="E10" s="51">
        <v>0</v>
      </c>
      <c r="F10" s="27">
        <f>SUM(B10:E10)</f>
        <v>191352686.31</v>
      </c>
      <c r="G10" s="43"/>
    </row>
    <row r="11" spans="1:7" s="4" customFormat="1" ht="18" customHeight="1" x14ac:dyDescent="0.3">
      <c r="A11" s="17" t="s">
        <v>28</v>
      </c>
      <c r="B11" s="31">
        <v>234985639.03999999</v>
      </c>
      <c r="C11" s="30">
        <v>-30382789.510000002</v>
      </c>
      <c r="D11" s="30">
        <v>0</v>
      </c>
      <c r="E11" s="30">
        <v>0</v>
      </c>
      <c r="F11" s="29">
        <f>SUM(B11:E11)</f>
        <v>204602849.53</v>
      </c>
      <c r="G11" s="43"/>
    </row>
    <row r="12" spans="1:7" s="4" customFormat="1" ht="18" customHeight="1" x14ac:dyDescent="0.3">
      <c r="A12" s="17" t="s">
        <v>27</v>
      </c>
      <c r="B12" s="19">
        <f>SUM(B8:B11)</f>
        <v>2579023567.9199986</v>
      </c>
      <c r="C12" s="19">
        <f>SUM(C8:C11)</f>
        <v>825131811.96000004</v>
      </c>
      <c r="D12" s="19">
        <f>SUM(D8:D11)</f>
        <v>0</v>
      </c>
      <c r="E12" s="19">
        <f>SUM(E8:E11)</f>
        <v>0</v>
      </c>
      <c r="F12" s="18">
        <f>SUM(F8:F11)</f>
        <v>3404155379.8799987</v>
      </c>
      <c r="G12" s="43"/>
    </row>
    <row r="13" spans="1:7" s="4" customFormat="1" ht="18" customHeight="1" x14ac:dyDescent="0.3">
      <c r="A13" s="20" t="s">
        <v>346</v>
      </c>
      <c r="B13" s="33"/>
      <c r="C13" s="33"/>
      <c r="D13" s="33"/>
      <c r="E13" s="33"/>
      <c r="F13" s="9"/>
      <c r="G13" s="43"/>
    </row>
    <row r="14" spans="1:7" s="4" customFormat="1" ht="18" customHeight="1" x14ac:dyDescent="0.3">
      <c r="A14" s="20" t="s">
        <v>345</v>
      </c>
      <c r="B14" s="33"/>
      <c r="C14" s="33"/>
      <c r="D14" s="33"/>
      <c r="E14" s="33"/>
      <c r="F14" s="9"/>
      <c r="G14" s="43"/>
    </row>
    <row r="15" spans="1:7" s="4" customFormat="1" ht="18" customHeight="1" x14ac:dyDescent="0.3">
      <c r="A15" s="20" t="s">
        <v>344</v>
      </c>
      <c r="B15" s="33"/>
      <c r="C15" s="33"/>
      <c r="D15" s="33"/>
      <c r="E15" s="33"/>
      <c r="F15" s="9"/>
      <c r="G15" s="43"/>
    </row>
    <row r="16" spans="1:7" s="4" customFormat="1" ht="18" customHeight="1" x14ac:dyDescent="0.3">
      <c r="A16" s="20" t="s">
        <v>343</v>
      </c>
      <c r="B16" s="33"/>
      <c r="C16" s="33"/>
      <c r="D16" s="33"/>
      <c r="E16" s="33"/>
      <c r="F16" s="9"/>
      <c r="G16" s="43"/>
    </row>
    <row r="17" spans="1:7" s="4" customFormat="1" ht="18" customHeight="1" x14ac:dyDescent="0.3">
      <c r="A17" s="17" t="s">
        <v>26</v>
      </c>
      <c r="B17" s="19">
        <v>238949810.07000002</v>
      </c>
      <c r="C17" s="19">
        <v>0</v>
      </c>
      <c r="D17" s="19">
        <v>0</v>
      </c>
      <c r="E17" s="19">
        <v>0</v>
      </c>
      <c r="F17" s="18">
        <f>SUM(B17:E17)</f>
        <v>238949810.07000002</v>
      </c>
      <c r="G17" s="43"/>
    </row>
    <row r="18" spans="1:7" s="4" customFormat="1" ht="18" customHeight="1" x14ac:dyDescent="0.3">
      <c r="A18" s="17" t="s">
        <v>25</v>
      </c>
      <c r="B18" s="51">
        <v>727769594.99000013</v>
      </c>
      <c r="C18" s="51">
        <v>268470709.46999991</v>
      </c>
      <c r="D18" s="51">
        <v>0</v>
      </c>
      <c r="E18" s="51">
        <v>0</v>
      </c>
      <c r="F18" s="27">
        <f>SUM(B18:E18)</f>
        <v>996240304.46000004</v>
      </c>
      <c r="G18" s="43"/>
    </row>
    <row r="19" spans="1:7" s="4" customFormat="1" ht="18" customHeight="1" x14ac:dyDescent="0.3">
      <c r="A19" s="17" t="s">
        <v>24</v>
      </c>
      <c r="B19" s="51">
        <v>116655650.03</v>
      </c>
      <c r="C19" s="51">
        <v>0</v>
      </c>
      <c r="D19" s="51">
        <v>0</v>
      </c>
      <c r="E19" s="51">
        <v>0</v>
      </c>
      <c r="F19" s="27">
        <f>SUM(B19:E19)</f>
        <v>116655650.03</v>
      </c>
      <c r="G19" s="43"/>
    </row>
    <row r="20" spans="1:7" s="4" customFormat="1" ht="18" customHeight="1" x14ac:dyDescent="0.3">
      <c r="A20" s="17" t="s">
        <v>23</v>
      </c>
      <c r="B20" s="31">
        <v>-78673587.469999999</v>
      </c>
      <c r="C20" s="30">
        <v>0</v>
      </c>
      <c r="D20" s="30">
        <v>0</v>
      </c>
      <c r="E20" s="30">
        <v>0</v>
      </c>
      <c r="F20" s="29">
        <f>SUM(B20:E20)</f>
        <v>-78673587.469999999</v>
      </c>
      <c r="G20" s="43"/>
    </row>
    <row r="21" spans="1:7" s="4" customFormat="1" ht="18" customHeight="1" x14ac:dyDescent="0.3">
      <c r="A21" s="17" t="s">
        <v>22</v>
      </c>
      <c r="B21" s="19">
        <f>SUM(B17:B20)</f>
        <v>1004701467.6200001</v>
      </c>
      <c r="C21" s="19">
        <f>SUM(C17:C20)</f>
        <v>268470709.46999991</v>
      </c>
      <c r="D21" s="19">
        <f>SUM(D17:D20)</f>
        <v>0</v>
      </c>
      <c r="E21" s="19">
        <f>SUM(E17:E20)</f>
        <v>0</v>
      </c>
      <c r="F21" s="18">
        <f>SUM(F17:F20)</f>
        <v>1273172177.0899999</v>
      </c>
      <c r="G21" s="43"/>
    </row>
    <row r="22" spans="1:7" s="4" customFormat="1" ht="18" customHeight="1" x14ac:dyDescent="0.3">
      <c r="A22" s="20" t="s">
        <v>342</v>
      </c>
      <c r="B22" s="33"/>
      <c r="C22" s="33"/>
      <c r="D22" s="33"/>
      <c r="E22" s="33"/>
      <c r="F22" s="9"/>
      <c r="G22" s="43"/>
    </row>
    <row r="23" spans="1:7" s="4" customFormat="1" ht="18" customHeight="1" x14ac:dyDescent="0.3">
      <c r="A23" s="17" t="s">
        <v>21</v>
      </c>
      <c r="B23" s="19">
        <v>125581720.56999995</v>
      </c>
      <c r="C23" s="19">
        <v>6243000.799999998</v>
      </c>
      <c r="D23" s="19">
        <v>0</v>
      </c>
      <c r="E23" s="19">
        <v>0</v>
      </c>
      <c r="F23" s="18">
        <f t="shared" ref="F23:F37" si="0">SUM(B23:E23)</f>
        <v>131824721.36999995</v>
      </c>
      <c r="G23" s="43"/>
    </row>
    <row r="24" spans="1:7" s="4" customFormat="1" ht="18" customHeight="1" x14ac:dyDescent="0.3">
      <c r="A24" s="17" t="s">
        <v>20</v>
      </c>
      <c r="B24" s="52">
        <v>24850684.919999998</v>
      </c>
      <c r="C24" s="51">
        <v>2110.77</v>
      </c>
      <c r="D24" s="51">
        <v>0</v>
      </c>
      <c r="E24" s="51">
        <v>0</v>
      </c>
      <c r="F24" s="27">
        <f t="shared" si="0"/>
        <v>24852795.689999998</v>
      </c>
      <c r="G24" s="43"/>
    </row>
    <row r="25" spans="1:7" s="4" customFormat="1" ht="18" customHeight="1" x14ac:dyDescent="0.3">
      <c r="A25" s="17" t="s">
        <v>19</v>
      </c>
      <c r="B25" s="52">
        <v>84740742.059999958</v>
      </c>
      <c r="C25" s="33">
        <v>57697882.369999968</v>
      </c>
      <c r="D25" s="113">
        <v>0</v>
      </c>
      <c r="E25" s="51">
        <v>0</v>
      </c>
      <c r="F25" s="27">
        <f t="shared" si="0"/>
        <v>142438624.42999992</v>
      </c>
      <c r="G25" s="43"/>
    </row>
    <row r="26" spans="1:7" s="4" customFormat="1" ht="18" customHeight="1" x14ac:dyDescent="0.3">
      <c r="A26" s="26" t="s">
        <v>18</v>
      </c>
      <c r="B26" s="52">
        <v>31097066.800000001</v>
      </c>
      <c r="C26" s="33">
        <v>13624886.839999998</v>
      </c>
      <c r="D26" s="33">
        <v>39082508.859999992</v>
      </c>
      <c r="E26" s="51">
        <v>0</v>
      </c>
      <c r="F26" s="27">
        <f t="shared" si="0"/>
        <v>83804462.5</v>
      </c>
      <c r="G26" s="43"/>
    </row>
    <row r="27" spans="1:7" s="4" customFormat="1" ht="18" customHeight="1" x14ac:dyDescent="0.3">
      <c r="A27" s="17" t="s">
        <v>17</v>
      </c>
      <c r="B27" s="52">
        <v>20656918.149999987</v>
      </c>
      <c r="C27" s="33">
        <v>5141416.78</v>
      </c>
      <c r="D27" s="33">
        <v>2795528.69</v>
      </c>
      <c r="E27" s="51">
        <v>0</v>
      </c>
      <c r="F27" s="27">
        <f t="shared" si="0"/>
        <v>28593863.61999999</v>
      </c>
      <c r="G27" s="43"/>
    </row>
    <row r="28" spans="1:7" s="4" customFormat="1" ht="18" customHeight="1" x14ac:dyDescent="0.3">
      <c r="A28" s="17" t="s">
        <v>16</v>
      </c>
      <c r="B28" s="52">
        <v>93088575.790000007</v>
      </c>
      <c r="C28" s="33">
        <v>15047489.460000001</v>
      </c>
      <c r="D28" s="113">
        <v>0</v>
      </c>
      <c r="E28" s="51">
        <v>0</v>
      </c>
      <c r="F28" s="27">
        <f t="shared" si="0"/>
        <v>108136065.25</v>
      </c>
      <c r="G28" s="43"/>
    </row>
    <row r="29" spans="1:7" s="4" customFormat="1" ht="18" customHeight="1" x14ac:dyDescent="0.3">
      <c r="A29" s="26" t="s">
        <v>15</v>
      </c>
      <c r="B29" s="52">
        <v>40984399.879999988</v>
      </c>
      <c r="C29" s="33">
        <v>14167280.439999992</v>
      </c>
      <c r="D29" s="33">
        <v>125539851.74999997</v>
      </c>
      <c r="E29" s="51">
        <v>0</v>
      </c>
      <c r="F29" s="27">
        <f t="shared" si="0"/>
        <v>180691532.06999993</v>
      </c>
      <c r="G29" s="43"/>
    </row>
    <row r="30" spans="1:7" s="4" customFormat="1" ht="18" customHeight="1" x14ac:dyDescent="0.3">
      <c r="A30" s="17" t="s">
        <v>14</v>
      </c>
      <c r="B30" s="52">
        <v>325951365.02999997</v>
      </c>
      <c r="C30" s="33">
        <v>109850747.02</v>
      </c>
      <c r="D30" s="33">
        <v>26355677.899999999</v>
      </c>
      <c r="E30" s="51">
        <v>0</v>
      </c>
      <c r="F30" s="27">
        <f t="shared" si="0"/>
        <v>462157789.94999993</v>
      </c>
      <c r="G30" s="43"/>
    </row>
    <row r="31" spans="1:7" s="4" customFormat="1" ht="18" customHeight="1" x14ac:dyDescent="0.3">
      <c r="A31" s="17" t="s">
        <v>13</v>
      </c>
      <c r="B31" s="52">
        <v>31292534.999999993</v>
      </c>
      <c r="C31" s="33">
        <v>3552904.89</v>
      </c>
      <c r="D31" s="33">
        <v>77280356.430000007</v>
      </c>
      <c r="E31" s="51">
        <v>0</v>
      </c>
      <c r="F31" s="27">
        <f t="shared" si="0"/>
        <v>112125796.31999999</v>
      </c>
      <c r="G31" s="43"/>
    </row>
    <row r="32" spans="1:7" s="4" customFormat="1" ht="18" customHeight="1" x14ac:dyDescent="0.3">
      <c r="A32" s="17" t="s">
        <v>12</v>
      </c>
      <c r="B32" s="52">
        <v>34827445.420000002</v>
      </c>
      <c r="C32" s="51">
        <v>0</v>
      </c>
      <c r="D32" s="51">
        <v>0</v>
      </c>
      <c r="E32" s="51">
        <v>0</v>
      </c>
      <c r="F32" s="27">
        <f t="shared" si="0"/>
        <v>34827445.420000002</v>
      </c>
      <c r="G32" s="43"/>
    </row>
    <row r="33" spans="1:8" s="4" customFormat="1" ht="18" customHeight="1" x14ac:dyDescent="0.3">
      <c r="A33" s="26" t="s">
        <v>11</v>
      </c>
      <c r="B33" s="52">
        <v>-22412396.629999999</v>
      </c>
      <c r="C33" s="33">
        <v>8719579.9199999981</v>
      </c>
      <c r="D33" s="113">
        <v>0</v>
      </c>
      <c r="E33" s="51">
        <v>0</v>
      </c>
      <c r="F33" s="27">
        <f t="shared" si="0"/>
        <v>-13692816.710000001</v>
      </c>
      <c r="G33" s="43"/>
      <c r="H33" s="42"/>
    </row>
    <row r="34" spans="1:8" s="4" customFormat="1" ht="18" customHeight="1" x14ac:dyDescent="0.3">
      <c r="A34" s="26" t="s">
        <v>341</v>
      </c>
      <c r="B34" s="52">
        <v>-55853012.710000008</v>
      </c>
      <c r="C34" s="51">
        <v>0</v>
      </c>
      <c r="D34" s="51">
        <v>0</v>
      </c>
      <c r="E34" s="51">
        <v>0</v>
      </c>
      <c r="F34" s="27">
        <f t="shared" si="0"/>
        <v>-55853012.710000008</v>
      </c>
      <c r="G34" s="43"/>
      <c r="H34" s="42"/>
    </row>
    <row r="35" spans="1:8" s="4" customFormat="1" ht="18" customHeight="1" x14ac:dyDescent="0.3">
      <c r="A35" s="17" t="s">
        <v>10</v>
      </c>
      <c r="B35" s="52">
        <v>228755060.34</v>
      </c>
      <c r="C35" s="33">
        <v>96972215.199999988</v>
      </c>
      <c r="D35" s="33">
        <v>6379434.3700000001</v>
      </c>
      <c r="E35" s="51">
        <v>0</v>
      </c>
      <c r="F35" s="27">
        <f t="shared" si="0"/>
        <v>332106709.90999997</v>
      </c>
      <c r="G35" s="43"/>
      <c r="H35" s="42"/>
    </row>
    <row r="36" spans="1:8" s="4" customFormat="1" ht="18" customHeight="1" x14ac:dyDescent="0.3">
      <c r="A36" s="17" t="s">
        <v>9</v>
      </c>
      <c r="B36" s="52">
        <v>15392797.25</v>
      </c>
      <c r="C36" s="51">
        <v>28065081.419999998</v>
      </c>
      <c r="D36" s="51">
        <v>0</v>
      </c>
      <c r="E36" s="51">
        <v>0</v>
      </c>
      <c r="F36" s="27">
        <f t="shared" si="0"/>
        <v>43457878.670000002</v>
      </c>
      <c r="G36" s="43"/>
      <c r="H36" s="42"/>
    </row>
    <row r="37" spans="1:8" s="4" customFormat="1" ht="18" customHeight="1" x14ac:dyDescent="0.3">
      <c r="A37" s="17" t="s">
        <v>8</v>
      </c>
      <c r="B37" s="31">
        <v>40380170.209999889</v>
      </c>
      <c r="C37" s="54">
        <v>-5966342.8999999985</v>
      </c>
      <c r="D37" s="30">
        <v>0</v>
      </c>
      <c r="E37" s="30">
        <v>0</v>
      </c>
      <c r="F37" s="29">
        <f t="shared" si="0"/>
        <v>34413827.309999891</v>
      </c>
      <c r="G37" s="43"/>
      <c r="H37" s="42"/>
    </row>
    <row r="38" spans="1:8" s="4" customFormat="1" ht="18" customHeight="1" x14ac:dyDescent="0.3">
      <c r="A38" s="20" t="s">
        <v>7</v>
      </c>
      <c r="B38" s="19">
        <f>SUM(B21:B37)</f>
        <v>2024035539.6999996</v>
      </c>
      <c r="C38" s="19">
        <f>SUM(C21:C37)</f>
        <v>621588962.47999978</v>
      </c>
      <c r="D38" s="19">
        <f>SUM(D21:D37)</f>
        <v>277433358</v>
      </c>
      <c r="E38" s="19">
        <f>SUM(E21:E37)</f>
        <v>0</v>
      </c>
      <c r="F38" s="18">
        <f>SUM(F21:F37)</f>
        <v>2923057860.1799994</v>
      </c>
      <c r="G38" s="43"/>
      <c r="H38" s="42"/>
    </row>
    <row r="39" spans="1:8" s="4" customFormat="1" ht="12" customHeight="1" x14ac:dyDescent="0.3">
      <c r="A39" s="17"/>
      <c r="B39" s="33"/>
      <c r="C39" s="33"/>
      <c r="D39" s="33"/>
      <c r="E39" s="33"/>
      <c r="F39" s="9"/>
      <c r="G39" s="43"/>
      <c r="H39" s="42"/>
    </row>
    <row r="40" spans="1:8" s="4" customFormat="1" ht="18" customHeight="1" x14ac:dyDescent="0.3">
      <c r="A40" s="14" t="s">
        <v>6</v>
      </c>
      <c r="B40" s="19">
        <f>B12-B38</f>
        <v>554988028.21999907</v>
      </c>
      <c r="C40" s="19">
        <f>C12-C38</f>
        <v>203542849.48000026</v>
      </c>
      <c r="D40" s="19">
        <f>D12-D38</f>
        <v>-277433358</v>
      </c>
      <c r="E40" s="19">
        <f>E12-E38</f>
        <v>0</v>
      </c>
      <c r="F40" s="18">
        <f>F12-F38</f>
        <v>481097519.69999933</v>
      </c>
      <c r="G40" s="43"/>
      <c r="H40" s="53"/>
    </row>
    <row r="41" spans="1:8" s="4" customFormat="1" ht="13.5" customHeight="1" x14ac:dyDescent="0.3">
      <c r="A41" s="17"/>
      <c r="B41" s="33"/>
      <c r="C41" s="33"/>
      <c r="D41" s="33"/>
      <c r="E41" s="33"/>
      <c r="F41" s="9"/>
      <c r="G41" s="43"/>
      <c r="H41" s="42"/>
    </row>
    <row r="42" spans="1:8" s="4" customFormat="1" ht="18" customHeight="1" x14ac:dyDescent="0.3">
      <c r="A42" s="14" t="s">
        <v>5</v>
      </c>
      <c r="B42" s="33"/>
      <c r="C42" s="33"/>
      <c r="D42" s="33"/>
      <c r="E42" s="33"/>
      <c r="F42" s="9"/>
      <c r="G42" s="43"/>
      <c r="H42" s="42"/>
    </row>
    <row r="43" spans="1:8" s="4" customFormat="1" ht="18" customHeight="1" x14ac:dyDescent="0.3">
      <c r="A43" s="17" t="s">
        <v>4</v>
      </c>
      <c r="B43" s="19">
        <v>0</v>
      </c>
      <c r="C43" s="19">
        <v>0</v>
      </c>
      <c r="D43" s="19">
        <v>0</v>
      </c>
      <c r="E43" s="19">
        <v>-38373155.319999963</v>
      </c>
      <c r="F43" s="18">
        <f>SUM(B43:E43)</f>
        <v>-38373155.319999963</v>
      </c>
      <c r="G43" s="43"/>
      <c r="H43" s="42"/>
    </row>
    <row r="44" spans="1:8" s="4" customFormat="1" ht="18" customHeight="1" x14ac:dyDescent="0.3">
      <c r="A44" s="50" t="s">
        <v>3</v>
      </c>
      <c r="B44" s="52">
        <v>0</v>
      </c>
      <c r="C44" s="51">
        <v>0</v>
      </c>
      <c r="D44" s="51">
        <v>0</v>
      </c>
      <c r="E44" s="51">
        <v>218041789.02000001</v>
      </c>
      <c r="F44" s="27">
        <f>SUM(B44:E44)</f>
        <v>218041789.02000001</v>
      </c>
      <c r="G44" s="43"/>
      <c r="H44" s="42"/>
    </row>
    <row r="45" spans="1:8" s="4" customFormat="1" ht="18" customHeight="1" x14ac:dyDescent="0.3">
      <c r="A45" s="50" t="s">
        <v>2</v>
      </c>
      <c r="B45" s="31">
        <v>0</v>
      </c>
      <c r="C45" s="30">
        <v>0</v>
      </c>
      <c r="D45" s="30">
        <v>0</v>
      </c>
      <c r="E45" s="30">
        <v>0</v>
      </c>
      <c r="F45" s="29">
        <v>0</v>
      </c>
      <c r="G45" s="43"/>
      <c r="H45" s="42"/>
    </row>
    <row r="46" spans="1:8" s="4" customFormat="1" ht="18" customHeight="1" x14ac:dyDescent="0.3">
      <c r="A46" s="14" t="s">
        <v>1</v>
      </c>
      <c r="B46" s="19">
        <f>SUM(B43:B45)</f>
        <v>0</v>
      </c>
      <c r="C46" s="19">
        <f>SUM(C43:C45)</f>
        <v>0</v>
      </c>
      <c r="D46" s="19">
        <f>SUM(D43:D45)</f>
        <v>0</v>
      </c>
      <c r="E46" s="19">
        <f>SUM(E43:E45)</f>
        <v>179668633.70000005</v>
      </c>
      <c r="F46" s="18">
        <f>SUM(F43:F45)</f>
        <v>179668633.70000005</v>
      </c>
      <c r="G46" s="43"/>
      <c r="H46" s="42"/>
    </row>
    <row r="47" spans="1:8" s="4" customFormat="1" ht="18" customHeight="1" x14ac:dyDescent="0.3">
      <c r="A47" s="17"/>
      <c r="B47" s="33"/>
      <c r="C47" s="33"/>
      <c r="D47" s="33"/>
      <c r="E47" s="33"/>
      <c r="F47" s="9"/>
      <c r="G47" s="43"/>
      <c r="H47" s="42"/>
    </row>
    <row r="48" spans="1:8" s="4" customFormat="1" ht="18" customHeight="1" x14ac:dyDescent="0.55000000000000004">
      <c r="A48" s="49" t="s">
        <v>0</v>
      </c>
      <c r="B48" s="48">
        <f>B40-B46</f>
        <v>554988028.21999907</v>
      </c>
      <c r="C48" s="48">
        <f>C40-C46</f>
        <v>203542849.48000026</v>
      </c>
      <c r="D48" s="48">
        <f>D40-D46</f>
        <v>-277433358</v>
      </c>
      <c r="E48" s="48">
        <f>E40-E46</f>
        <v>-179668633.70000005</v>
      </c>
      <c r="F48" s="47">
        <f>F40-F46</f>
        <v>301428885.99999928</v>
      </c>
      <c r="G48" s="43"/>
      <c r="H48" s="42"/>
    </row>
    <row r="49" spans="1:10" ht="9.9" customHeight="1" x14ac:dyDescent="0.3">
      <c r="A49" s="46"/>
      <c r="B49" s="45"/>
      <c r="C49" s="45"/>
      <c r="D49" s="45"/>
      <c r="E49" s="45"/>
      <c r="F49" s="44"/>
      <c r="G49" s="43"/>
      <c r="H49" s="4"/>
      <c r="I49" s="4"/>
      <c r="J49" s="4"/>
    </row>
    <row r="50" spans="1:10" ht="18" customHeight="1" x14ac:dyDescent="0.3">
      <c r="G50" s="43"/>
      <c r="H50" s="4"/>
      <c r="I50" s="4"/>
      <c r="J50" s="4"/>
    </row>
    <row r="51" spans="1:10" ht="18" customHeight="1" x14ac:dyDescent="0.3">
      <c r="G51" s="43"/>
      <c r="H51" s="4"/>
      <c r="I51" s="4"/>
      <c r="J51" s="4"/>
    </row>
    <row r="52" spans="1:10" ht="18" customHeight="1" x14ac:dyDescent="0.3">
      <c r="G52" s="43"/>
      <c r="H52" s="4"/>
      <c r="I52" s="4"/>
      <c r="J52" s="4"/>
    </row>
    <row r="53" spans="1:10" ht="18" customHeight="1" x14ac:dyDescent="0.3">
      <c r="G53" s="43"/>
      <c r="H53" s="4"/>
      <c r="I53" s="4"/>
      <c r="J53" s="4"/>
    </row>
    <row r="54" spans="1:10" ht="18" customHeight="1" x14ac:dyDescent="0.3">
      <c r="G54" s="43"/>
      <c r="H54" s="4"/>
      <c r="I54" s="4"/>
      <c r="J54" s="4"/>
    </row>
    <row r="55" spans="1:10" ht="18" customHeight="1" x14ac:dyDescent="0.3">
      <c r="G55" s="43"/>
      <c r="H55" s="4"/>
      <c r="I55" s="4"/>
      <c r="J55" s="4"/>
    </row>
    <row r="56" spans="1:10" ht="18" customHeight="1" x14ac:dyDescent="0.3">
      <c r="G56" s="43"/>
      <c r="H56" s="4"/>
      <c r="I56" s="4"/>
      <c r="J56" s="4"/>
    </row>
    <row r="57" spans="1:10" ht="18" customHeight="1" x14ac:dyDescent="0.3">
      <c r="G57" s="43"/>
      <c r="H57" s="4"/>
      <c r="I57" s="4"/>
      <c r="J57" s="4"/>
    </row>
    <row r="58" spans="1:10" ht="18" customHeight="1" x14ac:dyDescent="0.3">
      <c r="G58" s="43"/>
      <c r="H58" s="4"/>
      <c r="I58" s="4"/>
      <c r="J58" s="4"/>
    </row>
    <row r="59" spans="1:10" ht="18" customHeight="1" x14ac:dyDescent="0.3">
      <c r="G59" s="43"/>
      <c r="H59" s="4"/>
      <c r="I59" s="4"/>
      <c r="J59" s="4"/>
    </row>
    <row r="60" spans="1:10" ht="18" customHeight="1" x14ac:dyDescent="0.3">
      <c r="B60" s="4"/>
      <c r="C60" s="4"/>
      <c r="D60" s="4"/>
      <c r="E60" s="4"/>
      <c r="F60" s="4"/>
      <c r="G60" s="43"/>
      <c r="H60" s="4"/>
      <c r="I60" s="4"/>
      <c r="J60" s="4"/>
    </row>
    <row r="61" spans="1:10" ht="18" customHeight="1" x14ac:dyDescent="0.3">
      <c r="B61" s="4"/>
      <c r="C61" s="4"/>
      <c r="D61" s="4"/>
      <c r="E61" s="4"/>
      <c r="F61" s="4"/>
      <c r="G61" s="43"/>
      <c r="H61" s="4"/>
      <c r="I61" s="4"/>
      <c r="J61" s="4"/>
    </row>
    <row r="62" spans="1:10" ht="18" customHeight="1" x14ac:dyDescent="0.3">
      <c r="B62" s="4"/>
      <c r="C62" s="4"/>
      <c r="D62" s="4"/>
      <c r="E62" s="4"/>
      <c r="F62" s="4"/>
      <c r="G62" s="43"/>
      <c r="H62" s="4"/>
      <c r="I62" s="4"/>
      <c r="J62" s="4"/>
    </row>
    <row r="63" spans="1:10" ht="18" customHeight="1" x14ac:dyDescent="0.3">
      <c r="B63" s="4"/>
      <c r="C63" s="4"/>
      <c r="D63" s="4"/>
      <c r="E63" s="4"/>
      <c r="F63" s="4"/>
      <c r="G63" s="43"/>
      <c r="H63" s="4"/>
      <c r="I63" s="4"/>
      <c r="J63" s="4"/>
    </row>
    <row r="64" spans="1:10" ht="18" customHeight="1" x14ac:dyDescent="0.3">
      <c r="B64" s="4"/>
      <c r="C64" s="4"/>
      <c r="D64" s="4"/>
      <c r="E64" s="4"/>
      <c r="F64" s="4"/>
      <c r="G64" s="43"/>
      <c r="H64" s="4"/>
      <c r="I64" s="4"/>
      <c r="J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337"/>
  <sheetViews>
    <sheetView zoomScaleNormal="100" workbookViewId="0">
      <pane xSplit="1" ySplit="6" topLeftCell="B311" activePane="bottomRight" state="frozen"/>
      <selection pane="topRight" activeCell="B1" sqref="B1"/>
      <selection pane="bottomLeft" activeCell="A7" sqref="A7"/>
      <selection pane="bottomRight" activeCell="C31" sqref="C31"/>
    </sheetView>
  </sheetViews>
  <sheetFormatPr defaultColWidth="9.109375" defaultRowHeight="14.4" outlineLevelCol="1" x14ac:dyDescent="0.3"/>
  <cols>
    <col min="1" max="1" width="58.109375" style="4" bestFit="1" customWidth="1"/>
    <col min="2" max="2" width="16.6640625" style="4" customWidth="1"/>
    <col min="3" max="4" width="12.44140625" style="4" bestFit="1" customWidth="1"/>
    <col min="5" max="5" width="13.6640625" style="4" customWidth="1" outlineLevel="1"/>
    <col min="6" max="6" width="13.33203125" style="4" customWidth="1" outlineLevel="1"/>
    <col min="7" max="7" width="14.6640625" style="4" customWidth="1" outlineLevel="1"/>
    <col min="8" max="8" width="12.44140625" style="4" customWidth="1" outlineLevel="1"/>
    <col min="9" max="9" width="17.33203125" style="4" customWidth="1"/>
    <col min="10" max="10" width="15" style="4" customWidth="1"/>
    <col min="11" max="11" width="12.33203125" style="4" customWidth="1"/>
    <col min="12" max="12" width="14.5546875" style="4" customWidth="1"/>
    <col min="13" max="16384" width="9.109375" style="4"/>
  </cols>
  <sheetData>
    <row r="1" spans="1:10" x14ac:dyDescent="0.3">
      <c r="A1" s="158" t="s">
        <v>350</v>
      </c>
      <c r="B1" s="158"/>
      <c r="C1" s="158"/>
      <c r="D1" s="158"/>
      <c r="E1" s="158"/>
      <c r="F1" s="158"/>
      <c r="G1" s="158"/>
      <c r="H1" s="158"/>
      <c r="I1" s="158"/>
    </row>
    <row r="2" spans="1:10" x14ac:dyDescent="0.3">
      <c r="A2" s="158" t="s">
        <v>359</v>
      </c>
      <c r="B2" s="158"/>
      <c r="C2" s="158"/>
      <c r="D2" s="158"/>
      <c r="E2" s="158"/>
      <c r="F2" s="158"/>
      <c r="G2" s="158"/>
      <c r="H2" s="158"/>
      <c r="I2" s="158"/>
    </row>
    <row r="3" spans="1:10" x14ac:dyDescent="0.3">
      <c r="A3" s="157" t="str">
        <f>Allocated!A3</f>
        <v>FOR THE 12 MONTHS ENDED MARCH 31, 2019</v>
      </c>
      <c r="B3" s="157"/>
      <c r="C3" s="157"/>
      <c r="D3" s="157"/>
      <c r="E3" s="157"/>
      <c r="F3" s="157"/>
      <c r="G3" s="157"/>
      <c r="H3" s="157"/>
      <c r="I3" s="157"/>
    </row>
    <row r="4" spans="1:10" x14ac:dyDescent="0.3">
      <c r="A4" s="79"/>
      <c r="B4" s="79"/>
      <c r="C4" s="79"/>
      <c r="D4" s="79"/>
      <c r="E4" s="79"/>
      <c r="F4" s="79"/>
      <c r="G4" s="79"/>
      <c r="H4" s="79"/>
      <c r="I4" s="79"/>
    </row>
    <row r="5" spans="1:10" x14ac:dyDescent="0.3">
      <c r="A5" s="79"/>
      <c r="B5" s="79"/>
      <c r="C5" s="79"/>
      <c r="D5" s="79"/>
      <c r="E5" s="79"/>
      <c r="F5" s="79"/>
      <c r="G5" s="79"/>
      <c r="H5" s="79"/>
      <c r="I5" s="79"/>
    </row>
    <row r="6" spans="1:10" x14ac:dyDescent="0.3">
      <c r="A6" s="78" t="s">
        <v>358</v>
      </c>
      <c r="B6" s="77" t="s">
        <v>34</v>
      </c>
      <c r="C6" s="77" t="s">
        <v>357</v>
      </c>
      <c r="D6" s="77" t="s">
        <v>35</v>
      </c>
      <c r="E6" s="77" t="s">
        <v>356</v>
      </c>
      <c r="F6" s="77" t="s">
        <v>355</v>
      </c>
      <c r="G6" s="77" t="s">
        <v>354</v>
      </c>
      <c r="H6" s="77" t="s">
        <v>353</v>
      </c>
      <c r="I6" s="77" t="s">
        <v>339</v>
      </c>
    </row>
    <row r="7" spans="1:10" x14ac:dyDescent="0.3">
      <c r="A7" s="7"/>
      <c r="B7" s="6"/>
      <c r="C7" s="6"/>
      <c r="D7" s="6"/>
      <c r="E7" s="6"/>
      <c r="F7" s="6"/>
      <c r="G7" s="6"/>
      <c r="H7" s="6"/>
      <c r="I7" s="6"/>
    </row>
    <row r="8" spans="1:10" x14ac:dyDescent="0.3">
      <c r="A8" s="76"/>
      <c r="B8" s="71">
        <v>0</v>
      </c>
      <c r="C8" s="71">
        <v>0</v>
      </c>
      <c r="D8" s="71">
        <v>0</v>
      </c>
      <c r="E8" s="71">
        <v>0</v>
      </c>
      <c r="F8" s="71">
        <v>0</v>
      </c>
      <c r="G8" s="71">
        <v>0</v>
      </c>
      <c r="H8" s="71">
        <v>0</v>
      </c>
      <c r="I8" s="71">
        <v>0</v>
      </c>
    </row>
    <row r="9" spans="1:10" x14ac:dyDescent="0.3">
      <c r="A9" s="64"/>
      <c r="B9" s="64"/>
      <c r="C9" s="64"/>
      <c r="D9" s="64"/>
      <c r="E9" s="64"/>
      <c r="F9" s="64"/>
      <c r="G9" s="64"/>
      <c r="H9" s="64"/>
      <c r="I9" s="64"/>
    </row>
    <row r="10" spans="1:10" x14ac:dyDescent="0.3">
      <c r="A10" s="62" t="s">
        <v>36</v>
      </c>
      <c r="B10" s="116"/>
      <c r="C10" s="116"/>
      <c r="D10" s="116"/>
      <c r="E10" s="116"/>
      <c r="F10" s="116"/>
      <c r="G10" s="116"/>
      <c r="H10" s="116"/>
      <c r="I10" s="116"/>
    </row>
    <row r="11" spans="1:10" x14ac:dyDescent="0.3">
      <c r="A11" s="67" t="s">
        <v>37</v>
      </c>
      <c r="B11" s="68"/>
      <c r="C11" s="68"/>
      <c r="D11" s="68"/>
      <c r="E11" s="68"/>
      <c r="F11" s="68"/>
      <c r="G11" s="68"/>
      <c r="H11" s="68"/>
      <c r="I11" s="68"/>
    </row>
    <row r="12" spans="1:10" x14ac:dyDescent="0.3">
      <c r="A12" s="66" t="s">
        <v>38</v>
      </c>
      <c r="B12" s="117">
        <v>1140522538</v>
      </c>
      <c r="C12" s="117">
        <v>0</v>
      </c>
      <c r="D12" s="117">
        <v>0</v>
      </c>
      <c r="E12" s="117">
        <v>0</v>
      </c>
      <c r="F12" s="117">
        <v>0</v>
      </c>
      <c r="G12" s="117">
        <f>B12+E12</f>
        <v>1140522538</v>
      </c>
      <c r="H12" s="117">
        <f>C12+F12</f>
        <v>0</v>
      </c>
      <c r="I12" s="117">
        <f>SUM(G12:H12)</f>
        <v>1140522538</v>
      </c>
      <c r="J12" s="119"/>
    </row>
    <row r="13" spans="1:10" x14ac:dyDescent="0.3">
      <c r="A13" s="66" t="s">
        <v>39</v>
      </c>
      <c r="B13" s="65">
        <v>993754823.87999892</v>
      </c>
      <c r="C13" s="65">
        <v>0</v>
      </c>
      <c r="D13" s="65">
        <v>0</v>
      </c>
      <c r="E13" s="65">
        <v>0</v>
      </c>
      <c r="F13" s="65">
        <v>0</v>
      </c>
      <c r="G13" s="65">
        <f t="shared" ref="G13:G17" si="0">B13+E13</f>
        <v>993754823.87999892</v>
      </c>
      <c r="H13" s="65">
        <f t="shared" ref="H13:H17" si="1">C13+F13</f>
        <v>0</v>
      </c>
      <c r="I13" s="65">
        <f t="shared" ref="I13:I17" si="2">SUM(G13:H13)</f>
        <v>993754823.87999892</v>
      </c>
      <c r="J13" s="119"/>
    </row>
    <row r="14" spans="1:10" x14ac:dyDescent="0.3">
      <c r="A14" s="66" t="s">
        <v>40</v>
      </c>
      <c r="B14" s="65">
        <v>18068621.960000001</v>
      </c>
      <c r="C14" s="65">
        <v>0</v>
      </c>
      <c r="D14" s="65">
        <v>0</v>
      </c>
      <c r="E14" s="65">
        <v>0</v>
      </c>
      <c r="F14" s="65">
        <v>0</v>
      </c>
      <c r="G14" s="65">
        <f t="shared" si="0"/>
        <v>18068621.960000001</v>
      </c>
      <c r="H14" s="65">
        <f t="shared" si="1"/>
        <v>0</v>
      </c>
      <c r="I14" s="65">
        <f t="shared" si="2"/>
        <v>18068621.960000001</v>
      </c>
      <c r="J14" s="119"/>
    </row>
    <row r="15" spans="1:10" x14ac:dyDescent="0.3">
      <c r="A15" s="66" t="s">
        <v>41</v>
      </c>
      <c r="B15" s="65">
        <v>0</v>
      </c>
      <c r="C15" s="65">
        <v>593856145.50999999</v>
      </c>
      <c r="D15" s="65">
        <v>0</v>
      </c>
      <c r="E15" s="65">
        <v>0</v>
      </c>
      <c r="F15" s="65">
        <v>0</v>
      </c>
      <c r="G15" s="65">
        <f t="shared" si="0"/>
        <v>0</v>
      </c>
      <c r="H15" s="65">
        <f t="shared" si="1"/>
        <v>593856145.50999999</v>
      </c>
      <c r="I15" s="65">
        <f t="shared" si="2"/>
        <v>593856145.50999999</v>
      </c>
      <c r="J15" s="119"/>
    </row>
    <row r="16" spans="1:10" x14ac:dyDescent="0.3">
      <c r="A16" s="66" t="s">
        <v>42</v>
      </c>
      <c r="B16" s="65">
        <v>0</v>
      </c>
      <c r="C16" s="65">
        <v>241937113.22999999</v>
      </c>
      <c r="D16" s="65">
        <v>0</v>
      </c>
      <c r="E16" s="65">
        <v>0</v>
      </c>
      <c r="F16" s="65">
        <v>0</v>
      </c>
      <c r="G16" s="65">
        <f t="shared" si="0"/>
        <v>0</v>
      </c>
      <c r="H16" s="65">
        <f t="shared" si="1"/>
        <v>241937113.22999999</v>
      </c>
      <c r="I16" s="65">
        <f t="shared" si="2"/>
        <v>241937113.22999999</v>
      </c>
      <c r="J16" s="119"/>
    </row>
    <row r="17" spans="1:11" x14ac:dyDescent="0.3">
      <c r="A17" s="66" t="s">
        <v>43</v>
      </c>
      <c r="B17" s="63">
        <v>0</v>
      </c>
      <c r="C17" s="63">
        <v>19721342.73</v>
      </c>
      <c r="D17" s="63">
        <v>0</v>
      </c>
      <c r="E17" s="63">
        <v>0</v>
      </c>
      <c r="F17" s="63">
        <v>0</v>
      </c>
      <c r="G17" s="63">
        <f t="shared" si="0"/>
        <v>0</v>
      </c>
      <c r="H17" s="63">
        <f t="shared" si="1"/>
        <v>19721342.73</v>
      </c>
      <c r="I17" s="63">
        <f t="shared" si="2"/>
        <v>19721342.73</v>
      </c>
      <c r="J17" s="119"/>
    </row>
    <row r="18" spans="1:11" x14ac:dyDescent="0.3">
      <c r="A18" s="66" t="s">
        <v>44</v>
      </c>
      <c r="B18" s="65">
        <f>SUM(B12:B17)</f>
        <v>2152345983.8399987</v>
      </c>
      <c r="C18" s="65">
        <f t="shared" ref="C18:I18" si="3">SUM(C12:C17)</f>
        <v>855514601.47000003</v>
      </c>
      <c r="D18" s="65">
        <f t="shared" si="3"/>
        <v>0</v>
      </c>
      <c r="E18" s="65">
        <f t="shared" si="3"/>
        <v>0</v>
      </c>
      <c r="F18" s="65">
        <f t="shared" si="3"/>
        <v>0</v>
      </c>
      <c r="G18" s="65">
        <f t="shared" si="3"/>
        <v>2152345983.8399987</v>
      </c>
      <c r="H18" s="65">
        <f t="shared" si="3"/>
        <v>855514601.47000003</v>
      </c>
      <c r="I18" s="65">
        <f t="shared" si="3"/>
        <v>3007860585.3099985</v>
      </c>
      <c r="J18" s="119"/>
    </row>
    <row r="19" spans="1:11" x14ac:dyDescent="0.3">
      <c r="A19" s="67" t="s">
        <v>45</v>
      </c>
      <c r="B19" s="68"/>
      <c r="C19" s="68"/>
      <c r="D19" s="68"/>
      <c r="E19" s="68"/>
      <c r="F19" s="68"/>
      <c r="G19" s="68"/>
      <c r="H19" s="68"/>
      <c r="I19" s="68"/>
      <c r="J19" s="119"/>
    </row>
    <row r="20" spans="1:11" x14ac:dyDescent="0.3">
      <c r="A20" s="66" t="s">
        <v>46</v>
      </c>
      <c r="B20" s="63">
        <v>339258.73000000004</v>
      </c>
      <c r="C20" s="63">
        <v>0</v>
      </c>
      <c r="D20" s="63">
        <v>0</v>
      </c>
      <c r="E20" s="63">
        <v>0</v>
      </c>
      <c r="F20" s="63">
        <v>0</v>
      </c>
      <c r="G20" s="63">
        <f>B20+E20</f>
        <v>339258.73000000004</v>
      </c>
      <c r="H20" s="63">
        <f>C20+F20</f>
        <v>0</v>
      </c>
      <c r="I20" s="63">
        <f>SUM(G20:H20)</f>
        <v>339258.73000000004</v>
      </c>
      <c r="J20" s="119"/>
    </row>
    <row r="21" spans="1:11" x14ac:dyDescent="0.3">
      <c r="A21" s="66" t="s">
        <v>47</v>
      </c>
      <c r="B21" s="65">
        <f>SUM(B20)</f>
        <v>339258.73000000004</v>
      </c>
      <c r="C21" s="65">
        <f t="shared" ref="C21:I21" si="4">SUM(C20)</f>
        <v>0</v>
      </c>
      <c r="D21" s="65">
        <f t="shared" si="4"/>
        <v>0</v>
      </c>
      <c r="E21" s="65">
        <f t="shared" si="4"/>
        <v>0</v>
      </c>
      <c r="F21" s="65">
        <f t="shared" si="4"/>
        <v>0</v>
      </c>
      <c r="G21" s="65">
        <f t="shared" si="4"/>
        <v>339258.73000000004</v>
      </c>
      <c r="H21" s="65">
        <f t="shared" si="4"/>
        <v>0</v>
      </c>
      <c r="I21" s="65">
        <f t="shared" si="4"/>
        <v>339258.73000000004</v>
      </c>
      <c r="J21" s="119"/>
    </row>
    <row r="22" spans="1:11" x14ac:dyDescent="0.3">
      <c r="A22" s="67" t="s">
        <v>48</v>
      </c>
      <c r="B22" s="68"/>
      <c r="C22" s="68"/>
      <c r="D22" s="68"/>
      <c r="E22" s="68"/>
      <c r="F22" s="68"/>
      <c r="G22" s="68"/>
      <c r="H22" s="68"/>
      <c r="I22" s="68"/>
      <c r="J22" s="119"/>
    </row>
    <row r="23" spans="1:11" x14ac:dyDescent="0.3">
      <c r="A23" s="66" t="s">
        <v>49</v>
      </c>
      <c r="B23" s="65">
        <v>105098284.41999999</v>
      </c>
      <c r="C23" s="65">
        <v>0</v>
      </c>
      <c r="D23" s="65">
        <v>0</v>
      </c>
      <c r="E23" s="65">
        <v>0</v>
      </c>
      <c r="F23" s="65">
        <v>0</v>
      </c>
      <c r="G23" s="65">
        <f>B23+E23</f>
        <v>105098284.41999999</v>
      </c>
      <c r="H23" s="65">
        <f>C23+F23</f>
        <v>0</v>
      </c>
      <c r="I23" s="65">
        <f t="shared" ref="I23:I24" si="5">SUM(G23:H23)</f>
        <v>105098284.41999999</v>
      </c>
      <c r="J23" s="119"/>
      <c r="K23" s="5"/>
    </row>
    <row r="24" spans="1:11" x14ac:dyDescent="0.3">
      <c r="A24" s="66" t="s">
        <v>50</v>
      </c>
      <c r="B24" s="63">
        <v>86254401.890000001</v>
      </c>
      <c r="C24" s="63">
        <v>0</v>
      </c>
      <c r="D24" s="63">
        <v>0</v>
      </c>
      <c r="E24" s="63">
        <v>0</v>
      </c>
      <c r="F24" s="63">
        <v>0</v>
      </c>
      <c r="G24" s="63">
        <f>B24+E24</f>
        <v>86254401.890000001</v>
      </c>
      <c r="H24" s="63">
        <f>C24+F24</f>
        <v>0</v>
      </c>
      <c r="I24" s="63">
        <f t="shared" si="5"/>
        <v>86254401.890000001</v>
      </c>
      <c r="J24" s="119"/>
    </row>
    <row r="25" spans="1:11" x14ac:dyDescent="0.3">
      <c r="A25" s="66" t="s">
        <v>51</v>
      </c>
      <c r="B25" s="65">
        <f>SUM(B23:B24)</f>
        <v>191352686.31</v>
      </c>
      <c r="C25" s="65">
        <f t="shared" ref="C25:I25" si="6">SUM(C23:C24)</f>
        <v>0</v>
      </c>
      <c r="D25" s="65">
        <f t="shared" si="6"/>
        <v>0</v>
      </c>
      <c r="E25" s="65">
        <f t="shared" si="6"/>
        <v>0</v>
      </c>
      <c r="F25" s="65">
        <f t="shared" si="6"/>
        <v>0</v>
      </c>
      <c r="G25" s="65">
        <f t="shared" si="6"/>
        <v>191352686.31</v>
      </c>
      <c r="H25" s="65">
        <f t="shared" si="6"/>
        <v>0</v>
      </c>
      <c r="I25" s="65">
        <f t="shared" si="6"/>
        <v>191352686.31</v>
      </c>
      <c r="J25" s="119"/>
    </row>
    <row r="26" spans="1:11" x14ac:dyDescent="0.3">
      <c r="A26" s="67" t="s">
        <v>52</v>
      </c>
      <c r="B26" s="68"/>
      <c r="C26" s="68"/>
      <c r="D26" s="68"/>
      <c r="E26" s="68"/>
      <c r="F26" s="68"/>
      <c r="G26" s="68"/>
      <c r="H26" s="68"/>
      <c r="I26" s="68"/>
      <c r="J26" s="119"/>
    </row>
    <row r="27" spans="1:11" x14ac:dyDescent="0.3">
      <c r="A27" s="66" t="s">
        <v>53</v>
      </c>
      <c r="B27" s="65">
        <v>0</v>
      </c>
      <c r="C27" s="65">
        <v>0</v>
      </c>
      <c r="D27" s="65">
        <v>0</v>
      </c>
      <c r="E27" s="65">
        <v>0</v>
      </c>
      <c r="F27" s="65">
        <v>0</v>
      </c>
      <c r="G27" s="65">
        <f>B27+E27</f>
        <v>0</v>
      </c>
      <c r="H27" s="65">
        <f>C27+F27</f>
        <v>0</v>
      </c>
      <c r="I27" s="65">
        <f t="shared" ref="I27:I38" si="7">SUM(G27:H27)</f>
        <v>0</v>
      </c>
      <c r="J27" s="119"/>
    </row>
    <row r="28" spans="1:11" x14ac:dyDescent="0.3">
      <c r="A28" s="66" t="s">
        <v>410</v>
      </c>
      <c r="B28" s="65">
        <v>-5122886</v>
      </c>
      <c r="C28" s="65">
        <v>0</v>
      </c>
      <c r="D28" s="65">
        <v>0</v>
      </c>
      <c r="E28" s="65">
        <v>0</v>
      </c>
      <c r="F28" s="65">
        <v>0</v>
      </c>
      <c r="G28" s="65">
        <f>B28+E28</f>
        <v>-5122886</v>
      </c>
      <c r="H28" s="65">
        <f>C28+F28</f>
        <v>0</v>
      </c>
      <c r="I28" s="65">
        <f t="shared" ref="I28" si="8">SUM(G28:H28)</f>
        <v>-5122886</v>
      </c>
      <c r="J28" s="119"/>
    </row>
    <row r="29" spans="1:11" ht="13.95" customHeight="1" x14ac:dyDescent="0.3">
      <c r="A29" s="66" t="s">
        <v>54</v>
      </c>
      <c r="B29" s="65">
        <v>2310580.2000000002</v>
      </c>
      <c r="C29" s="65">
        <v>0</v>
      </c>
      <c r="D29" s="65">
        <v>0</v>
      </c>
      <c r="E29" s="65">
        <v>0</v>
      </c>
      <c r="F29" s="65">
        <v>0</v>
      </c>
      <c r="G29" s="65">
        <f t="shared" ref="G29:G38" si="9">B29+E29</f>
        <v>2310580.2000000002</v>
      </c>
      <c r="H29" s="65">
        <f t="shared" ref="H29:H38" si="10">C29+F29</f>
        <v>0</v>
      </c>
      <c r="I29" s="65">
        <f t="shared" si="7"/>
        <v>2310580.2000000002</v>
      </c>
      <c r="J29" s="119"/>
    </row>
    <row r="30" spans="1:11" x14ac:dyDescent="0.3">
      <c r="A30" s="66" t="s">
        <v>55</v>
      </c>
      <c r="B30" s="65">
        <v>12380045.989999991</v>
      </c>
      <c r="C30" s="65">
        <v>0</v>
      </c>
      <c r="D30" s="65">
        <v>0</v>
      </c>
      <c r="E30" s="65">
        <v>0</v>
      </c>
      <c r="F30" s="65">
        <v>0</v>
      </c>
      <c r="G30" s="65">
        <f t="shared" si="9"/>
        <v>12380045.989999991</v>
      </c>
      <c r="H30" s="65">
        <f>C30+F30</f>
        <v>0</v>
      </c>
      <c r="I30" s="65">
        <f t="shared" si="7"/>
        <v>12380045.989999991</v>
      </c>
      <c r="J30" s="119"/>
    </row>
    <row r="31" spans="1:11" x14ac:dyDescent="0.3">
      <c r="A31" s="66" t="s">
        <v>56</v>
      </c>
      <c r="B31" s="65">
        <v>18629412.84999999</v>
      </c>
      <c r="C31" s="65">
        <v>0</v>
      </c>
      <c r="D31" s="65">
        <v>0</v>
      </c>
      <c r="E31" s="65">
        <v>0</v>
      </c>
      <c r="F31" s="65">
        <v>0</v>
      </c>
      <c r="G31" s="65">
        <f t="shared" si="9"/>
        <v>18629412.84999999</v>
      </c>
      <c r="H31" s="65">
        <f t="shared" si="10"/>
        <v>0</v>
      </c>
      <c r="I31" s="65">
        <f t="shared" si="7"/>
        <v>18629412.84999999</v>
      </c>
      <c r="J31" s="119"/>
    </row>
    <row r="32" spans="1:11" x14ac:dyDescent="0.3">
      <c r="A32" s="66" t="s">
        <v>411</v>
      </c>
      <c r="B32" s="65">
        <v>177375089</v>
      </c>
      <c r="C32" s="65">
        <v>0</v>
      </c>
      <c r="D32" s="65">
        <v>0</v>
      </c>
      <c r="E32" s="65">
        <v>0</v>
      </c>
      <c r="F32" s="65">
        <v>0</v>
      </c>
      <c r="G32" s="65">
        <f t="shared" si="9"/>
        <v>177375089</v>
      </c>
      <c r="H32" s="65">
        <f t="shared" si="10"/>
        <v>0</v>
      </c>
      <c r="I32" s="65">
        <f t="shared" si="7"/>
        <v>177375089</v>
      </c>
      <c r="J32" s="119"/>
    </row>
    <row r="33" spans="1:11" x14ac:dyDescent="0.3">
      <c r="A33" s="66" t="s">
        <v>412</v>
      </c>
      <c r="B33" s="65">
        <v>29413397</v>
      </c>
      <c r="C33" s="65">
        <v>0</v>
      </c>
      <c r="D33" s="65">
        <v>0</v>
      </c>
      <c r="E33" s="65">
        <v>0</v>
      </c>
      <c r="F33" s="65">
        <v>0</v>
      </c>
      <c r="G33" s="65">
        <f t="shared" si="9"/>
        <v>29413397</v>
      </c>
      <c r="H33" s="65">
        <f t="shared" si="10"/>
        <v>0</v>
      </c>
      <c r="I33" s="65">
        <f t="shared" si="7"/>
        <v>29413397</v>
      </c>
      <c r="J33" s="119"/>
    </row>
    <row r="34" spans="1:11" x14ac:dyDescent="0.3">
      <c r="A34" s="66" t="s">
        <v>57</v>
      </c>
      <c r="B34" s="65">
        <v>0</v>
      </c>
      <c r="C34" s="65">
        <v>822525.01</v>
      </c>
      <c r="D34" s="65">
        <v>0</v>
      </c>
      <c r="E34" s="65">
        <v>0</v>
      </c>
      <c r="F34" s="65">
        <v>0</v>
      </c>
      <c r="G34" s="65">
        <f t="shared" si="9"/>
        <v>0</v>
      </c>
      <c r="H34" s="65">
        <f t="shared" si="10"/>
        <v>822525.01</v>
      </c>
      <c r="I34" s="65">
        <f t="shared" si="7"/>
        <v>822525.01</v>
      </c>
      <c r="J34" s="119"/>
    </row>
    <row r="35" spans="1:11" x14ac:dyDescent="0.3">
      <c r="A35" s="66" t="s">
        <v>58</v>
      </c>
      <c r="B35" s="65">
        <v>0</v>
      </c>
      <c r="C35" s="65">
        <v>3494968.7600000002</v>
      </c>
      <c r="D35" s="65">
        <v>0</v>
      </c>
      <c r="E35" s="65">
        <v>0</v>
      </c>
      <c r="F35" s="65">
        <v>0</v>
      </c>
      <c r="G35" s="65">
        <f t="shared" si="9"/>
        <v>0</v>
      </c>
      <c r="H35" s="65">
        <f t="shared" si="10"/>
        <v>3494968.7600000002</v>
      </c>
      <c r="I35" s="65">
        <f t="shared" si="7"/>
        <v>3494968.7600000002</v>
      </c>
      <c r="J35" s="119"/>
    </row>
    <row r="36" spans="1:11" x14ac:dyDescent="0.3">
      <c r="A36" s="66" t="s">
        <v>59</v>
      </c>
      <c r="B36" s="65">
        <v>0</v>
      </c>
      <c r="C36" s="65">
        <v>981624</v>
      </c>
      <c r="D36" s="65">
        <v>0</v>
      </c>
      <c r="E36" s="65">
        <v>0</v>
      </c>
      <c r="F36" s="65">
        <v>0</v>
      </c>
      <c r="G36" s="65">
        <f t="shared" si="9"/>
        <v>0</v>
      </c>
      <c r="H36" s="65">
        <f t="shared" si="10"/>
        <v>981624</v>
      </c>
      <c r="I36" s="65">
        <f t="shared" si="7"/>
        <v>981624</v>
      </c>
      <c r="J36" s="119"/>
    </row>
    <row r="37" spans="1:11" x14ac:dyDescent="0.3">
      <c r="A37" s="66" t="s">
        <v>60</v>
      </c>
      <c r="B37" s="65">
        <v>0</v>
      </c>
      <c r="C37" s="65">
        <v>5649012.75</v>
      </c>
      <c r="D37" s="65">
        <v>0</v>
      </c>
      <c r="E37" s="65">
        <v>0</v>
      </c>
      <c r="F37" s="65">
        <v>0</v>
      </c>
      <c r="G37" s="65">
        <f t="shared" si="9"/>
        <v>0</v>
      </c>
      <c r="H37" s="65">
        <f t="shared" si="10"/>
        <v>5649012.75</v>
      </c>
      <c r="I37" s="65">
        <f t="shared" si="7"/>
        <v>5649012.75</v>
      </c>
      <c r="J37" s="119"/>
    </row>
    <row r="38" spans="1:11" x14ac:dyDescent="0.3">
      <c r="A38" s="66" t="s">
        <v>61</v>
      </c>
      <c r="B38" s="65">
        <v>0</v>
      </c>
      <c r="C38" s="65">
        <v>-39282156.030000001</v>
      </c>
      <c r="D38" s="65">
        <v>0</v>
      </c>
      <c r="E38" s="65">
        <v>0</v>
      </c>
      <c r="F38" s="65">
        <v>0</v>
      </c>
      <c r="G38" s="65">
        <f t="shared" si="9"/>
        <v>0</v>
      </c>
      <c r="H38" s="65">
        <f t="shared" si="10"/>
        <v>-39282156.030000001</v>
      </c>
      <c r="I38" s="65">
        <f t="shared" si="7"/>
        <v>-39282156.030000001</v>
      </c>
      <c r="J38" s="119"/>
    </row>
    <row r="39" spans="1:11" x14ac:dyDescent="0.3">
      <c r="A39" s="66" t="s">
        <v>409</v>
      </c>
      <c r="B39" s="63">
        <v>0</v>
      </c>
      <c r="C39" s="63">
        <v>-2048764</v>
      </c>
      <c r="D39" s="63">
        <v>0</v>
      </c>
      <c r="E39" s="63">
        <v>0</v>
      </c>
      <c r="F39" s="63">
        <v>0</v>
      </c>
      <c r="G39" s="63">
        <f t="shared" ref="G39" si="11">B39+E39</f>
        <v>0</v>
      </c>
      <c r="H39" s="63">
        <f t="shared" ref="H39" si="12">C39+F39</f>
        <v>-2048764</v>
      </c>
      <c r="I39" s="63">
        <f t="shared" ref="I39" si="13">SUM(G39:H39)</f>
        <v>-2048764</v>
      </c>
      <c r="J39" s="119"/>
    </row>
    <row r="40" spans="1:11" x14ac:dyDescent="0.3">
      <c r="A40" s="66" t="s">
        <v>62</v>
      </c>
      <c r="B40" s="65">
        <f>SUM(B27:B39)</f>
        <v>234985639.03999999</v>
      </c>
      <c r="C40" s="65">
        <f t="shared" ref="C40:I40" si="14">SUM(C27:C39)</f>
        <v>-30382789.510000002</v>
      </c>
      <c r="D40" s="65">
        <f t="shared" si="14"/>
        <v>0</v>
      </c>
      <c r="E40" s="65">
        <f t="shared" si="14"/>
        <v>0</v>
      </c>
      <c r="F40" s="65">
        <f t="shared" si="14"/>
        <v>0</v>
      </c>
      <c r="G40" s="65">
        <f t="shared" si="14"/>
        <v>234985639.03999999</v>
      </c>
      <c r="H40" s="65">
        <f t="shared" si="14"/>
        <v>-30382789.510000002</v>
      </c>
      <c r="I40" s="65">
        <f t="shared" si="14"/>
        <v>204602849.52999997</v>
      </c>
      <c r="J40" s="119"/>
    </row>
    <row r="41" spans="1:11" x14ac:dyDescent="0.3">
      <c r="A41" s="62" t="s">
        <v>63</v>
      </c>
      <c r="B41" s="75">
        <f t="shared" ref="B41:I41" si="15">B18+B21+B25+B40</f>
        <v>2579023567.9199986</v>
      </c>
      <c r="C41" s="75">
        <f t="shared" si="15"/>
        <v>825131811.96000004</v>
      </c>
      <c r="D41" s="75">
        <f t="shared" si="15"/>
        <v>0</v>
      </c>
      <c r="E41" s="75">
        <f t="shared" si="15"/>
        <v>0</v>
      </c>
      <c r="F41" s="75">
        <f t="shared" si="15"/>
        <v>0</v>
      </c>
      <c r="G41" s="75">
        <f t="shared" si="15"/>
        <v>2579023567.9199986</v>
      </c>
      <c r="H41" s="75">
        <f t="shared" si="15"/>
        <v>825131811.96000004</v>
      </c>
      <c r="I41" s="75">
        <f t="shared" si="15"/>
        <v>3404155379.8799982</v>
      </c>
      <c r="J41" s="119"/>
    </row>
    <row r="42" spans="1:11" x14ac:dyDescent="0.3">
      <c r="A42" s="64"/>
      <c r="B42" s="68"/>
      <c r="C42" s="68"/>
      <c r="D42" s="68"/>
      <c r="E42" s="68"/>
      <c r="F42" s="68"/>
      <c r="G42" s="68"/>
      <c r="H42" s="68"/>
      <c r="I42" s="68"/>
      <c r="J42" s="119"/>
    </row>
    <row r="43" spans="1:11" x14ac:dyDescent="0.3">
      <c r="A43" s="62" t="s">
        <v>64</v>
      </c>
      <c r="B43" s="68"/>
      <c r="C43" s="68"/>
      <c r="D43" s="68"/>
      <c r="E43" s="68"/>
      <c r="F43" s="68"/>
      <c r="G43" s="68"/>
      <c r="H43" s="68"/>
      <c r="I43" s="68"/>
      <c r="J43" s="119"/>
    </row>
    <row r="44" spans="1:11" x14ac:dyDescent="0.3">
      <c r="A44" s="67" t="s">
        <v>65</v>
      </c>
      <c r="B44" s="68"/>
      <c r="C44" s="68"/>
      <c r="D44" s="68"/>
      <c r="E44" s="68"/>
      <c r="F44" s="68"/>
      <c r="G44" s="68"/>
      <c r="H44" s="68"/>
      <c r="I44" s="68"/>
      <c r="J44" s="119"/>
    </row>
    <row r="45" spans="1:11" x14ac:dyDescent="0.3">
      <c r="A45" s="66" t="s">
        <v>66</v>
      </c>
      <c r="B45" s="65">
        <v>81161486.310000002</v>
      </c>
      <c r="C45" s="65">
        <v>0</v>
      </c>
      <c r="D45" s="65">
        <v>0</v>
      </c>
      <c r="E45" s="65">
        <v>0</v>
      </c>
      <c r="F45" s="65">
        <v>0</v>
      </c>
      <c r="G45" s="65">
        <f>B45+E45</f>
        <v>81161486.310000002</v>
      </c>
      <c r="H45" s="65">
        <f>C45+F45</f>
        <v>0</v>
      </c>
      <c r="I45" s="65">
        <f t="shared" ref="I45:I46" si="16">SUM(G45:H45)</f>
        <v>81161486.310000002</v>
      </c>
      <c r="J45" s="119"/>
    </row>
    <row r="46" spans="1:11" x14ac:dyDescent="0.3">
      <c r="A46" s="66" t="s">
        <v>67</v>
      </c>
      <c r="B46" s="63">
        <v>157788323.76000002</v>
      </c>
      <c r="C46" s="63">
        <v>0</v>
      </c>
      <c r="D46" s="63">
        <v>0</v>
      </c>
      <c r="E46" s="63">
        <v>0</v>
      </c>
      <c r="F46" s="63">
        <v>0</v>
      </c>
      <c r="G46" s="63">
        <f>B46+E46</f>
        <v>157788323.76000002</v>
      </c>
      <c r="H46" s="63">
        <f>C46+F46</f>
        <v>0</v>
      </c>
      <c r="I46" s="63">
        <f t="shared" si="16"/>
        <v>157788323.76000002</v>
      </c>
      <c r="J46" s="119"/>
      <c r="K46" s="3"/>
    </row>
    <row r="47" spans="1:11" x14ac:dyDescent="0.3">
      <c r="A47" s="66" t="s">
        <v>68</v>
      </c>
      <c r="B47" s="65">
        <f>SUM(B45:B46)</f>
        <v>238949810.07000002</v>
      </c>
      <c r="C47" s="65">
        <f t="shared" ref="C47:I47" si="17">SUM(C45:C46)</f>
        <v>0</v>
      </c>
      <c r="D47" s="65">
        <f t="shared" si="17"/>
        <v>0</v>
      </c>
      <c r="E47" s="65">
        <f t="shared" si="17"/>
        <v>0</v>
      </c>
      <c r="F47" s="65">
        <f t="shared" si="17"/>
        <v>0</v>
      </c>
      <c r="G47" s="65">
        <f t="shared" si="17"/>
        <v>238949810.07000002</v>
      </c>
      <c r="H47" s="65">
        <f t="shared" si="17"/>
        <v>0</v>
      </c>
      <c r="I47" s="65">
        <f t="shared" si="17"/>
        <v>238949810.07000002</v>
      </c>
      <c r="J47" s="119"/>
    </row>
    <row r="48" spans="1:11" x14ac:dyDescent="0.3">
      <c r="A48" s="67" t="s">
        <v>69</v>
      </c>
      <c r="B48" s="68"/>
      <c r="C48" s="68"/>
      <c r="D48" s="68"/>
      <c r="E48" s="68"/>
      <c r="F48" s="68"/>
      <c r="G48" s="68"/>
      <c r="H48" s="68"/>
      <c r="I48" s="68"/>
      <c r="J48" s="119"/>
    </row>
    <row r="49" spans="1:12" x14ac:dyDescent="0.3">
      <c r="A49" s="66" t="s">
        <v>70</v>
      </c>
      <c r="B49" s="81">
        <v>723191393.79000008</v>
      </c>
      <c r="C49" s="81">
        <v>0</v>
      </c>
      <c r="D49" s="81">
        <v>0</v>
      </c>
      <c r="E49" s="81">
        <v>0</v>
      </c>
      <c r="F49" s="81">
        <v>0</v>
      </c>
      <c r="G49" s="81">
        <f t="shared" ref="G49:G55" si="18">B49+E49</f>
        <v>723191393.79000008</v>
      </c>
      <c r="H49" s="81">
        <f t="shared" ref="H49:H55" si="19">C49+F49</f>
        <v>0</v>
      </c>
      <c r="I49" s="81">
        <f t="shared" ref="I49:I55" si="20">SUM(G49:H49)</f>
        <v>723191393.79000008</v>
      </c>
      <c r="J49" s="119"/>
    </row>
    <row r="50" spans="1:12" x14ac:dyDescent="0.3">
      <c r="A50" s="66" t="s">
        <v>71</v>
      </c>
      <c r="B50" s="81">
        <v>4578201.1999999899</v>
      </c>
      <c r="C50" s="81">
        <v>0</v>
      </c>
      <c r="D50" s="81">
        <v>0</v>
      </c>
      <c r="E50" s="81">
        <v>0</v>
      </c>
      <c r="F50" s="81">
        <v>0</v>
      </c>
      <c r="G50" s="81">
        <f t="shared" si="18"/>
        <v>4578201.1999999899</v>
      </c>
      <c r="H50" s="81">
        <f t="shared" si="19"/>
        <v>0</v>
      </c>
      <c r="I50" s="81">
        <f t="shared" si="20"/>
        <v>4578201.1999999899</v>
      </c>
      <c r="J50" s="119"/>
    </row>
    <row r="51" spans="1:12" x14ac:dyDescent="0.3">
      <c r="A51" s="66" t="s">
        <v>72</v>
      </c>
      <c r="B51" s="65">
        <v>0</v>
      </c>
      <c r="C51" s="65">
        <v>440911810.55999994</v>
      </c>
      <c r="D51" s="65">
        <v>0</v>
      </c>
      <c r="E51" s="65">
        <v>0</v>
      </c>
      <c r="F51" s="65">
        <v>0</v>
      </c>
      <c r="G51" s="65">
        <f t="shared" si="18"/>
        <v>0</v>
      </c>
      <c r="H51" s="65">
        <f t="shared" si="19"/>
        <v>440911810.55999994</v>
      </c>
      <c r="I51" s="65">
        <f t="shared" si="20"/>
        <v>440911810.55999994</v>
      </c>
      <c r="J51" s="119"/>
    </row>
    <row r="52" spans="1:12" x14ac:dyDescent="0.3">
      <c r="A52" s="66" t="s">
        <v>73</v>
      </c>
      <c r="B52" s="65">
        <v>0</v>
      </c>
      <c r="C52" s="65">
        <v>168855</v>
      </c>
      <c r="D52" s="65">
        <v>0</v>
      </c>
      <c r="E52" s="65">
        <v>0</v>
      </c>
      <c r="F52" s="65">
        <v>0</v>
      </c>
      <c r="G52" s="65">
        <f t="shared" si="18"/>
        <v>0</v>
      </c>
      <c r="H52" s="65">
        <f t="shared" si="19"/>
        <v>168855</v>
      </c>
      <c r="I52" s="65">
        <f t="shared" si="20"/>
        <v>168855</v>
      </c>
      <c r="J52" s="119"/>
    </row>
    <row r="53" spans="1:12" x14ac:dyDescent="0.3">
      <c r="A53" s="66" t="s">
        <v>74</v>
      </c>
      <c r="B53" s="65">
        <v>0</v>
      </c>
      <c r="C53" s="65">
        <v>-166590564.59</v>
      </c>
      <c r="D53" s="65">
        <v>0</v>
      </c>
      <c r="E53" s="65">
        <v>0</v>
      </c>
      <c r="F53" s="65">
        <v>0</v>
      </c>
      <c r="G53" s="65">
        <f t="shared" si="18"/>
        <v>0</v>
      </c>
      <c r="H53" s="65">
        <f t="shared" si="19"/>
        <v>-166590564.59</v>
      </c>
      <c r="I53" s="65">
        <f t="shared" si="20"/>
        <v>-166590564.59</v>
      </c>
      <c r="J53" s="119"/>
    </row>
    <row r="54" spans="1:12" x14ac:dyDescent="0.3">
      <c r="A54" s="66" t="s">
        <v>75</v>
      </c>
      <c r="B54" s="65">
        <v>0</v>
      </c>
      <c r="C54" s="65">
        <v>50634213.060000002</v>
      </c>
      <c r="D54" s="65">
        <v>0</v>
      </c>
      <c r="E54" s="65">
        <v>0</v>
      </c>
      <c r="F54" s="65">
        <v>0</v>
      </c>
      <c r="G54" s="65">
        <f t="shared" si="18"/>
        <v>0</v>
      </c>
      <c r="H54" s="65">
        <f t="shared" si="19"/>
        <v>50634213.060000002</v>
      </c>
      <c r="I54" s="65">
        <f t="shared" si="20"/>
        <v>50634213.060000002</v>
      </c>
      <c r="J54" s="119"/>
    </row>
    <row r="55" spans="1:12" x14ac:dyDescent="0.3">
      <c r="A55" s="66" t="s">
        <v>76</v>
      </c>
      <c r="B55" s="63">
        <v>0</v>
      </c>
      <c r="C55" s="63">
        <v>-56653604.560000002</v>
      </c>
      <c r="D55" s="63">
        <v>0</v>
      </c>
      <c r="E55" s="63">
        <v>0</v>
      </c>
      <c r="F55" s="63">
        <v>0</v>
      </c>
      <c r="G55" s="63">
        <f t="shared" si="18"/>
        <v>0</v>
      </c>
      <c r="H55" s="63">
        <f t="shared" si="19"/>
        <v>-56653604.560000002</v>
      </c>
      <c r="I55" s="63">
        <f t="shared" si="20"/>
        <v>-56653604.560000002</v>
      </c>
      <c r="J55" s="119"/>
      <c r="K55" s="2"/>
    </row>
    <row r="56" spans="1:12" x14ac:dyDescent="0.3">
      <c r="A56" s="66" t="s">
        <v>77</v>
      </c>
      <c r="B56" s="65">
        <f>SUM(B49:B55)</f>
        <v>727769594.99000013</v>
      </c>
      <c r="C56" s="65">
        <f t="shared" ref="C56:I56" si="21">SUM(C49:C55)</f>
        <v>268470709.46999991</v>
      </c>
      <c r="D56" s="65">
        <f t="shared" si="21"/>
        <v>0</v>
      </c>
      <c r="E56" s="65">
        <f t="shared" si="21"/>
        <v>0</v>
      </c>
      <c r="F56" s="65">
        <f t="shared" si="21"/>
        <v>0</v>
      </c>
      <c r="G56" s="65">
        <f>SUM(G49:G55)</f>
        <v>727769594.99000013</v>
      </c>
      <c r="H56" s="65">
        <f t="shared" si="21"/>
        <v>268470709.46999991</v>
      </c>
      <c r="I56" s="65">
        <f t="shared" si="21"/>
        <v>996240304.46000028</v>
      </c>
      <c r="J56" s="119"/>
      <c r="K56" s="2"/>
    </row>
    <row r="57" spans="1:12" x14ac:dyDescent="0.3">
      <c r="A57" s="67" t="s">
        <v>78</v>
      </c>
      <c r="B57" s="68"/>
      <c r="C57" s="68"/>
      <c r="D57" s="68"/>
      <c r="E57" s="68"/>
      <c r="F57" s="68"/>
      <c r="G57" s="68"/>
      <c r="H57" s="68"/>
      <c r="I57" s="68"/>
      <c r="J57" s="119"/>
    </row>
    <row r="58" spans="1:12" x14ac:dyDescent="0.3">
      <c r="A58" s="66" t="s">
        <v>79</v>
      </c>
      <c r="B58" s="63">
        <v>116655650.03</v>
      </c>
      <c r="C58" s="63">
        <v>0</v>
      </c>
      <c r="D58" s="63">
        <v>0</v>
      </c>
      <c r="E58" s="63">
        <v>0</v>
      </c>
      <c r="F58" s="63">
        <v>0</v>
      </c>
      <c r="G58" s="63">
        <f>B58+E58</f>
        <v>116655650.03</v>
      </c>
      <c r="H58" s="63">
        <f>C58+F58</f>
        <v>0</v>
      </c>
      <c r="I58" s="63">
        <f t="shared" ref="I58" si="22">SUM(G58:H58)</f>
        <v>116655650.03</v>
      </c>
      <c r="J58" s="119"/>
    </row>
    <row r="59" spans="1:12" x14ac:dyDescent="0.3">
      <c r="A59" s="66" t="s">
        <v>80</v>
      </c>
      <c r="B59" s="65">
        <f>SUM(B58)</f>
        <v>116655650.03</v>
      </c>
      <c r="C59" s="65">
        <f t="shared" ref="C59:I59" si="23">SUM(C58)</f>
        <v>0</v>
      </c>
      <c r="D59" s="65">
        <f t="shared" si="23"/>
        <v>0</v>
      </c>
      <c r="E59" s="65">
        <f t="shared" si="23"/>
        <v>0</v>
      </c>
      <c r="F59" s="65">
        <f t="shared" si="23"/>
        <v>0</v>
      </c>
      <c r="G59" s="65">
        <f t="shared" si="23"/>
        <v>116655650.03</v>
      </c>
      <c r="H59" s="65">
        <f t="shared" si="23"/>
        <v>0</v>
      </c>
      <c r="I59" s="65">
        <f t="shared" si="23"/>
        <v>116655650.03</v>
      </c>
      <c r="J59" s="119"/>
    </row>
    <row r="60" spans="1:12" x14ac:dyDescent="0.3">
      <c r="A60" s="67" t="s">
        <v>81</v>
      </c>
      <c r="B60" s="68"/>
      <c r="C60" s="68"/>
      <c r="D60" s="68"/>
      <c r="E60" s="68"/>
      <c r="F60" s="68"/>
      <c r="G60" s="68"/>
      <c r="H60" s="68"/>
      <c r="I60" s="68"/>
      <c r="J60" s="119"/>
    </row>
    <row r="61" spans="1:12" x14ac:dyDescent="0.3">
      <c r="A61" s="66" t="s">
        <v>82</v>
      </c>
      <c r="B61" s="63">
        <v>-78673587.469999999</v>
      </c>
      <c r="C61" s="63">
        <v>0</v>
      </c>
      <c r="D61" s="63">
        <v>0</v>
      </c>
      <c r="E61" s="63">
        <v>0</v>
      </c>
      <c r="F61" s="63">
        <v>0</v>
      </c>
      <c r="G61" s="63">
        <f>B61+E61</f>
        <v>-78673587.469999999</v>
      </c>
      <c r="H61" s="63">
        <f>C61+F61</f>
        <v>0</v>
      </c>
      <c r="I61" s="63">
        <f t="shared" ref="I61" si="24">SUM(G61:H61)</f>
        <v>-78673587.469999999</v>
      </c>
      <c r="J61" s="119"/>
    </row>
    <row r="62" spans="1:12" x14ac:dyDescent="0.3">
      <c r="A62" s="66" t="s">
        <v>83</v>
      </c>
      <c r="B62" s="65">
        <f>SUM(B61)</f>
        <v>-78673587.469999999</v>
      </c>
      <c r="C62" s="65">
        <f t="shared" ref="C62:I62" si="25">SUM(C61)</f>
        <v>0</v>
      </c>
      <c r="D62" s="65">
        <f t="shared" si="25"/>
        <v>0</v>
      </c>
      <c r="E62" s="65">
        <f t="shared" si="25"/>
        <v>0</v>
      </c>
      <c r="F62" s="65">
        <f t="shared" si="25"/>
        <v>0</v>
      </c>
      <c r="G62" s="65">
        <f t="shared" si="25"/>
        <v>-78673587.469999999</v>
      </c>
      <c r="H62" s="65">
        <f t="shared" si="25"/>
        <v>0</v>
      </c>
      <c r="I62" s="65">
        <f t="shared" si="25"/>
        <v>-78673587.469999999</v>
      </c>
      <c r="J62" s="119"/>
    </row>
    <row r="63" spans="1:12" x14ac:dyDescent="0.3">
      <c r="A63" s="62" t="s">
        <v>84</v>
      </c>
      <c r="B63" s="73">
        <f>B47+B56+B59+B62</f>
        <v>1004701467.6200001</v>
      </c>
      <c r="C63" s="73">
        <f t="shared" ref="C63:I63" si="26">C47+C56+C59+C62</f>
        <v>268470709.46999991</v>
      </c>
      <c r="D63" s="73">
        <f t="shared" si="26"/>
        <v>0</v>
      </c>
      <c r="E63" s="74">
        <f t="shared" si="26"/>
        <v>0</v>
      </c>
      <c r="F63" s="74">
        <f t="shared" si="26"/>
        <v>0</v>
      </c>
      <c r="G63" s="73">
        <f t="shared" si="26"/>
        <v>1004701467.6200001</v>
      </c>
      <c r="H63" s="73">
        <f t="shared" si="26"/>
        <v>268470709.46999991</v>
      </c>
      <c r="I63" s="73">
        <f t="shared" si="26"/>
        <v>1273172177.0900002</v>
      </c>
      <c r="J63" s="119"/>
      <c r="L63" s="2"/>
    </row>
    <row r="64" spans="1:12" x14ac:dyDescent="0.3">
      <c r="A64" s="64"/>
      <c r="B64" s="63"/>
      <c r="C64" s="63"/>
      <c r="D64" s="63"/>
      <c r="E64" s="63"/>
      <c r="F64" s="63"/>
      <c r="G64" s="63"/>
      <c r="H64" s="63"/>
      <c r="I64" s="63"/>
      <c r="J64" s="119"/>
    </row>
    <row r="65" spans="1:10" ht="15" thickBot="1" x14ac:dyDescent="0.35">
      <c r="A65" s="62" t="s">
        <v>85</v>
      </c>
      <c r="B65" s="61">
        <f>B41-B63</f>
        <v>1574322100.2999985</v>
      </c>
      <c r="C65" s="61">
        <f t="shared" ref="C65:I65" si="27">C41-C63</f>
        <v>556661102.49000013</v>
      </c>
      <c r="D65" s="61">
        <f t="shared" si="27"/>
        <v>0</v>
      </c>
      <c r="E65" s="61">
        <f t="shared" si="27"/>
        <v>0</v>
      </c>
      <c r="F65" s="61">
        <f t="shared" si="27"/>
        <v>0</v>
      </c>
      <c r="G65" s="61">
        <f t="shared" si="27"/>
        <v>1574322100.2999985</v>
      </c>
      <c r="H65" s="61">
        <f t="shared" si="27"/>
        <v>556661102.49000013</v>
      </c>
      <c r="I65" s="61">
        <f t="shared" si="27"/>
        <v>2130983202.7899981</v>
      </c>
      <c r="J65" s="119"/>
    </row>
    <row r="66" spans="1:10" ht="15" thickTop="1" x14ac:dyDescent="0.3">
      <c r="A66" s="64"/>
      <c r="B66" s="68"/>
      <c r="C66" s="68"/>
      <c r="D66" s="68"/>
      <c r="E66" s="68"/>
      <c r="F66" s="68"/>
      <c r="G66" s="68"/>
      <c r="H66" s="68"/>
      <c r="I66" s="68"/>
      <c r="J66" s="119"/>
    </row>
    <row r="67" spans="1:10" x14ac:dyDescent="0.3">
      <c r="A67" s="62" t="s">
        <v>86</v>
      </c>
      <c r="B67" s="68"/>
      <c r="C67" s="68"/>
      <c r="D67" s="68"/>
      <c r="E67" s="68"/>
      <c r="F67" s="68"/>
      <c r="G67" s="68"/>
      <c r="H67" s="68"/>
      <c r="I67" s="68"/>
      <c r="J67" s="119"/>
    </row>
    <row r="68" spans="1:10" x14ac:dyDescent="0.3">
      <c r="A68" s="66" t="s">
        <v>87</v>
      </c>
      <c r="B68" s="68"/>
      <c r="C68" s="68"/>
      <c r="D68" s="68"/>
      <c r="E68" s="68"/>
      <c r="F68" s="68"/>
      <c r="G68" s="68"/>
      <c r="H68" s="68"/>
      <c r="I68" s="68"/>
      <c r="J68" s="119"/>
    </row>
    <row r="69" spans="1:10" x14ac:dyDescent="0.3">
      <c r="A69" s="67" t="s">
        <v>88</v>
      </c>
      <c r="B69" s="68"/>
      <c r="C69" s="68"/>
      <c r="D69" s="68"/>
      <c r="E69" s="68"/>
      <c r="F69" s="68"/>
      <c r="G69" s="68"/>
      <c r="H69" s="68"/>
      <c r="I69" s="68"/>
      <c r="J69" s="119"/>
    </row>
    <row r="70" spans="1:10" x14ac:dyDescent="0.3">
      <c r="A70" s="66" t="s">
        <v>89</v>
      </c>
      <c r="B70" s="65">
        <v>1589924.9</v>
      </c>
      <c r="C70" s="65">
        <v>0</v>
      </c>
      <c r="D70" s="65">
        <v>0</v>
      </c>
      <c r="E70" s="65">
        <v>0</v>
      </c>
      <c r="F70" s="65">
        <v>0</v>
      </c>
      <c r="G70" s="65">
        <f t="shared" ref="G70:G133" si="28">B70+E70</f>
        <v>1589924.9</v>
      </c>
      <c r="H70" s="65">
        <f t="shared" ref="H70:H133" si="29">C70+F70</f>
        <v>0</v>
      </c>
      <c r="I70" s="65">
        <f t="shared" ref="I70:I133" si="30">SUM(G70:H70)</f>
        <v>1589924.9</v>
      </c>
      <c r="J70" s="119"/>
    </row>
    <row r="71" spans="1:10" x14ac:dyDescent="0.3">
      <c r="A71" s="66" t="s">
        <v>90</v>
      </c>
      <c r="B71" s="65">
        <v>9223286.8699999899</v>
      </c>
      <c r="C71" s="65">
        <v>0</v>
      </c>
      <c r="D71" s="65">
        <v>0</v>
      </c>
      <c r="E71" s="65">
        <v>0</v>
      </c>
      <c r="F71" s="65">
        <v>0</v>
      </c>
      <c r="G71" s="65">
        <f t="shared" si="28"/>
        <v>9223286.8699999899</v>
      </c>
      <c r="H71" s="65">
        <f t="shared" si="29"/>
        <v>0</v>
      </c>
      <c r="I71" s="65">
        <f t="shared" si="30"/>
        <v>9223286.8699999899</v>
      </c>
      <c r="J71" s="119"/>
    </row>
    <row r="72" spans="1:10" x14ac:dyDescent="0.3">
      <c r="A72" s="66" t="s">
        <v>91</v>
      </c>
      <c r="B72" s="65">
        <v>1808073.33</v>
      </c>
      <c r="C72" s="65">
        <v>0</v>
      </c>
      <c r="D72" s="65">
        <v>0</v>
      </c>
      <c r="E72" s="65">
        <v>0</v>
      </c>
      <c r="F72" s="65">
        <v>0</v>
      </c>
      <c r="G72" s="65">
        <f t="shared" si="28"/>
        <v>1808073.33</v>
      </c>
      <c r="H72" s="65">
        <f t="shared" si="29"/>
        <v>0</v>
      </c>
      <c r="I72" s="65">
        <f t="shared" si="30"/>
        <v>1808073.33</v>
      </c>
      <c r="J72" s="119"/>
    </row>
    <row r="73" spans="1:10" x14ac:dyDescent="0.3">
      <c r="A73" s="66" t="s">
        <v>92</v>
      </c>
      <c r="B73" s="65">
        <v>11019914.59</v>
      </c>
      <c r="C73" s="65">
        <v>0</v>
      </c>
      <c r="D73" s="65">
        <v>0</v>
      </c>
      <c r="E73" s="65">
        <v>0</v>
      </c>
      <c r="F73" s="65">
        <v>0</v>
      </c>
      <c r="G73" s="65">
        <f t="shared" si="28"/>
        <v>11019914.59</v>
      </c>
      <c r="H73" s="65">
        <f t="shared" si="29"/>
        <v>0</v>
      </c>
      <c r="I73" s="65">
        <f t="shared" si="30"/>
        <v>11019914.59</v>
      </c>
      <c r="J73" s="119"/>
    </row>
    <row r="74" spans="1:10" x14ac:dyDescent="0.3">
      <c r="A74" s="66" t="s">
        <v>93</v>
      </c>
      <c r="B74" s="65">
        <v>73281.76999999999</v>
      </c>
      <c r="C74" s="65">
        <v>0</v>
      </c>
      <c r="D74" s="65">
        <v>0</v>
      </c>
      <c r="E74" s="65">
        <v>0</v>
      </c>
      <c r="F74" s="65">
        <v>0</v>
      </c>
      <c r="G74" s="65">
        <f t="shared" si="28"/>
        <v>73281.76999999999</v>
      </c>
      <c r="H74" s="65">
        <f t="shared" si="29"/>
        <v>0</v>
      </c>
      <c r="I74" s="65">
        <f t="shared" si="30"/>
        <v>73281.76999999999</v>
      </c>
      <c r="J74" s="119"/>
    </row>
    <row r="75" spans="1:10" x14ac:dyDescent="0.3">
      <c r="A75" s="66" t="s">
        <v>94</v>
      </c>
      <c r="B75" s="65">
        <v>1757282.2</v>
      </c>
      <c r="C75" s="65">
        <v>0</v>
      </c>
      <c r="D75" s="65">
        <v>0</v>
      </c>
      <c r="E75" s="65">
        <v>0</v>
      </c>
      <c r="F75" s="65">
        <v>0</v>
      </c>
      <c r="G75" s="65">
        <f t="shared" si="28"/>
        <v>1757282.2</v>
      </c>
      <c r="H75" s="65">
        <f t="shared" si="29"/>
        <v>0</v>
      </c>
      <c r="I75" s="65">
        <f t="shared" si="30"/>
        <v>1757282.2</v>
      </c>
      <c r="J75" s="119"/>
    </row>
    <row r="76" spans="1:10" x14ac:dyDescent="0.3">
      <c r="A76" s="66" t="s">
        <v>95</v>
      </c>
      <c r="B76" s="65">
        <v>1795659.2</v>
      </c>
      <c r="C76" s="65">
        <v>0</v>
      </c>
      <c r="D76" s="65">
        <v>0</v>
      </c>
      <c r="E76" s="65">
        <v>0</v>
      </c>
      <c r="F76" s="65">
        <v>0</v>
      </c>
      <c r="G76" s="65">
        <f t="shared" si="28"/>
        <v>1795659.2</v>
      </c>
      <c r="H76" s="65">
        <f t="shared" si="29"/>
        <v>0</v>
      </c>
      <c r="I76" s="65">
        <f t="shared" si="30"/>
        <v>1795659.2</v>
      </c>
      <c r="J76" s="119"/>
    </row>
    <row r="77" spans="1:10" x14ac:dyDescent="0.3">
      <c r="A77" s="66" t="s">
        <v>96</v>
      </c>
      <c r="B77" s="65">
        <v>14065116.690000001</v>
      </c>
      <c r="C77" s="65">
        <v>0</v>
      </c>
      <c r="D77" s="65">
        <v>0</v>
      </c>
      <c r="E77" s="65">
        <v>0</v>
      </c>
      <c r="F77" s="65">
        <v>0</v>
      </c>
      <c r="G77" s="65">
        <f t="shared" si="28"/>
        <v>14065116.690000001</v>
      </c>
      <c r="H77" s="65">
        <f t="shared" si="29"/>
        <v>0</v>
      </c>
      <c r="I77" s="65">
        <f t="shared" si="30"/>
        <v>14065116.690000001</v>
      </c>
      <c r="J77" s="119"/>
    </row>
    <row r="78" spans="1:10" x14ac:dyDescent="0.3">
      <c r="A78" s="66" t="s">
        <v>97</v>
      </c>
      <c r="B78" s="65">
        <v>9234811.6999999993</v>
      </c>
      <c r="C78" s="65">
        <v>0</v>
      </c>
      <c r="D78" s="65">
        <v>0</v>
      </c>
      <c r="E78" s="65">
        <v>0</v>
      </c>
      <c r="F78" s="65">
        <v>0</v>
      </c>
      <c r="G78" s="65">
        <f t="shared" si="28"/>
        <v>9234811.6999999993</v>
      </c>
      <c r="H78" s="65">
        <f t="shared" si="29"/>
        <v>0</v>
      </c>
      <c r="I78" s="65">
        <f t="shared" si="30"/>
        <v>9234811.6999999993</v>
      </c>
      <c r="J78" s="119"/>
    </row>
    <row r="79" spans="1:10" x14ac:dyDescent="0.3">
      <c r="A79" s="66" t="s">
        <v>98</v>
      </c>
      <c r="B79" s="65">
        <v>3991223.9299999997</v>
      </c>
      <c r="C79" s="65">
        <v>0</v>
      </c>
      <c r="D79" s="65">
        <v>0</v>
      </c>
      <c r="E79" s="65">
        <v>0</v>
      </c>
      <c r="F79" s="65">
        <v>0</v>
      </c>
      <c r="G79" s="65">
        <f t="shared" si="28"/>
        <v>3991223.9299999997</v>
      </c>
      <c r="H79" s="65">
        <f t="shared" si="29"/>
        <v>0</v>
      </c>
      <c r="I79" s="65">
        <f t="shared" si="30"/>
        <v>3991223.9299999997</v>
      </c>
      <c r="J79" s="119"/>
    </row>
    <row r="80" spans="1:10" x14ac:dyDescent="0.3">
      <c r="A80" s="66" t="s">
        <v>99</v>
      </c>
      <c r="B80" s="65">
        <v>2105200.2400000002</v>
      </c>
      <c r="C80" s="65">
        <v>0</v>
      </c>
      <c r="D80" s="65">
        <v>0</v>
      </c>
      <c r="E80" s="65">
        <v>0</v>
      </c>
      <c r="F80" s="65">
        <v>0</v>
      </c>
      <c r="G80" s="65">
        <f t="shared" si="28"/>
        <v>2105200.2400000002</v>
      </c>
      <c r="H80" s="65">
        <f t="shared" si="29"/>
        <v>0</v>
      </c>
      <c r="I80" s="65">
        <f t="shared" si="30"/>
        <v>2105200.2400000002</v>
      </c>
      <c r="J80" s="119"/>
    </row>
    <row r="81" spans="1:10" x14ac:dyDescent="0.3">
      <c r="A81" s="66" t="s">
        <v>100</v>
      </c>
      <c r="B81" s="65">
        <v>0</v>
      </c>
      <c r="C81" s="65">
        <v>0</v>
      </c>
      <c r="D81" s="65">
        <v>0</v>
      </c>
      <c r="E81" s="65">
        <v>0</v>
      </c>
      <c r="F81" s="65">
        <v>0</v>
      </c>
      <c r="G81" s="65">
        <f t="shared" si="28"/>
        <v>0</v>
      </c>
      <c r="H81" s="65">
        <f t="shared" si="29"/>
        <v>0</v>
      </c>
      <c r="I81" s="65">
        <f t="shared" si="30"/>
        <v>0</v>
      </c>
      <c r="J81" s="119"/>
    </row>
    <row r="82" spans="1:10" x14ac:dyDescent="0.3">
      <c r="A82" s="66" t="s">
        <v>101</v>
      </c>
      <c r="B82" s="65">
        <v>3464144.46</v>
      </c>
      <c r="C82" s="65">
        <v>0</v>
      </c>
      <c r="D82" s="65">
        <v>0</v>
      </c>
      <c r="E82" s="65">
        <v>0</v>
      </c>
      <c r="F82" s="65">
        <v>0</v>
      </c>
      <c r="G82" s="65">
        <f t="shared" si="28"/>
        <v>3464144.46</v>
      </c>
      <c r="H82" s="65">
        <f t="shared" si="29"/>
        <v>0</v>
      </c>
      <c r="I82" s="65">
        <f t="shared" si="30"/>
        <v>3464144.46</v>
      </c>
      <c r="J82" s="119"/>
    </row>
    <row r="83" spans="1:10" x14ac:dyDescent="0.3">
      <c r="A83" s="66" t="s">
        <v>102</v>
      </c>
      <c r="B83" s="65">
        <v>234840.15999999992</v>
      </c>
      <c r="C83" s="65">
        <v>0</v>
      </c>
      <c r="D83" s="65">
        <v>0</v>
      </c>
      <c r="E83" s="65">
        <v>0</v>
      </c>
      <c r="F83" s="65">
        <v>0</v>
      </c>
      <c r="G83" s="65">
        <f t="shared" si="28"/>
        <v>234840.15999999992</v>
      </c>
      <c r="H83" s="65">
        <f t="shared" si="29"/>
        <v>0</v>
      </c>
      <c r="I83" s="65">
        <f t="shared" si="30"/>
        <v>234840.15999999992</v>
      </c>
      <c r="J83" s="119"/>
    </row>
    <row r="84" spans="1:10" x14ac:dyDescent="0.3">
      <c r="A84" s="66" t="s">
        <v>103</v>
      </c>
      <c r="B84" s="65">
        <v>2176386.61</v>
      </c>
      <c r="C84" s="65">
        <v>0</v>
      </c>
      <c r="D84" s="65">
        <v>0</v>
      </c>
      <c r="E84" s="65">
        <v>0</v>
      </c>
      <c r="F84" s="65">
        <v>0</v>
      </c>
      <c r="G84" s="65">
        <f t="shared" si="28"/>
        <v>2176386.61</v>
      </c>
      <c r="H84" s="65">
        <f t="shared" si="29"/>
        <v>0</v>
      </c>
      <c r="I84" s="65">
        <f t="shared" si="30"/>
        <v>2176386.61</v>
      </c>
      <c r="J84" s="119"/>
    </row>
    <row r="85" spans="1:10" x14ac:dyDescent="0.3">
      <c r="A85" s="66" t="s">
        <v>104</v>
      </c>
      <c r="B85" s="65">
        <v>0</v>
      </c>
      <c r="C85" s="65">
        <v>0</v>
      </c>
      <c r="D85" s="65">
        <v>0</v>
      </c>
      <c r="E85" s="65">
        <v>0</v>
      </c>
      <c r="F85" s="65">
        <v>0</v>
      </c>
      <c r="G85" s="65">
        <f t="shared" si="28"/>
        <v>0</v>
      </c>
      <c r="H85" s="65">
        <f t="shared" si="29"/>
        <v>0</v>
      </c>
      <c r="I85" s="65">
        <f t="shared" si="30"/>
        <v>0</v>
      </c>
      <c r="J85" s="119"/>
    </row>
    <row r="86" spans="1:10" x14ac:dyDescent="0.3">
      <c r="A86" s="66" t="s">
        <v>105</v>
      </c>
      <c r="B86" s="65">
        <v>286873.94</v>
      </c>
      <c r="C86" s="65">
        <v>0</v>
      </c>
      <c r="D86" s="65">
        <v>0</v>
      </c>
      <c r="E86" s="65">
        <v>0</v>
      </c>
      <c r="F86" s="65">
        <v>0</v>
      </c>
      <c r="G86" s="65">
        <f t="shared" si="28"/>
        <v>286873.94</v>
      </c>
      <c r="H86" s="65">
        <f t="shared" si="29"/>
        <v>0</v>
      </c>
      <c r="I86" s="65">
        <f t="shared" si="30"/>
        <v>286873.94</v>
      </c>
      <c r="J86" s="119"/>
    </row>
    <row r="87" spans="1:10" x14ac:dyDescent="0.3">
      <c r="A87" s="66" t="s">
        <v>106</v>
      </c>
      <c r="B87" s="65">
        <v>303983.299999999</v>
      </c>
      <c r="C87" s="65">
        <v>0</v>
      </c>
      <c r="D87" s="65">
        <v>0</v>
      </c>
      <c r="E87" s="65">
        <v>0</v>
      </c>
      <c r="F87" s="65">
        <v>0</v>
      </c>
      <c r="G87" s="65">
        <f t="shared" si="28"/>
        <v>303983.299999999</v>
      </c>
      <c r="H87" s="65">
        <f t="shared" si="29"/>
        <v>0</v>
      </c>
      <c r="I87" s="65">
        <f t="shared" si="30"/>
        <v>303983.299999999</v>
      </c>
      <c r="J87" s="119"/>
    </row>
    <row r="88" spans="1:10" x14ac:dyDescent="0.3">
      <c r="A88" s="66" t="s">
        <v>107</v>
      </c>
      <c r="B88" s="65">
        <v>494557.07</v>
      </c>
      <c r="C88" s="65">
        <v>0</v>
      </c>
      <c r="D88" s="65">
        <v>0</v>
      </c>
      <c r="E88" s="65">
        <v>0</v>
      </c>
      <c r="F88" s="65">
        <v>0</v>
      </c>
      <c r="G88" s="65">
        <f t="shared" si="28"/>
        <v>494557.07</v>
      </c>
      <c r="H88" s="65">
        <f t="shared" si="29"/>
        <v>0</v>
      </c>
      <c r="I88" s="65">
        <f t="shared" si="30"/>
        <v>494557.07</v>
      </c>
      <c r="J88" s="119"/>
    </row>
    <row r="89" spans="1:10" x14ac:dyDescent="0.3">
      <c r="A89" s="66" t="s">
        <v>108</v>
      </c>
      <c r="B89" s="65">
        <v>1328721.6000000001</v>
      </c>
      <c r="C89" s="65">
        <v>0</v>
      </c>
      <c r="D89" s="65">
        <v>0</v>
      </c>
      <c r="E89" s="65">
        <v>0</v>
      </c>
      <c r="F89" s="65">
        <v>0</v>
      </c>
      <c r="G89" s="65">
        <f t="shared" si="28"/>
        <v>1328721.6000000001</v>
      </c>
      <c r="H89" s="65">
        <f t="shared" si="29"/>
        <v>0</v>
      </c>
      <c r="I89" s="65">
        <f t="shared" si="30"/>
        <v>1328721.6000000001</v>
      </c>
      <c r="J89" s="119"/>
    </row>
    <row r="90" spans="1:10" x14ac:dyDescent="0.3">
      <c r="A90" s="66" t="s">
        <v>109</v>
      </c>
      <c r="B90" s="65">
        <v>3823691.2</v>
      </c>
      <c r="C90" s="65">
        <v>0</v>
      </c>
      <c r="D90" s="65">
        <v>0</v>
      </c>
      <c r="E90" s="65">
        <v>0</v>
      </c>
      <c r="F90" s="65">
        <v>0</v>
      </c>
      <c r="G90" s="65">
        <f t="shared" si="28"/>
        <v>3823691.2</v>
      </c>
      <c r="H90" s="65">
        <f t="shared" si="29"/>
        <v>0</v>
      </c>
      <c r="I90" s="65">
        <f t="shared" si="30"/>
        <v>3823691.2</v>
      </c>
      <c r="J90" s="119"/>
    </row>
    <row r="91" spans="1:10" x14ac:dyDescent="0.3">
      <c r="A91" s="66" t="s">
        <v>110</v>
      </c>
      <c r="B91" s="65">
        <v>3347696.7899999991</v>
      </c>
      <c r="C91" s="65">
        <v>0</v>
      </c>
      <c r="D91" s="65">
        <v>0</v>
      </c>
      <c r="E91" s="65">
        <v>0</v>
      </c>
      <c r="F91" s="65">
        <v>0</v>
      </c>
      <c r="G91" s="65">
        <f t="shared" si="28"/>
        <v>3347696.7899999991</v>
      </c>
      <c r="H91" s="65">
        <f t="shared" si="29"/>
        <v>0</v>
      </c>
      <c r="I91" s="65">
        <f t="shared" si="30"/>
        <v>3347696.7899999991</v>
      </c>
      <c r="J91" s="119"/>
    </row>
    <row r="92" spans="1:10" x14ac:dyDescent="0.3">
      <c r="A92" s="66" t="s">
        <v>111</v>
      </c>
      <c r="B92" s="65">
        <v>11280142.659999989</v>
      </c>
      <c r="C92" s="65">
        <v>0</v>
      </c>
      <c r="D92" s="65">
        <v>0</v>
      </c>
      <c r="E92" s="65">
        <v>0</v>
      </c>
      <c r="F92" s="65">
        <v>0</v>
      </c>
      <c r="G92" s="65">
        <f t="shared" si="28"/>
        <v>11280142.659999989</v>
      </c>
      <c r="H92" s="65">
        <f t="shared" si="29"/>
        <v>0</v>
      </c>
      <c r="I92" s="65">
        <f t="shared" si="30"/>
        <v>11280142.659999989</v>
      </c>
      <c r="J92" s="119"/>
    </row>
    <row r="93" spans="1:10" x14ac:dyDescent="0.3">
      <c r="A93" s="66" t="s">
        <v>112</v>
      </c>
      <c r="B93" s="65">
        <v>5217595.5</v>
      </c>
      <c r="C93" s="65">
        <v>0</v>
      </c>
      <c r="D93" s="65">
        <v>0</v>
      </c>
      <c r="E93" s="65">
        <v>0</v>
      </c>
      <c r="F93" s="65">
        <v>0</v>
      </c>
      <c r="G93" s="65">
        <f t="shared" si="28"/>
        <v>5217595.5</v>
      </c>
      <c r="H93" s="65">
        <f t="shared" si="29"/>
        <v>0</v>
      </c>
      <c r="I93" s="65">
        <f t="shared" si="30"/>
        <v>5217595.5</v>
      </c>
      <c r="J93" s="119"/>
    </row>
    <row r="94" spans="1:10" x14ac:dyDescent="0.3">
      <c r="A94" s="66" t="s">
        <v>113</v>
      </c>
      <c r="B94" s="65">
        <v>5959376.1199999899</v>
      </c>
      <c r="C94" s="65">
        <v>0</v>
      </c>
      <c r="D94" s="65">
        <v>0</v>
      </c>
      <c r="E94" s="65">
        <v>0</v>
      </c>
      <c r="F94" s="65">
        <v>0</v>
      </c>
      <c r="G94" s="65">
        <f t="shared" si="28"/>
        <v>5959376.1199999899</v>
      </c>
      <c r="H94" s="65">
        <f t="shared" si="29"/>
        <v>0</v>
      </c>
      <c r="I94" s="65">
        <f t="shared" si="30"/>
        <v>5959376.1199999899</v>
      </c>
      <c r="J94" s="119"/>
    </row>
    <row r="95" spans="1:10" x14ac:dyDescent="0.3">
      <c r="A95" s="66" t="s">
        <v>114</v>
      </c>
      <c r="B95" s="65">
        <v>610417.19999999995</v>
      </c>
      <c r="C95" s="65">
        <v>0</v>
      </c>
      <c r="D95" s="65">
        <v>0</v>
      </c>
      <c r="E95" s="65">
        <v>0</v>
      </c>
      <c r="F95" s="65">
        <v>0</v>
      </c>
      <c r="G95" s="65">
        <f t="shared" si="28"/>
        <v>610417.19999999995</v>
      </c>
      <c r="H95" s="65">
        <f t="shared" si="29"/>
        <v>0</v>
      </c>
      <c r="I95" s="65">
        <f t="shared" si="30"/>
        <v>610417.19999999995</v>
      </c>
      <c r="J95" s="119"/>
    </row>
    <row r="96" spans="1:10" x14ac:dyDescent="0.3">
      <c r="A96" s="66" t="s">
        <v>115</v>
      </c>
      <c r="B96" s="65">
        <v>856571.59999999893</v>
      </c>
      <c r="C96" s="65">
        <v>0</v>
      </c>
      <c r="D96" s="65">
        <v>0</v>
      </c>
      <c r="E96" s="65">
        <v>0</v>
      </c>
      <c r="F96" s="65">
        <v>0</v>
      </c>
      <c r="G96" s="65">
        <f t="shared" si="28"/>
        <v>856571.59999999893</v>
      </c>
      <c r="H96" s="65">
        <f t="shared" si="29"/>
        <v>0</v>
      </c>
      <c r="I96" s="65">
        <f t="shared" si="30"/>
        <v>856571.59999999893</v>
      </c>
      <c r="J96" s="119"/>
    </row>
    <row r="97" spans="1:10" x14ac:dyDescent="0.3">
      <c r="A97" s="66" t="s">
        <v>116</v>
      </c>
      <c r="B97" s="65">
        <v>28553988.589999989</v>
      </c>
      <c r="C97" s="65">
        <v>0</v>
      </c>
      <c r="D97" s="65">
        <v>0</v>
      </c>
      <c r="E97" s="65">
        <v>0</v>
      </c>
      <c r="F97" s="65">
        <v>0</v>
      </c>
      <c r="G97" s="65">
        <f t="shared" si="28"/>
        <v>28553988.589999989</v>
      </c>
      <c r="H97" s="65">
        <f t="shared" si="29"/>
        <v>0</v>
      </c>
      <c r="I97" s="65">
        <f t="shared" si="30"/>
        <v>28553988.589999989</v>
      </c>
      <c r="J97" s="119"/>
    </row>
    <row r="98" spans="1:10" x14ac:dyDescent="0.3">
      <c r="A98" s="66" t="s">
        <v>117</v>
      </c>
      <c r="B98" s="65">
        <v>827288.25</v>
      </c>
      <c r="C98" s="65">
        <v>0</v>
      </c>
      <c r="D98" s="65">
        <v>0</v>
      </c>
      <c r="E98" s="65">
        <v>0</v>
      </c>
      <c r="F98" s="65">
        <v>0</v>
      </c>
      <c r="G98" s="65">
        <f t="shared" si="28"/>
        <v>827288.25</v>
      </c>
      <c r="H98" s="65">
        <f t="shared" si="29"/>
        <v>0</v>
      </c>
      <c r="I98" s="65">
        <f t="shared" si="30"/>
        <v>827288.25</v>
      </c>
      <c r="J98" s="119"/>
    </row>
    <row r="99" spans="1:10" x14ac:dyDescent="0.3">
      <c r="A99" s="66" t="s">
        <v>118</v>
      </c>
      <c r="B99" s="65">
        <v>151670.1</v>
      </c>
      <c r="C99" s="65">
        <v>0</v>
      </c>
      <c r="D99" s="65">
        <v>0</v>
      </c>
      <c r="E99" s="65">
        <v>0</v>
      </c>
      <c r="F99" s="65">
        <v>0</v>
      </c>
      <c r="G99" s="65">
        <f t="shared" si="28"/>
        <v>151670.1</v>
      </c>
      <c r="H99" s="65">
        <f t="shared" si="29"/>
        <v>0</v>
      </c>
      <c r="I99" s="65">
        <f t="shared" si="30"/>
        <v>151670.1</v>
      </c>
      <c r="J99" s="119"/>
    </row>
    <row r="100" spans="1:10" x14ac:dyDescent="0.3">
      <c r="A100" s="66" t="s">
        <v>119</v>
      </c>
      <c r="B100" s="65">
        <v>0</v>
      </c>
      <c r="C100" s="65">
        <v>0</v>
      </c>
      <c r="D100" s="65">
        <v>0</v>
      </c>
      <c r="E100" s="65">
        <v>0</v>
      </c>
      <c r="F100" s="65">
        <v>0</v>
      </c>
      <c r="G100" s="65">
        <f t="shared" si="28"/>
        <v>0</v>
      </c>
      <c r="H100" s="65">
        <f t="shared" si="29"/>
        <v>0</v>
      </c>
      <c r="I100" s="65">
        <f t="shared" si="30"/>
        <v>0</v>
      </c>
      <c r="J100" s="119"/>
    </row>
    <row r="101" spans="1:10" x14ac:dyDescent="0.3">
      <c r="A101" s="66" t="s">
        <v>120</v>
      </c>
      <c r="B101" s="65">
        <v>0</v>
      </c>
      <c r="C101" s="65">
        <v>156171.84999999998</v>
      </c>
      <c r="D101" s="65">
        <v>0</v>
      </c>
      <c r="E101" s="65">
        <v>0</v>
      </c>
      <c r="F101" s="65">
        <v>0</v>
      </c>
      <c r="G101" s="65">
        <f t="shared" si="28"/>
        <v>0</v>
      </c>
      <c r="H101" s="65">
        <f t="shared" si="29"/>
        <v>156171.84999999998</v>
      </c>
      <c r="I101" s="65">
        <f t="shared" si="30"/>
        <v>156171.84999999998</v>
      </c>
      <c r="J101" s="119"/>
    </row>
    <row r="102" spans="1:10" x14ac:dyDescent="0.3">
      <c r="A102" s="66" t="s">
        <v>121</v>
      </c>
      <c r="B102" s="65">
        <v>0</v>
      </c>
      <c r="C102" s="65">
        <v>0</v>
      </c>
      <c r="D102" s="65">
        <v>0</v>
      </c>
      <c r="E102" s="65">
        <v>0</v>
      </c>
      <c r="F102" s="65">
        <v>0</v>
      </c>
      <c r="G102" s="65">
        <f t="shared" si="28"/>
        <v>0</v>
      </c>
      <c r="H102" s="65">
        <f t="shared" si="29"/>
        <v>0</v>
      </c>
      <c r="I102" s="65">
        <f t="shared" si="30"/>
        <v>0</v>
      </c>
      <c r="J102" s="119"/>
    </row>
    <row r="103" spans="1:10" x14ac:dyDescent="0.3">
      <c r="A103" s="66" t="s">
        <v>122</v>
      </c>
      <c r="B103" s="65">
        <v>0</v>
      </c>
      <c r="C103" s="65">
        <v>0</v>
      </c>
      <c r="D103" s="65">
        <v>0</v>
      </c>
      <c r="E103" s="65">
        <v>0</v>
      </c>
      <c r="F103" s="65">
        <v>0</v>
      </c>
      <c r="G103" s="65">
        <f t="shared" si="28"/>
        <v>0</v>
      </c>
      <c r="H103" s="65">
        <f t="shared" si="29"/>
        <v>0</v>
      </c>
      <c r="I103" s="65">
        <f t="shared" si="30"/>
        <v>0</v>
      </c>
      <c r="J103" s="119"/>
    </row>
    <row r="104" spans="1:10" x14ac:dyDescent="0.3">
      <c r="A104" s="66" t="s">
        <v>123</v>
      </c>
      <c r="B104" s="65">
        <v>0</v>
      </c>
      <c r="C104" s="65">
        <v>0</v>
      </c>
      <c r="D104" s="65">
        <v>0</v>
      </c>
      <c r="E104" s="65">
        <v>0</v>
      </c>
      <c r="F104" s="65">
        <v>0</v>
      </c>
      <c r="G104" s="65">
        <f t="shared" si="28"/>
        <v>0</v>
      </c>
      <c r="H104" s="65">
        <f t="shared" si="29"/>
        <v>0</v>
      </c>
      <c r="I104" s="65">
        <f t="shared" si="30"/>
        <v>0</v>
      </c>
      <c r="J104" s="119"/>
    </row>
    <row r="105" spans="1:10" x14ac:dyDescent="0.3">
      <c r="A105" s="66" t="s">
        <v>124</v>
      </c>
      <c r="B105" s="65">
        <v>0</v>
      </c>
      <c r="C105" s="65">
        <v>0</v>
      </c>
      <c r="D105" s="65">
        <v>0</v>
      </c>
      <c r="E105" s="65">
        <v>0</v>
      </c>
      <c r="F105" s="65">
        <v>0</v>
      </c>
      <c r="G105" s="65">
        <f t="shared" si="28"/>
        <v>0</v>
      </c>
      <c r="H105" s="65">
        <f t="shared" si="29"/>
        <v>0</v>
      </c>
      <c r="I105" s="65">
        <f t="shared" si="30"/>
        <v>0</v>
      </c>
      <c r="J105" s="119"/>
    </row>
    <row r="106" spans="1:10" x14ac:dyDescent="0.3">
      <c r="A106" s="66" t="s">
        <v>125</v>
      </c>
      <c r="B106" s="65">
        <v>0</v>
      </c>
      <c r="C106" s="65">
        <v>0</v>
      </c>
      <c r="D106" s="65">
        <v>0</v>
      </c>
      <c r="E106" s="65">
        <v>0</v>
      </c>
      <c r="F106" s="65">
        <v>0</v>
      </c>
      <c r="G106" s="65">
        <f t="shared" si="28"/>
        <v>0</v>
      </c>
      <c r="H106" s="65">
        <f t="shared" si="29"/>
        <v>0</v>
      </c>
      <c r="I106" s="65">
        <f t="shared" si="30"/>
        <v>0</v>
      </c>
      <c r="J106" s="119"/>
    </row>
    <row r="107" spans="1:10" x14ac:dyDescent="0.3">
      <c r="A107" s="66" t="s">
        <v>126</v>
      </c>
      <c r="B107" s="65">
        <v>0</v>
      </c>
      <c r="C107" s="65">
        <v>2234139.939999999</v>
      </c>
      <c r="D107" s="65">
        <v>0</v>
      </c>
      <c r="E107" s="65">
        <v>0</v>
      </c>
      <c r="F107" s="65">
        <v>0</v>
      </c>
      <c r="G107" s="65">
        <f t="shared" si="28"/>
        <v>0</v>
      </c>
      <c r="H107" s="65">
        <f t="shared" si="29"/>
        <v>2234139.939999999</v>
      </c>
      <c r="I107" s="65">
        <f t="shared" si="30"/>
        <v>2234139.939999999</v>
      </c>
      <c r="J107" s="119"/>
    </row>
    <row r="108" spans="1:10" x14ac:dyDescent="0.3">
      <c r="A108" s="66" t="s">
        <v>127</v>
      </c>
      <c r="B108" s="65">
        <v>0</v>
      </c>
      <c r="C108" s="65">
        <v>-50106.39</v>
      </c>
      <c r="D108" s="65">
        <v>0</v>
      </c>
      <c r="E108" s="65">
        <v>0</v>
      </c>
      <c r="F108" s="65">
        <v>0</v>
      </c>
      <c r="G108" s="65">
        <f t="shared" si="28"/>
        <v>0</v>
      </c>
      <c r="H108" s="65">
        <f t="shared" si="29"/>
        <v>-50106.39</v>
      </c>
      <c r="I108" s="65">
        <f t="shared" si="30"/>
        <v>-50106.39</v>
      </c>
      <c r="J108" s="119"/>
    </row>
    <row r="109" spans="1:10" x14ac:dyDescent="0.3">
      <c r="A109" s="66" t="s">
        <v>128</v>
      </c>
      <c r="B109" s="65">
        <v>0</v>
      </c>
      <c r="C109" s="65">
        <v>614893.43999999994</v>
      </c>
      <c r="D109" s="65">
        <v>0</v>
      </c>
      <c r="E109" s="65">
        <v>0</v>
      </c>
      <c r="F109" s="65">
        <v>0</v>
      </c>
      <c r="G109" s="65">
        <f t="shared" si="28"/>
        <v>0</v>
      </c>
      <c r="H109" s="65">
        <f t="shared" si="29"/>
        <v>614893.43999999994</v>
      </c>
      <c r="I109" s="65">
        <f t="shared" si="30"/>
        <v>614893.43999999994</v>
      </c>
      <c r="J109" s="119"/>
    </row>
    <row r="110" spans="1:10" x14ac:dyDescent="0.3">
      <c r="A110" s="66" t="s">
        <v>129</v>
      </c>
      <c r="B110" s="65">
        <v>0</v>
      </c>
      <c r="C110" s="65">
        <v>170534.36</v>
      </c>
      <c r="D110" s="65">
        <v>0</v>
      </c>
      <c r="E110" s="65">
        <v>0</v>
      </c>
      <c r="F110" s="65">
        <v>0</v>
      </c>
      <c r="G110" s="65">
        <f t="shared" si="28"/>
        <v>0</v>
      </c>
      <c r="H110" s="65">
        <f t="shared" si="29"/>
        <v>170534.36</v>
      </c>
      <c r="I110" s="65">
        <f t="shared" si="30"/>
        <v>170534.36</v>
      </c>
      <c r="J110" s="119"/>
    </row>
    <row r="111" spans="1:10" x14ac:dyDescent="0.3">
      <c r="A111" s="66" t="s">
        <v>130</v>
      </c>
      <c r="B111" s="65">
        <v>0</v>
      </c>
      <c r="C111" s="65">
        <v>0</v>
      </c>
      <c r="D111" s="65">
        <v>0</v>
      </c>
      <c r="E111" s="65">
        <v>0</v>
      </c>
      <c r="F111" s="65">
        <v>0</v>
      </c>
      <c r="G111" s="65">
        <f t="shared" si="28"/>
        <v>0</v>
      </c>
      <c r="H111" s="65">
        <f t="shared" si="29"/>
        <v>0</v>
      </c>
      <c r="I111" s="65">
        <f t="shared" si="30"/>
        <v>0</v>
      </c>
      <c r="J111" s="119"/>
    </row>
    <row r="112" spans="1:10" x14ac:dyDescent="0.3">
      <c r="A112" s="66" t="s">
        <v>131</v>
      </c>
      <c r="B112" s="65">
        <v>0</v>
      </c>
      <c r="C112" s="65">
        <v>20981.669999999991</v>
      </c>
      <c r="D112" s="65">
        <v>0</v>
      </c>
      <c r="E112" s="65">
        <v>0</v>
      </c>
      <c r="F112" s="65">
        <v>0</v>
      </c>
      <c r="G112" s="65">
        <f t="shared" si="28"/>
        <v>0</v>
      </c>
      <c r="H112" s="65">
        <f t="shared" si="29"/>
        <v>20981.669999999991</v>
      </c>
      <c r="I112" s="65">
        <f t="shared" si="30"/>
        <v>20981.669999999991</v>
      </c>
      <c r="J112" s="119"/>
    </row>
    <row r="113" spans="1:10" x14ac:dyDescent="0.3">
      <c r="A113" s="66" t="s">
        <v>132</v>
      </c>
      <c r="B113" s="65">
        <v>0</v>
      </c>
      <c r="C113" s="65">
        <v>8293.31</v>
      </c>
      <c r="D113" s="65">
        <v>0</v>
      </c>
      <c r="E113" s="65">
        <v>0</v>
      </c>
      <c r="F113" s="65">
        <v>0</v>
      </c>
      <c r="G113" s="65">
        <f t="shared" si="28"/>
        <v>0</v>
      </c>
      <c r="H113" s="65">
        <f t="shared" si="29"/>
        <v>8293.31</v>
      </c>
      <c r="I113" s="65">
        <f t="shared" si="30"/>
        <v>8293.31</v>
      </c>
      <c r="J113" s="119"/>
    </row>
    <row r="114" spans="1:10" x14ac:dyDescent="0.3">
      <c r="A114" s="66" t="s">
        <v>133</v>
      </c>
      <c r="B114" s="65">
        <v>0</v>
      </c>
      <c r="C114" s="65">
        <v>300462.69999999995</v>
      </c>
      <c r="D114" s="65">
        <v>0</v>
      </c>
      <c r="E114" s="65">
        <v>0</v>
      </c>
      <c r="F114" s="65">
        <v>0</v>
      </c>
      <c r="G114" s="65">
        <f t="shared" si="28"/>
        <v>0</v>
      </c>
      <c r="H114" s="65">
        <f t="shared" si="29"/>
        <v>300462.69999999995</v>
      </c>
      <c r="I114" s="65">
        <f t="shared" si="30"/>
        <v>300462.69999999995</v>
      </c>
      <c r="J114" s="119"/>
    </row>
    <row r="115" spans="1:10" x14ac:dyDescent="0.3">
      <c r="A115" s="66" t="s">
        <v>134</v>
      </c>
      <c r="B115" s="65">
        <v>0</v>
      </c>
      <c r="C115" s="65">
        <v>30063.17</v>
      </c>
      <c r="D115" s="65">
        <v>0</v>
      </c>
      <c r="E115" s="65">
        <v>0</v>
      </c>
      <c r="F115" s="65">
        <v>0</v>
      </c>
      <c r="G115" s="65">
        <f t="shared" si="28"/>
        <v>0</v>
      </c>
      <c r="H115" s="65">
        <f t="shared" si="29"/>
        <v>30063.17</v>
      </c>
      <c r="I115" s="65">
        <f t="shared" si="30"/>
        <v>30063.17</v>
      </c>
      <c r="J115" s="119"/>
    </row>
    <row r="116" spans="1:10" x14ac:dyDescent="0.3">
      <c r="A116" s="66" t="s">
        <v>135</v>
      </c>
      <c r="B116" s="65">
        <v>0</v>
      </c>
      <c r="C116" s="65">
        <v>8137.2699999999995</v>
      </c>
      <c r="D116" s="65">
        <v>0</v>
      </c>
      <c r="E116" s="65">
        <v>0</v>
      </c>
      <c r="F116" s="65">
        <v>0</v>
      </c>
      <c r="G116" s="65">
        <f t="shared" si="28"/>
        <v>0</v>
      </c>
      <c r="H116" s="65">
        <f t="shared" si="29"/>
        <v>8137.2699999999995</v>
      </c>
      <c r="I116" s="65">
        <f t="shared" si="30"/>
        <v>8137.2699999999995</v>
      </c>
      <c r="J116" s="119"/>
    </row>
    <row r="117" spans="1:10" x14ac:dyDescent="0.3">
      <c r="A117" s="66" t="s">
        <v>136</v>
      </c>
      <c r="B117" s="65">
        <v>0</v>
      </c>
      <c r="C117" s="65">
        <v>21253.38</v>
      </c>
      <c r="D117" s="65">
        <v>0</v>
      </c>
      <c r="E117" s="65">
        <v>0</v>
      </c>
      <c r="F117" s="65">
        <v>0</v>
      </c>
      <c r="G117" s="65">
        <f t="shared" si="28"/>
        <v>0</v>
      </c>
      <c r="H117" s="65">
        <f t="shared" si="29"/>
        <v>21253.38</v>
      </c>
      <c r="I117" s="65">
        <f t="shared" si="30"/>
        <v>21253.38</v>
      </c>
      <c r="J117" s="119"/>
    </row>
    <row r="118" spans="1:10" x14ac:dyDescent="0.3">
      <c r="A118" s="66" t="s">
        <v>137</v>
      </c>
      <c r="B118" s="65">
        <v>0</v>
      </c>
      <c r="C118" s="65">
        <v>0</v>
      </c>
      <c r="D118" s="65">
        <v>0</v>
      </c>
      <c r="E118" s="65">
        <v>0</v>
      </c>
      <c r="F118" s="65">
        <v>0</v>
      </c>
      <c r="G118" s="65">
        <f t="shared" si="28"/>
        <v>0</v>
      </c>
      <c r="H118" s="65">
        <f t="shared" si="29"/>
        <v>0</v>
      </c>
      <c r="I118" s="65">
        <f t="shared" si="30"/>
        <v>0</v>
      </c>
      <c r="J118" s="119"/>
    </row>
    <row r="119" spans="1:10" x14ac:dyDescent="0.3">
      <c r="A119" s="66" t="s">
        <v>138</v>
      </c>
      <c r="B119" s="65">
        <v>0</v>
      </c>
      <c r="C119" s="65">
        <v>196911.8299999999</v>
      </c>
      <c r="D119" s="65">
        <v>0</v>
      </c>
      <c r="E119" s="65">
        <v>0</v>
      </c>
      <c r="F119" s="65">
        <v>0</v>
      </c>
      <c r="G119" s="65">
        <f t="shared" si="28"/>
        <v>0</v>
      </c>
      <c r="H119" s="65">
        <f t="shared" si="29"/>
        <v>196911.8299999999</v>
      </c>
      <c r="I119" s="65">
        <f t="shared" si="30"/>
        <v>196911.8299999999</v>
      </c>
      <c r="J119" s="119"/>
    </row>
    <row r="120" spans="1:10" x14ac:dyDescent="0.3">
      <c r="A120" s="66" t="s">
        <v>139</v>
      </c>
      <c r="B120" s="65">
        <v>0</v>
      </c>
      <c r="C120" s="65">
        <v>34817.279999999999</v>
      </c>
      <c r="D120" s="65">
        <v>0</v>
      </c>
      <c r="E120" s="65">
        <v>0</v>
      </c>
      <c r="F120" s="65">
        <v>0</v>
      </c>
      <c r="G120" s="65">
        <f t="shared" si="28"/>
        <v>0</v>
      </c>
      <c r="H120" s="65">
        <f t="shared" si="29"/>
        <v>34817.279999999999</v>
      </c>
      <c r="I120" s="65">
        <f t="shared" si="30"/>
        <v>34817.279999999999</v>
      </c>
      <c r="J120" s="119"/>
    </row>
    <row r="121" spans="1:10" x14ac:dyDescent="0.3">
      <c r="A121" s="66" t="s">
        <v>140</v>
      </c>
      <c r="B121" s="65">
        <v>0</v>
      </c>
      <c r="C121" s="65">
        <v>0</v>
      </c>
      <c r="D121" s="65">
        <v>0</v>
      </c>
      <c r="E121" s="65">
        <v>0</v>
      </c>
      <c r="F121" s="65">
        <v>0</v>
      </c>
      <c r="G121" s="65">
        <f t="shared" si="28"/>
        <v>0</v>
      </c>
      <c r="H121" s="65">
        <f t="shared" si="29"/>
        <v>0</v>
      </c>
      <c r="I121" s="65">
        <f t="shared" si="30"/>
        <v>0</v>
      </c>
      <c r="J121" s="119"/>
    </row>
    <row r="122" spans="1:10" x14ac:dyDescent="0.3">
      <c r="A122" s="66" t="s">
        <v>141</v>
      </c>
      <c r="B122" s="65">
        <v>0</v>
      </c>
      <c r="C122" s="65">
        <v>144758.68</v>
      </c>
      <c r="D122" s="65">
        <v>0</v>
      </c>
      <c r="E122" s="65">
        <v>0</v>
      </c>
      <c r="F122" s="65">
        <v>0</v>
      </c>
      <c r="G122" s="65">
        <f t="shared" si="28"/>
        <v>0</v>
      </c>
      <c r="H122" s="65">
        <f t="shared" si="29"/>
        <v>144758.68</v>
      </c>
      <c r="I122" s="65">
        <f t="shared" si="30"/>
        <v>144758.68</v>
      </c>
      <c r="J122" s="119"/>
    </row>
    <row r="123" spans="1:10" x14ac:dyDescent="0.3">
      <c r="A123" s="66" t="s">
        <v>142</v>
      </c>
      <c r="B123" s="65">
        <v>0</v>
      </c>
      <c r="C123" s="65">
        <v>48676.88</v>
      </c>
      <c r="D123" s="65">
        <v>0</v>
      </c>
      <c r="E123" s="65">
        <v>0</v>
      </c>
      <c r="F123" s="65">
        <v>0</v>
      </c>
      <c r="G123" s="65">
        <f t="shared" si="28"/>
        <v>0</v>
      </c>
      <c r="H123" s="65">
        <f t="shared" si="29"/>
        <v>48676.88</v>
      </c>
      <c r="I123" s="65">
        <f t="shared" si="30"/>
        <v>48676.88</v>
      </c>
      <c r="J123" s="119"/>
    </row>
    <row r="124" spans="1:10" x14ac:dyDescent="0.3">
      <c r="A124" s="66" t="s">
        <v>143</v>
      </c>
      <c r="B124" s="65">
        <v>0</v>
      </c>
      <c r="C124" s="65">
        <v>1008990.45</v>
      </c>
      <c r="D124" s="65">
        <v>0</v>
      </c>
      <c r="E124" s="65">
        <v>0</v>
      </c>
      <c r="F124" s="65">
        <v>0</v>
      </c>
      <c r="G124" s="65">
        <f t="shared" si="28"/>
        <v>0</v>
      </c>
      <c r="H124" s="65">
        <f t="shared" si="29"/>
        <v>1008990.45</v>
      </c>
      <c r="I124" s="65">
        <f t="shared" si="30"/>
        <v>1008990.45</v>
      </c>
      <c r="J124" s="119"/>
    </row>
    <row r="125" spans="1:10" x14ac:dyDescent="0.3">
      <c r="A125" s="66" t="s">
        <v>144</v>
      </c>
      <c r="B125" s="65">
        <v>0</v>
      </c>
      <c r="C125" s="65">
        <v>8188.95999999999</v>
      </c>
      <c r="D125" s="65">
        <v>0</v>
      </c>
      <c r="E125" s="65">
        <v>0</v>
      </c>
      <c r="F125" s="65">
        <v>0</v>
      </c>
      <c r="G125" s="65">
        <f t="shared" si="28"/>
        <v>0</v>
      </c>
      <c r="H125" s="65">
        <f t="shared" si="29"/>
        <v>8188.95999999999</v>
      </c>
      <c r="I125" s="65">
        <f t="shared" si="30"/>
        <v>8188.95999999999</v>
      </c>
      <c r="J125" s="119"/>
    </row>
    <row r="126" spans="1:10" x14ac:dyDescent="0.3">
      <c r="A126" s="66" t="s">
        <v>145</v>
      </c>
      <c r="B126" s="65">
        <v>0</v>
      </c>
      <c r="C126" s="65">
        <v>307952.99</v>
      </c>
      <c r="D126" s="65">
        <v>0</v>
      </c>
      <c r="E126" s="65">
        <v>0</v>
      </c>
      <c r="F126" s="65">
        <v>0</v>
      </c>
      <c r="G126" s="65">
        <f t="shared" si="28"/>
        <v>0</v>
      </c>
      <c r="H126" s="65">
        <f t="shared" si="29"/>
        <v>307952.99</v>
      </c>
      <c r="I126" s="65">
        <f t="shared" si="30"/>
        <v>307952.99</v>
      </c>
      <c r="J126" s="119"/>
    </row>
    <row r="127" spans="1:10" x14ac:dyDescent="0.3">
      <c r="A127" s="66" t="s">
        <v>146</v>
      </c>
      <c r="B127" s="65">
        <v>0</v>
      </c>
      <c r="C127" s="65">
        <v>0</v>
      </c>
      <c r="D127" s="65">
        <v>0</v>
      </c>
      <c r="E127" s="65">
        <v>0</v>
      </c>
      <c r="F127" s="65">
        <v>0</v>
      </c>
      <c r="G127" s="65">
        <f t="shared" si="28"/>
        <v>0</v>
      </c>
      <c r="H127" s="65">
        <f t="shared" si="29"/>
        <v>0</v>
      </c>
      <c r="I127" s="65">
        <f t="shared" si="30"/>
        <v>0</v>
      </c>
      <c r="J127" s="119"/>
    </row>
    <row r="128" spans="1:10" x14ac:dyDescent="0.3">
      <c r="A128" s="66" t="s">
        <v>147</v>
      </c>
      <c r="B128" s="65">
        <v>0</v>
      </c>
      <c r="C128" s="65">
        <v>106143.55</v>
      </c>
      <c r="D128" s="65">
        <v>0</v>
      </c>
      <c r="E128" s="65">
        <v>0</v>
      </c>
      <c r="F128" s="65">
        <v>0</v>
      </c>
      <c r="G128" s="65">
        <f t="shared" si="28"/>
        <v>0</v>
      </c>
      <c r="H128" s="65">
        <f t="shared" si="29"/>
        <v>106143.55</v>
      </c>
      <c r="I128" s="65">
        <f t="shared" si="30"/>
        <v>106143.55</v>
      </c>
      <c r="J128" s="119"/>
    </row>
    <row r="129" spans="1:10" x14ac:dyDescent="0.3">
      <c r="A129" s="66" t="s">
        <v>148</v>
      </c>
      <c r="B129" s="65">
        <v>0</v>
      </c>
      <c r="C129" s="65">
        <v>13851.27</v>
      </c>
      <c r="D129" s="65">
        <v>0</v>
      </c>
      <c r="E129" s="65">
        <v>0</v>
      </c>
      <c r="F129" s="65">
        <v>0</v>
      </c>
      <c r="G129" s="65">
        <f t="shared" si="28"/>
        <v>0</v>
      </c>
      <c r="H129" s="65">
        <f t="shared" si="29"/>
        <v>13851.27</v>
      </c>
      <c r="I129" s="65">
        <f t="shared" si="30"/>
        <v>13851.27</v>
      </c>
      <c r="J129" s="119"/>
    </row>
    <row r="130" spans="1:10" x14ac:dyDescent="0.3">
      <c r="A130" s="66" t="s">
        <v>149</v>
      </c>
      <c r="B130" s="65">
        <v>0</v>
      </c>
      <c r="C130" s="65">
        <v>856259.54</v>
      </c>
      <c r="D130" s="65">
        <v>0</v>
      </c>
      <c r="E130" s="65">
        <v>0</v>
      </c>
      <c r="F130" s="65">
        <v>0</v>
      </c>
      <c r="G130" s="65">
        <f t="shared" si="28"/>
        <v>0</v>
      </c>
      <c r="H130" s="65">
        <f t="shared" si="29"/>
        <v>856259.54</v>
      </c>
      <c r="I130" s="65">
        <f t="shared" si="30"/>
        <v>856259.54</v>
      </c>
      <c r="J130" s="119"/>
    </row>
    <row r="131" spans="1:10" x14ac:dyDescent="0.3">
      <c r="A131" s="66" t="s">
        <v>150</v>
      </c>
      <c r="B131" s="65">
        <v>0</v>
      </c>
      <c r="C131" s="65">
        <v>0</v>
      </c>
      <c r="D131" s="65">
        <v>0</v>
      </c>
      <c r="E131" s="65">
        <v>0</v>
      </c>
      <c r="F131" s="65">
        <v>0</v>
      </c>
      <c r="G131" s="65">
        <f t="shared" si="28"/>
        <v>0</v>
      </c>
      <c r="H131" s="65">
        <f t="shared" si="29"/>
        <v>0</v>
      </c>
      <c r="I131" s="65">
        <f t="shared" si="30"/>
        <v>0</v>
      </c>
      <c r="J131" s="119"/>
    </row>
    <row r="132" spans="1:10" x14ac:dyDescent="0.3">
      <c r="A132" s="66" t="s">
        <v>151</v>
      </c>
      <c r="B132" s="65">
        <v>0</v>
      </c>
      <c r="C132" s="65">
        <v>0</v>
      </c>
      <c r="D132" s="65">
        <v>0</v>
      </c>
      <c r="E132" s="65">
        <v>0</v>
      </c>
      <c r="F132" s="65">
        <v>0</v>
      </c>
      <c r="G132" s="65">
        <f t="shared" si="28"/>
        <v>0</v>
      </c>
      <c r="H132" s="65">
        <f t="shared" si="29"/>
        <v>0</v>
      </c>
      <c r="I132" s="65">
        <f t="shared" si="30"/>
        <v>0</v>
      </c>
      <c r="J132" s="119"/>
    </row>
    <row r="133" spans="1:10" x14ac:dyDescent="0.3">
      <c r="A133" s="66" t="s">
        <v>152</v>
      </c>
      <c r="B133" s="65">
        <v>0</v>
      </c>
      <c r="C133" s="65">
        <v>0</v>
      </c>
      <c r="D133" s="65">
        <v>0</v>
      </c>
      <c r="E133" s="65">
        <v>0</v>
      </c>
      <c r="F133" s="65">
        <v>0</v>
      </c>
      <c r="G133" s="65">
        <f t="shared" si="28"/>
        <v>0</v>
      </c>
      <c r="H133" s="65">
        <f t="shared" si="29"/>
        <v>0</v>
      </c>
      <c r="I133" s="65">
        <f t="shared" si="30"/>
        <v>0</v>
      </c>
      <c r="J133" s="119"/>
    </row>
    <row r="134" spans="1:10" x14ac:dyDescent="0.3">
      <c r="A134" s="66" t="s">
        <v>153</v>
      </c>
      <c r="B134" s="65">
        <v>0</v>
      </c>
      <c r="C134" s="65">
        <v>0</v>
      </c>
      <c r="D134" s="65">
        <v>0</v>
      </c>
      <c r="E134" s="65">
        <v>0</v>
      </c>
      <c r="F134" s="65">
        <v>0</v>
      </c>
      <c r="G134" s="65">
        <f t="shared" ref="G134:G136" si="31">B134+E134</f>
        <v>0</v>
      </c>
      <c r="H134" s="65">
        <f t="shared" ref="H134:H136" si="32">C134+F134</f>
        <v>0</v>
      </c>
      <c r="I134" s="65">
        <f t="shared" ref="I134:I136" si="33">SUM(G134:H134)</f>
        <v>0</v>
      </c>
      <c r="J134" s="119"/>
    </row>
    <row r="135" spans="1:10" x14ac:dyDescent="0.3">
      <c r="A135" s="66" t="s">
        <v>154</v>
      </c>
      <c r="B135" s="65">
        <v>0</v>
      </c>
      <c r="C135" s="65">
        <v>0</v>
      </c>
      <c r="D135" s="65">
        <v>0</v>
      </c>
      <c r="E135" s="65">
        <v>0</v>
      </c>
      <c r="F135" s="65">
        <v>0</v>
      </c>
      <c r="G135" s="65">
        <f t="shared" si="31"/>
        <v>0</v>
      </c>
      <c r="H135" s="65">
        <f t="shared" si="32"/>
        <v>0</v>
      </c>
      <c r="I135" s="65">
        <f t="shared" si="33"/>
        <v>0</v>
      </c>
      <c r="J135" s="119"/>
    </row>
    <row r="136" spans="1:10" x14ac:dyDescent="0.3">
      <c r="A136" s="66" t="s">
        <v>155</v>
      </c>
      <c r="B136" s="63">
        <v>0</v>
      </c>
      <c r="C136" s="63">
        <v>1624.6699999999989</v>
      </c>
      <c r="D136" s="63">
        <v>0</v>
      </c>
      <c r="E136" s="63">
        <v>0</v>
      </c>
      <c r="F136" s="63">
        <v>0</v>
      </c>
      <c r="G136" s="63">
        <f t="shared" si="31"/>
        <v>0</v>
      </c>
      <c r="H136" s="63">
        <f t="shared" si="32"/>
        <v>1624.6699999999989</v>
      </c>
      <c r="I136" s="63">
        <f t="shared" si="33"/>
        <v>1624.6699999999989</v>
      </c>
      <c r="J136" s="119"/>
    </row>
    <row r="137" spans="1:10" x14ac:dyDescent="0.3">
      <c r="A137" s="66" t="s">
        <v>156</v>
      </c>
      <c r="B137" s="65">
        <f>SUM(B70:B136)</f>
        <v>125581720.56999995</v>
      </c>
      <c r="C137" s="65">
        <f t="shared" ref="C137:I137" si="34">SUM(C70:C136)</f>
        <v>6243000.799999998</v>
      </c>
      <c r="D137" s="65">
        <f t="shared" si="34"/>
        <v>0</v>
      </c>
      <c r="E137" s="65">
        <f t="shared" si="34"/>
        <v>0</v>
      </c>
      <c r="F137" s="65">
        <f t="shared" si="34"/>
        <v>0</v>
      </c>
      <c r="G137" s="65">
        <f t="shared" si="34"/>
        <v>125581720.56999995</v>
      </c>
      <c r="H137" s="65">
        <f t="shared" si="34"/>
        <v>6243000.799999998</v>
      </c>
      <c r="I137" s="65">
        <f t="shared" si="34"/>
        <v>131824721.36999993</v>
      </c>
      <c r="J137" s="119"/>
    </row>
    <row r="138" spans="1:10" x14ac:dyDescent="0.3">
      <c r="A138" s="67" t="s">
        <v>157</v>
      </c>
      <c r="B138" s="65"/>
      <c r="C138" s="65"/>
      <c r="D138" s="65"/>
      <c r="E138" s="65"/>
      <c r="F138" s="65"/>
      <c r="G138" s="65"/>
      <c r="H138" s="65"/>
      <c r="I138" s="65"/>
      <c r="J138" s="119"/>
    </row>
    <row r="139" spans="1:10" x14ac:dyDescent="0.3">
      <c r="A139" s="66" t="s">
        <v>158</v>
      </c>
      <c r="B139" s="65">
        <v>2400542.52</v>
      </c>
      <c r="C139" s="65">
        <v>0</v>
      </c>
      <c r="D139" s="65">
        <v>0</v>
      </c>
      <c r="E139" s="65">
        <v>0</v>
      </c>
      <c r="F139" s="65">
        <v>0</v>
      </c>
      <c r="G139" s="65">
        <f t="shared" ref="G139:G166" si="35">B139+E139</f>
        <v>2400542.52</v>
      </c>
      <c r="H139" s="65">
        <f t="shared" ref="H139:H166" si="36">C139+F139</f>
        <v>0</v>
      </c>
      <c r="I139" s="65">
        <f t="shared" ref="I139:I166" si="37">SUM(G139:H139)</f>
        <v>2400542.52</v>
      </c>
      <c r="J139" s="119"/>
    </row>
    <row r="140" spans="1:10" x14ac:dyDescent="0.3">
      <c r="A140" s="66" t="s">
        <v>159</v>
      </c>
      <c r="B140" s="65">
        <v>0</v>
      </c>
      <c r="C140" s="65">
        <v>0</v>
      </c>
      <c r="D140" s="65">
        <v>0</v>
      </c>
      <c r="E140" s="65">
        <v>0</v>
      </c>
      <c r="F140" s="65">
        <v>0</v>
      </c>
      <c r="G140" s="65">
        <f t="shared" si="35"/>
        <v>0</v>
      </c>
      <c r="H140" s="65">
        <f t="shared" si="36"/>
        <v>0</v>
      </c>
      <c r="I140" s="65">
        <f t="shared" si="37"/>
        <v>0</v>
      </c>
      <c r="J140" s="119"/>
    </row>
    <row r="141" spans="1:10" x14ac:dyDescent="0.3">
      <c r="A141" s="66" t="s">
        <v>160</v>
      </c>
      <c r="B141" s="65">
        <v>130888.90000000001</v>
      </c>
      <c r="C141" s="65">
        <v>0</v>
      </c>
      <c r="D141" s="65">
        <v>0</v>
      </c>
      <c r="E141" s="65">
        <v>0</v>
      </c>
      <c r="F141" s="65">
        <v>0</v>
      </c>
      <c r="G141" s="65">
        <f t="shared" si="35"/>
        <v>130888.90000000001</v>
      </c>
      <c r="H141" s="65">
        <f t="shared" si="36"/>
        <v>0</v>
      </c>
      <c r="I141" s="65">
        <f t="shared" si="37"/>
        <v>130888.90000000001</v>
      </c>
      <c r="J141" s="119"/>
    </row>
    <row r="142" spans="1:10" x14ac:dyDescent="0.3">
      <c r="A142" s="66" t="s">
        <v>161</v>
      </c>
      <c r="B142" s="65">
        <v>1607547.52</v>
      </c>
      <c r="C142" s="65">
        <v>0</v>
      </c>
      <c r="D142" s="65">
        <v>0</v>
      </c>
      <c r="E142" s="65">
        <v>0</v>
      </c>
      <c r="F142" s="65">
        <v>0</v>
      </c>
      <c r="G142" s="65">
        <f t="shared" si="35"/>
        <v>1607547.52</v>
      </c>
      <c r="H142" s="65">
        <f t="shared" si="36"/>
        <v>0</v>
      </c>
      <c r="I142" s="65">
        <f t="shared" si="37"/>
        <v>1607547.52</v>
      </c>
      <c r="J142" s="119"/>
    </row>
    <row r="143" spans="1:10" x14ac:dyDescent="0.3">
      <c r="A143" s="66" t="s">
        <v>162</v>
      </c>
      <c r="B143" s="65">
        <v>625817.32999999996</v>
      </c>
      <c r="C143" s="65">
        <v>0</v>
      </c>
      <c r="D143" s="65">
        <v>0</v>
      </c>
      <c r="E143" s="65">
        <v>0</v>
      </c>
      <c r="F143" s="65">
        <v>0</v>
      </c>
      <c r="G143" s="65">
        <f t="shared" si="35"/>
        <v>625817.32999999996</v>
      </c>
      <c r="H143" s="65">
        <f t="shared" si="36"/>
        <v>0</v>
      </c>
      <c r="I143" s="65">
        <f t="shared" si="37"/>
        <v>625817.32999999996</v>
      </c>
      <c r="J143" s="119"/>
    </row>
    <row r="144" spans="1:10" x14ac:dyDescent="0.3">
      <c r="A144" s="66" t="s">
        <v>163</v>
      </c>
      <c r="B144" s="65">
        <v>2541397.7599999998</v>
      </c>
      <c r="C144" s="65">
        <v>0</v>
      </c>
      <c r="D144" s="65">
        <v>0</v>
      </c>
      <c r="E144" s="65">
        <v>0</v>
      </c>
      <c r="F144" s="65">
        <v>0</v>
      </c>
      <c r="G144" s="65">
        <f t="shared" si="35"/>
        <v>2541397.7599999998</v>
      </c>
      <c r="H144" s="65">
        <f t="shared" si="36"/>
        <v>0</v>
      </c>
      <c r="I144" s="65">
        <f t="shared" si="37"/>
        <v>2541397.7599999998</v>
      </c>
      <c r="J144" s="119"/>
    </row>
    <row r="145" spans="1:10" x14ac:dyDescent="0.3">
      <c r="A145" s="66" t="s">
        <v>164</v>
      </c>
      <c r="B145" s="65">
        <v>0</v>
      </c>
      <c r="C145" s="65">
        <v>0</v>
      </c>
      <c r="D145" s="65">
        <v>0</v>
      </c>
      <c r="E145" s="65">
        <v>0</v>
      </c>
      <c r="F145" s="65">
        <v>0</v>
      </c>
      <c r="G145" s="65">
        <f t="shared" si="35"/>
        <v>0</v>
      </c>
      <c r="H145" s="65">
        <f t="shared" si="36"/>
        <v>0</v>
      </c>
      <c r="I145" s="65">
        <f t="shared" si="37"/>
        <v>0</v>
      </c>
      <c r="J145" s="119"/>
    </row>
    <row r="146" spans="1:10" x14ac:dyDescent="0.3">
      <c r="A146" s="66" t="s">
        <v>165</v>
      </c>
      <c r="B146" s="65">
        <v>2067719.189999999</v>
      </c>
      <c r="C146" s="65">
        <v>0</v>
      </c>
      <c r="D146" s="65">
        <v>0</v>
      </c>
      <c r="E146" s="65">
        <v>0</v>
      </c>
      <c r="F146" s="65">
        <v>0</v>
      </c>
      <c r="G146" s="65">
        <f t="shared" si="35"/>
        <v>2067719.189999999</v>
      </c>
      <c r="H146" s="65">
        <f t="shared" si="36"/>
        <v>0</v>
      </c>
      <c r="I146" s="65">
        <f t="shared" si="37"/>
        <v>2067719.189999999</v>
      </c>
      <c r="J146" s="119"/>
    </row>
    <row r="147" spans="1:10" x14ac:dyDescent="0.3">
      <c r="A147" s="66" t="s">
        <v>166</v>
      </c>
      <c r="B147" s="65">
        <v>94941.989999999889</v>
      </c>
      <c r="C147" s="65">
        <v>0</v>
      </c>
      <c r="D147" s="65">
        <v>0</v>
      </c>
      <c r="E147" s="65">
        <v>0</v>
      </c>
      <c r="F147" s="65">
        <v>0</v>
      </c>
      <c r="G147" s="65">
        <f t="shared" si="35"/>
        <v>94941.989999999889</v>
      </c>
      <c r="H147" s="65">
        <f t="shared" si="36"/>
        <v>0</v>
      </c>
      <c r="I147" s="65">
        <f t="shared" si="37"/>
        <v>94941.989999999889</v>
      </c>
      <c r="J147" s="119"/>
    </row>
    <row r="148" spans="1:10" x14ac:dyDescent="0.3">
      <c r="A148" s="66" t="s">
        <v>167</v>
      </c>
      <c r="B148" s="65">
        <v>1402636.04</v>
      </c>
      <c r="C148" s="65">
        <v>0</v>
      </c>
      <c r="D148" s="65">
        <v>0</v>
      </c>
      <c r="E148" s="65">
        <v>0</v>
      </c>
      <c r="F148" s="65">
        <v>0</v>
      </c>
      <c r="G148" s="65">
        <f t="shared" si="35"/>
        <v>1402636.04</v>
      </c>
      <c r="H148" s="65">
        <f t="shared" si="36"/>
        <v>0</v>
      </c>
      <c r="I148" s="65">
        <f t="shared" si="37"/>
        <v>1402636.04</v>
      </c>
      <c r="J148" s="119"/>
    </row>
    <row r="149" spans="1:10" x14ac:dyDescent="0.3">
      <c r="A149" s="66" t="s">
        <v>168</v>
      </c>
      <c r="B149" s="65">
        <v>239357.59999999992</v>
      </c>
      <c r="C149" s="65">
        <v>0</v>
      </c>
      <c r="D149" s="65">
        <v>0</v>
      </c>
      <c r="E149" s="65">
        <v>0</v>
      </c>
      <c r="F149" s="65">
        <v>0</v>
      </c>
      <c r="G149" s="65">
        <f t="shared" si="35"/>
        <v>239357.59999999992</v>
      </c>
      <c r="H149" s="65">
        <f t="shared" si="36"/>
        <v>0</v>
      </c>
      <c r="I149" s="65">
        <f t="shared" si="37"/>
        <v>239357.59999999992</v>
      </c>
      <c r="J149" s="119"/>
    </row>
    <row r="150" spans="1:10" x14ac:dyDescent="0.3">
      <c r="A150" s="66" t="s">
        <v>169</v>
      </c>
      <c r="B150" s="65">
        <v>2900394.3000000003</v>
      </c>
      <c r="C150" s="65">
        <v>0</v>
      </c>
      <c r="D150" s="65">
        <v>0</v>
      </c>
      <c r="E150" s="65">
        <v>0</v>
      </c>
      <c r="F150" s="65">
        <v>0</v>
      </c>
      <c r="G150" s="65">
        <f t="shared" si="35"/>
        <v>2900394.3000000003</v>
      </c>
      <c r="H150" s="65">
        <f t="shared" si="36"/>
        <v>0</v>
      </c>
      <c r="I150" s="65">
        <f t="shared" si="37"/>
        <v>2900394.3000000003</v>
      </c>
      <c r="J150" s="119"/>
    </row>
    <row r="151" spans="1:10" x14ac:dyDescent="0.3">
      <c r="A151" s="66" t="s">
        <v>170</v>
      </c>
      <c r="B151" s="65">
        <v>389606.50999999989</v>
      </c>
      <c r="C151" s="65">
        <v>0</v>
      </c>
      <c r="D151" s="65">
        <v>0</v>
      </c>
      <c r="E151" s="65">
        <v>0</v>
      </c>
      <c r="F151" s="65">
        <v>0</v>
      </c>
      <c r="G151" s="65">
        <f t="shared" si="35"/>
        <v>389606.50999999989</v>
      </c>
      <c r="H151" s="65">
        <f t="shared" si="36"/>
        <v>0</v>
      </c>
      <c r="I151" s="65">
        <f t="shared" si="37"/>
        <v>389606.50999999989</v>
      </c>
      <c r="J151" s="119"/>
    </row>
    <row r="152" spans="1:10" x14ac:dyDescent="0.3">
      <c r="A152" s="66" t="s">
        <v>171</v>
      </c>
      <c r="B152" s="65">
        <v>76284.160000000003</v>
      </c>
      <c r="C152" s="65">
        <v>0</v>
      </c>
      <c r="D152" s="65">
        <v>0</v>
      </c>
      <c r="E152" s="65">
        <v>0</v>
      </c>
      <c r="F152" s="65">
        <v>0</v>
      </c>
      <c r="G152" s="65">
        <f t="shared" si="35"/>
        <v>76284.160000000003</v>
      </c>
      <c r="H152" s="65">
        <f t="shared" si="36"/>
        <v>0</v>
      </c>
      <c r="I152" s="65">
        <f t="shared" si="37"/>
        <v>76284.160000000003</v>
      </c>
      <c r="J152" s="119"/>
    </row>
    <row r="153" spans="1:10" x14ac:dyDescent="0.3">
      <c r="A153" s="66" t="s">
        <v>172</v>
      </c>
      <c r="B153" s="65">
        <v>1417.37</v>
      </c>
      <c r="C153" s="65">
        <v>0</v>
      </c>
      <c r="D153" s="65">
        <v>0</v>
      </c>
      <c r="E153" s="65">
        <v>0</v>
      </c>
      <c r="F153" s="65">
        <v>0</v>
      </c>
      <c r="G153" s="65">
        <f t="shared" si="35"/>
        <v>1417.37</v>
      </c>
      <c r="H153" s="65">
        <f t="shared" si="36"/>
        <v>0</v>
      </c>
      <c r="I153" s="65">
        <f t="shared" si="37"/>
        <v>1417.37</v>
      </c>
      <c r="J153" s="119"/>
    </row>
    <row r="154" spans="1:10" x14ac:dyDescent="0.3">
      <c r="A154" s="66" t="s">
        <v>173</v>
      </c>
      <c r="B154" s="65">
        <v>0</v>
      </c>
      <c r="C154" s="65">
        <v>0</v>
      </c>
      <c r="D154" s="65">
        <v>0</v>
      </c>
      <c r="E154" s="65">
        <v>0</v>
      </c>
      <c r="F154" s="65">
        <v>0</v>
      </c>
      <c r="G154" s="65">
        <f t="shared" si="35"/>
        <v>0</v>
      </c>
      <c r="H154" s="65">
        <f t="shared" si="36"/>
        <v>0</v>
      </c>
      <c r="I154" s="65">
        <f t="shared" si="37"/>
        <v>0</v>
      </c>
      <c r="J154" s="119"/>
    </row>
    <row r="155" spans="1:10" x14ac:dyDescent="0.3">
      <c r="A155" s="66" t="s">
        <v>174</v>
      </c>
      <c r="B155" s="65">
        <v>120252.32</v>
      </c>
      <c r="C155" s="65">
        <v>0</v>
      </c>
      <c r="D155" s="65">
        <v>0</v>
      </c>
      <c r="E155" s="65">
        <v>0</v>
      </c>
      <c r="F155" s="65">
        <v>0</v>
      </c>
      <c r="G155" s="65">
        <f t="shared" si="35"/>
        <v>120252.32</v>
      </c>
      <c r="H155" s="65">
        <f t="shared" si="36"/>
        <v>0</v>
      </c>
      <c r="I155" s="65">
        <f t="shared" si="37"/>
        <v>120252.32</v>
      </c>
      <c r="J155" s="119"/>
    </row>
    <row r="156" spans="1:10" x14ac:dyDescent="0.3">
      <c r="A156" s="66" t="s">
        <v>175</v>
      </c>
      <c r="B156" s="65">
        <v>2871295.64</v>
      </c>
      <c r="C156" s="65">
        <v>0</v>
      </c>
      <c r="D156" s="65">
        <v>0</v>
      </c>
      <c r="E156" s="65">
        <v>0</v>
      </c>
      <c r="F156" s="65">
        <v>0</v>
      </c>
      <c r="G156" s="65">
        <f t="shared" si="35"/>
        <v>2871295.64</v>
      </c>
      <c r="H156" s="65">
        <f t="shared" si="36"/>
        <v>0</v>
      </c>
      <c r="I156" s="65">
        <f t="shared" si="37"/>
        <v>2871295.64</v>
      </c>
      <c r="J156" s="119"/>
    </row>
    <row r="157" spans="1:10" x14ac:dyDescent="0.3">
      <c r="A157" s="66" t="s">
        <v>176</v>
      </c>
      <c r="B157" s="65">
        <v>7285210.54</v>
      </c>
      <c r="C157" s="65">
        <v>0</v>
      </c>
      <c r="D157" s="65">
        <v>0</v>
      </c>
      <c r="E157" s="65">
        <v>0</v>
      </c>
      <c r="F157" s="65">
        <v>0</v>
      </c>
      <c r="G157" s="65">
        <f t="shared" si="35"/>
        <v>7285210.54</v>
      </c>
      <c r="H157" s="65">
        <f t="shared" si="36"/>
        <v>0</v>
      </c>
      <c r="I157" s="65">
        <f t="shared" si="37"/>
        <v>7285210.54</v>
      </c>
      <c r="J157" s="119"/>
    </row>
    <row r="158" spans="1:10" x14ac:dyDescent="0.3">
      <c r="A158" s="66" t="s">
        <v>177</v>
      </c>
      <c r="B158" s="65">
        <v>0</v>
      </c>
      <c r="C158" s="65">
        <v>0</v>
      </c>
      <c r="D158" s="65">
        <v>0</v>
      </c>
      <c r="E158" s="65">
        <v>0</v>
      </c>
      <c r="F158" s="65">
        <v>0</v>
      </c>
      <c r="G158" s="65">
        <f t="shared" si="35"/>
        <v>0</v>
      </c>
      <c r="H158" s="65">
        <f t="shared" si="36"/>
        <v>0</v>
      </c>
      <c r="I158" s="65">
        <f t="shared" si="37"/>
        <v>0</v>
      </c>
      <c r="J158" s="119"/>
    </row>
    <row r="159" spans="1:10" x14ac:dyDescent="0.3">
      <c r="A159" s="66" t="s">
        <v>178</v>
      </c>
      <c r="B159" s="65">
        <v>95375.229999999894</v>
      </c>
      <c r="C159" s="65">
        <v>0</v>
      </c>
      <c r="D159" s="65">
        <v>0</v>
      </c>
      <c r="E159" s="65">
        <v>0</v>
      </c>
      <c r="F159" s="65">
        <v>0</v>
      </c>
      <c r="G159" s="65">
        <f t="shared" si="35"/>
        <v>95375.229999999894</v>
      </c>
      <c r="H159" s="65">
        <f t="shared" si="36"/>
        <v>0</v>
      </c>
      <c r="I159" s="65">
        <f t="shared" si="37"/>
        <v>95375.229999999894</v>
      </c>
      <c r="J159" s="119"/>
    </row>
    <row r="160" spans="1:10" x14ac:dyDescent="0.3">
      <c r="A160" s="66" t="s">
        <v>179</v>
      </c>
      <c r="B160" s="65">
        <v>0</v>
      </c>
      <c r="C160" s="65">
        <v>0</v>
      </c>
      <c r="D160" s="65">
        <v>0</v>
      </c>
      <c r="E160" s="65">
        <v>0</v>
      </c>
      <c r="F160" s="65">
        <v>0</v>
      </c>
      <c r="G160" s="65">
        <f t="shared" si="35"/>
        <v>0</v>
      </c>
      <c r="H160" s="65">
        <f t="shared" si="36"/>
        <v>0</v>
      </c>
      <c r="I160" s="65">
        <f t="shared" si="37"/>
        <v>0</v>
      </c>
      <c r="J160" s="119"/>
    </row>
    <row r="161" spans="1:10" x14ac:dyDescent="0.3">
      <c r="A161" s="66" t="s">
        <v>180</v>
      </c>
      <c r="B161" s="65">
        <v>0</v>
      </c>
      <c r="C161" s="65">
        <v>0</v>
      </c>
      <c r="D161" s="65">
        <v>0</v>
      </c>
      <c r="E161" s="65">
        <v>0</v>
      </c>
      <c r="F161" s="65">
        <v>0</v>
      </c>
      <c r="G161" s="65">
        <f t="shared" si="35"/>
        <v>0</v>
      </c>
      <c r="H161" s="65">
        <f t="shared" si="36"/>
        <v>0</v>
      </c>
      <c r="I161" s="65">
        <f t="shared" si="37"/>
        <v>0</v>
      </c>
      <c r="J161" s="119"/>
    </row>
    <row r="162" spans="1:10" x14ac:dyDescent="0.3">
      <c r="A162" s="66" t="s">
        <v>181</v>
      </c>
      <c r="B162" s="65">
        <v>0</v>
      </c>
      <c r="C162" s="65">
        <v>0</v>
      </c>
      <c r="D162" s="65">
        <v>0</v>
      </c>
      <c r="E162" s="65">
        <v>0</v>
      </c>
      <c r="F162" s="65">
        <v>0</v>
      </c>
      <c r="G162" s="65">
        <f t="shared" si="35"/>
        <v>0</v>
      </c>
      <c r="H162" s="65">
        <f t="shared" si="36"/>
        <v>0</v>
      </c>
      <c r="I162" s="65">
        <f t="shared" si="37"/>
        <v>0</v>
      </c>
      <c r="J162" s="119"/>
    </row>
    <row r="163" spans="1:10" x14ac:dyDescent="0.3">
      <c r="A163" s="66" t="s">
        <v>182</v>
      </c>
      <c r="B163" s="65">
        <v>0</v>
      </c>
      <c r="C163" s="65">
        <v>2110.77</v>
      </c>
      <c r="D163" s="65">
        <v>0</v>
      </c>
      <c r="E163" s="65">
        <v>0</v>
      </c>
      <c r="F163" s="65">
        <v>0</v>
      </c>
      <c r="G163" s="65">
        <f t="shared" si="35"/>
        <v>0</v>
      </c>
      <c r="H163" s="65">
        <f t="shared" si="36"/>
        <v>2110.77</v>
      </c>
      <c r="I163" s="65">
        <f t="shared" si="37"/>
        <v>2110.77</v>
      </c>
      <c r="J163" s="119"/>
    </row>
    <row r="164" spans="1:10" x14ac:dyDescent="0.3">
      <c r="A164" s="66" t="s">
        <v>183</v>
      </c>
      <c r="B164" s="65">
        <v>0</v>
      </c>
      <c r="C164" s="65">
        <v>0</v>
      </c>
      <c r="D164" s="65">
        <v>0</v>
      </c>
      <c r="E164" s="65">
        <v>0</v>
      </c>
      <c r="F164" s="65">
        <v>0</v>
      </c>
      <c r="G164" s="65">
        <f t="shared" si="35"/>
        <v>0</v>
      </c>
      <c r="H164" s="65">
        <f t="shared" si="36"/>
        <v>0</v>
      </c>
      <c r="I164" s="65">
        <f t="shared" si="37"/>
        <v>0</v>
      </c>
      <c r="J164" s="119"/>
    </row>
    <row r="165" spans="1:10" x14ac:dyDescent="0.3">
      <c r="A165" s="66" t="s">
        <v>184</v>
      </c>
      <c r="B165" s="65">
        <v>0</v>
      </c>
      <c r="C165" s="65">
        <v>0</v>
      </c>
      <c r="D165" s="65">
        <v>0</v>
      </c>
      <c r="E165" s="65">
        <v>0</v>
      </c>
      <c r="F165" s="65">
        <v>0</v>
      </c>
      <c r="G165" s="65">
        <f t="shared" si="35"/>
        <v>0</v>
      </c>
      <c r="H165" s="65">
        <f t="shared" si="36"/>
        <v>0</v>
      </c>
      <c r="I165" s="65">
        <f t="shared" si="37"/>
        <v>0</v>
      </c>
      <c r="J165" s="119"/>
    </row>
    <row r="166" spans="1:10" x14ac:dyDescent="0.3">
      <c r="A166" s="66" t="s">
        <v>185</v>
      </c>
      <c r="B166" s="63">
        <v>0</v>
      </c>
      <c r="C166" s="63">
        <v>0</v>
      </c>
      <c r="D166" s="63">
        <v>0</v>
      </c>
      <c r="E166" s="63">
        <v>0</v>
      </c>
      <c r="F166" s="63">
        <v>0</v>
      </c>
      <c r="G166" s="63">
        <f t="shared" si="35"/>
        <v>0</v>
      </c>
      <c r="H166" s="63">
        <f t="shared" si="36"/>
        <v>0</v>
      </c>
      <c r="I166" s="63">
        <f t="shared" si="37"/>
        <v>0</v>
      </c>
      <c r="J166" s="119"/>
    </row>
    <row r="167" spans="1:10" x14ac:dyDescent="0.3">
      <c r="A167" s="66" t="s">
        <v>186</v>
      </c>
      <c r="B167" s="65">
        <f>SUM(B138:B166)</f>
        <v>24850684.919999998</v>
      </c>
      <c r="C167" s="65">
        <f t="shared" ref="C167:I167" si="38">SUM(C138:C166)</f>
        <v>2110.77</v>
      </c>
      <c r="D167" s="65">
        <f t="shared" si="38"/>
        <v>0</v>
      </c>
      <c r="E167" s="65">
        <f t="shared" si="38"/>
        <v>0</v>
      </c>
      <c r="F167" s="65">
        <f t="shared" si="38"/>
        <v>0</v>
      </c>
      <c r="G167" s="65">
        <f t="shared" si="38"/>
        <v>24850684.919999998</v>
      </c>
      <c r="H167" s="65">
        <f t="shared" si="38"/>
        <v>2110.77</v>
      </c>
      <c r="I167" s="65">
        <f t="shared" si="38"/>
        <v>24852795.689999998</v>
      </c>
      <c r="J167" s="119"/>
    </row>
    <row r="168" spans="1:10" x14ac:dyDescent="0.3">
      <c r="A168" s="80" t="s">
        <v>187</v>
      </c>
      <c r="B168" s="81"/>
      <c r="C168" s="81"/>
      <c r="D168" s="81"/>
      <c r="E168" s="81"/>
      <c r="F168" s="81"/>
      <c r="G168" s="81"/>
      <c r="H168" s="81"/>
      <c r="I168" s="81"/>
      <c r="J168" s="119"/>
    </row>
    <row r="169" spans="1:10" x14ac:dyDescent="0.3">
      <c r="A169" s="66" t="s">
        <v>188</v>
      </c>
      <c r="B169" s="65">
        <v>2562424.6199999992</v>
      </c>
      <c r="C169" s="65">
        <v>0</v>
      </c>
      <c r="D169" s="65">
        <v>0</v>
      </c>
      <c r="E169" s="65">
        <v>0</v>
      </c>
      <c r="F169" s="65">
        <v>0</v>
      </c>
      <c r="G169" s="65">
        <f t="shared" ref="G169:G204" si="39">B169+E169</f>
        <v>2562424.6199999992</v>
      </c>
      <c r="H169" s="65">
        <f t="shared" ref="H169:H204" si="40">C169+F169</f>
        <v>0</v>
      </c>
      <c r="I169" s="65">
        <f t="shared" ref="I169:I204" si="41">SUM(G169:H169)</f>
        <v>2562424.6199999992</v>
      </c>
      <c r="J169" s="119"/>
    </row>
    <row r="170" spans="1:10" x14ac:dyDescent="0.3">
      <c r="A170" s="66" t="s">
        <v>189</v>
      </c>
      <c r="B170" s="65">
        <v>1668691.1199999992</v>
      </c>
      <c r="C170" s="65">
        <v>0</v>
      </c>
      <c r="D170" s="65">
        <v>0</v>
      </c>
      <c r="E170" s="65">
        <v>0</v>
      </c>
      <c r="F170" s="65">
        <v>0</v>
      </c>
      <c r="G170" s="65">
        <f t="shared" si="39"/>
        <v>1668691.1199999992</v>
      </c>
      <c r="H170" s="65">
        <f t="shared" si="40"/>
        <v>0</v>
      </c>
      <c r="I170" s="65">
        <f t="shared" si="41"/>
        <v>1668691.1199999992</v>
      </c>
      <c r="J170" s="119"/>
    </row>
    <row r="171" spans="1:10" x14ac:dyDescent="0.3">
      <c r="A171" s="66" t="s">
        <v>190</v>
      </c>
      <c r="B171" s="65">
        <v>1839986.64</v>
      </c>
      <c r="C171" s="65">
        <v>0</v>
      </c>
      <c r="D171" s="65">
        <v>0</v>
      </c>
      <c r="E171" s="65">
        <v>0</v>
      </c>
      <c r="F171" s="65">
        <v>0</v>
      </c>
      <c r="G171" s="65">
        <f t="shared" si="39"/>
        <v>1839986.64</v>
      </c>
      <c r="H171" s="65">
        <f t="shared" si="40"/>
        <v>0</v>
      </c>
      <c r="I171" s="65">
        <f t="shared" si="41"/>
        <v>1839986.64</v>
      </c>
      <c r="J171" s="119"/>
    </row>
    <row r="172" spans="1:10" x14ac:dyDescent="0.3">
      <c r="A172" s="66" t="s">
        <v>191</v>
      </c>
      <c r="B172" s="65">
        <v>2386484.29</v>
      </c>
      <c r="C172" s="65">
        <v>0</v>
      </c>
      <c r="D172" s="65">
        <v>0</v>
      </c>
      <c r="E172" s="65">
        <v>0</v>
      </c>
      <c r="F172" s="65">
        <v>0</v>
      </c>
      <c r="G172" s="65">
        <f t="shared" si="39"/>
        <v>2386484.29</v>
      </c>
      <c r="H172" s="65">
        <f t="shared" si="40"/>
        <v>0</v>
      </c>
      <c r="I172" s="65">
        <f t="shared" si="41"/>
        <v>2386484.29</v>
      </c>
      <c r="J172" s="119"/>
    </row>
    <row r="173" spans="1:10" x14ac:dyDescent="0.3">
      <c r="A173" s="66" t="s">
        <v>192</v>
      </c>
      <c r="B173" s="65">
        <v>4247507.77999999</v>
      </c>
      <c r="C173" s="65">
        <v>0</v>
      </c>
      <c r="D173" s="65">
        <v>0</v>
      </c>
      <c r="E173" s="65">
        <v>0</v>
      </c>
      <c r="F173" s="65">
        <v>0</v>
      </c>
      <c r="G173" s="65">
        <f t="shared" si="39"/>
        <v>4247507.77999999</v>
      </c>
      <c r="H173" s="65">
        <f t="shared" si="40"/>
        <v>0</v>
      </c>
      <c r="I173" s="65">
        <f t="shared" si="41"/>
        <v>4247507.77999999</v>
      </c>
      <c r="J173" s="119"/>
    </row>
    <row r="174" spans="1:10" x14ac:dyDescent="0.3">
      <c r="A174" s="66" t="s">
        <v>193</v>
      </c>
      <c r="B174" s="65">
        <v>134014.52999999991</v>
      </c>
      <c r="C174" s="65">
        <v>0</v>
      </c>
      <c r="D174" s="65">
        <v>0</v>
      </c>
      <c r="E174" s="65">
        <v>0</v>
      </c>
      <c r="F174" s="65">
        <v>0</v>
      </c>
      <c r="G174" s="65">
        <f t="shared" si="39"/>
        <v>134014.52999999991</v>
      </c>
      <c r="H174" s="65">
        <f t="shared" si="40"/>
        <v>0</v>
      </c>
      <c r="I174" s="65">
        <f t="shared" si="41"/>
        <v>134014.52999999991</v>
      </c>
      <c r="J174" s="119"/>
    </row>
    <row r="175" spans="1:10" x14ac:dyDescent="0.3">
      <c r="A175" s="66" t="s">
        <v>194</v>
      </c>
      <c r="B175" s="65">
        <v>2009496.82</v>
      </c>
      <c r="C175" s="65">
        <v>0</v>
      </c>
      <c r="D175" s="65">
        <v>0</v>
      </c>
      <c r="E175" s="65">
        <v>0</v>
      </c>
      <c r="F175" s="65">
        <v>0</v>
      </c>
      <c r="G175" s="65">
        <f t="shared" si="39"/>
        <v>2009496.82</v>
      </c>
      <c r="H175" s="65">
        <f t="shared" si="40"/>
        <v>0</v>
      </c>
      <c r="I175" s="65">
        <f t="shared" si="41"/>
        <v>2009496.82</v>
      </c>
      <c r="J175" s="119"/>
    </row>
    <row r="176" spans="1:10" x14ac:dyDescent="0.3">
      <c r="A176" s="66" t="s">
        <v>195</v>
      </c>
      <c r="B176" s="65">
        <v>3378936.5499999993</v>
      </c>
      <c r="C176" s="65">
        <v>0</v>
      </c>
      <c r="D176" s="65">
        <v>0</v>
      </c>
      <c r="E176" s="65">
        <v>0</v>
      </c>
      <c r="F176" s="65">
        <v>0</v>
      </c>
      <c r="G176" s="65">
        <f t="shared" si="39"/>
        <v>3378936.5499999993</v>
      </c>
      <c r="H176" s="65">
        <f t="shared" si="40"/>
        <v>0</v>
      </c>
      <c r="I176" s="65">
        <f t="shared" si="41"/>
        <v>3378936.5499999993</v>
      </c>
      <c r="J176" s="119"/>
    </row>
    <row r="177" spans="1:10" x14ac:dyDescent="0.3">
      <c r="A177" s="66" t="s">
        <v>196</v>
      </c>
      <c r="B177" s="65">
        <v>11320890.620000001</v>
      </c>
      <c r="C177" s="65">
        <v>0</v>
      </c>
      <c r="D177" s="65">
        <v>0</v>
      </c>
      <c r="E177" s="65">
        <v>0</v>
      </c>
      <c r="F177" s="65">
        <v>0</v>
      </c>
      <c r="G177" s="65">
        <f t="shared" si="39"/>
        <v>11320890.620000001</v>
      </c>
      <c r="H177" s="65">
        <f t="shared" si="40"/>
        <v>0</v>
      </c>
      <c r="I177" s="65">
        <f t="shared" si="41"/>
        <v>11320890.620000001</v>
      </c>
      <c r="J177" s="119"/>
    </row>
    <row r="178" spans="1:10" x14ac:dyDescent="0.3">
      <c r="A178" s="66" t="s">
        <v>197</v>
      </c>
      <c r="B178" s="65">
        <v>1532940.49</v>
      </c>
      <c r="C178" s="65">
        <v>0</v>
      </c>
      <c r="D178" s="65">
        <v>0</v>
      </c>
      <c r="E178" s="65">
        <v>0</v>
      </c>
      <c r="F178" s="65">
        <v>0</v>
      </c>
      <c r="G178" s="65">
        <f t="shared" si="39"/>
        <v>1532940.49</v>
      </c>
      <c r="H178" s="65">
        <f t="shared" si="40"/>
        <v>0</v>
      </c>
      <c r="I178" s="65">
        <f t="shared" si="41"/>
        <v>1532940.49</v>
      </c>
      <c r="J178" s="119"/>
    </row>
    <row r="179" spans="1:10" x14ac:dyDescent="0.3">
      <c r="A179" s="66" t="s">
        <v>198</v>
      </c>
      <c r="B179" s="65">
        <v>506292.1399999999</v>
      </c>
      <c r="C179" s="65">
        <v>0</v>
      </c>
      <c r="D179" s="65">
        <v>0</v>
      </c>
      <c r="E179" s="65">
        <v>0</v>
      </c>
      <c r="F179" s="65">
        <v>0</v>
      </c>
      <c r="G179" s="65">
        <f t="shared" si="39"/>
        <v>506292.1399999999</v>
      </c>
      <c r="H179" s="65">
        <f t="shared" si="40"/>
        <v>0</v>
      </c>
      <c r="I179" s="65">
        <f t="shared" si="41"/>
        <v>506292.1399999999</v>
      </c>
      <c r="J179" s="119"/>
    </row>
    <row r="180" spans="1:10" x14ac:dyDescent="0.3">
      <c r="A180" s="66" t="s">
        <v>199</v>
      </c>
      <c r="B180" s="65">
        <v>-1034.33</v>
      </c>
      <c r="C180" s="65">
        <v>0</v>
      </c>
      <c r="D180" s="65">
        <v>0</v>
      </c>
      <c r="E180" s="65">
        <v>0</v>
      </c>
      <c r="F180" s="65">
        <v>0</v>
      </c>
      <c r="G180" s="65">
        <f t="shared" si="39"/>
        <v>-1034.33</v>
      </c>
      <c r="H180" s="65">
        <f t="shared" si="40"/>
        <v>0</v>
      </c>
      <c r="I180" s="65">
        <f t="shared" si="41"/>
        <v>-1034.33</v>
      </c>
      <c r="J180" s="119"/>
    </row>
    <row r="181" spans="1:10" x14ac:dyDescent="0.3">
      <c r="A181" s="66" t="s">
        <v>200</v>
      </c>
      <c r="B181" s="65">
        <v>1470407.1700000002</v>
      </c>
      <c r="C181" s="65">
        <v>0</v>
      </c>
      <c r="D181" s="65">
        <v>0</v>
      </c>
      <c r="E181" s="65">
        <v>0</v>
      </c>
      <c r="F181" s="65">
        <v>0</v>
      </c>
      <c r="G181" s="65">
        <f t="shared" si="39"/>
        <v>1470407.1700000002</v>
      </c>
      <c r="H181" s="65">
        <f t="shared" si="40"/>
        <v>0</v>
      </c>
      <c r="I181" s="65">
        <f t="shared" si="41"/>
        <v>1470407.1700000002</v>
      </c>
      <c r="J181" s="119"/>
    </row>
    <row r="182" spans="1:10" x14ac:dyDescent="0.3">
      <c r="A182" s="66" t="s">
        <v>201</v>
      </c>
      <c r="B182" s="65">
        <v>37626426.659999989</v>
      </c>
      <c r="C182" s="65">
        <v>0</v>
      </c>
      <c r="D182" s="65">
        <v>0</v>
      </c>
      <c r="E182" s="65">
        <v>0</v>
      </c>
      <c r="F182" s="65">
        <v>0</v>
      </c>
      <c r="G182" s="65">
        <f t="shared" si="39"/>
        <v>37626426.659999989</v>
      </c>
      <c r="H182" s="65">
        <f t="shared" si="40"/>
        <v>0</v>
      </c>
      <c r="I182" s="65">
        <f t="shared" si="41"/>
        <v>37626426.659999989</v>
      </c>
      <c r="J182" s="119"/>
    </row>
    <row r="183" spans="1:10" x14ac:dyDescent="0.3">
      <c r="A183" s="66" t="s">
        <v>202</v>
      </c>
      <c r="B183" s="65">
        <v>11414291.839999981</v>
      </c>
      <c r="C183" s="65">
        <v>0</v>
      </c>
      <c r="D183" s="65">
        <v>0</v>
      </c>
      <c r="E183" s="65">
        <v>0</v>
      </c>
      <c r="F183" s="65">
        <v>0</v>
      </c>
      <c r="G183" s="65">
        <f t="shared" si="39"/>
        <v>11414291.839999981</v>
      </c>
      <c r="H183" s="65">
        <f t="shared" si="40"/>
        <v>0</v>
      </c>
      <c r="I183" s="65">
        <f t="shared" si="41"/>
        <v>11414291.839999981</v>
      </c>
      <c r="J183" s="119"/>
    </row>
    <row r="184" spans="1:10" x14ac:dyDescent="0.3">
      <c r="A184" s="66" t="s">
        <v>203</v>
      </c>
      <c r="B184" s="65">
        <v>148000.13</v>
      </c>
      <c r="C184" s="65">
        <v>0</v>
      </c>
      <c r="D184" s="65">
        <v>0</v>
      </c>
      <c r="E184" s="65">
        <v>0</v>
      </c>
      <c r="F184" s="65">
        <v>0</v>
      </c>
      <c r="G184" s="65">
        <f t="shared" si="39"/>
        <v>148000.13</v>
      </c>
      <c r="H184" s="65">
        <f t="shared" si="40"/>
        <v>0</v>
      </c>
      <c r="I184" s="65">
        <f t="shared" si="41"/>
        <v>148000.13</v>
      </c>
      <c r="J184" s="119"/>
    </row>
    <row r="185" spans="1:10" x14ac:dyDescent="0.3">
      <c r="A185" s="66" t="s">
        <v>204</v>
      </c>
      <c r="B185" s="65">
        <v>1977577.3599999999</v>
      </c>
      <c r="C185" s="65">
        <v>0</v>
      </c>
      <c r="D185" s="65">
        <v>0</v>
      </c>
      <c r="E185" s="65">
        <v>0</v>
      </c>
      <c r="F185" s="65">
        <v>0</v>
      </c>
      <c r="G185" s="65">
        <f t="shared" si="39"/>
        <v>1977577.3599999999</v>
      </c>
      <c r="H185" s="65">
        <f t="shared" si="40"/>
        <v>0</v>
      </c>
      <c r="I185" s="65">
        <f t="shared" si="41"/>
        <v>1977577.3599999999</v>
      </c>
      <c r="J185" s="119"/>
    </row>
    <row r="186" spans="1:10" x14ac:dyDescent="0.3">
      <c r="A186" s="66" t="s">
        <v>205</v>
      </c>
      <c r="B186" s="65">
        <v>517407.63</v>
      </c>
      <c r="C186" s="65">
        <v>0</v>
      </c>
      <c r="D186" s="65">
        <v>0</v>
      </c>
      <c r="E186" s="65">
        <v>0</v>
      </c>
      <c r="F186" s="65">
        <v>0</v>
      </c>
      <c r="G186" s="65">
        <f t="shared" si="39"/>
        <v>517407.63</v>
      </c>
      <c r="H186" s="65">
        <f t="shared" si="40"/>
        <v>0</v>
      </c>
      <c r="I186" s="65">
        <f t="shared" si="41"/>
        <v>517407.63</v>
      </c>
      <c r="J186" s="119"/>
    </row>
    <row r="187" spans="1:10" x14ac:dyDescent="0.3">
      <c r="A187" s="66" t="s">
        <v>206</v>
      </c>
      <c r="B187" s="65">
        <v>0</v>
      </c>
      <c r="C187" s="65">
        <v>0</v>
      </c>
      <c r="D187" s="65">
        <v>0</v>
      </c>
      <c r="E187" s="65">
        <v>0</v>
      </c>
      <c r="F187" s="65">
        <v>0</v>
      </c>
      <c r="G187" s="65">
        <f t="shared" si="39"/>
        <v>0</v>
      </c>
      <c r="H187" s="65">
        <f t="shared" si="40"/>
        <v>0</v>
      </c>
      <c r="I187" s="65">
        <f t="shared" si="41"/>
        <v>0</v>
      </c>
      <c r="J187" s="119"/>
    </row>
    <row r="188" spans="1:10" x14ac:dyDescent="0.3">
      <c r="A188" s="66" t="s">
        <v>207</v>
      </c>
      <c r="B188" s="65">
        <v>0</v>
      </c>
      <c r="C188" s="65">
        <v>2282932.5300000003</v>
      </c>
      <c r="D188" s="65">
        <v>0</v>
      </c>
      <c r="E188" s="65">
        <v>0</v>
      </c>
      <c r="F188" s="65">
        <v>0</v>
      </c>
      <c r="G188" s="65">
        <f t="shared" si="39"/>
        <v>0</v>
      </c>
      <c r="H188" s="65">
        <f t="shared" si="40"/>
        <v>2282932.5300000003</v>
      </c>
      <c r="I188" s="65">
        <f t="shared" si="41"/>
        <v>2282932.5300000003</v>
      </c>
      <c r="J188" s="119"/>
    </row>
    <row r="189" spans="1:10" x14ac:dyDescent="0.3">
      <c r="A189" s="66" t="s">
        <v>208</v>
      </c>
      <c r="B189" s="65">
        <v>0</v>
      </c>
      <c r="C189" s="65">
        <v>219344.18</v>
      </c>
      <c r="D189" s="65">
        <v>0</v>
      </c>
      <c r="E189" s="65">
        <v>0</v>
      </c>
      <c r="F189" s="65">
        <v>0</v>
      </c>
      <c r="G189" s="65">
        <f t="shared" si="39"/>
        <v>0</v>
      </c>
      <c r="H189" s="65">
        <f t="shared" si="40"/>
        <v>219344.18</v>
      </c>
      <c r="I189" s="65">
        <f t="shared" si="41"/>
        <v>219344.18</v>
      </c>
      <c r="J189" s="119"/>
    </row>
    <row r="190" spans="1:10" x14ac:dyDescent="0.3">
      <c r="A190" s="66" t="s">
        <v>209</v>
      </c>
      <c r="B190" s="65">
        <v>0</v>
      </c>
      <c r="C190" s="65">
        <v>17140012.95999999</v>
      </c>
      <c r="D190" s="65">
        <v>0</v>
      </c>
      <c r="E190" s="65">
        <v>0</v>
      </c>
      <c r="F190" s="65">
        <v>0</v>
      </c>
      <c r="G190" s="65">
        <f t="shared" si="39"/>
        <v>0</v>
      </c>
      <c r="H190" s="65">
        <f t="shared" si="40"/>
        <v>17140012.95999999</v>
      </c>
      <c r="I190" s="65">
        <f t="shared" si="41"/>
        <v>17140012.95999999</v>
      </c>
      <c r="J190" s="119"/>
    </row>
    <row r="191" spans="1:10" x14ac:dyDescent="0.3">
      <c r="A191" s="66" t="s">
        <v>210</v>
      </c>
      <c r="B191" s="65">
        <v>0</v>
      </c>
      <c r="C191" s="65">
        <v>2143063.9799999991</v>
      </c>
      <c r="D191" s="65">
        <v>0</v>
      </c>
      <c r="E191" s="65">
        <v>0</v>
      </c>
      <c r="F191" s="65">
        <v>0</v>
      </c>
      <c r="G191" s="65">
        <f t="shared" si="39"/>
        <v>0</v>
      </c>
      <c r="H191" s="65">
        <f t="shared" si="40"/>
        <v>2143063.9799999991</v>
      </c>
      <c r="I191" s="65">
        <f t="shared" si="41"/>
        <v>2143063.9799999991</v>
      </c>
      <c r="J191" s="119"/>
    </row>
    <row r="192" spans="1:10" x14ac:dyDescent="0.3">
      <c r="A192" s="66" t="s">
        <v>211</v>
      </c>
      <c r="B192" s="65">
        <v>0</v>
      </c>
      <c r="C192" s="65">
        <v>419383.97</v>
      </c>
      <c r="D192" s="65">
        <v>0</v>
      </c>
      <c r="E192" s="65">
        <v>0</v>
      </c>
      <c r="F192" s="65">
        <v>0</v>
      </c>
      <c r="G192" s="65">
        <f t="shared" si="39"/>
        <v>0</v>
      </c>
      <c r="H192" s="65">
        <f t="shared" si="40"/>
        <v>419383.97</v>
      </c>
      <c r="I192" s="65">
        <f t="shared" si="41"/>
        <v>419383.97</v>
      </c>
      <c r="J192" s="119"/>
    </row>
    <row r="193" spans="1:10" x14ac:dyDescent="0.3">
      <c r="A193" s="66" t="s">
        <v>212</v>
      </c>
      <c r="B193" s="65">
        <v>0</v>
      </c>
      <c r="C193" s="65">
        <v>2512466.3200000003</v>
      </c>
      <c r="D193" s="65">
        <v>0</v>
      </c>
      <c r="E193" s="65">
        <v>0</v>
      </c>
      <c r="F193" s="65">
        <v>0</v>
      </c>
      <c r="G193" s="65">
        <f t="shared" si="39"/>
        <v>0</v>
      </c>
      <c r="H193" s="65">
        <f t="shared" si="40"/>
        <v>2512466.3200000003</v>
      </c>
      <c r="I193" s="65">
        <f t="shared" si="41"/>
        <v>2512466.3200000003</v>
      </c>
      <c r="J193" s="119"/>
    </row>
    <row r="194" spans="1:10" x14ac:dyDescent="0.3">
      <c r="A194" s="66" t="s">
        <v>213</v>
      </c>
      <c r="B194" s="65">
        <v>0</v>
      </c>
      <c r="C194" s="65">
        <v>3587268.169999999</v>
      </c>
      <c r="D194" s="65">
        <v>0</v>
      </c>
      <c r="E194" s="65">
        <v>0</v>
      </c>
      <c r="F194" s="65">
        <v>0</v>
      </c>
      <c r="G194" s="65">
        <f t="shared" si="39"/>
        <v>0</v>
      </c>
      <c r="H194" s="65">
        <f t="shared" si="40"/>
        <v>3587268.169999999</v>
      </c>
      <c r="I194" s="65">
        <f t="shared" si="41"/>
        <v>3587268.169999999</v>
      </c>
      <c r="J194" s="119"/>
    </row>
    <row r="195" spans="1:10" x14ac:dyDescent="0.3">
      <c r="A195" s="66" t="s">
        <v>214</v>
      </c>
      <c r="B195" s="65">
        <v>0</v>
      </c>
      <c r="C195" s="65">
        <v>13757275.409999991</v>
      </c>
      <c r="D195" s="65">
        <v>0</v>
      </c>
      <c r="E195" s="65">
        <v>0</v>
      </c>
      <c r="F195" s="65">
        <v>0</v>
      </c>
      <c r="G195" s="65">
        <f t="shared" si="39"/>
        <v>0</v>
      </c>
      <c r="H195" s="65">
        <f t="shared" si="40"/>
        <v>13757275.409999991</v>
      </c>
      <c r="I195" s="65">
        <f t="shared" si="41"/>
        <v>13757275.409999991</v>
      </c>
      <c r="J195" s="119"/>
    </row>
    <row r="196" spans="1:10" x14ac:dyDescent="0.3">
      <c r="A196" s="66" t="s">
        <v>215</v>
      </c>
      <c r="B196" s="65">
        <v>0</v>
      </c>
      <c r="C196" s="65">
        <v>225948.42</v>
      </c>
      <c r="D196" s="65">
        <v>0</v>
      </c>
      <c r="E196" s="65">
        <v>0</v>
      </c>
      <c r="F196" s="65">
        <v>0</v>
      </c>
      <c r="G196" s="65">
        <f t="shared" si="39"/>
        <v>0</v>
      </c>
      <c r="H196" s="65">
        <f t="shared" si="40"/>
        <v>225948.42</v>
      </c>
      <c r="I196" s="65">
        <f t="shared" si="41"/>
        <v>225948.42</v>
      </c>
      <c r="J196" s="119"/>
    </row>
    <row r="197" spans="1:10" x14ac:dyDescent="0.3">
      <c r="A197" s="66" t="s">
        <v>216</v>
      </c>
      <c r="B197" s="65">
        <v>0</v>
      </c>
      <c r="C197" s="65">
        <v>38858.680000000095</v>
      </c>
      <c r="D197" s="65">
        <v>0</v>
      </c>
      <c r="E197" s="65">
        <v>0</v>
      </c>
      <c r="F197" s="65">
        <v>0</v>
      </c>
      <c r="G197" s="65">
        <f t="shared" si="39"/>
        <v>0</v>
      </c>
      <c r="H197" s="65">
        <f t="shared" si="40"/>
        <v>38858.680000000095</v>
      </c>
      <c r="I197" s="65">
        <f t="shared" si="41"/>
        <v>38858.680000000095</v>
      </c>
      <c r="J197" s="119"/>
    </row>
    <row r="198" spans="1:10" x14ac:dyDescent="0.3">
      <c r="A198" s="66" t="s">
        <v>217</v>
      </c>
      <c r="B198" s="65">
        <v>0</v>
      </c>
      <c r="C198" s="65">
        <v>129757.85</v>
      </c>
      <c r="D198" s="65">
        <v>0</v>
      </c>
      <c r="E198" s="65">
        <v>0</v>
      </c>
      <c r="F198" s="65">
        <v>0</v>
      </c>
      <c r="G198" s="65">
        <f t="shared" si="39"/>
        <v>0</v>
      </c>
      <c r="H198" s="65">
        <f t="shared" si="40"/>
        <v>129757.85</v>
      </c>
      <c r="I198" s="65">
        <f t="shared" si="41"/>
        <v>129757.85</v>
      </c>
      <c r="J198" s="119"/>
    </row>
    <row r="199" spans="1:10" x14ac:dyDescent="0.3">
      <c r="A199" s="66" t="s">
        <v>218</v>
      </c>
      <c r="B199" s="65">
        <v>0</v>
      </c>
      <c r="C199" s="65">
        <v>8412098.1000000015</v>
      </c>
      <c r="D199" s="65">
        <v>0</v>
      </c>
      <c r="E199" s="65">
        <v>0</v>
      </c>
      <c r="F199" s="65">
        <v>0</v>
      </c>
      <c r="G199" s="65">
        <f t="shared" si="39"/>
        <v>0</v>
      </c>
      <c r="H199" s="65">
        <f t="shared" si="40"/>
        <v>8412098.1000000015</v>
      </c>
      <c r="I199" s="65">
        <f t="shared" si="41"/>
        <v>8412098.1000000015</v>
      </c>
      <c r="J199" s="119"/>
    </row>
    <row r="200" spans="1:10" x14ac:dyDescent="0.3">
      <c r="A200" s="66" t="s">
        <v>219</v>
      </c>
      <c r="B200" s="65">
        <v>0</v>
      </c>
      <c r="C200" s="65">
        <v>816998.13</v>
      </c>
      <c r="D200" s="65">
        <v>0</v>
      </c>
      <c r="E200" s="65">
        <v>0</v>
      </c>
      <c r="F200" s="65">
        <v>0</v>
      </c>
      <c r="G200" s="65">
        <f t="shared" si="39"/>
        <v>0</v>
      </c>
      <c r="H200" s="65">
        <f t="shared" si="40"/>
        <v>816998.13</v>
      </c>
      <c r="I200" s="65">
        <f t="shared" si="41"/>
        <v>816998.13</v>
      </c>
      <c r="J200" s="119"/>
    </row>
    <row r="201" spans="1:10" x14ac:dyDescent="0.3">
      <c r="A201" s="66" t="s">
        <v>220</v>
      </c>
      <c r="B201" s="65">
        <v>0</v>
      </c>
      <c r="C201" s="65">
        <v>343622.26</v>
      </c>
      <c r="D201" s="65">
        <v>0</v>
      </c>
      <c r="E201" s="65">
        <v>0</v>
      </c>
      <c r="F201" s="65">
        <v>0</v>
      </c>
      <c r="G201" s="65">
        <f t="shared" si="39"/>
        <v>0</v>
      </c>
      <c r="H201" s="65">
        <f t="shared" si="40"/>
        <v>343622.26</v>
      </c>
      <c r="I201" s="65">
        <f t="shared" si="41"/>
        <v>343622.26</v>
      </c>
      <c r="J201" s="119"/>
    </row>
    <row r="202" spans="1:10" x14ac:dyDescent="0.3">
      <c r="A202" s="66" t="s">
        <v>221</v>
      </c>
      <c r="B202" s="65">
        <v>0</v>
      </c>
      <c r="C202" s="65">
        <v>4130040.0999999903</v>
      </c>
      <c r="D202" s="65">
        <v>0</v>
      </c>
      <c r="E202" s="65">
        <v>0</v>
      </c>
      <c r="F202" s="65">
        <v>0</v>
      </c>
      <c r="G202" s="65">
        <f t="shared" si="39"/>
        <v>0</v>
      </c>
      <c r="H202" s="65">
        <f t="shared" si="40"/>
        <v>4130040.0999999903</v>
      </c>
      <c r="I202" s="65">
        <f t="shared" si="41"/>
        <v>4130040.0999999903</v>
      </c>
      <c r="J202" s="119"/>
    </row>
    <row r="203" spans="1:10" x14ac:dyDescent="0.3">
      <c r="A203" s="66" t="s">
        <v>222</v>
      </c>
      <c r="B203" s="65">
        <v>0</v>
      </c>
      <c r="C203" s="65">
        <v>911177.78999999911</v>
      </c>
      <c r="D203" s="65">
        <v>0</v>
      </c>
      <c r="E203" s="65">
        <v>0</v>
      </c>
      <c r="F203" s="65">
        <v>0</v>
      </c>
      <c r="G203" s="65">
        <f t="shared" si="39"/>
        <v>0</v>
      </c>
      <c r="H203" s="65">
        <f t="shared" si="40"/>
        <v>911177.78999999911</v>
      </c>
      <c r="I203" s="65">
        <f t="shared" si="41"/>
        <v>911177.78999999911</v>
      </c>
      <c r="J203" s="119"/>
    </row>
    <row r="204" spans="1:10" x14ac:dyDescent="0.3">
      <c r="A204" s="66" t="s">
        <v>223</v>
      </c>
      <c r="B204" s="63">
        <v>0</v>
      </c>
      <c r="C204" s="63">
        <v>627633.51999999897</v>
      </c>
      <c r="D204" s="63">
        <v>0</v>
      </c>
      <c r="E204" s="63">
        <v>0</v>
      </c>
      <c r="F204" s="63">
        <v>0</v>
      </c>
      <c r="G204" s="63">
        <f t="shared" si="39"/>
        <v>0</v>
      </c>
      <c r="H204" s="63">
        <f t="shared" si="40"/>
        <v>627633.51999999897</v>
      </c>
      <c r="I204" s="63">
        <f t="shared" si="41"/>
        <v>627633.51999999897</v>
      </c>
      <c r="J204" s="119"/>
    </row>
    <row r="205" spans="1:10" x14ac:dyDescent="0.3">
      <c r="A205" s="66" t="s">
        <v>224</v>
      </c>
      <c r="B205" s="65">
        <f>SUM(B169:B204)</f>
        <v>84740742.059999958</v>
      </c>
      <c r="C205" s="65">
        <f t="shared" ref="C205:I205" si="42">SUM(C169:C204)</f>
        <v>57697882.369999968</v>
      </c>
      <c r="D205" s="65">
        <f t="shared" si="42"/>
        <v>0</v>
      </c>
      <c r="E205" s="65">
        <f t="shared" si="42"/>
        <v>0</v>
      </c>
      <c r="F205" s="65">
        <f t="shared" si="42"/>
        <v>0</v>
      </c>
      <c r="G205" s="65">
        <f t="shared" si="42"/>
        <v>84740742.059999958</v>
      </c>
      <c r="H205" s="65">
        <f t="shared" si="42"/>
        <v>57697882.369999968</v>
      </c>
      <c r="I205" s="65">
        <f t="shared" si="42"/>
        <v>142438624.42999995</v>
      </c>
      <c r="J205" s="119"/>
    </row>
    <row r="206" spans="1:10" x14ac:dyDescent="0.3">
      <c r="A206" s="67" t="s">
        <v>225</v>
      </c>
      <c r="B206" s="65"/>
      <c r="C206" s="65"/>
      <c r="D206" s="65"/>
      <c r="E206" s="65"/>
      <c r="F206" s="65"/>
      <c r="G206" s="65"/>
      <c r="H206" s="65"/>
      <c r="I206" s="65"/>
      <c r="J206" s="119"/>
    </row>
    <row r="207" spans="1:10" x14ac:dyDescent="0.3">
      <c r="A207" s="66" t="s">
        <v>226</v>
      </c>
      <c r="B207" s="65">
        <v>0</v>
      </c>
      <c r="C207" s="65">
        <v>0</v>
      </c>
      <c r="D207" s="65">
        <v>217571.00999999998</v>
      </c>
      <c r="E207" s="65">
        <v>126349.70939199999</v>
      </c>
      <c r="F207" s="65">
        <v>91221.300608000005</v>
      </c>
      <c r="G207" s="65">
        <f>B207+E207</f>
        <v>126349.70939199999</v>
      </c>
      <c r="H207" s="65">
        <f t="shared" ref="H207:H211" si="43">C207+F207</f>
        <v>91221.300608000005</v>
      </c>
      <c r="I207" s="65">
        <f t="shared" ref="I207:I210" si="44">SUM(G207:H207)</f>
        <v>217571.01</v>
      </c>
      <c r="J207" s="119"/>
    </row>
    <row r="208" spans="1:10" x14ac:dyDescent="0.3">
      <c r="A208" s="66" t="s">
        <v>227</v>
      </c>
      <c r="B208" s="65">
        <v>10730810.459999999</v>
      </c>
      <c r="C208" s="65">
        <v>7818964.7199999997</v>
      </c>
      <c r="D208" s="65">
        <v>1737496.3399999989</v>
      </c>
      <c r="E208" s="65">
        <v>1085343.5572560001</v>
      </c>
      <c r="F208" s="65">
        <v>652152.78274399997</v>
      </c>
      <c r="G208" s="65">
        <f t="shared" ref="G208:G211" si="45">B208+E208</f>
        <v>11816154.017255999</v>
      </c>
      <c r="H208" s="65">
        <f t="shared" si="43"/>
        <v>8471117.5027440004</v>
      </c>
      <c r="I208" s="65">
        <f t="shared" si="44"/>
        <v>20287271.52</v>
      </c>
      <c r="J208" s="119"/>
    </row>
    <row r="209" spans="1:10" x14ac:dyDescent="0.3">
      <c r="A209" s="66" t="s">
        <v>228</v>
      </c>
      <c r="B209" s="65">
        <v>1161158.49</v>
      </c>
      <c r="C209" s="65">
        <v>1303961.139999999</v>
      </c>
      <c r="D209" s="65">
        <v>37112119.199999988</v>
      </c>
      <c r="E209" s="65">
        <v>21551983.625151992</v>
      </c>
      <c r="F209" s="65">
        <v>15560135.574847991</v>
      </c>
      <c r="G209" s="65">
        <f t="shared" si="45"/>
        <v>22713142.11515199</v>
      </c>
      <c r="H209" s="65">
        <f t="shared" si="43"/>
        <v>16864096.714847989</v>
      </c>
      <c r="I209" s="65">
        <f t="shared" si="44"/>
        <v>39577238.829999983</v>
      </c>
      <c r="J209" s="119"/>
    </row>
    <row r="210" spans="1:10" x14ac:dyDescent="0.3">
      <c r="A210" s="66" t="s">
        <v>229</v>
      </c>
      <c r="B210" s="65">
        <v>19205097.850000001</v>
      </c>
      <c r="C210" s="65">
        <v>4501960.9799999986</v>
      </c>
      <c r="D210" s="65">
        <v>15322.31</v>
      </c>
      <c r="E210" s="65">
        <v>10102.01</v>
      </c>
      <c r="F210" s="65">
        <v>5220.3</v>
      </c>
      <c r="G210" s="65">
        <f t="shared" si="45"/>
        <v>19215199.860000003</v>
      </c>
      <c r="H210" s="65">
        <f t="shared" si="43"/>
        <v>4507181.2799999984</v>
      </c>
      <c r="I210" s="65">
        <f t="shared" si="44"/>
        <v>23722381.140000001</v>
      </c>
      <c r="J210" s="119"/>
    </row>
    <row r="211" spans="1:10" x14ac:dyDescent="0.3">
      <c r="A211" s="66" t="s">
        <v>230</v>
      </c>
      <c r="B211" s="63">
        <v>0</v>
      </c>
      <c r="C211" s="63">
        <v>0</v>
      </c>
      <c r="D211" s="63">
        <v>0</v>
      </c>
      <c r="E211" s="63">
        <v>0</v>
      </c>
      <c r="F211" s="63">
        <v>0</v>
      </c>
      <c r="G211" s="63">
        <f t="shared" si="45"/>
        <v>0</v>
      </c>
      <c r="H211" s="63">
        <f t="shared" si="43"/>
        <v>0</v>
      </c>
      <c r="I211" s="63">
        <f>SUM(G211:H211)</f>
        <v>0</v>
      </c>
      <c r="J211" s="119"/>
    </row>
    <row r="212" spans="1:10" x14ac:dyDescent="0.3">
      <c r="A212" s="66" t="s">
        <v>231</v>
      </c>
      <c r="B212" s="65">
        <f>SUM(B207:B211)</f>
        <v>31097066.800000001</v>
      </c>
      <c r="C212" s="65">
        <f t="shared" ref="C212:I212" si="46">SUM(C207:C211)</f>
        <v>13624886.839999998</v>
      </c>
      <c r="D212" s="65">
        <f t="shared" si="46"/>
        <v>39082508.859999992</v>
      </c>
      <c r="E212" s="65">
        <f t="shared" si="46"/>
        <v>22773778.901799995</v>
      </c>
      <c r="F212" s="65">
        <f t="shared" si="46"/>
        <v>16308729.958199991</v>
      </c>
      <c r="G212" s="65">
        <f t="shared" si="46"/>
        <v>53870845.701799989</v>
      </c>
      <c r="H212" s="65">
        <f t="shared" si="46"/>
        <v>29933616.798199985</v>
      </c>
      <c r="I212" s="65">
        <f t="shared" si="46"/>
        <v>83804462.499999985</v>
      </c>
      <c r="J212" s="119"/>
    </row>
    <row r="213" spans="1:10" x14ac:dyDescent="0.3">
      <c r="A213" s="67" t="s">
        <v>232</v>
      </c>
      <c r="B213" s="65"/>
      <c r="C213" s="65"/>
      <c r="D213" s="65"/>
      <c r="E213" s="65"/>
      <c r="F213" s="65"/>
      <c r="G213" s="65"/>
      <c r="H213" s="65"/>
      <c r="I213" s="65"/>
      <c r="J213" s="119"/>
    </row>
    <row r="214" spans="1:10" x14ac:dyDescent="0.3">
      <c r="A214" s="66" t="s">
        <v>233</v>
      </c>
      <c r="B214" s="65">
        <v>17728740.59999999</v>
      </c>
      <c r="C214" s="65">
        <v>4603338.46</v>
      </c>
      <c r="D214" s="65">
        <v>1150497.8500000001</v>
      </c>
      <c r="E214" s="65">
        <v>668116.572896</v>
      </c>
      <c r="F214" s="65">
        <v>482381.27710399998</v>
      </c>
      <c r="G214" s="65">
        <f t="shared" ref="G214:G220" si="47">B214+E214</f>
        <v>18396857.17289599</v>
      </c>
      <c r="H214" s="65">
        <f t="shared" ref="H214:H220" si="48">C214+F214</f>
        <v>5085719.7371039996</v>
      </c>
      <c r="I214" s="65">
        <f t="shared" ref="I214:I220" si="49">SUM(G214:H214)</f>
        <v>23482576.909999989</v>
      </c>
      <c r="J214" s="119"/>
    </row>
    <row r="215" spans="1:10" x14ac:dyDescent="0.3">
      <c r="A215" s="66" t="s">
        <v>234</v>
      </c>
      <c r="B215" s="65">
        <v>1767371.49</v>
      </c>
      <c r="C215" s="65">
        <v>538078.31999999995</v>
      </c>
      <c r="D215" s="65">
        <v>2146525.34</v>
      </c>
      <c r="E215" s="65">
        <v>1246559.667008</v>
      </c>
      <c r="F215" s="65">
        <v>899965.67299200001</v>
      </c>
      <c r="G215" s="65">
        <f t="shared" si="47"/>
        <v>3013931.1570079997</v>
      </c>
      <c r="H215" s="65">
        <f t="shared" si="48"/>
        <v>1438043.992992</v>
      </c>
      <c r="I215" s="65">
        <f t="shared" si="49"/>
        <v>4451975.1499999994</v>
      </c>
      <c r="J215" s="119"/>
    </row>
    <row r="216" spans="1:10" x14ac:dyDescent="0.3">
      <c r="A216" s="66" t="s">
        <v>235</v>
      </c>
      <c r="B216" s="65">
        <v>0</v>
      </c>
      <c r="C216" s="65">
        <v>0</v>
      </c>
      <c r="D216" s="65">
        <v>1425.9099999999989</v>
      </c>
      <c r="E216" s="65">
        <v>828.18513599999994</v>
      </c>
      <c r="F216" s="65">
        <v>597.72486400000003</v>
      </c>
      <c r="G216" s="65">
        <f t="shared" si="47"/>
        <v>828.18513599999994</v>
      </c>
      <c r="H216" s="65">
        <f t="shared" si="48"/>
        <v>597.72486400000003</v>
      </c>
      <c r="I216" s="65">
        <f t="shared" si="49"/>
        <v>1425.9099999999999</v>
      </c>
      <c r="J216" s="119"/>
    </row>
    <row r="217" spans="1:10" x14ac:dyDescent="0.3">
      <c r="A217" s="66" t="s">
        <v>236</v>
      </c>
      <c r="B217" s="65">
        <v>0</v>
      </c>
      <c r="C217" s="65">
        <v>0</v>
      </c>
      <c r="D217" s="65">
        <v>0</v>
      </c>
      <c r="E217" s="65">
        <v>0</v>
      </c>
      <c r="F217" s="65">
        <v>0</v>
      </c>
      <c r="G217" s="65">
        <f t="shared" si="47"/>
        <v>0</v>
      </c>
      <c r="H217" s="65">
        <f t="shared" si="48"/>
        <v>0</v>
      </c>
      <c r="I217" s="65">
        <f t="shared" si="49"/>
        <v>0</v>
      </c>
      <c r="J217" s="119"/>
    </row>
    <row r="218" spans="1:10" x14ac:dyDescent="0.3">
      <c r="A218" s="66" t="s">
        <v>237</v>
      </c>
      <c r="B218" s="65">
        <v>1160806.06</v>
      </c>
      <c r="C218" s="65">
        <v>0</v>
      </c>
      <c r="D218" s="65">
        <v>-502920.41</v>
      </c>
      <c r="E218" s="65">
        <v>-292061.52395200002</v>
      </c>
      <c r="F218" s="65">
        <v>-210858.88604799999</v>
      </c>
      <c r="G218" s="65">
        <f t="shared" si="47"/>
        <v>868744.53604799998</v>
      </c>
      <c r="H218" s="65">
        <f t="shared" si="48"/>
        <v>-210858.88604799999</v>
      </c>
      <c r="I218" s="65">
        <f t="shared" si="49"/>
        <v>657885.65</v>
      </c>
      <c r="J218" s="119"/>
    </row>
    <row r="219" spans="1:10" x14ac:dyDescent="0.3">
      <c r="A219" s="66" t="s">
        <v>238</v>
      </c>
      <c r="B219" s="65">
        <v>0</v>
      </c>
      <c r="C219" s="65">
        <v>0</v>
      </c>
      <c r="D219" s="65">
        <v>0</v>
      </c>
      <c r="E219" s="65">
        <v>0</v>
      </c>
      <c r="F219" s="65">
        <v>0</v>
      </c>
      <c r="G219" s="65">
        <f t="shared" si="47"/>
        <v>0</v>
      </c>
      <c r="H219" s="65">
        <f t="shared" si="48"/>
        <v>0</v>
      </c>
      <c r="I219" s="65">
        <f t="shared" si="49"/>
        <v>0</v>
      </c>
      <c r="J219" s="119"/>
    </row>
    <row r="220" spans="1:10" x14ac:dyDescent="0.3">
      <c r="A220" s="66" t="s">
        <v>239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f t="shared" si="47"/>
        <v>0</v>
      </c>
      <c r="H220" s="63">
        <f t="shared" si="48"/>
        <v>0</v>
      </c>
      <c r="I220" s="63">
        <f t="shared" si="49"/>
        <v>0</v>
      </c>
      <c r="J220" s="119"/>
    </row>
    <row r="221" spans="1:10" x14ac:dyDescent="0.3">
      <c r="A221" s="66" t="s">
        <v>240</v>
      </c>
      <c r="B221" s="65">
        <f>SUM(B214:B220)</f>
        <v>20656918.149999987</v>
      </c>
      <c r="C221" s="65">
        <f t="shared" ref="C221:I221" si="50">SUM(C214:C220)</f>
        <v>5141416.78</v>
      </c>
      <c r="D221" s="65">
        <f t="shared" si="50"/>
        <v>2795528.69</v>
      </c>
      <c r="E221" s="65">
        <f t="shared" si="50"/>
        <v>1623442.9010879998</v>
      </c>
      <c r="F221" s="65">
        <f t="shared" si="50"/>
        <v>1172085.7889119999</v>
      </c>
      <c r="G221" s="65">
        <f t="shared" si="50"/>
        <v>22280361.05108799</v>
      </c>
      <c r="H221" s="65">
        <f t="shared" si="50"/>
        <v>6313502.5689119995</v>
      </c>
      <c r="I221" s="65">
        <f t="shared" si="50"/>
        <v>28593863.619999986</v>
      </c>
      <c r="J221" s="119"/>
    </row>
    <row r="222" spans="1:10" x14ac:dyDescent="0.3">
      <c r="A222" s="67" t="s">
        <v>241</v>
      </c>
      <c r="B222" s="65"/>
      <c r="C222" s="65"/>
      <c r="D222" s="65"/>
      <c r="E222" s="65"/>
      <c r="F222" s="65"/>
      <c r="G222" s="65"/>
      <c r="H222" s="65"/>
      <c r="I222" s="65"/>
      <c r="J222" s="119"/>
    </row>
    <row r="223" spans="1:10" x14ac:dyDescent="0.3">
      <c r="A223" s="72" t="s">
        <v>242</v>
      </c>
      <c r="B223" s="63">
        <v>93088575.790000007</v>
      </c>
      <c r="C223" s="63">
        <v>15047489.460000001</v>
      </c>
      <c r="D223" s="63">
        <v>0</v>
      </c>
      <c r="E223" s="63">
        <v>0</v>
      </c>
      <c r="F223" s="63">
        <v>0</v>
      </c>
      <c r="G223" s="63">
        <f t="shared" ref="G223" si="51">B223+E223</f>
        <v>93088575.790000007</v>
      </c>
      <c r="H223" s="63">
        <f t="shared" ref="H223" si="52">C223+F223</f>
        <v>15047489.460000001</v>
      </c>
      <c r="I223" s="63">
        <f t="shared" ref="I223" si="53">SUM(G223:H223)</f>
        <v>108136065.25</v>
      </c>
      <c r="J223" s="119"/>
    </row>
    <row r="224" spans="1:10" x14ac:dyDescent="0.3">
      <c r="A224" s="66" t="s">
        <v>243</v>
      </c>
      <c r="B224" s="65">
        <f>SUM(B223)</f>
        <v>93088575.790000007</v>
      </c>
      <c r="C224" s="65">
        <f t="shared" ref="C224:I224" si="54">SUM(C223)</f>
        <v>15047489.460000001</v>
      </c>
      <c r="D224" s="65">
        <f t="shared" si="54"/>
        <v>0</v>
      </c>
      <c r="E224" s="65">
        <f t="shared" si="54"/>
        <v>0</v>
      </c>
      <c r="F224" s="65">
        <f t="shared" si="54"/>
        <v>0</v>
      </c>
      <c r="G224" s="65">
        <f t="shared" si="54"/>
        <v>93088575.790000007</v>
      </c>
      <c r="H224" s="65">
        <f t="shared" si="54"/>
        <v>15047489.460000001</v>
      </c>
      <c r="I224" s="65">
        <f t="shared" si="54"/>
        <v>108136065.25</v>
      </c>
      <c r="J224" s="119"/>
    </row>
    <row r="225" spans="1:10" x14ac:dyDescent="0.3">
      <c r="A225" s="67" t="s">
        <v>244</v>
      </c>
      <c r="B225" s="68"/>
      <c r="C225" s="68"/>
      <c r="D225" s="68"/>
      <c r="E225" s="68"/>
      <c r="F225" s="68"/>
      <c r="G225" s="68"/>
      <c r="H225" s="68"/>
      <c r="I225" s="68"/>
      <c r="J225" s="119"/>
    </row>
    <row r="226" spans="1:10" x14ac:dyDescent="0.3">
      <c r="A226" s="66" t="s">
        <v>245</v>
      </c>
      <c r="B226" s="65">
        <v>4043936.9999999902</v>
      </c>
      <c r="C226" s="65">
        <v>1042200.39</v>
      </c>
      <c r="D226" s="65">
        <v>67965068.079999998</v>
      </c>
      <c r="E226" s="65">
        <v>44686734.671891004</v>
      </c>
      <c r="F226" s="65">
        <v>23278333.408108998</v>
      </c>
      <c r="G226" s="65">
        <f t="shared" ref="G226:G238" si="55">B226+E226</f>
        <v>48730671.671890996</v>
      </c>
      <c r="H226" s="65">
        <f t="shared" ref="H226:H238" si="56">C226+F226</f>
        <v>24320533.798108999</v>
      </c>
      <c r="I226" s="65">
        <f t="shared" ref="I226:I238" si="57">SUM(G226:H226)</f>
        <v>73051205.469999999</v>
      </c>
      <c r="J226" s="119"/>
    </row>
    <row r="227" spans="1:10" x14ac:dyDescent="0.3">
      <c r="A227" s="66" t="s">
        <v>246</v>
      </c>
      <c r="B227" s="65">
        <v>647843.76</v>
      </c>
      <c r="C227" s="65">
        <v>428364.23</v>
      </c>
      <c r="D227" s="65">
        <v>12731680.609999999</v>
      </c>
      <c r="E227" s="65">
        <v>8365917.9174139993</v>
      </c>
      <c r="F227" s="65">
        <v>4365762.6925859991</v>
      </c>
      <c r="G227" s="65">
        <f t="shared" si="55"/>
        <v>9013761.677414</v>
      </c>
      <c r="H227" s="65">
        <f t="shared" si="56"/>
        <v>4794126.9225859996</v>
      </c>
      <c r="I227" s="65">
        <f t="shared" si="57"/>
        <v>13807888.6</v>
      </c>
      <c r="J227" s="119"/>
    </row>
    <row r="228" spans="1:10" x14ac:dyDescent="0.3">
      <c r="A228" s="66" t="s">
        <v>247</v>
      </c>
      <c r="B228" s="65">
        <v>-119851.99</v>
      </c>
      <c r="C228" s="65">
        <v>-62290.45</v>
      </c>
      <c r="D228" s="65">
        <v>-33539193.34</v>
      </c>
      <c r="E228" s="65">
        <v>-22050977.606295001</v>
      </c>
      <c r="F228" s="65">
        <v>-11488215.733704999</v>
      </c>
      <c r="G228" s="65">
        <f t="shared" si="55"/>
        <v>-22170829.596294999</v>
      </c>
      <c r="H228" s="65">
        <f t="shared" si="56"/>
        <v>-11550506.183704998</v>
      </c>
      <c r="I228" s="65">
        <f t="shared" si="57"/>
        <v>-33721335.780000001</v>
      </c>
      <c r="J228" s="119"/>
    </row>
    <row r="229" spans="1:10" x14ac:dyDescent="0.3">
      <c r="A229" s="66" t="s">
        <v>248</v>
      </c>
      <c r="B229" s="65">
        <v>1460994.61</v>
      </c>
      <c r="C229" s="65">
        <v>1369925.16</v>
      </c>
      <c r="D229" s="65">
        <v>12628059.379999992</v>
      </c>
      <c r="E229" s="65">
        <v>8304821.1208659997</v>
      </c>
      <c r="F229" s="65">
        <v>4323238.2591339992</v>
      </c>
      <c r="G229" s="65">
        <f t="shared" si="55"/>
        <v>9765815.7308660001</v>
      </c>
      <c r="H229" s="65">
        <f t="shared" si="56"/>
        <v>5693163.4191339994</v>
      </c>
      <c r="I229" s="65">
        <f t="shared" si="57"/>
        <v>15458979.149999999</v>
      </c>
      <c r="J229" s="119"/>
    </row>
    <row r="230" spans="1:10" x14ac:dyDescent="0.3">
      <c r="A230" s="66" t="s">
        <v>249</v>
      </c>
      <c r="B230" s="65">
        <v>4631256.5999999996</v>
      </c>
      <c r="C230" s="65">
        <v>140064.12</v>
      </c>
      <c r="D230" s="65">
        <v>-124580.11</v>
      </c>
      <c r="E230" s="65">
        <v>-75320.590360000002</v>
      </c>
      <c r="F230" s="65">
        <v>-49259.519639999999</v>
      </c>
      <c r="G230" s="65">
        <f t="shared" si="55"/>
        <v>4555936.0096399998</v>
      </c>
      <c r="H230" s="65">
        <f t="shared" si="56"/>
        <v>90804.600359999997</v>
      </c>
      <c r="I230" s="65">
        <f t="shared" si="57"/>
        <v>4646740.6099999994</v>
      </c>
      <c r="J230" s="119"/>
    </row>
    <row r="231" spans="1:10" x14ac:dyDescent="0.3">
      <c r="A231" s="66" t="s">
        <v>250</v>
      </c>
      <c r="B231" s="65">
        <v>818941.87</v>
      </c>
      <c r="C231" s="65">
        <v>-1426384.7200000002</v>
      </c>
      <c r="D231" s="65">
        <v>6410735.0700000003</v>
      </c>
      <c r="E231" s="65">
        <v>3723370.9876960004</v>
      </c>
      <c r="F231" s="65">
        <v>2687364.0823039999</v>
      </c>
      <c r="G231" s="65">
        <f t="shared" si="55"/>
        <v>4542312.8576960005</v>
      </c>
      <c r="H231" s="65">
        <f t="shared" si="56"/>
        <v>1260979.3623039997</v>
      </c>
      <c r="I231" s="65">
        <f t="shared" si="57"/>
        <v>5803292.2200000007</v>
      </c>
      <c r="J231" s="119"/>
    </row>
    <row r="232" spans="1:10" x14ac:dyDescent="0.3">
      <c r="A232" s="66" t="s">
        <v>251</v>
      </c>
      <c r="B232" s="65">
        <v>20371675.800000001</v>
      </c>
      <c r="C232" s="65">
        <v>9055687.3299999908</v>
      </c>
      <c r="D232" s="65">
        <v>15892503.489999989</v>
      </c>
      <c r="E232" s="65">
        <v>10095098.682767991</v>
      </c>
      <c r="F232" s="65">
        <v>5797404.8072319897</v>
      </c>
      <c r="G232" s="65">
        <f t="shared" si="55"/>
        <v>30466774.482767992</v>
      </c>
      <c r="H232" s="65">
        <f t="shared" si="56"/>
        <v>14853092.13723198</v>
      </c>
      <c r="I232" s="65">
        <f t="shared" si="57"/>
        <v>45319866.619999975</v>
      </c>
      <c r="J232" s="119"/>
    </row>
    <row r="233" spans="1:10" x14ac:dyDescent="0.3">
      <c r="A233" s="66" t="s">
        <v>252</v>
      </c>
      <c r="B233" s="65">
        <v>7219407.75</v>
      </c>
      <c r="C233" s="65">
        <v>1855166.07</v>
      </c>
      <c r="D233" s="65">
        <v>445741.21999999991</v>
      </c>
      <c r="E233" s="65">
        <v>293211.59926099988</v>
      </c>
      <c r="F233" s="65">
        <v>152529.62073899989</v>
      </c>
      <c r="G233" s="65">
        <f t="shared" si="55"/>
        <v>7512619.3492609998</v>
      </c>
      <c r="H233" s="65">
        <f t="shared" si="56"/>
        <v>2007695.690739</v>
      </c>
      <c r="I233" s="65">
        <f t="shared" si="57"/>
        <v>9520315.0399999991</v>
      </c>
      <c r="J233" s="119"/>
    </row>
    <row r="234" spans="1:10" x14ac:dyDescent="0.3">
      <c r="A234" s="66" t="s">
        <v>253</v>
      </c>
      <c r="B234" s="65">
        <v>0</v>
      </c>
      <c r="C234" s="65">
        <v>0</v>
      </c>
      <c r="D234" s="65">
        <v>0</v>
      </c>
      <c r="E234" s="65">
        <v>0</v>
      </c>
      <c r="F234" s="65">
        <v>0</v>
      </c>
      <c r="G234" s="65">
        <f t="shared" si="55"/>
        <v>0</v>
      </c>
      <c r="H234" s="65">
        <f t="shared" si="56"/>
        <v>0</v>
      </c>
      <c r="I234" s="65">
        <f t="shared" si="57"/>
        <v>0</v>
      </c>
      <c r="J234" s="119"/>
    </row>
    <row r="235" spans="1:10" x14ac:dyDescent="0.3">
      <c r="A235" s="66" t="s">
        <v>254</v>
      </c>
      <c r="B235" s="65">
        <v>768539.8600000001</v>
      </c>
      <c r="C235" s="65">
        <v>521791.4</v>
      </c>
      <c r="D235" s="65">
        <v>8815266.459999999</v>
      </c>
      <c r="E235" s="65">
        <v>5801069.294338</v>
      </c>
      <c r="F235" s="65">
        <v>3014197.165661999</v>
      </c>
      <c r="G235" s="65">
        <f t="shared" si="55"/>
        <v>6569609.1543380003</v>
      </c>
      <c r="H235" s="65">
        <f t="shared" si="56"/>
        <v>3535988.5656619989</v>
      </c>
      <c r="I235" s="65">
        <f t="shared" si="57"/>
        <v>10105597.719999999</v>
      </c>
      <c r="J235" s="119"/>
    </row>
    <row r="236" spans="1:10" x14ac:dyDescent="0.3">
      <c r="A236" s="66" t="s">
        <v>255</v>
      </c>
      <c r="B236" s="65">
        <v>232283.03999999989</v>
      </c>
      <c r="C236" s="65">
        <v>0</v>
      </c>
      <c r="D236" s="65">
        <v>10291590.489999991</v>
      </c>
      <c r="E236" s="65">
        <v>6769030.6661059903</v>
      </c>
      <c r="F236" s="65">
        <v>3522559.8238939987</v>
      </c>
      <c r="G236" s="65">
        <f t="shared" si="55"/>
        <v>7001313.7061059903</v>
      </c>
      <c r="H236" s="65">
        <f t="shared" si="56"/>
        <v>3522559.8238939987</v>
      </c>
      <c r="I236" s="65">
        <f t="shared" si="57"/>
        <v>10523873.52999999</v>
      </c>
      <c r="J236" s="119"/>
    </row>
    <row r="237" spans="1:10" x14ac:dyDescent="0.3">
      <c r="A237" s="66" t="s">
        <v>256</v>
      </c>
      <c r="B237" s="65">
        <v>0</v>
      </c>
      <c r="C237" s="65">
        <v>1242756.9100000001</v>
      </c>
      <c r="D237" s="65">
        <v>0</v>
      </c>
      <c r="E237" s="65">
        <v>0</v>
      </c>
      <c r="F237" s="65">
        <v>0</v>
      </c>
      <c r="G237" s="65">
        <f t="shared" si="55"/>
        <v>0</v>
      </c>
      <c r="H237" s="65">
        <f t="shared" si="56"/>
        <v>1242756.9100000001</v>
      </c>
      <c r="I237" s="65">
        <f t="shared" si="57"/>
        <v>1242756.9100000001</v>
      </c>
      <c r="J237" s="119"/>
    </row>
    <row r="238" spans="1:10" x14ac:dyDescent="0.3">
      <c r="A238" s="66" t="s">
        <v>257</v>
      </c>
      <c r="B238" s="63">
        <v>909371.58000000007</v>
      </c>
      <c r="C238" s="63">
        <v>0</v>
      </c>
      <c r="D238" s="63">
        <v>24022980.399999999</v>
      </c>
      <c r="E238" s="63">
        <v>15799657.054827999</v>
      </c>
      <c r="F238" s="63">
        <v>8223323.3451719992</v>
      </c>
      <c r="G238" s="63">
        <f t="shared" si="55"/>
        <v>16709028.634827999</v>
      </c>
      <c r="H238" s="63">
        <f t="shared" si="56"/>
        <v>8223323.3451719992</v>
      </c>
      <c r="I238" s="63">
        <f t="shared" si="57"/>
        <v>24932351.979999997</v>
      </c>
      <c r="J238" s="119"/>
    </row>
    <row r="239" spans="1:10" x14ac:dyDescent="0.3">
      <c r="A239" s="66" t="s">
        <v>258</v>
      </c>
      <c r="B239" s="81">
        <f>SUM(B226:B238)</f>
        <v>40984399.879999988</v>
      </c>
      <c r="C239" s="81">
        <f t="shared" ref="C239:I239" si="58">SUM(C226:C238)</f>
        <v>14167280.439999992</v>
      </c>
      <c r="D239" s="81">
        <f t="shared" si="58"/>
        <v>125539851.74999997</v>
      </c>
      <c r="E239" s="81">
        <f t="shared" si="58"/>
        <v>81712613.79851298</v>
      </c>
      <c r="F239" s="81">
        <f t="shared" si="58"/>
        <v>43827237.95148699</v>
      </c>
      <c r="G239" s="81">
        <f t="shared" si="58"/>
        <v>122697013.67851299</v>
      </c>
      <c r="H239" s="81">
        <f t="shared" si="58"/>
        <v>57994518.391486973</v>
      </c>
      <c r="I239" s="81">
        <f t="shared" si="58"/>
        <v>180691532.06999996</v>
      </c>
      <c r="J239" s="119"/>
    </row>
    <row r="240" spans="1:10" ht="15" thickBot="1" x14ac:dyDescent="0.35">
      <c r="A240" s="66" t="s">
        <v>259</v>
      </c>
      <c r="B240" s="70">
        <f>B137+B167+B205+B212+B221+B224+B239</f>
        <v>421000108.1699999</v>
      </c>
      <c r="C240" s="70">
        <f t="shared" ref="C240:I240" si="59">C137+C167+C205+C212+C221+C224+C239</f>
        <v>111924067.45999998</v>
      </c>
      <c r="D240" s="70">
        <f t="shared" si="59"/>
        <v>167417889.29999995</v>
      </c>
      <c r="E240" s="70">
        <f t="shared" si="59"/>
        <v>106109835.60140097</v>
      </c>
      <c r="F240" s="70">
        <f t="shared" si="59"/>
        <v>61308053.698598981</v>
      </c>
      <c r="G240" s="70">
        <f t="shared" si="59"/>
        <v>527109943.77140087</v>
      </c>
      <c r="H240" s="70">
        <f t="shared" si="59"/>
        <v>173232121.15859893</v>
      </c>
      <c r="I240" s="70">
        <f t="shared" si="59"/>
        <v>700342064.92999983</v>
      </c>
      <c r="J240" s="119"/>
    </row>
    <row r="241" spans="1:10" ht="15" thickTop="1" x14ac:dyDescent="0.3">
      <c r="A241" s="64"/>
      <c r="B241" s="69"/>
      <c r="C241" s="69"/>
      <c r="D241" s="69"/>
      <c r="E241" s="69"/>
      <c r="F241" s="69"/>
      <c r="G241" s="69"/>
      <c r="H241" s="69"/>
      <c r="I241" s="69"/>
      <c r="J241" s="119"/>
    </row>
    <row r="242" spans="1:10" x14ac:dyDescent="0.3">
      <c r="A242" s="66" t="s">
        <v>260</v>
      </c>
      <c r="B242" s="68"/>
      <c r="C242" s="68"/>
      <c r="D242" s="68"/>
      <c r="E242" s="68"/>
      <c r="F242" s="68"/>
      <c r="G242" s="68"/>
      <c r="H242" s="68"/>
      <c r="I242" s="68"/>
      <c r="J242" s="119"/>
    </row>
    <row r="243" spans="1:10" x14ac:dyDescent="0.3">
      <c r="A243" s="67" t="s">
        <v>261</v>
      </c>
      <c r="B243" s="68"/>
      <c r="C243" s="68"/>
      <c r="D243" s="68"/>
      <c r="E243" s="68"/>
      <c r="F243" s="68"/>
      <c r="G243" s="68"/>
      <c r="H243" s="68"/>
      <c r="I243" s="68"/>
      <c r="J243" s="119"/>
    </row>
    <row r="244" spans="1:10" x14ac:dyDescent="0.3">
      <c r="A244" s="66" t="s">
        <v>262</v>
      </c>
      <c r="B244" s="65">
        <v>318611803.65999997</v>
      </c>
      <c r="C244" s="65">
        <v>109704348.86</v>
      </c>
      <c r="D244" s="65">
        <v>26340937.41</v>
      </c>
      <c r="E244" s="65">
        <v>17320838.085469</v>
      </c>
      <c r="F244" s="65">
        <v>9020099.3245310001</v>
      </c>
      <c r="G244" s="65">
        <f t="shared" ref="G244:G245" si="60">B244+E244</f>
        <v>335932641.74546897</v>
      </c>
      <c r="H244" s="65">
        <f t="shared" ref="H244:H245" si="61">C244+F244</f>
        <v>118724448.184531</v>
      </c>
      <c r="I244" s="65">
        <f t="shared" ref="I244" si="62">SUM(G244:H244)</f>
        <v>454657089.92999995</v>
      </c>
      <c r="J244" s="119"/>
    </row>
    <row r="245" spans="1:10" x14ac:dyDescent="0.3">
      <c r="A245" s="66" t="s">
        <v>263</v>
      </c>
      <c r="B245" s="63">
        <v>7339561.3700000001</v>
      </c>
      <c r="C245" s="63">
        <v>146398.16</v>
      </c>
      <c r="D245" s="63">
        <v>14740.49</v>
      </c>
      <c r="E245" s="63">
        <v>9744.1</v>
      </c>
      <c r="F245" s="63">
        <v>4996.3900000000003</v>
      </c>
      <c r="G245" s="63">
        <f t="shared" si="60"/>
        <v>7349305.4699999997</v>
      </c>
      <c r="H245" s="63">
        <f t="shared" si="61"/>
        <v>151394.55000000002</v>
      </c>
      <c r="I245" s="63">
        <f>SUM(G245:H245)</f>
        <v>7500700.0199999996</v>
      </c>
      <c r="J245" s="119"/>
    </row>
    <row r="246" spans="1:10" x14ac:dyDescent="0.3">
      <c r="A246" s="66" t="s">
        <v>264</v>
      </c>
      <c r="B246" s="65">
        <f>SUM(B244:B245)</f>
        <v>325951365.02999997</v>
      </c>
      <c r="C246" s="65">
        <f t="shared" ref="C246:I246" si="63">SUM(C244:C245)</f>
        <v>109850747.02</v>
      </c>
      <c r="D246" s="65">
        <f t="shared" si="63"/>
        <v>26355677.899999999</v>
      </c>
      <c r="E246" s="65">
        <f t="shared" si="63"/>
        <v>17330582.185469002</v>
      </c>
      <c r="F246" s="65">
        <f t="shared" si="63"/>
        <v>9025095.7145310007</v>
      </c>
      <c r="G246" s="65">
        <f t="shared" si="63"/>
        <v>343281947.215469</v>
      </c>
      <c r="H246" s="65">
        <f t="shared" si="63"/>
        <v>118875842.734531</v>
      </c>
      <c r="I246" s="65">
        <f t="shared" si="63"/>
        <v>462157789.94999993</v>
      </c>
      <c r="J246" s="119"/>
    </row>
    <row r="247" spans="1:10" x14ac:dyDescent="0.3">
      <c r="A247" s="67" t="s">
        <v>265</v>
      </c>
      <c r="B247" s="65"/>
      <c r="C247" s="65"/>
      <c r="D247" s="65"/>
      <c r="E247" s="65"/>
      <c r="F247" s="65"/>
      <c r="G247" s="65"/>
      <c r="H247" s="65"/>
      <c r="I247" s="65"/>
      <c r="J247" s="119"/>
    </row>
    <row r="248" spans="1:10" x14ac:dyDescent="0.3">
      <c r="A248" s="66" t="s">
        <v>266</v>
      </c>
      <c r="B248" s="65">
        <v>16059840.089999991</v>
      </c>
      <c r="C248" s="65">
        <v>3381335.58</v>
      </c>
      <c r="D248" s="65">
        <v>77275335.5</v>
      </c>
      <c r="E248" s="65">
        <v>50826877.950715005</v>
      </c>
      <c r="F248" s="65">
        <v>26448457.549284987</v>
      </c>
      <c r="G248" s="65">
        <f t="shared" ref="G248:G250" si="64">B248+E248</f>
        <v>66886718.040714994</v>
      </c>
      <c r="H248" s="65">
        <f t="shared" ref="H248:H250" si="65">C248+F248</f>
        <v>29829793.129284985</v>
      </c>
      <c r="I248" s="65">
        <f t="shared" ref="I248:I250" si="66">SUM(G248:H248)</f>
        <v>96716511.169999987</v>
      </c>
      <c r="J248" s="119"/>
    </row>
    <row r="249" spans="1:10" x14ac:dyDescent="0.3">
      <c r="A249" s="66" t="s">
        <v>267</v>
      </c>
      <c r="B249" s="65">
        <v>11672854.860000001</v>
      </c>
      <c r="C249" s="65">
        <v>0</v>
      </c>
      <c r="D249" s="65">
        <v>0</v>
      </c>
      <c r="E249" s="65">
        <v>0</v>
      </c>
      <c r="F249" s="65">
        <v>0</v>
      </c>
      <c r="G249" s="65">
        <f t="shared" si="64"/>
        <v>11672854.860000001</v>
      </c>
      <c r="H249" s="65">
        <f t="shared" si="65"/>
        <v>0</v>
      </c>
      <c r="I249" s="65">
        <f t="shared" si="66"/>
        <v>11672854.860000001</v>
      </c>
      <c r="J249" s="119"/>
    </row>
    <row r="250" spans="1:10" x14ac:dyDescent="0.3">
      <c r="A250" s="66" t="s">
        <v>268</v>
      </c>
      <c r="B250" s="63">
        <v>3559840.0499999989</v>
      </c>
      <c r="C250" s="63">
        <v>171569.31</v>
      </c>
      <c r="D250" s="63">
        <v>5020.93</v>
      </c>
      <c r="E250" s="63">
        <v>3323.36</v>
      </c>
      <c r="F250" s="63">
        <v>1697.57</v>
      </c>
      <c r="G250" s="63">
        <f t="shared" si="64"/>
        <v>3563163.4099999988</v>
      </c>
      <c r="H250" s="63">
        <f t="shared" si="65"/>
        <v>173266.88</v>
      </c>
      <c r="I250" s="63">
        <f t="shared" si="66"/>
        <v>3736430.2899999986</v>
      </c>
      <c r="J250" s="119"/>
    </row>
    <row r="251" spans="1:10" x14ac:dyDescent="0.3">
      <c r="A251" s="66" t="s">
        <v>269</v>
      </c>
      <c r="B251" s="65">
        <f>SUM(B248:B250)</f>
        <v>31292534.999999993</v>
      </c>
      <c r="C251" s="65">
        <f t="shared" ref="C251:I251" si="67">SUM(C248:C250)</f>
        <v>3552904.89</v>
      </c>
      <c r="D251" s="65">
        <f t="shared" si="67"/>
        <v>77280356.430000007</v>
      </c>
      <c r="E251" s="65">
        <f t="shared" si="67"/>
        <v>50830201.310715005</v>
      </c>
      <c r="F251" s="65">
        <f t="shared" si="67"/>
        <v>26450155.119284987</v>
      </c>
      <c r="G251" s="65">
        <f t="shared" si="67"/>
        <v>82122736.31071499</v>
      </c>
      <c r="H251" s="65">
        <f t="shared" si="67"/>
        <v>30003060.009284984</v>
      </c>
      <c r="I251" s="65">
        <f t="shared" si="67"/>
        <v>112125796.31999998</v>
      </c>
      <c r="J251" s="119"/>
    </row>
    <row r="252" spans="1:10" x14ac:dyDescent="0.3">
      <c r="A252" s="67" t="s">
        <v>270</v>
      </c>
      <c r="B252" s="65"/>
      <c r="C252" s="65"/>
      <c r="D252" s="65"/>
      <c r="E252" s="65"/>
      <c r="F252" s="65"/>
      <c r="G252" s="65"/>
      <c r="H252" s="65"/>
      <c r="I252" s="65"/>
      <c r="J252" s="119"/>
    </row>
    <row r="253" spans="1:10" x14ac:dyDescent="0.3">
      <c r="A253" s="66" t="s">
        <v>271</v>
      </c>
      <c r="B253" s="63">
        <v>34827445.420000002</v>
      </c>
      <c r="C253" s="63">
        <v>0</v>
      </c>
      <c r="D253" s="63">
        <v>0</v>
      </c>
      <c r="E253" s="63">
        <v>0</v>
      </c>
      <c r="F253" s="63">
        <v>0</v>
      </c>
      <c r="G253" s="63">
        <f t="shared" ref="G253" si="68">B253+E253</f>
        <v>34827445.420000002</v>
      </c>
      <c r="H253" s="63">
        <f t="shared" ref="H253" si="69">C253+F253</f>
        <v>0</v>
      </c>
      <c r="I253" s="63">
        <f t="shared" ref="I253" si="70">SUM(G253:H253)</f>
        <v>34827445.420000002</v>
      </c>
      <c r="J253" s="119"/>
    </row>
    <row r="254" spans="1:10" x14ac:dyDescent="0.3">
      <c r="A254" s="66" t="s">
        <v>272</v>
      </c>
      <c r="B254" s="65">
        <f>SUM(B253)</f>
        <v>34827445.420000002</v>
      </c>
      <c r="C254" s="65">
        <f t="shared" ref="C254:I254" si="71">SUM(C253)</f>
        <v>0</v>
      </c>
      <c r="D254" s="65">
        <f t="shared" si="71"/>
        <v>0</v>
      </c>
      <c r="E254" s="65">
        <f t="shared" si="71"/>
        <v>0</v>
      </c>
      <c r="F254" s="65">
        <f t="shared" si="71"/>
        <v>0</v>
      </c>
      <c r="G254" s="65">
        <f t="shared" si="71"/>
        <v>34827445.420000002</v>
      </c>
      <c r="H254" s="65">
        <f t="shared" si="71"/>
        <v>0</v>
      </c>
      <c r="I254" s="65">
        <f t="shared" si="71"/>
        <v>34827445.420000002</v>
      </c>
      <c r="J254" s="119"/>
    </row>
    <row r="255" spans="1:10" x14ac:dyDescent="0.3">
      <c r="A255" s="67" t="s">
        <v>273</v>
      </c>
      <c r="B255" s="65"/>
      <c r="C255" s="65"/>
      <c r="D255" s="65"/>
      <c r="E255" s="65"/>
      <c r="F255" s="65"/>
      <c r="G255" s="65"/>
      <c r="H255" s="65"/>
      <c r="I255" s="65"/>
      <c r="J255" s="119"/>
    </row>
    <row r="256" spans="1:10" x14ac:dyDescent="0.3">
      <c r="A256" s="66" t="s">
        <v>274</v>
      </c>
      <c r="B256" s="65">
        <v>11881944.619999999</v>
      </c>
      <c r="C256" s="65">
        <v>8603273.5199999996</v>
      </c>
      <c r="D256" s="65">
        <v>0</v>
      </c>
      <c r="E256" s="65">
        <v>0</v>
      </c>
      <c r="F256" s="65">
        <v>0</v>
      </c>
      <c r="G256" s="65">
        <f t="shared" ref="G256:G261" si="72">B256+E256</f>
        <v>11881944.619999999</v>
      </c>
      <c r="H256" s="65">
        <f t="shared" ref="H256:H261" si="73">C256+F256</f>
        <v>8603273.5199999996</v>
      </c>
      <c r="I256" s="65">
        <f t="shared" ref="I256:I261" si="74">SUM(G256:H256)</f>
        <v>20485218.140000001</v>
      </c>
      <c r="J256" s="119"/>
    </row>
    <row r="257" spans="1:10" x14ac:dyDescent="0.3">
      <c r="A257" s="66" t="s">
        <v>275</v>
      </c>
      <c r="B257" s="65">
        <v>-33527892.260000002</v>
      </c>
      <c r="C257" s="65">
        <v>0</v>
      </c>
      <c r="D257" s="65">
        <v>0</v>
      </c>
      <c r="E257" s="65">
        <v>0</v>
      </c>
      <c r="F257" s="65">
        <v>0</v>
      </c>
      <c r="G257" s="65">
        <f t="shared" si="72"/>
        <v>-33527892.260000002</v>
      </c>
      <c r="H257" s="65">
        <f t="shared" si="73"/>
        <v>0</v>
      </c>
      <c r="I257" s="65">
        <f t="shared" si="74"/>
        <v>-33527892.260000002</v>
      </c>
      <c r="J257" s="119"/>
    </row>
    <row r="258" spans="1:10" x14ac:dyDescent="0.3">
      <c r="A258" s="66" t="s">
        <v>276</v>
      </c>
      <c r="B258" s="65">
        <v>-755388.96</v>
      </c>
      <c r="C258" s="65">
        <v>25985.040000000001</v>
      </c>
      <c r="D258" s="65">
        <v>0</v>
      </c>
      <c r="E258" s="65">
        <v>0</v>
      </c>
      <c r="F258" s="65">
        <v>0</v>
      </c>
      <c r="G258" s="65">
        <f t="shared" si="72"/>
        <v>-755388.96</v>
      </c>
      <c r="H258" s="65">
        <f t="shared" si="73"/>
        <v>25985.040000000001</v>
      </c>
      <c r="I258" s="65">
        <f t="shared" si="74"/>
        <v>-729403.91999999993</v>
      </c>
      <c r="J258" s="119"/>
    </row>
    <row r="259" spans="1:10" x14ac:dyDescent="0.3">
      <c r="A259" s="66" t="s">
        <v>277</v>
      </c>
      <c r="B259" s="65">
        <v>-8354.4</v>
      </c>
      <c r="C259" s="65">
        <v>90321.36</v>
      </c>
      <c r="D259" s="65">
        <v>0</v>
      </c>
      <c r="E259" s="65">
        <v>0</v>
      </c>
      <c r="F259" s="65">
        <v>0</v>
      </c>
      <c r="G259" s="65">
        <f t="shared" si="72"/>
        <v>-8354.4</v>
      </c>
      <c r="H259" s="65">
        <f t="shared" si="73"/>
        <v>90321.36</v>
      </c>
      <c r="I259" s="65">
        <f t="shared" si="74"/>
        <v>81966.960000000006</v>
      </c>
      <c r="J259" s="119"/>
    </row>
    <row r="260" spans="1:10" x14ac:dyDescent="0.3">
      <c r="A260" s="66" t="s">
        <v>278</v>
      </c>
      <c r="B260" s="65">
        <v>-2705.63</v>
      </c>
      <c r="C260" s="65">
        <v>0</v>
      </c>
      <c r="D260" s="65">
        <v>0</v>
      </c>
      <c r="E260" s="65">
        <v>0</v>
      </c>
      <c r="F260" s="65">
        <v>0</v>
      </c>
      <c r="G260" s="65">
        <f t="shared" si="72"/>
        <v>-2705.63</v>
      </c>
      <c r="H260" s="65">
        <f t="shared" si="73"/>
        <v>0</v>
      </c>
      <c r="I260" s="65">
        <f t="shared" si="74"/>
        <v>-2705.63</v>
      </c>
      <c r="J260" s="119"/>
    </row>
    <row r="261" spans="1:10" x14ac:dyDescent="0.3">
      <c r="A261" s="66" t="s">
        <v>279</v>
      </c>
      <c r="B261" s="63">
        <v>0</v>
      </c>
      <c r="C261" s="63">
        <v>0</v>
      </c>
      <c r="D261" s="63">
        <v>0</v>
      </c>
      <c r="E261" s="63">
        <v>0</v>
      </c>
      <c r="F261" s="63">
        <v>0</v>
      </c>
      <c r="G261" s="63">
        <f t="shared" si="72"/>
        <v>0</v>
      </c>
      <c r="H261" s="63">
        <f t="shared" si="73"/>
        <v>0</v>
      </c>
      <c r="I261" s="63">
        <f t="shared" si="74"/>
        <v>0</v>
      </c>
      <c r="J261" s="119"/>
    </row>
    <row r="262" spans="1:10" x14ac:dyDescent="0.3">
      <c r="A262" s="66" t="s">
        <v>280</v>
      </c>
      <c r="B262" s="65">
        <f>SUM(B256:B261)</f>
        <v>-22412396.629999999</v>
      </c>
      <c r="C262" s="65">
        <f t="shared" ref="C262:I262" si="75">SUM(C256:C261)</f>
        <v>8719579.9199999981</v>
      </c>
      <c r="D262" s="65">
        <f t="shared" si="75"/>
        <v>0</v>
      </c>
      <c r="E262" s="65">
        <f t="shared" si="75"/>
        <v>0</v>
      </c>
      <c r="F262" s="65">
        <f t="shared" si="75"/>
        <v>0</v>
      </c>
      <c r="G262" s="65">
        <f t="shared" si="75"/>
        <v>-22412396.629999999</v>
      </c>
      <c r="H262" s="65">
        <f t="shared" si="75"/>
        <v>8719579.9199999981</v>
      </c>
      <c r="I262" s="65">
        <f t="shared" si="75"/>
        <v>-13692816.710000001</v>
      </c>
      <c r="J262" s="119"/>
    </row>
    <row r="263" spans="1:10" x14ac:dyDescent="0.3">
      <c r="A263" s="67" t="s">
        <v>281</v>
      </c>
      <c r="B263" s="65"/>
      <c r="C263" s="65"/>
      <c r="D263" s="65"/>
      <c r="E263" s="65"/>
      <c r="F263" s="65"/>
      <c r="G263" s="65"/>
      <c r="H263" s="65"/>
      <c r="I263" s="65"/>
      <c r="J263" s="119"/>
    </row>
    <row r="264" spans="1:10" x14ac:dyDescent="0.3">
      <c r="A264" s="66" t="s">
        <v>282</v>
      </c>
      <c r="B264" s="65">
        <v>-26830996.88000001</v>
      </c>
      <c r="C264" s="65">
        <v>0</v>
      </c>
      <c r="D264" s="65">
        <v>0</v>
      </c>
      <c r="E264" s="65">
        <v>0</v>
      </c>
      <c r="F264" s="65">
        <v>0</v>
      </c>
      <c r="G264" s="65">
        <f t="shared" ref="G264:G265" si="76">B264+E264</f>
        <v>-26830996.88000001</v>
      </c>
      <c r="H264" s="65">
        <f t="shared" ref="H264:H265" si="77">C264+F264</f>
        <v>0</v>
      </c>
      <c r="I264" s="65">
        <f t="shared" ref="I264:I265" si="78">SUM(G264:H264)</f>
        <v>-26830996.88000001</v>
      </c>
      <c r="J264" s="119"/>
    </row>
    <row r="265" spans="1:10" x14ac:dyDescent="0.3">
      <c r="A265" s="66" t="s">
        <v>283</v>
      </c>
      <c r="B265" s="63">
        <v>-29022015.829999998</v>
      </c>
      <c r="C265" s="63">
        <v>0</v>
      </c>
      <c r="D265" s="63">
        <v>0</v>
      </c>
      <c r="E265" s="63">
        <v>0</v>
      </c>
      <c r="F265" s="63">
        <v>0</v>
      </c>
      <c r="G265" s="63">
        <f t="shared" si="76"/>
        <v>-29022015.829999998</v>
      </c>
      <c r="H265" s="63">
        <f t="shared" si="77"/>
        <v>0</v>
      </c>
      <c r="I265" s="63">
        <f t="shared" si="78"/>
        <v>-29022015.829999998</v>
      </c>
      <c r="J265" s="119"/>
    </row>
    <row r="266" spans="1:10" x14ac:dyDescent="0.3">
      <c r="A266" s="66" t="s">
        <v>284</v>
      </c>
      <c r="B266" s="65">
        <f>SUM(B264:B265)</f>
        <v>-55853012.710000008</v>
      </c>
      <c r="C266" s="65">
        <f t="shared" ref="C266:I266" si="79">SUM(C264:C265)</f>
        <v>0</v>
      </c>
      <c r="D266" s="65">
        <f t="shared" si="79"/>
        <v>0</v>
      </c>
      <c r="E266" s="65">
        <f t="shared" si="79"/>
        <v>0</v>
      </c>
      <c r="F266" s="65">
        <f t="shared" si="79"/>
        <v>0</v>
      </c>
      <c r="G266" s="65">
        <f t="shared" si="79"/>
        <v>-55853012.710000008</v>
      </c>
      <c r="H266" s="65">
        <f t="shared" si="79"/>
        <v>0</v>
      </c>
      <c r="I266" s="65">
        <f t="shared" si="79"/>
        <v>-55853012.710000008</v>
      </c>
      <c r="J266" s="119"/>
    </row>
    <row r="267" spans="1:10" ht="15" thickBot="1" x14ac:dyDescent="0.35">
      <c r="A267" s="66" t="s">
        <v>285</v>
      </c>
      <c r="B267" s="70">
        <f>B246+B251+B254+B262+B266</f>
        <v>313805936.11000001</v>
      </c>
      <c r="C267" s="70">
        <f t="shared" ref="C267:I267" si="80">C246+C251+C254+C262+C266</f>
        <v>122123231.83</v>
      </c>
      <c r="D267" s="70">
        <f t="shared" si="80"/>
        <v>103636034.33000001</v>
      </c>
      <c r="E267" s="70">
        <f t="shared" si="80"/>
        <v>68160783.496184006</v>
      </c>
      <c r="F267" s="70">
        <f t="shared" si="80"/>
        <v>35475250.833815992</v>
      </c>
      <c r="G267" s="70">
        <f t="shared" si="80"/>
        <v>381966719.60618401</v>
      </c>
      <c r="H267" s="70">
        <f t="shared" si="80"/>
        <v>157598482.66381598</v>
      </c>
      <c r="I267" s="70">
        <f t="shared" si="80"/>
        <v>539565202.26999974</v>
      </c>
      <c r="J267" s="119"/>
    </row>
    <row r="268" spans="1:10" ht="15" thickTop="1" x14ac:dyDescent="0.3">
      <c r="A268" s="66" t="s">
        <v>286</v>
      </c>
      <c r="B268" s="69"/>
      <c r="C268" s="69"/>
      <c r="D268" s="69"/>
      <c r="E268" s="69"/>
      <c r="F268" s="69"/>
      <c r="G268" s="69"/>
      <c r="H268" s="69"/>
      <c r="I268" s="69"/>
      <c r="J268" s="119"/>
    </row>
    <row r="269" spans="1:10" x14ac:dyDescent="0.3">
      <c r="A269" s="67" t="s">
        <v>287</v>
      </c>
      <c r="B269" s="68"/>
      <c r="C269" s="68"/>
      <c r="D269" s="68"/>
      <c r="E269" s="68"/>
      <c r="F269" s="68"/>
      <c r="G269" s="68"/>
      <c r="H269" s="68"/>
      <c r="I269" s="68"/>
      <c r="J269" s="119"/>
    </row>
    <row r="270" spans="1:10" x14ac:dyDescent="0.3">
      <c r="A270" s="66" t="s">
        <v>288</v>
      </c>
      <c r="B270" s="63">
        <v>228755060.34</v>
      </c>
      <c r="C270" s="63">
        <v>96972215.199999988</v>
      </c>
      <c r="D270" s="63">
        <v>6379434.3700000001</v>
      </c>
      <c r="E270" s="63">
        <v>4111474.5850139996</v>
      </c>
      <c r="F270" s="63">
        <v>2267959.784986</v>
      </c>
      <c r="G270" s="63">
        <f t="shared" ref="G270" si="81">B270+E270</f>
        <v>232866534.92501399</v>
      </c>
      <c r="H270" s="63">
        <f t="shared" ref="H270" si="82">C270+F270</f>
        <v>99240174.984985992</v>
      </c>
      <c r="I270" s="63">
        <f t="shared" ref="I270" si="83">SUM(G270:H270)</f>
        <v>332106709.90999997</v>
      </c>
      <c r="J270" s="119"/>
    </row>
    <row r="271" spans="1:10" x14ac:dyDescent="0.3">
      <c r="A271" s="66" t="s">
        <v>289</v>
      </c>
      <c r="B271" s="65">
        <f>SUM(B270)</f>
        <v>228755060.34</v>
      </c>
      <c r="C271" s="65">
        <f t="shared" ref="C271:I271" si="84">SUM(C270)</f>
        <v>96972215.199999988</v>
      </c>
      <c r="D271" s="65">
        <f t="shared" si="84"/>
        <v>6379434.3700000001</v>
      </c>
      <c r="E271" s="65">
        <f t="shared" si="84"/>
        <v>4111474.5850139996</v>
      </c>
      <c r="F271" s="65">
        <f t="shared" si="84"/>
        <v>2267959.784986</v>
      </c>
      <c r="G271" s="65">
        <f>SUM(G270)</f>
        <v>232866534.92501399</v>
      </c>
      <c r="H271" s="65">
        <f t="shared" si="84"/>
        <v>99240174.984985992</v>
      </c>
      <c r="I271" s="65">
        <f t="shared" si="84"/>
        <v>332106709.90999997</v>
      </c>
      <c r="J271" s="119"/>
    </row>
    <row r="272" spans="1:10" x14ac:dyDescent="0.3">
      <c r="A272" s="67" t="s">
        <v>290</v>
      </c>
      <c r="B272" s="68"/>
      <c r="C272" s="68"/>
      <c r="D272" s="68"/>
      <c r="E272" s="68"/>
      <c r="F272" s="68"/>
      <c r="G272" s="68"/>
      <c r="H272" s="68"/>
      <c r="I272" s="68"/>
      <c r="J272" s="119"/>
    </row>
    <row r="273" spans="1:10" x14ac:dyDescent="0.3">
      <c r="A273" s="66"/>
      <c r="B273" s="65"/>
      <c r="C273" s="65"/>
      <c r="D273" s="65"/>
      <c r="E273" s="65"/>
      <c r="F273" s="65"/>
      <c r="G273" s="65"/>
      <c r="H273" s="65"/>
      <c r="I273" s="65"/>
      <c r="J273" s="119"/>
    </row>
    <row r="274" spans="1:10" x14ac:dyDescent="0.3">
      <c r="A274" s="66" t="s">
        <v>291</v>
      </c>
      <c r="B274" s="65">
        <v>-123626.9</v>
      </c>
      <c r="C274" s="65">
        <v>0</v>
      </c>
      <c r="D274" s="65">
        <v>0</v>
      </c>
      <c r="E274" s="65">
        <v>0</v>
      </c>
      <c r="F274" s="65">
        <v>0</v>
      </c>
      <c r="G274" s="65">
        <f t="shared" ref="G274" si="85">B274+E274</f>
        <v>-123626.9</v>
      </c>
      <c r="H274" s="65">
        <f t="shared" ref="H274" si="86">C274+F274</f>
        <v>0</v>
      </c>
      <c r="I274" s="65">
        <f t="shared" ref="I274" si="87">SUM(G274:H274)</f>
        <v>-123626.9</v>
      </c>
      <c r="J274" s="119"/>
    </row>
    <row r="275" spans="1:10" x14ac:dyDescent="0.3">
      <c r="A275" s="66" t="s">
        <v>291</v>
      </c>
      <c r="B275" s="133">
        <v>15516424.15</v>
      </c>
      <c r="C275" s="63">
        <v>28065081.419999998</v>
      </c>
      <c r="D275" s="63">
        <v>0</v>
      </c>
      <c r="E275" s="63">
        <v>0</v>
      </c>
      <c r="F275" s="63">
        <v>0</v>
      </c>
      <c r="G275" s="63">
        <f t="shared" ref="G275" si="88">B275+E275</f>
        <v>15516424.15</v>
      </c>
      <c r="H275" s="63">
        <f t="shared" ref="H275" si="89">C275+F275</f>
        <v>28065081.419999998</v>
      </c>
      <c r="I275" s="63">
        <f t="shared" ref="I275" si="90">SUM(G275:H275)</f>
        <v>43581505.57</v>
      </c>
      <c r="J275" s="119"/>
    </row>
    <row r="276" spans="1:10" x14ac:dyDescent="0.3">
      <c r="A276" s="66" t="s">
        <v>292</v>
      </c>
      <c r="B276" s="65">
        <f>SUM(B273:B275)</f>
        <v>15392797.25</v>
      </c>
      <c r="C276" s="65">
        <f t="shared" ref="C276:H276" si="91">SUM(C273:C275)</f>
        <v>28065081.419999998</v>
      </c>
      <c r="D276" s="65">
        <f t="shared" si="91"/>
        <v>0</v>
      </c>
      <c r="E276" s="65">
        <f t="shared" si="91"/>
        <v>0</v>
      </c>
      <c r="F276" s="65">
        <f t="shared" si="91"/>
        <v>0</v>
      </c>
      <c r="G276" s="65">
        <f t="shared" si="91"/>
        <v>15392797.25</v>
      </c>
      <c r="H276" s="65">
        <f t="shared" si="91"/>
        <v>28065081.419999998</v>
      </c>
      <c r="I276" s="65">
        <f>SUM(I273:I275)</f>
        <v>43457878.670000002</v>
      </c>
      <c r="J276" s="119"/>
    </row>
    <row r="277" spans="1:10" x14ac:dyDescent="0.3">
      <c r="A277" s="67" t="s">
        <v>293</v>
      </c>
      <c r="B277" s="68"/>
      <c r="C277" s="68"/>
      <c r="D277" s="68"/>
      <c r="E277" s="68"/>
      <c r="F277" s="68"/>
      <c r="G277" s="68"/>
      <c r="H277" s="68"/>
      <c r="I277" s="68"/>
      <c r="J277" s="119"/>
    </row>
    <row r="278" spans="1:10" x14ac:dyDescent="0.3">
      <c r="A278" s="66" t="s">
        <v>294</v>
      </c>
      <c r="B278" s="65">
        <v>162108807.17999989</v>
      </c>
      <c r="C278" s="65">
        <v>41962163.18</v>
      </c>
      <c r="D278" s="65">
        <v>0</v>
      </c>
      <c r="E278" s="65">
        <v>0</v>
      </c>
      <c r="F278" s="65">
        <v>0</v>
      </c>
      <c r="G278" s="65">
        <f t="shared" ref="G278:G280" si="92">B278+E278</f>
        <v>162108807.17999989</v>
      </c>
      <c r="H278" s="65">
        <f t="shared" ref="H278:H280" si="93">C278+F278</f>
        <v>41962163.18</v>
      </c>
      <c r="I278" s="65">
        <f t="shared" ref="I278:I280" si="94">SUM(G278:H278)</f>
        <v>204070970.3599999</v>
      </c>
      <c r="J278" s="119"/>
    </row>
    <row r="279" spans="1:10" x14ac:dyDescent="0.3">
      <c r="A279" s="66" t="s">
        <v>295</v>
      </c>
      <c r="B279" s="65">
        <v>-121728636.97</v>
      </c>
      <c r="C279" s="65">
        <v>-47928506.079999998</v>
      </c>
      <c r="D279" s="65">
        <v>0</v>
      </c>
      <c r="E279" s="65">
        <v>0</v>
      </c>
      <c r="F279" s="65">
        <v>0</v>
      </c>
      <c r="G279" s="65">
        <f t="shared" si="92"/>
        <v>-121728636.97</v>
      </c>
      <c r="H279" s="65">
        <f t="shared" si="93"/>
        <v>-47928506.079999998</v>
      </c>
      <c r="I279" s="65">
        <f t="shared" si="94"/>
        <v>-169657143.05000001</v>
      </c>
      <c r="J279" s="119"/>
    </row>
    <row r="280" spans="1:10" x14ac:dyDescent="0.3">
      <c r="A280" s="66" t="s">
        <v>296</v>
      </c>
      <c r="B280" s="63">
        <v>0</v>
      </c>
      <c r="C280" s="63">
        <v>0</v>
      </c>
      <c r="D280" s="63">
        <v>0</v>
      </c>
      <c r="E280" s="63">
        <v>0</v>
      </c>
      <c r="F280" s="63">
        <v>0</v>
      </c>
      <c r="G280" s="63">
        <f t="shared" si="92"/>
        <v>0</v>
      </c>
      <c r="H280" s="63">
        <f t="shared" si="93"/>
        <v>0</v>
      </c>
      <c r="I280" s="63">
        <f t="shared" si="94"/>
        <v>0</v>
      </c>
      <c r="J280" s="119"/>
    </row>
    <row r="281" spans="1:10" x14ac:dyDescent="0.3">
      <c r="A281" s="66" t="s">
        <v>297</v>
      </c>
      <c r="B281" s="65">
        <f>SUM(B278:B280)</f>
        <v>40380170.209999889</v>
      </c>
      <c r="C281" s="65">
        <f t="shared" ref="C281:F281" si="95">SUM(C278:C280)</f>
        <v>-5966342.8999999985</v>
      </c>
      <c r="D281" s="65">
        <f t="shared" si="95"/>
        <v>0</v>
      </c>
      <c r="E281" s="65">
        <f t="shared" si="95"/>
        <v>0</v>
      </c>
      <c r="F281" s="65">
        <f t="shared" si="95"/>
        <v>0</v>
      </c>
      <c r="G281" s="65">
        <f t="shared" ref="G281" si="96">SUM(G278:G280)</f>
        <v>40380170.209999889</v>
      </c>
      <c r="H281" s="65">
        <f t="shared" ref="H281" si="97">SUM(H278:H280)</f>
        <v>-5966342.8999999985</v>
      </c>
      <c r="I281" s="65">
        <f t="shared" ref="I281" si="98">SUM(I278:I280)</f>
        <v>34413827.309999883</v>
      </c>
      <c r="J281" s="119"/>
    </row>
    <row r="282" spans="1:10" x14ac:dyDescent="0.3">
      <c r="A282" s="64"/>
      <c r="B282" s="63"/>
      <c r="C282" s="63"/>
      <c r="D282" s="63"/>
      <c r="E282" s="63"/>
      <c r="F282" s="63"/>
      <c r="G282" s="63"/>
      <c r="H282" s="63"/>
      <c r="I282" s="63"/>
      <c r="J282" s="119"/>
    </row>
    <row r="283" spans="1:10" ht="15" thickBot="1" x14ac:dyDescent="0.35">
      <c r="A283" s="62" t="s">
        <v>6</v>
      </c>
      <c r="B283" s="61">
        <f>B65-B240-B267-B271-B276-B281</f>
        <v>554988028.21999872</v>
      </c>
      <c r="C283" s="61">
        <f>C65-C240-C267-C271-C276-C281</f>
        <v>203542849.4800002</v>
      </c>
      <c r="D283" s="61">
        <f t="shared" ref="D283:I283" si="99">D65-D240-D267-D271-D276-D281</f>
        <v>-277433358</v>
      </c>
      <c r="E283" s="61">
        <f t="shared" si="99"/>
        <v>-178382093.68259895</v>
      </c>
      <c r="F283" s="61">
        <f t="shared" si="99"/>
        <v>-99051264.317400977</v>
      </c>
      <c r="G283" s="61">
        <f t="shared" si="99"/>
        <v>376605934.53739965</v>
      </c>
      <c r="H283" s="61">
        <f t="shared" si="99"/>
        <v>104491585.16259927</v>
      </c>
      <c r="I283" s="61">
        <f t="shared" si="99"/>
        <v>481097519.69999862</v>
      </c>
      <c r="J283" s="119"/>
    </row>
    <row r="284" spans="1:10" ht="15" thickTop="1" x14ac:dyDescent="0.3">
      <c r="A284" s="64"/>
      <c r="B284" s="68"/>
      <c r="C284" s="68"/>
      <c r="D284" s="68"/>
      <c r="E284" s="68"/>
      <c r="F284" s="68"/>
      <c r="G284" s="68"/>
      <c r="H284" s="68"/>
      <c r="I284" s="68"/>
      <c r="J284" s="119"/>
    </row>
    <row r="285" spans="1:10" x14ac:dyDescent="0.3">
      <c r="A285" s="62" t="s">
        <v>5</v>
      </c>
      <c r="B285" s="68"/>
      <c r="C285" s="68"/>
      <c r="D285" s="68"/>
      <c r="E285" s="68"/>
      <c r="F285" s="68"/>
      <c r="G285" s="68"/>
      <c r="H285" s="68"/>
      <c r="I285" s="68"/>
      <c r="J285" s="119"/>
    </row>
    <row r="286" spans="1:10" x14ac:dyDescent="0.3">
      <c r="A286" s="67" t="s">
        <v>298</v>
      </c>
      <c r="B286" s="68"/>
      <c r="C286" s="68"/>
      <c r="D286" s="68"/>
      <c r="E286" s="68"/>
      <c r="F286" s="68"/>
      <c r="G286" s="68"/>
      <c r="H286" s="68"/>
      <c r="I286" s="68"/>
      <c r="J286" s="119"/>
    </row>
    <row r="287" spans="1:10" x14ac:dyDescent="0.3">
      <c r="A287" s="66" t="s">
        <v>299</v>
      </c>
      <c r="B287" s="65">
        <v>607717.84</v>
      </c>
      <c r="C287" s="65">
        <v>0</v>
      </c>
      <c r="D287" s="65">
        <v>0</v>
      </c>
      <c r="E287" s="65">
        <v>-53.73</v>
      </c>
      <c r="F287" s="65">
        <v>53.73</v>
      </c>
      <c r="G287" s="65">
        <f t="shared" ref="G287:G310" si="100">B287+E287</f>
        <v>607664.11</v>
      </c>
      <c r="H287" s="65">
        <f t="shared" ref="H287:H310" si="101">C287+F287</f>
        <v>53.73</v>
      </c>
      <c r="I287" s="65">
        <f t="shared" ref="I287:I310" si="102">SUM(G287:H287)</f>
        <v>607717.84</v>
      </c>
      <c r="J287" s="119"/>
    </row>
    <row r="288" spans="1:10" x14ac:dyDescent="0.3">
      <c r="A288" s="66" t="s">
        <v>300</v>
      </c>
      <c r="B288" s="65">
        <v>0</v>
      </c>
      <c r="C288" s="65">
        <v>0</v>
      </c>
      <c r="D288" s="65">
        <v>-35496367.480000004</v>
      </c>
      <c r="E288" s="65">
        <v>-23371746.478286996</v>
      </c>
      <c r="F288" s="65">
        <v>-12124621.001712991</v>
      </c>
      <c r="G288" s="65">
        <f t="shared" si="100"/>
        <v>-23371746.478286996</v>
      </c>
      <c r="H288" s="65">
        <f t="shared" si="101"/>
        <v>-12124621.001712991</v>
      </c>
      <c r="I288" s="65">
        <f t="shared" si="102"/>
        <v>-35496367.479999989</v>
      </c>
      <c r="J288" s="119"/>
    </row>
    <row r="289" spans="1:10" x14ac:dyDescent="0.3">
      <c r="A289" s="66" t="s">
        <v>301</v>
      </c>
      <c r="B289" s="65">
        <v>0</v>
      </c>
      <c r="C289" s="65">
        <v>0</v>
      </c>
      <c r="D289" s="65">
        <v>5602792.8100000098</v>
      </c>
      <c r="E289" s="65">
        <v>3685547.1011160212</v>
      </c>
      <c r="F289" s="65">
        <v>1917245.7088840038</v>
      </c>
      <c r="G289" s="65">
        <f t="shared" si="100"/>
        <v>3685547.1011160212</v>
      </c>
      <c r="H289" s="65">
        <f t="shared" si="101"/>
        <v>1917245.7088840038</v>
      </c>
      <c r="I289" s="65">
        <f t="shared" si="102"/>
        <v>5602792.8100000247</v>
      </c>
      <c r="J289" s="119"/>
    </row>
    <row r="290" spans="1:10" x14ac:dyDescent="0.3">
      <c r="A290" s="66" t="s">
        <v>302</v>
      </c>
      <c r="B290" s="65">
        <v>0</v>
      </c>
      <c r="C290" s="65">
        <v>0</v>
      </c>
      <c r="D290" s="65">
        <v>0</v>
      </c>
      <c r="E290" s="65">
        <v>0</v>
      </c>
      <c r="F290" s="65">
        <v>0</v>
      </c>
      <c r="G290" s="65">
        <f t="shared" si="100"/>
        <v>0</v>
      </c>
      <c r="H290" s="65">
        <f t="shared" si="101"/>
        <v>0</v>
      </c>
      <c r="I290" s="65">
        <f t="shared" si="102"/>
        <v>0</v>
      </c>
      <c r="J290" s="119"/>
    </row>
    <row r="291" spans="1:10" x14ac:dyDescent="0.3">
      <c r="A291" s="66" t="s">
        <v>303</v>
      </c>
      <c r="B291" s="65">
        <v>0</v>
      </c>
      <c r="C291" s="65">
        <v>0</v>
      </c>
      <c r="D291" s="65">
        <v>-875089.67</v>
      </c>
      <c r="E291" s="65">
        <v>-577028.95866700006</v>
      </c>
      <c r="F291" s="65">
        <v>-298060.71133299998</v>
      </c>
      <c r="G291" s="65">
        <f t="shared" si="100"/>
        <v>-577028.95866700006</v>
      </c>
      <c r="H291" s="65">
        <f t="shared" si="101"/>
        <v>-298060.71133299998</v>
      </c>
      <c r="I291" s="65">
        <f t="shared" si="102"/>
        <v>-875089.67</v>
      </c>
      <c r="J291" s="119"/>
    </row>
    <row r="292" spans="1:10" x14ac:dyDescent="0.3">
      <c r="A292" s="66" t="s">
        <v>304</v>
      </c>
      <c r="B292" s="65">
        <v>0</v>
      </c>
      <c r="C292" s="65">
        <v>0</v>
      </c>
      <c r="D292" s="65">
        <v>372369.04000000004</v>
      </c>
      <c r="E292" s="65">
        <v>245015.10078000001</v>
      </c>
      <c r="F292" s="65">
        <v>127353.93922</v>
      </c>
      <c r="G292" s="65">
        <f t="shared" si="100"/>
        <v>245015.10078000001</v>
      </c>
      <c r="H292" s="65">
        <f t="shared" si="101"/>
        <v>127353.93922</v>
      </c>
      <c r="I292" s="65">
        <f t="shared" si="102"/>
        <v>372369.04000000004</v>
      </c>
      <c r="J292" s="119"/>
    </row>
    <row r="293" spans="1:10" x14ac:dyDescent="0.3">
      <c r="A293" s="66" t="s">
        <v>305</v>
      </c>
      <c r="B293" s="65">
        <v>0</v>
      </c>
      <c r="C293" s="65">
        <v>0</v>
      </c>
      <c r="D293" s="65">
        <v>-42034919.299999997</v>
      </c>
      <c r="E293" s="65">
        <v>-27634982.434168</v>
      </c>
      <c r="F293" s="65">
        <v>-14399936.86583199</v>
      </c>
      <c r="G293" s="65">
        <f t="shared" si="100"/>
        <v>-27634982.434168</v>
      </c>
      <c r="H293" s="65">
        <f t="shared" si="101"/>
        <v>-14399936.86583199</v>
      </c>
      <c r="I293" s="65">
        <f t="shared" si="102"/>
        <v>-42034919.29999999</v>
      </c>
      <c r="J293" s="119"/>
    </row>
    <row r="294" spans="1:10" x14ac:dyDescent="0.3">
      <c r="A294" s="66" t="s">
        <v>306</v>
      </c>
      <c r="B294" s="65">
        <v>0</v>
      </c>
      <c r="C294" s="65">
        <v>0</v>
      </c>
      <c r="D294" s="65">
        <v>0</v>
      </c>
      <c r="E294" s="65">
        <v>0</v>
      </c>
      <c r="F294" s="65">
        <v>0</v>
      </c>
      <c r="G294" s="65">
        <f t="shared" si="100"/>
        <v>0</v>
      </c>
      <c r="H294" s="65">
        <f t="shared" si="101"/>
        <v>0</v>
      </c>
      <c r="I294" s="65">
        <f t="shared" si="102"/>
        <v>0</v>
      </c>
      <c r="J294" s="119"/>
    </row>
    <row r="295" spans="1:10" x14ac:dyDescent="0.3">
      <c r="A295" s="66" t="s">
        <v>307</v>
      </c>
      <c r="B295" s="65">
        <v>0</v>
      </c>
      <c r="C295" s="65">
        <v>0</v>
      </c>
      <c r="D295" s="65">
        <v>48067252.68</v>
      </c>
      <c r="E295" s="65">
        <v>31596296.207933001</v>
      </c>
      <c r="F295" s="65">
        <v>16470956.472066991</v>
      </c>
      <c r="G295" s="65">
        <f t="shared" si="100"/>
        <v>31596296.207933001</v>
      </c>
      <c r="H295" s="65">
        <f t="shared" si="101"/>
        <v>16470956.472066991</v>
      </c>
      <c r="I295" s="65">
        <f t="shared" si="102"/>
        <v>48067252.679999992</v>
      </c>
      <c r="J295" s="119"/>
    </row>
    <row r="296" spans="1:10" x14ac:dyDescent="0.3">
      <c r="A296" s="66" t="s">
        <v>308</v>
      </c>
      <c r="B296" s="65">
        <v>0</v>
      </c>
      <c r="C296" s="65">
        <v>0</v>
      </c>
      <c r="D296" s="65">
        <v>-61400</v>
      </c>
      <c r="E296" s="65">
        <v>-40393.17</v>
      </c>
      <c r="F296" s="65">
        <v>-21006.83</v>
      </c>
      <c r="G296" s="65">
        <f t="shared" si="100"/>
        <v>-40393.17</v>
      </c>
      <c r="H296" s="65">
        <f t="shared" si="101"/>
        <v>-21006.83</v>
      </c>
      <c r="I296" s="65">
        <f t="shared" si="102"/>
        <v>-61400</v>
      </c>
      <c r="J296" s="119"/>
    </row>
    <row r="297" spans="1:10" x14ac:dyDescent="0.3">
      <c r="A297" s="66" t="s">
        <v>309</v>
      </c>
      <c r="B297" s="65">
        <v>0</v>
      </c>
      <c r="C297" s="65">
        <v>0</v>
      </c>
      <c r="D297" s="65">
        <v>524808</v>
      </c>
      <c r="E297" s="65">
        <v>344914.46580000001</v>
      </c>
      <c r="F297" s="65">
        <v>179893.53420000011</v>
      </c>
      <c r="G297" s="65">
        <f t="shared" si="100"/>
        <v>344914.46580000001</v>
      </c>
      <c r="H297" s="65">
        <f t="shared" si="101"/>
        <v>179893.53420000011</v>
      </c>
      <c r="I297" s="65">
        <f t="shared" si="102"/>
        <v>524808.00000000012</v>
      </c>
      <c r="J297" s="119"/>
    </row>
    <row r="298" spans="1:10" x14ac:dyDescent="0.3">
      <c r="A298" s="66" t="s">
        <v>310</v>
      </c>
      <c r="B298" s="65">
        <v>115129.84</v>
      </c>
      <c r="C298" s="65">
        <v>11289.16</v>
      </c>
      <c r="D298" s="65">
        <v>-6709021.1799999997</v>
      </c>
      <c r="E298" s="65">
        <v>-4410957.2325809998</v>
      </c>
      <c r="F298" s="65">
        <v>-2298063.9474189999</v>
      </c>
      <c r="G298" s="65">
        <f t="shared" si="100"/>
        <v>-4295827.392581</v>
      </c>
      <c r="H298" s="65">
        <f t="shared" si="101"/>
        <v>-2286774.7874189997</v>
      </c>
      <c r="I298" s="65">
        <f t="shared" si="102"/>
        <v>-6582602.1799999997</v>
      </c>
      <c r="J298" s="119"/>
    </row>
    <row r="299" spans="1:10" x14ac:dyDescent="0.3">
      <c r="A299" s="66" t="s">
        <v>311</v>
      </c>
      <c r="B299" s="65">
        <v>-7248055.5</v>
      </c>
      <c r="C299" s="65">
        <v>-6540451.3499999996</v>
      </c>
      <c r="D299" s="65">
        <v>-3647928.67</v>
      </c>
      <c r="E299" s="65">
        <v>-2395493.6817760002</v>
      </c>
      <c r="F299" s="65">
        <v>-1252434.988223999</v>
      </c>
      <c r="G299" s="65">
        <f t="shared" si="100"/>
        <v>-9643549.1817760002</v>
      </c>
      <c r="H299" s="65">
        <f t="shared" si="101"/>
        <v>-7792886.3382239984</v>
      </c>
      <c r="I299" s="65">
        <f t="shared" si="102"/>
        <v>-17436435.52</v>
      </c>
      <c r="J299" s="119"/>
    </row>
    <row r="300" spans="1:10" x14ac:dyDescent="0.3">
      <c r="A300" s="66" t="s">
        <v>312</v>
      </c>
      <c r="B300" s="65">
        <v>-41650.92</v>
      </c>
      <c r="C300" s="65">
        <v>-4600</v>
      </c>
      <c r="D300" s="65">
        <v>-10829.370000000081</v>
      </c>
      <c r="E300" s="65">
        <v>-7120.6290400000498</v>
      </c>
      <c r="F300" s="65">
        <v>-3708.7409600000278</v>
      </c>
      <c r="G300" s="65">
        <f t="shared" si="100"/>
        <v>-48771.549040000049</v>
      </c>
      <c r="H300" s="65">
        <f t="shared" si="101"/>
        <v>-8308.7409600000283</v>
      </c>
      <c r="I300" s="65">
        <f t="shared" si="102"/>
        <v>-57080.290000000081</v>
      </c>
      <c r="J300" s="119"/>
    </row>
    <row r="301" spans="1:10" x14ac:dyDescent="0.3">
      <c r="A301" s="66" t="s">
        <v>313</v>
      </c>
      <c r="B301" s="65">
        <v>-67090.289999999994</v>
      </c>
      <c r="C301" s="65">
        <v>0</v>
      </c>
      <c r="D301" s="65">
        <v>0</v>
      </c>
      <c r="E301" s="65">
        <v>0</v>
      </c>
      <c r="F301" s="65">
        <v>0</v>
      </c>
      <c r="G301" s="65">
        <f t="shared" si="100"/>
        <v>-67090.289999999994</v>
      </c>
      <c r="H301" s="65">
        <f t="shared" si="101"/>
        <v>0</v>
      </c>
      <c r="I301" s="65">
        <f t="shared" si="102"/>
        <v>-67090.289999999994</v>
      </c>
      <c r="J301" s="119"/>
    </row>
    <row r="302" spans="1:10" x14ac:dyDescent="0.3">
      <c r="A302" s="66" t="s">
        <v>314</v>
      </c>
      <c r="B302" s="65">
        <v>0</v>
      </c>
      <c r="C302" s="65">
        <v>0</v>
      </c>
      <c r="D302" s="65">
        <v>0</v>
      </c>
      <c r="E302" s="65">
        <v>0</v>
      </c>
      <c r="F302" s="65">
        <v>0</v>
      </c>
      <c r="G302" s="65">
        <f t="shared" si="100"/>
        <v>0</v>
      </c>
      <c r="H302" s="65">
        <f t="shared" si="101"/>
        <v>0</v>
      </c>
      <c r="I302" s="65">
        <f t="shared" si="102"/>
        <v>0</v>
      </c>
      <c r="J302" s="119"/>
    </row>
    <row r="303" spans="1:10" x14ac:dyDescent="0.3">
      <c r="A303" s="66" t="s">
        <v>315</v>
      </c>
      <c r="B303" s="65">
        <v>-5540347.7599999998</v>
      </c>
      <c r="C303" s="65">
        <v>0</v>
      </c>
      <c r="D303" s="65">
        <v>0</v>
      </c>
      <c r="E303" s="65">
        <v>0</v>
      </c>
      <c r="F303" s="65">
        <v>0</v>
      </c>
      <c r="G303" s="65">
        <f t="shared" si="100"/>
        <v>-5540347.7599999998</v>
      </c>
      <c r="H303" s="65">
        <f t="shared" si="101"/>
        <v>0</v>
      </c>
      <c r="I303" s="65">
        <f t="shared" si="102"/>
        <v>-5540347.7599999998</v>
      </c>
      <c r="J303" s="119"/>
    </row>
    <row r="304" spans="1:10" x14ac:dyDescent="0.3">
      <c r="A304" s="66" t="s">
        <v>316</v>
      </c>
      <c r="B304" s="65">
        <v>0</v>
      </c>
      <c r="C304" s="65">
        <v>0</v>
      </c>
      <c r="D304" s="65">
        <v>0</v>
      </c>
      <c r="E304" s="65">
        <v>0</v>
      </c>
      <c r="F304" s="65">
        <v>0</v>
      </c>
      <c r="G304" s="65">
        <f t="shared" si="100"/>
        <v>0</v>
      </c>
      <c r="H304" s="65">
        <f t="shared" si="101"/>
        <v>0</v>
      </c>
      <c r="I304" s="65">
        <f t="shared" si="102"/>
        <v>0</v>
      </c>
      <c r="J304" s="119"/>
    </row>
    <row r="305" spans="1:10" x14ac:dyDescent="0.3">
      <c r="A305" s="66" t="s">
        <v>317</v>
      </c>
      <c r="B305" s="65">
        <v>0</v>
      </c>
      <c r="C305" s="65">
        <v>0</v>
      </c>
      <c r="D305" s="65">
        <v>0</v>
      </c>
      <c r="E305" s="65">
        <v>0</v>
      </c>
      <c r="F305" s="65">
        <v>0</v>
      </c>
      <c r="G305" s="65">
        <f t="shared" si="100"/>
        <v>0</v>
      </c>
      <c r="H305" s="65">
        <f t="shared" si="101"/>
        <v>0</v>
      </c>
      <c r="I305" s="65">
        <f t="shared" si="102"/>
        <v>0</v>
      </c>
      <c r="J305" s="119"/>
    </row>
    <row r="306" spans="1:10" x14ac:dyDescent="0.3">
      <c r="A306" s="66" t="s">
        <v>318</v>
      </c>
      <c r="B306" s="65">
        <v>629.97</v>
      </c>
      <c r="C306" s="65">
        <v>0</v>
      </c>
      <c r="D306" s="65">
        <v>56628.639999999999</v>
      </c>
      <c r="E306" s="65">
        <v>37195.968928000002</v>
      </c>
      <c r="F306" s="65">
        <v>19432.67107199999</v>
      </c>
      <c r="G306" s="65">
        <f t="shared" si="100"/>
        <v>37825.938928000003</v>
      </c>
      <c r="H306" s="65">
        <f t="shared" si="101"/>
        <v>19432.67107199999</v>
      </c>
      <c r="I306" s="65">
        <f t="shared" si="102"/>
        <v>57258.609999999993</v>
      </c>
      <c r="J306" s="119"/>
    </row>
    <row r="307" spans="1:10" x14ac:dyDescent="0.3">
      <c r="A307" s="66" t="s">
        <v>319</v>
      </c>
      <c r="B307" s="65">
        <v>0</v>
      </c>
      <c r="C307" s="65">
        <v>0</v>
      </c>
      <c r="D307" s="65">
        <v>-1737314.8</v>
      </c>
      <c r="E307" s="65">
        <v>-1140413.836325</v>
      </c>
      <c r="F307" s="65">
        <v>-596900.96367499896</v>
      </c>
      <c r="G307" s="65">
        <f t="shared" si="100"/>
        <v>-1140413.836325</v>
      </c>
      <c r="H307" s="65">
        <f t="shared" si="101"/>
        <v>-596900.96367499896</v>
      </c>
      <c r="I307" s="65">
        <f t="shared" si="102"/>
        <v>-1737314.7999999989</v>
      </c>
      <c r="J307" s="119"/>
    </row>
    <row r="308" spans="1:10" x14ac:dyDescent="0.3">
      <c r="A308" s="66" t="s">
        <v>320</v>
      </c>
      <c r="B308" s="65">
        <v>11000</v>
      </c>
      <c r="C308" s="65">
        <v>0</v>
      </c>
      <c r="D308" s="65">
        <v>381953.74</v>
      </c>
      <c r="E308" s="65">
        <v>250553.45806599999</v>
      </c>
      <c r="F308" s="65">
        <v>131400.28193399991</v>
      </c>
      <c r="G308" s="65">
        <f t="shared" si="100"/>
        <v>261553.45806599999</v>
      </c>
      <c r="H308" s="65">
        <f t="shared" si="101"/>
        <v>131400.28193399991</v>
      </c>
      <c r="I308" s="65">
        <f t="shared" si="102"/>
        <v>392953.73999999987</v>
      </c>
      <c r="J308" s="119"/>
    </row>
    <row r="309" spans="1:10" x14ac:dyDescent="0.3">
      <c r="A309" s="66" t="s">
        <v>321</v>
      </c>
      <c r="B309" s="65">
        <v>634310.68000000005</v>
      </c>
      <c r="C309" s="65">
        <v>331474.19</v>
      </c>
      <c r="D309" s="65">
        <v>5594146.5199999996</v>
      </c>
      <c r="E309" s="65">
        <v>3676370.3950660001</v>
      </c>
      <c r="F309" s="65">
        <v>1917776.124934</v>
      </c>
      <c r="G309" s="65">
        <f t="shared" si="100"/>
        <v>4310681.0750660002</v>
      </c>
      <c r="H309" s="65">
        <f t="shared" si="101"/>
        <v>2249250.3149339999</v>
      </c>
      <c r="I309" s="65">
        <f t="shared" si="102"/>
        <v>6559931.3900000006</v>
      </c>
      <c r="J309" s="119"/>
    </row>
    <row r="310" spans="1:10" x14ac:dyDescent="0.3">
      <c r="A310" s="66" t="s">
        <v>322</v>
      </c>
      <c r="B310" s="63">
        <v>0</v>
      </c>
      <c r="C310" s="63">
        <v>0</v>
      </c>
      <c r="D310" s="63">
        <v>9330407.8599999901</v>
      </c>
      <c r="E310" s="63">
        <v>6134466.7230110001</v>
      </c>
      <c r="F310" s="63">
        <v>3195941.1369889989</v>
      </c>
      <c r="G310" s="63">
        <f t="shared" si="100"/>
        <v>6134466.7230110001</v>
      </c>
      <c r="H310" s="63">
        <f t="shared" si="101"/>
        <v>3195941.1369889989</v>
      </c>
      <c r="I310" s="63">
        <f t="shared" si="102"/>
        <v>9330407.8599999994</v>
      </c>
      <c r="J310" s="119"/>
    </row>
    <row r="311" spans="1:10" x14ac:dyDescent="0.3">
      <c r="A311" s="66" t="s">
        <v>323</v>
      </c>
      <c r="B311" s="65">
        <f>SUM(B287:B310)</f>
        <v>-11528356.139999999</v>
      </c>
      <c r="C311" s="65">
        <f t="shared" ref="C311:I311" si="103">SUM(C287:C310)</f>
        <v>-6202287.9999999991</v>
      </c>
      <c r="D311" s="65">
        <f t="shared" si="103"/>
        <v>-20642511.18</v>
      </c>
      <c r="E311" s="65">
        <f t="shared" si="103"/>
        <v>-13607830.730143974</v>
      </c>
      <c r="F311" s="65">
        <f t="shared" si="103"/>
        <v>-7034680.4498559851</v>
      </c>
      <c r="G311" s="65">
        <f t="shared" si="103"/>
        <v>-25136186.870143972</v>
      </c>
      <c r="H311" s="65">
        <f t="shared" si="103"/>
        <v>-13236968.449855981</v>
      </c>
      <c r="I311" s="65">
        <f t="shared" si="103"/>
        <v>-38373155.319999963</v>
      </c>
      <c r="J311" s="119"/>
    </row>
    <row r="312" spans="1:10" x14ac:dyDescent="0.3">
      <c r="A312" s="67" t="s">
        <v>324</v>
      </c>
      <c r="B312" s="65"/>
      <c r="C312" s="65"/>
      <c r="D312" s="65"/>
      <c r="E312" s="65"/>
      <c r="F312" s="65"/>
      <c r="G312" s="65"/>
      <c r="H312" s="65"/>
      <c r="I312" s="65"/>
      <c r="J312" s="119"/>
    </row>
    <row r="313" spans="1:10" x14ac:dyDescent="0.3">
      <c r="A313" s="66" t="s">
        <v>325</v>
      </c>
      <c r="B313" s="65">
        <v>0</v>
      </c>
      <c r="C313" s="65">
        <v>0</v>
      </c>
      <c r="D313" s="65">
        <v>210345078.56999999</v>
      </c>
      <c r="E313" s="65">
        <v>138284176.85361299</v>
      </c>
      <c r="F313" s="65">
        <v>72060901.716387004</v>
      </c>
      <c r="G313" s="65">
        <f t="shared" ref="G313:G321" si="104">B313+E313</f>
        <v>138284176.85361299</v>
      </c>
      <c r="H313" s="65">
        <f t="shared" ref="H313:H321" si="105">C313+F313</f>
        <v>72060901.716387004</v>
      </c>
      <c r="I313" s="65">
        <f t="shared" ref="I313:I321" si="106">SUM(G313:H313)</f>
        <v>210345078.56999999</v>
      </c>
      <c r="J313" s="119"/>
    </row>
    <row r="314" spans="1:10" x14ac:dyDescent="0.3">
      <c r="A314" s="66" t="s">
        <v>326</v>
      </c>
      <c r="B314" s="65">
        <v>0</v>
      </c>
      <c r="C314" s="65">
        <v>0</v>
      </c>
      <c r="D314" s="65">
        <v>0</v>
      </c>
      <c r="E314" s="65">
        <v>0</v>
      </c>
      <c r="F314" s="65">
        <v>0</v>
      </c>
      <c r="G314" s="65">
        <f t="shared" si="104"/>
        <v>0</v>
      </c>
      <c r="H314" s="65">
        <f t="shared" si="105"/>
        <v>0</v>
      </c>
      <c r="I314" s="65">
        <f t="shared" si="106"/>
        <v>0</v>
      </c>
      <c r="J314" s="119"/>
    </row>
    <row r="315" spans="1:10" x14ac:dyDescent="0.3">
      <c r="A315" s="66" t="s">
        <v>327</v>
      </c>
      <c r="B315" s="65">
        <v>0</v>
      </c>
      <c r="C315" s="65">
        <v>0</v>
      </c>
      <c r="D315" s="65">
        <v>2176248.4899999998</v>
      </c>
      <c r="E315" s="65">
        <v>1430709.620874</v>
      </c>
      <c r="F315" s="65">
        <v>745538.86912599904</v>
      </c>
      <c r="G315" s="65">
        <f t="shared" si="104"/>
        <v>1430709.620874</v>
      </c>
      <c r="H315" s="65">
        <f t="shared" si="105"/>
        <v>745538.86912599904</v>
      </c>
      <c r="I315" s="65">
        <f t="shared" si="106"/>
        <v>2176248.4899999993</v>
      </c>
      <c r="J315" s="119"/>
    </row>
    <row r="316" spans="1:10" x14ac:dyDescent="0.3">
      <c r="A316" s="66" t="s">
        <v>328</v>
      </c>
      <c r="B316" s="65">
        <v>15363.36</v>
      </c>
      <c r="C316" s="65">
        <v>9261.1199999999899</v>
      </c>
      <c r="D316" s="65">
        <v>2204640.98</v>
      </c>
      <c r="E316" s="65">
        <v>1449330.1255310001</v>
      </c>
      <c r="F316" s="65">
        <v>755310.85446900001</v>
      </c>
      <c r="G316" s="65">
        <f t="shared" si="104"/>
        <v>1464693.4855310002</v>
      </c>
      <c r="H316" s="65">
        <f t="shared" si="105"/>
        <v>764571.97446900001</v>
      </c>
      <c r="I316" s="65">
        <f t="shared" si="106"/>
        <v>2229265.46</v>
      </c>
      <c r="J316" s="119"/>
    </row>
    <row r="317" spans="1:10" x14ac:dyDescent="0.3">
      <c r="A317" s="66" t="s">
        <v>329</v>
      </c>
      <c r="B317" s="65">
        <v>0</v>
      </c>
      <c r="C317" s="65">
        <v>0</v>
      </c>
      <c r="D317" s="65">
        <v>0</v>
      </c>
      <c r="E317" s="65">
        <v>0</v>
      </c>
      <c r="F317" s="65">
        <v>0</v>
      </c>
      <c r="G317" s="65">
        <f t="shared" si="104"/>
        <v>0</v>
      </c>
      <c r="H317" s="65">
        <f t="shared" si="105"/>
        <v>0</v>
      </c>
      <c r="I317" s="65">
        <f t="shared" si="106"/>
        <v>0</v>
      </c>
      <c r="J317" s="119"/>
    </row>
    <row r="318" spans="1:10" x14ac:dyDescent="0.3">
      <c r="A318" s="66" t="s">
        <v>330</v>
      </c>
      <c r="B318" s="65">
        <v>0</v>
      </c>
      <c r="C318" s="65">
        <v>0</v>
      </c>
      <c r="D318" s="65">
        <v>0</v>
      </c>
      <c r="E318" s="65">
        <v>0</v>
      </c>
      <c r="F318" s="65">
        <v>0</v>
      </c>
      <c r="G318" s="65">
        <f t="shared" si="104"/>
        <v>0</v>
      </c>
      <c r="H318" s="65">
        <f t="shared" si="105"/>
        <v>0</v>
      </c>
      <c r="I318" s="65">
        <f t="shared" si="106"/>
        <v>0</v>
      </c>
      <c r="J318" s="119"/>
    </row>
    <row r="319" spans="1:10" x14ac:dyDescent="0.3">
      <c r="A319" s="66" t="s">
        <v>331</v>
      </c>
      <c r="B319" s="65">
        <v>0</v>
      </c>
      <c r="C319" s="65">
        <v>0</v>
      </c>
      <c r="D319" s="65">
        <v>0</v>
      </c>
      <c r="E319" s="65">
        <v>0</v>
      </c>
      <c r="F319" s="65">
        <v>0</v>
      </c>
      <c r="G319" s="65">
        <f t="shared" si="104"/>
        <v>0</v>
      </c>
      <c r="H319" s="65">
        <f t="shared" si="105"/>
        <v>0</v>
      </c>
      <c r="I319" s="65">
        <f t="shared" si="106"/>
        <v>0</v>
      </c>
      <c r="J319" s="119"/>
    </row>
    <row r="320" spans="1:10" x14ac:dyDescent="0.3">
      <c r="A320" s="66" t="s">
        <v>332</v>
      </c>
      <c r="B320" s="65">
        <v>8086628.4299999997</v>
      </c>
      <c r="C320" s="65">
        <v>1188917.69</v>
      </c>
      <c r="D320" s="65">
        <v>8177614.0600000005</v>
      </c>
      <c r="E320" s="65">
        <v>5386547.3094380004</v>
      </c>
      <c r="F320" s="65">
        <v>2791066.7505620001</v>
      </c>
      <c r="G320" s="65">
        <f t="shared" si="104"/>
        <v>13473175.739438001</v>
      </c>
      <c r="H320" s="65">
        <f t="shared" si="105"/>
        <v>3979984.440562</v>
      </c>
      <c r="I320" s="65">
        <f t="shared" si="106"/>
        <v>17453160.18</v>
      </c>
      <c r="J320" s="119"/>
    </row>
    <row r="321" spans="1:10" x14ac:dyDescent="0.3">
      <c r="A321" s="66" t="s">
        <v>333</v>
      </c>
      <c r="B321" s="63">
        <v>-6924640.2799999993</v>
      </c>
      <c r="C321" s="63">
        <v>-4228569.42</v>
      </c>
      <c r="D321" s="63">
        <v>-3008753.9799999902</v>
      </c>
      <c r="E321" s="63">
        <v>-1976289.7683529998</v>
      </c>
      <c r="F321" s="63">
        <v>-1032464.2116469999</v>
      </c>
      <c r="G321" s="63">
        <f t="shared" si="104"/>
        <v>-8900930.0483529996</v>
      </c>
      <c r="H321" s="63">
        <f t="shared" si="105"/>
        <v>-5261033.6316470001</v>
      </c>
      <c r="I321" s="63">
        <f t="shared" si="106"/>
        <v>-14161963.68</v>
      </c>
      <c r="J321" s="119"/>
    </row>
    <row r="322" spans="1:10" x14ac:dyDescent="0.3">
      <c r="A322" s="66" t="s">
        <v>334</v>
      </c>
      <c r="B322" s="65">
        <f>SUM(B313:B321)</f>
        <v>1177351.5100000007</v>
      </c>
      <c r="C322" s="65">
        <f t="shared" ref="C322:I322" si="107">SUM(C313:C321)</f>
        <v>-3030390.6100000003</v>
      </c>
      <c r="D322" s="65">
        <f t="shared" si="107"/>
        <v>219894828.12</v>
      </c>
      <c r="E322" s="65">
        <f t="shared" si="107"/>
        <v>144574474.14110297</v>
      </c>
      <c r="F322" s="65">
        <f t="shared" si="107"/>
        <v>75320353.97889699</v>
      </c>
      <c r="G322" s="65">
        <f t="shared" si="107"/>
        <v>145751825.65110299</v>
      </c>
      <c r="H322" s="65">
        <f t="shared" si="107"/>
        <v>72289963.368896991</v>
      </c>
      <c r="I322" s="65">
        <f t="shared" si="107"/>
        <v>218041789.02000001</v>
      </c>
      <c r="J322" s="119"/>
    </row>
    <row r="323" spans="1:10" x14ac:dyDescent="0.3">
      <c r="A323" s="67" t="s">
        <v>335</v>
      </c>
      <c r="B323" s="65"/>
      <c r="C323" s="65"/>
      <c r="D323" s="65"/>
      <c r="E323" s="65"/>
      <c r="F323" s="65"/>
      <c r="G323" s="65"/>
      <c r="H323" s="65"/>
      <c r="I323" s="65"/>
      <c r="J323" s="119"/>
    </row>
    <row r="324" spans="1:10" x14ac:dyDescent="0.3">
      <c r="A324" s="66" t="s">
        <v>336</v>
      </c>
      <c r="B324" s="65">
        <v>0</v>
      </c>
      <c r="C324" s="65">
        <v>0</v>
      </c>
      <c r="D324" s="65">
        <v>0</v>
      </c>
      <c r="E324" s="65">
        <v>0</v>
      </c>
      <c r="F324" s="65">
        <v>0</v>
      </c>
      <c r="G324" s="65">
        <f t="shared" ref="G324:G325" si="108">B324+E324</f>
        <v>0</v>
      </c>
      <c r="H324" s="65">
        <f t="shared" ref="H324:H325" si="109">C324+F324</f>
        <v>0</v>
      </c>
      <c r="I324" s="65">
        <f t="shared" ref="I324:I325" si="110">SUM(G324:H324)</f>
        <v>0</v>
      </c>
      <c r="J324" s="119"/>
    </row>
    <row r="325" spans="1:10" x14ac:dyDescent="0.3">
      <c r="A325" s="66" t="s">
        <v>337</v>
      </c>
      <c r="B325" s="63">
        <v>0</v>
      </c>
      <c r="C325" s="63">
        <v>0</v>
      </c>
      <c r="D325" s="63">
        <v>0</v>
      </c>
      <c r="E325" s="63">
        <v>0</v>
      </c>
      <c r="F325" s="63">
        <v>0</v>
      </c>
      <c r="G325" s="63">
        <f t="shared" si="108"/>
        <v>0</v>
      </c>
      <c r="H325" s="63">
        <f t="shared" si="109"/>
        <v>0</v>
      </c>
      <c r="I325" s="63">
        <f t="shared" si="110"/>
        <v>0</v>
      </c>
      <c r="J325" s="119"/>
    </row>
    <row r="326" spans="1:10" x14ac:dyDescent="0.3">
      <c r="A326" s="66" t="s">
        <v>338</v>
      </c>
      <c r="B326" s="65">
        <f>SUM(B324:B325)</f>
        <v>0</v>
      </c>
      <c r="C326" s="65">
        <f t="shared" ref="C326:I326" si="111">SUM(C324:C325)</f>
        <v>0</v>
      </c>
      <c r="D326" s="65">
        <f t="shared" si="111"/>
        <v>0</v>
      </c>
      <c r="E326" s="65">
        <f t="shared" si="111"/>
        <v>0</v>
      </c>
      <c r="F326" s="65">
        <f t="shared" si="111"/>
        <v>0</v>
      </c>
      <c r="G326" s="65">
        <f t="shared" si="111"/>
        <v>0</v>
      </c>
      <c r="H326" s="65">
        <f t="shared" si="111"/>
        <v>0</v>
      </c>
      <c r="I326" s="65">
        <f t="shared" si="111"/>
        <v>0</v>
      </c>
      <c r="J326" s="119"/>
    </row>
    <row r="327" spans="1:10" x14ac:dyDescent="0.3">
      <c r="A327" s="64"/>
      <c r="B327" s="65"/>
      <c r="C327" s="65"/>
      <c r="D327" s="65"/>
      <c r="E327" s="65"/>
      <c r="F327" s="65"/>
      <c r="G327" s="65"/>
      <c r="H327" s="65"/>
      <c r="I327" s="65"/>
      <c r="J327" s="119"/>
    </row>
    <row r="328" spans="1:10" x14ac:dyDescent="0.3">
      <c r="A328" s="62" t="s">
        <v>1</v>
      </c>
      <c r="B328" s="65">
        <v>-10351004.629999999</v>
      </c>
      <c r="C328" s="65">
        <v>-9232678.6099999994</v>
      </c>
      <c r="D328" s="65">
        <v>199252316.94</v>
      </c>
      <c r="E328" s="65">
        <v>130966643.41095899</v>
      </c>
      <c r="F328" s="65">
        <v>68285673.529041007</v>
      </c>
      <c r="G328" s="65">
        <f t="shared" ref="G328:I328" si="112">G311+G322+G326</f>
        <v>120615638.78095901</v>
      </c>
      <c r="H328" s="65">
        <f t="shared" si="112"/>
        <v>59052994.919041008</v>
      </c>
      <c r="I328" s="65">
        <f t="shared" si="112"/>
        <v>179668633.70000005</v>
      </c>
      <c r="J328" s="119"/>
    </row>
    <row r="329" spans="1:10" x14ac:dyDescent="0.3">
      <c r="A329" s="64"/>
      <c r="B329" s="63"/>
      <c r="C329" s="63"/>
      <c r="D329" s="63"/>
      <c r="E329" s="63"/>
      <c r="F329" s="63"/>
      <c r="G329" s="63"/>
      <c r="H329" s="63"/>
      <c r="I329" s="63"/>
      <c r="J329" s="119"/>
    </row>
    <row r="330" spans="1:10" ht="15" thickBot="1" x14ac:dyDescent="0.35">
      <c r="A330" s="62" t="s">
        <v>0</v>
      </c>
      <c r="B330" s="118">
        <f>B283-B328</f>
        <v>565339032.84999871</v>
      </c>
      <c r="C330" s="118">
        <f t="shared" ref="C330:I330" si="113">C283-C328</f>
        <v>212775528.09000021</v>
      </c>
      <c r="D330" s="118">
        <f t="shared" si="113"/>
        <v>-476685674.94</v>
      </c>
      <c r="E330" s="118">
        <f t="shared" si="113"/>
        <v>-309348737.09355795</v>
      </c>
      <c r="F330" s="118">
        <f t="shared" si="113"/>
        <v>-167336937.84644198</v>
      </c>
      <c r="G330" s="118">
        <f t="shared" si="113"/>
        <v>255990295.75644064</v>
      </c>
      <c r="H330" s="118">
        <f t="shared" si="113"/>
        <v>45438590.243558258</v>
      </c>
      <c r="I330" s="118">
        <f t="shared" si="113"/>
        <v>301428885.99999857</v>
      </c>
      <c r="J330" s="119"/>
    </row>
    <row r="331" spans="1:10" ht="15" thickTop="1" x14ac:dyDescent="0.3"/>
    <row r="332" spans="1:10" x14ac:dyDescent="0.3">
      <c r="A332" s="5">
        <v>0</v>
      </c>
      <c r="B332" s="5">
        <v>0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/>
      <c r="I332" s="120"/>
    </row>
    <row r="333" spans="1:10" x14ac:dyDescent="0.3">
      <c r="B333" s="5"/>
      <c r="C333" s="5"/>
      <c r="D333" s="5"/>
      <c r="E333" s="5"/>
      <c r="F333" s="5"/>
      <c r="G333" s="5"/>
      <c r="H333" s="5"/>
      <c r="I333" s="122"/>
    </row>
    <row r="334" spans="1:10" x14ac:dyDescent="0.3">
      <c r="I334" s="122"/>
    </row>
    <row r="335" spans="1:10" x14ac:dyDescent="0.3">
      <c r="I335" s="122"/>
    </row>
    <row r="337" spans="9:9" x14ac:dyDescent="0.3">
      <c r="I337" s="121"/>
    </row>
  </sheetData>
  <mergeCells count="3">
    <mergeCell ref="A1:I1"/>
    <mergeCell ref="A2:I2"/>
    <mergeCell ref="A3:I3"/>
  </mergeCells>
  <printOptions headings="1" gridLines="1"/>
  <pageMargins left="0.7" right="0.7" top="0.75" bottom="0.75" header="0.3" footer="0.3"/>
  <pageSetup paperSize="17" scale="64" fitToHeight="0" orientation="portrait" r:id="rId1"/>
  <headerFooter>
    <oddFooter>&amp;CPage &amp;P of &amp;N&amp;RUnallocated Detail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80"/>
  <sheetViews>
    <sheetView zoomScaleNormal="100" workbookViewId="0">
      <pane xSplit="2" ySplit="8" topLeftCell="C52" activePane="bottomRight" state="frozen"/>
      <selection pane="topRight" activeCell="C1" sqref="C1"/>
      <selection pane="bottomLeft" activeCell="A8" sqref="A8"/>
      <selection pane="bottomRight" activeCell="K62" sqref="K62"/>
    </sheetView>
  </sheetViews>
  <sheetFormatPr defaultColWidth="8.88671875" defaultRowHeight="13.2" x14ac:dyDescent="0.25"/>
  <cols>
    <col min="1" max="1" width="5.44140625" style="82" customWidth="1"/>
    <col min="2" max="2" width="55.6640625" style="82" customWidth="1"/>
    <col min="3" max="3" width="17.33203125" style="82" customWidth="1"/>
    <col min="4" max="4" width="21.6640625" style="82" customWidth="1"/>
    <col min="5" max="5" width="17.109375" style="82" customWidth="1"/>
    <col min="6" max="6" width="13.88671875" style="82" customWidth="1"/>
    <col min="7" max="7" width="13.6640625" style="82" customWidth="1"/>
    <col min="8" max="8" width="16.33203125" style="82" customWidth="1"/>
    <col min="9" max="16384" width="8.88671875" style="82"/>
  </cols>
  <sheetData>
    <row r="1" spans="1:8" ht="15.9" customHeight="1" x14ac:dyDescent="0.25">
      <c r="A1" s="83"/>
      <c r="B1" s="158" t="s">
        <v>350</v>
      </c>
      <c r="C1" s="158"/>
      <c r="D1" s="158"/>
      <c r="E1" s="158"/>
      <c r="F1" s="158"/>
      <c r="G1" s="158"/>
      <c r="H1" s="158"/>
    </row>
    <row r="2" spans="1:8" ht="15.9" customHeight="1" x14ac:dyDescent="0.25">
      <c r="A2" s="83"/>
      <c r="B2" s="158" t="s">
        <v>360</v>
      </c>
      <c r="C2" s="158"/>
      <c r="D2" s="158"/>
      <c r="E2" s="158"/>
      <c r="F2" s="158"/>
      <c r="G2" s="158"/>
      <c r="H2" s="158"/>
    </row>
    <row r="3" spans="1:8" ht="15.9" customHeight="1" x14ac:dyDescent="0.25">
      <c r="A3" s="158" t="str">
        <f>Allocated!A3</f>
        <v>FOR THE 12 MONTHS ENDED MARCH 31, 2019</v>
      </c>
      <c r="B3" s="158"/>
      <c r="C3" s="158"/>
      <c r="D3" s="158"/>
      <c r="E3" s="158"/>
      <c r="F3" s="158"/>
      <c r="G3" s="158"/>
      <c r="H3" s="158"/>
    </row>
    <row r="4" spans="1:8" ht="15.9" customHeight="1" x14ac:dyDescent="0.25">
      <c r="A4" s="134"/>
      <c r="B4" s="134"/>
      <c r="C4" s="134"/>
      <c r="D4" s="134"/>
      <c r="E4" s="134"/>
      <c r="F4" s="134"/>
      <c r="G4" s="134"/>
      <c r="H4" s="134"/>
    </row>
    <row r="5" spans="1:8" ht="15" customHeight="1" x14ac:dyDescent="0.25">
      <c r="A5" s="132"/>
      <c r="B5" s="132" t="str">
        <f>Allocated!A5</f>
        <v>(January through March 2019 spread is based on allocation factors developed for the 12 ME 12/31/2018)</v>
      </c>
      <c r="C5" s="132"/>
      <c r="D5" s="132"/>
      <c r="E5" s="132"/>
      <c r="F5" s="132"/>
      <c r="G5" s="132"/>
      <c r="H5" s="132"/>
    </row>
    <row r="6" spans="1:8" ht="15.9" customHeight="1" x14ac:dyDescent="0.25">
      <c r="A6" s="132"/>
      <c r="B6" s="132" t="str">
        <f>Allocated!A6</f>
        <v>(April through December 2018 spread is based on allocation factors developed for the 12 ME 12/31/2017)</v>
      </c>
      <c r="C6" s="132"/>
      <c r="D6" s="132"/>
      <c r="E6" s="132"/>
      <c r="F6" s="132"/>
      <c r="G6" s="132"/>
      <c r="H6" s="132"/>
    </row>
    <row r="7" spans="1:8" ht="10.5" customHeight="1" x14ac:dyDescent="0.25"/>
    <row r="8" spans="1:8" ht="52.8" x14ac:dyDescent="0.25">
      <c r="A8" s="84"/>
      <c r="B8" s="85" t="s">
        <v>361</v>
      </c>
      <c r="C8" s="86" t="s">
        <v>362</v>
      </c>
      <c r="D8" s="86" t="s">
        <v>363</v>
      </c>
      <c r="E8" s="87" t="s">
        <v>414</v>
      </c>
      <c r="F8" s="135" t="s">
        <v>415</v>
      </c>
      <c r="G8" s="135" t="s">
        <v>416</v>
      </c>
      <c r="H8" s="86" t="s">
        <v>35</v>
      </c>
    </row>
    <row r="9" spans="1:8" ht="15.9" customHeight="1" x14ac:dyDescent="0.25">
      <c r="A9" s="103" t="s">
        <v>18</v>
      </c>
      <c r="B9" s="88"/>
      <c r="C9" s="123"/>
      <c r="D9" s="123"/>
      <c r="E9" s="124"/>
      <c r="F9" s="125"/>
      <c r="G9" s="125"/>
      <c r="H9" s="89"/>
    </row>
    <row r="10" spans="1:8" ht="15.9" customHeight="1" x14ac:dyDescent="0.25">
      <c r="A10" s="103"/>
      <c r="B10" s="90" t="s">
        <v>364</v>
      </c>
      <c r="C10" s="91">
        <f>+'Unallocated Detail'!E207</f>
        <v>126349.70939199999</v>
      </c>
      <c r="D10" s="91">
        <f>+'Unallocated Detail'!F207</f>
        <v>91221.300608000005</v>
      </c>
      <c r="E10" s="93">
        <v>1</v>
      </c>
      <c r="F10" s="127">
        <f>C10/H10</f>
        <v>0.58072860622377942</v>
      </c>
      <c r="G10" s="127">
        <f>D10/H10</f>
        <v>0.41927139377622047</v>
      </c>
      <c r="H10" s="92">
        <f>C10+D10</f>
        <v>217571.01</v>
      </c>
    </row>
    <row r="11" spans="1:8" ht="15.9" customHeight="1" x14ac:dyDescent="0.25">
      <c r="A11" s="103" t="s">
        <v>365</v>
      </c>
      <c r="B11" s="90" t="s">
        <v>366</v>
      </c>
      <c r="C11" s="100">
        <f>+'Unallocated Detail'!E208</f>
        <v>1085343.5572560001</v>
      </c>
      <c r="D11" s="100">
        <f>+'Unallocated Detail'!F208</f>
        <v>652152.78274399997</v>
      </c>
      <c r="E11" s="93">
        <v>2</v>
      </c>
      <c r="F11" s="127">
        <f t="shared" ref="F11:F13" si="0">C11/H11</f>
        <v>0.62465947827895862</v>
      </c>
      <c r="G11" s="127">
        <f t="shared" ref="G11:G13" si="1">D11/H11</f>
        <v>0.37534052172104138</v>
      </c>
      <c r="H11" s="102">
        <f>C11+D11</f>
        <v>1737496.34</v>
      </c>
    </row>
    <row r="12" spans="1:8" ht="15.9" customHeight="1" x14ac:dyDescent="0.25">
      <c r="A12" s="103" t="s">
        <v>365</v>
      </c>
      <c r="B12" s="90" t="s">
        <v>367</v>
      </c>
      <c r="C12" s="100">
        <f>+'Unallocated Detail'!E209</f>
        <v>21551983.625151992</v>
      </c>
      <c r="D12" s="100">
        <f>+'Unallocated Detail'!F209</f>
        <v>15560135.574847991</v>
      </c>
      <c r="E12" s="93">
        <v>1</v>
      </c>
      <c r="F12" s="127">
        <f t="shared" si="0"/>
        <v>0.58072629884073024</v>
      </c>
      <c r="G12" s="127">
        <f t="shared" si="1"/>
        <v>0.41927370115926982</v>
      </c>
      <c r="H12" s="102">
        <f>C12+D12</f>
        <v>37112119.199999981</v>
      </c>
    </row>
    <row r="13" spans="1:8" ht="15.9" customHeight="1" x14ac:dyDescent="0.25">
      <c r="A13" s="103" t="s">
        <v>365</v>
      </c>
      <c r="B13" s="130" t="s">
        <v>413</v>
      </c>
      <c r="C13" s="100">
        <f>+'Unallocated Detail'!E210</f>
        <v>10102.01</v>
      </c>
      <c r="D13" s="100">
        <f>+'Unallocated Detail'!F210</f>
        <v>5220.3</v>
      </c>
      <c r="E13" s="93">
        <v>4</v>
      </c>
      <c r="F13" s="127">
        <f t="shared" si="0"/>
        <v>0.65930071901691056</v>
      </c>
      <c r="G13" s="127">
        <f t="shared" si="1"/>
        <v>0.34069928098308933</v>
      </c>
      <c r="H13" s="102">
        <f>C13+D13</f>
        <v>15322.310000000001</v>
      </c>
    </row>
    <row r="14" spans="1:8" ht="15.9" customHeight="1" x14ac:dyDescent="0.25">
      <c r="A14" s="103" t="s">
        <v>365</v>
      </c>
      <c r="B14" s="90" t="s">
        <v>368</v>
      </c>
      <c r="C14" s="94">
        <f>+'Unallocated Detail'!E211</f>
        <v>0</v>
      </c>
      <c r="D14" s="94">
        <f>+'Unallocated Detail'!F211</f>
        <v>0</v>
      </c>
      <c r="E14" s="98">
        <v>1</v>
      </c>
      <c r="F14" s="128"/>
      <c r="G14" s="128"/>
      <c r="H14" s="94">
        <f>C14+D14</f>
        <v>0</v>
      </c>
    </row>
    <row r="15" spans="1:8" ht="15.9" customHeight="1" x14ac:dyDescent="0.25">
      <c r="A15" s="103" t="s">
        <v>365</v>
      </c>
      <c r="B15" s="88" t="s">
        <v>369</v>
      </c>
      <c r="C15" s="100">
        <f>SUM(C10:C14)</f>
        <v>22773778.901799995</v>
      </c>
      <c r="D15" s="100">
        <f>SUM(D10:D14)</f>
        <v>16308729.958199991</v>
      </c>
      <c r="E15" s="93"/>
      <c r="F15" s="126"/>
      <c r="G15" s="95"/>
      <c r="H15" s="102">
        <f>SUM(H10:H14)</f>
        <v>39082508.859999985</v>
      </c>
    </row>
    <row r="16" spans="1:8" ht="15.9" customHeight="1" x14ac:dyDescent="0.25">
      <c r="A16" s="103" t="s">
        <v>17</v>
      </c>
      <c r="B16" s="88"/>
      <c r="C16" s="100"/>
      <c r="D16" s="100"/>
      <c r="E16" s="93"/>
      <c r="F16" s="95"/>
      <c r="G16" s="95"/>
      <c r="H16" s="102"/>
    </row>
    <row r="17" spans="1:8" ht="15.9" customHeight="1" x14ac:dyDescent="0.25">
      <c r="A17" s="103"/>
      <c r="B17" s="90" t="s">
        <v>370</v>
      </c>
      <c r="C17" s="100">
        <f>+'Unallocated Detail'!E214</f>
        <v>668116.572896</v>
      </c>
      <c r="D17" s="100">
        <f>+'Unallocated Detail'!F214</f>
        <v>482381.27710399998</v>
      </c>
      <c r="E17" s="93">
        <v>1</v>
      </c>
      <c r="F17" s="127">
        <f t="shared" ref="F17:F21" si="2">C17/H17</f>
        <v>0.58071953189308434</v>
      </c>
      <c r="G17" s="127">
        <f t="shared" ref="G17:G21" si="3">D17/H17</f>
        <v>0.41928046810691555</v>
      </c>
      <c r="H17" s="102">
        <f t="shared" ref="H17:H23" si="4">C17+D17</f>
        <v>1150497.8500000001</v>
      </c>
    </row>
    <row r="18" spans="1:8" ht="15.9" customHeight="1" x14ac:dyDescent="0.25">
      <c r="A18" s="103" t="s">
        <v>365</v>
      </c>
      <c r="B18" s="90" t="s">
        <v>371</v>
      </c>
      <c r="C18" s="100">
        <f>+'Unallocated Detail'!E215</f>
        <v>1246559.667008</v>
      </c>
      <c r="D18" s="100">
        <f>+'Unallocated Detail'!F215</f>
        <v>899965.67299200001</v>
      </c>
      <c r="E18" s="93">
        <v>1</v>
      </c>
      <c r="F18" s="127">
        <f t="shared" si="2"/>
        <v>0.58073372989298144</v>
      </c>
      <c r="G18" s="127">
        <f t="shared" si="3"/>
        <v>0.41926627010701867</v>
      </c>
      <c r="H18" s="102">
        <f t="shared" si="4"/>
        <v>2146525.34</v>
      </c>
    </row>
    <row r="19" spans="1:8" ht="15.9" customHeight="1" x14ac:dyDescent="0.25">
      <c r="A19" s="103" t="s">
        <v>365</v>
      </c>
      <c r="B19" s="90" t="s">
        <v>372</v>
      </c>
      <c r="C19" s="100">
        <f>+'Unallocated Detail'!E216</f>
        <v>828.18513599999994</v>
      </c>
      <c r="D19" s="100">
        <f>+'Unallocated Detail'!F216</f>
        <v>597.72486400000003</v>
      </c>
      <c r="E19" s="93">
        <v>1</v>
      </c>
      <c r="F19" s="127">
        <f t="shared" si="2"/>
        <v>0.58081164729891788</v>
      </c>
      <c r="G19" s="127">
        <f t="shared" si="3"/>
        <v>0.41918835270108218</v>
      </c>
      <c r="H19" s="102">
        <f t="shared" si="4"/>
        <v>1425.9099999999999</v>
      </c>
    </row>
    <row r="20" spans="1:8" ht="15.9" customHeight="1" x14ac:dyDescent="0.25">
      <c r="A20" s="103"/>
      <c r="B20" s="90" t="s">
        <v>373</v>
      </c>
      <c r="C20" s="100">
        <f>+'Unallocated Detail'!E217</f>
        <v>0</v>
      </c>
      <c r="D20" s="100">
        <f>+'Unallocated Detail'!F217</f>
        <v>0</v>
      </c>
      <c r="E20" s="93">
        <v>1</v>
      </c>
      <c r="F20" s="127"/>
      <c r="G20" s="127"/>
      <c r="H20" s="102">
        <f t="shared" si="4"/>
        <v>0</v>
      </c>
    </row>
    <row r="21" spans="1:8" ht="15.9" customHeight="1" x14ac:dyDescent="0.25">
      <c r="A21" s="103" t="s">
        <v>365</v>
      </c>
      <c r="B21" s="90" t="s">
        <v>374</v>
      </c>
      <c r="C21" s="100">
        <f>+'Unallocated Detail'!E218</f>
        <v>-292061.52395200002</v>
      </c>
      <c r="D21" s="100">
        <f>+'Unallocated Detail'!F218</f>
        <v>-210858.88604799999</v>
      </c>
      <c r="E21" s="93">
        <v>1</v>
      </c>
      <c r="F21" s="127">
        <f t="shared" si="2"/>
        <v>0.58073110206841672</v>
      </c>
      <c r="G21" s="127">
        <f t="shared" si="3"/>
        <v>0.41926889793158317</v>
      </c>
      <c r="H21" s="102">
        <f t="shared" si="4"/>
        <v>-502920.41000000003</v>
      </c>
    </row>
    <row r="22" spans="1:8" ht="15.9" customHeight="1" x14ac:dyDescent="0.25">
      <c r="A22" s="103"/>
      <c r="B22" s="90" t="s">
        <v>375</v>
      </c>
      <c r="C22" s="100">
        <f>+'Unallocated Detail'!E219</f>
        <v>0</v>
      </c>
      <c r="D22" s="100">
        <f>+'Unallocated Detail'!F219</f>
        <v>0</v>
      </c>
      <c r="E22" s="93">
        <v>1</v>
      </c>
      <c r="F22" s="127"/>
      <c r="G22" s="127"/>
      <c r="H22" s="102">
        <f t="shared" si="4"/>
        <v>0</v>
      </c>
    </row>
    <row r="23" spans="1:8" ht="15.9" customHeight="1" x14ac:dyDescent="0.25">
      <c r="A23" s="103"/>
      <c r="B23" s="90" t="s">
        <v>376</v>
      </c>
      <c r="C23" s="94">
        <f>+'Unallocated Detail'!E220</f>
        <v>0</v>
      </c>
      <c r="D23" s="94">
        <f>+'Unallocated Detail'!F220</f>
        <v>0</v>
      </c>
      <c r="E23" s="98">
        <v>1</v>
      </c>
      <c r="F23" s="128"/>
      <c r="G23" s="128"/>
      <c r="H23" s="94">
        <f t="shared" si="4"/>
        <v>0</v>
      </c>
    </row>
    <row r="24" spans="1:8" ht="15.9" customHeight="1" x14ac:dyDescent="0.25">
      <c r="A24" s="103" t="s">
        <v>365</v>
      </c>
      <c r="B24" s="88" t="s">
        <v>369</v>
      </c>
      <c r="C24" s="100">
        <f>SUM(C17:C22)</f>
        <v>1623442.9010879998</v>
      </c>
      <c r="D24" s="100">
        <f>SUM(D17:D22)</f>
        <v>1172085.7889119999</v>
      </c>
      <c r="E24" s="93"/>
      <c r="F24" s="126"/>
      <c r="G24" s="95"/>
      <c r="H24" s="102">
        <f>SUM(H17:H22)</f>
        <v>2795528.69</v>
      </c>
    </row>
    <row r="25" spans="1:8" ht="15.9" customHeight="1" x14ac:dyDescent="0.25">
      <c r="A25" s="103" t="s">
        <v>15</v>
      </c>
      <c r="B25" s="88"/>
      <c r="C25" s="100"/>
      <c r="D25" s="100"/>
      <c r="E25" s="93"/>
      <c r="F25" s="95"/>
      <c r="G25" s="95"/>
      <c r="H25" s="102"/>
    </row>
    <row r="26" spans="1:8" ht="15.9" customHeight="1" x14ac:dyDescent="0.25">
      <c r="A26" s="103"/>
      <c r="B26" s="90" t="s">
        <v>377</v>
      </c>
      <c r="C26" s="100">
        <f>+'Unallocated Detail'!E226</f>
        <v>44686734.671891004</v>
      </c>
      <c r="D26" s="100">
        <f>+'Unallocated Detail'!F226</f>
        <v>23278333.408108998</v>
      </c>
      <c r="E26" s="93">
        <v>4</v>
      </c>
      <c r="F26" s="127">
        <f t="shared" ref="F26:F38" si="5">C26/H26</f>
        <v>0.65749562141674533</v>
      </c>
      <c r="G26" s="127">
        <f t="shared" ref="G26:G38" si="6">D26/H26</f>
        <v>0.34250437858325467</v>
      </c>
      <c r="H26" s="102">
        <f t="shared" ref="H26:H38" si="7">C26+D26</f>
        <v>67965068.079999998</v>
      </c>
    </row>
    <row r="27" spans="1:8" ht="15.9" customHeight="1" x14ac:dyDescent="0.25">
      <c r="A27" s="103"/>
      <c r="B27" s="90" t="s">
        <v>378</v>
      </c>
      <c r="C27" s="100">
        <f>+'Unallocated Detail'!E227</f>
        <v>8365917.9174139993</v>
      </c>
      <c r="D27" s="100">
        <f>+'Unallocated Detail'!F227</f>
        <v>4365762.6925859991</v>
      </c>
      <c r="E27" s="93">
        <v>4</v>
      </c>
      <c r="F27" s="127">
        <f t="shared" si="5"/>
        <v>0.65709454813397172</v>
      </c>
      <c r="G27" s="127">
        <f t="shared" si="6"/>
        <v>0.34290545186602817</v>
      </c>
      <c r="H27" s="102">
        <f t="shared" si="7"/>
        <v>12731680.609999999</v>
      </c>
    </row>
    <row r="28" spans="1:8" ht="15.9" customHeight="1" x14ac:dyDescent="0.25">
      <c r="A28" s="103" t="s">
        <v>365</v>
      </c>
      <c r="B28" s="90" t="s">
        <v>379</v>
      </c>
      <c r="C28" s="100">
        <f>+'Unallocated Detail'!E228</f>
        <v>-22050977.606295001</v>
      </c>
      <c r="D28" s="100">
        <f>+'Unallocated Detail'!F228</f>
        <v>-11488215.733704999</v>
      </c>
      <c r="E28" s="93">
        <v>4</v>
      </c>
      <c r="F28" s="127">
        <f t="shared" si="5"/>
        <v>0.65746893143062701</v>
      </c>
      <c r="G28" s="127">
        <f t="shared" si="6"/>
        <v>0.34253106856937304</v>
      </c>
      <c r="H28" s="102">
        <f t="shared" si="7"/>
        <v>-33539193.34</v>
      </c>
    </row>
    <row r="29" spans="1:8" ht="15.9" customHeight="1" x14ac:dyDescent="0.25">
      <c r="A29" s="103" t="s">
        <v>365</v>
      </c>
      <c r="B29" s="90" t="s">
        <v>380</v>
      </c>
      <c r="C29" s="100">
        <f>+'Unallocated Detail'!E229</f>
        <v>8304821.1208659997</v>
      </c>
      <c r="D29" s="100">
        <f>+'Unallocated Detail'!F229</f>
        <v>4323238.2591339992</v>
      </c>
      <c r="E29" s="93">
        <v>4</v>
      </c>
      <c r="F29" s="127">
        <f t="shared" si="5"/>
        <v>0.65764824752241546</v>
      </c>
      <c r="G29" s="127">
        <f t="shared" si="6"/>
        <v>0.34235175247758454</v>
      </c>
      <c r="H29" s="102">
        <f t="shared" si="7"/>
        <v>12628059.379999999</v>
      </c>
    </row>
    <row r="30" spans="1:8" ht="15.9" customHeight="1" x14ac:dyDescent="0.25">
      <c r="A30" s="103" t="s">
        <v>365</v>
      </c>
      <c r="B30" s="90" t="s">
        <v>381</v>
      </c>
      <c r="C30" s="100">
        <f>+'Unallocated Detail'!E230</f>
        <v>-75320.590360000002</v>
      </c>
      <c r="D30" s="100">
        <f>+'Unallocated Detail'!F230</f>
        <v>-49259.519639999999</v>
      </c>
      <c r="E30" s="93">
        <v>3</v>
      </c>
      <c r="F30" s="127">
        <f t="shared" si="5"/>
        <v>0.60459563215990098</v>
      </c>
      <c r="G30" s="127">
        <f t="shared" si="6"/>
        <v>0.39540436784009902</v>
      </c>
      <c r="H30" s="102">
        <f t="shared" si="7"/>
        <v>-124580.11</v>
      </c>
    </row>
    <row r="31" spans="1:8" ht="15.9" customHeight="1" x14ac:dyDescent="0.25">
      <c r="A31" s="103" t="s">
        <v>365</v>
      </c>
      <c r="B31" s="90" t="s">
        <v>382</v>
      </c>
      <c r="C31" s="100">
        <f>+'Unallocated Detail'!E231</f>
        <v>3723370.9876960004</v>
      </c>
      <c r="D31" s="100">
        <f>+'Unallocated Detail'!F231</f>
        <v>2687364.0823039999</v>
      </c>
      <c r="E31" s="93">
        <v>1</v>
      </c>
      <c r="F31" s="127">
        <f t="shared" si="5"/>
        <v>0.58080250502318764</v>
      </c>
      <c r="G31" s="127">
        <f t="shared" si="6"/>
        <v>0.41919749497681236</v>
      </c>
      <c r="H31" s="102">
        <f t="shared" si="7"/>
        <v>6410735.0700000003</v>
      </c>
    </row>
    <row r="32" spans="1:8" ht="15.9" customHeight="1" x14ac:dyDescent="0.25">
      <c r="A32" s="103" t="s">
        <v>365</v>
      </c>
      <c r="B32" s="90" t="s">
        <v>383</v>
      </c>
      <c r="C32" s="100">
        <f>+'Unallocated Detail'!E232</f>
        <v>10095098.682767991</v>
      </c>
      <c r="D32" s="100">
        <f>+'Unallocated Detail'!F232</f>
        <v>5797404.8072319897</v>
      </c>
      <c r="E32" s="93">
        <v>5</v>
      </c>
      <c r="F32" s="127">
        <f t="shared" si="5"/>
        <v>0.63521135541169571</v>
      </c>
      <c r="G32" s="127">
        <f t="shared" si="6"/>
        <v>0.3647886445883044</v>
      </c>
      <c r="H32" s="102">
        <f t="shared" si="7"/>
        <v>15892503.48999998</v>
      </c>
    </row>
    <row r="33" spans="1:8" ht="15.9" customHeight="1" x14ac:dyDescent="0.25">
      <c r="A33" s="103"/>
      <c r="B33" s="90" t="s">
        <v>384</v>
      </c>
      <c r="C33" s="100">
        <f>+'Unallocated Detail'!E233</f>
        <v>293211.59926099988</v>
      </c>
      <c r="D33" s="100">
        <f>+'Unallocated Detail'!F233</f>
        <v>152529.62073899989</v>
      </c>
      <c r="E33" s="93">
        <v>4</v>
      </c>
      <c r="F33" s="127">
        <f t="shared" si="5"/>
        <v>0.65780678587679209</v>
      </c>
      <c r="G33" s="127">
        <f t="shared" si="6"/>
        <v>0.34219321412320802</v>
      </c>
      <c r="H33" s="102">
        <f t="shared" si="7"/>
        <v>445741.21999999974</v>
      </c>
    </row>
    <row r="34" spans="1:8" ht="15.9" customHeight="1" x14ac:dyDescent="0.25">
      <c r="A34" s="103" t="s">
        <v>365</v>
      </c>
      <c r="B34" s="90" t="s">
        <v>385</v>
      </c>
      <c r="C34" s="100">
        <f>+'Unallocated Detail'!E234</f>
        <v>0</v>
      </c>
      <c r="D34" s="100">
        <f>+'Unallocated Detail'!F234</f>
        <v>0</v>
      </c>
      <c r="E34" s="93">
        <v>4</v>
      </c>
      <c r="F34" s="127"/>
      <c r="G34" s="127"/>
      <c r="H34" s="102">
        <f t="shared" si="7"/>
        <v>0</v>
      </c>
    </row>
    <row r="35" spans="1:8" ht="15.9" customHeight="1" x14ac:dyDescent="0.25">
      <c r="A35" s="103" t="s">
        <v>365</v>
      </c>
      <c r="B35" s="90" t="s">
        <v>386</v>
      </c>
      <c r="C35" s="100">
        <f>+'Unallocated Detail'!E235</f>
        <v>5801069.294338</v>
      </c>
      <c r="D35" s="100">
        <f>+'Unallocated Detail'!F235</f>
        <v>3014197.165661999</v>
      </c>
      <c r="E35" s="93">
        <v>4</v>
      </c>
      <c r="F35" s="127">
        <f t="shared" si="5"/>
        <v>0.65807078216646453</v>
      </c>
      <c r="G35" s="127">
        <f t="shared" si="6"/>
        <v>0.34192921783353553</v>
      </c>
      <c r="H35" s="102">
        <f t="shared" si="7"/>
        <v>8815266.459999999</v>
      </c>
    </row>
    <row r="36" spans="1:8" ht="15.9" customHeight="1" x14ac:dyDescent="0.25">
      <c r="A36" s="103" t="s">
        <v>365</v>
      </c>
      <c r="B36" s="90" t="s">
        <v>387</v>
      </c>
      <c r="C36" s="100">
        <f>+'Unallocated Detail'!E236</f>
        <v>6769030.6661059903</v>
      </c>
      <c r="D36" s="100">
        <f>+'Unallocated Detail'!F236</f>
        <v>3522559.8238939987</v>
      </c>
      <c r="E36" s="93">
        <v>4</v>
      </c>
      <c r="F36" s="127">
        <f t="shared" si="5"/>
        <v>0.65772444722545476</v>
      </c>
      <c r="G36" s="127">
        <f t="shared" si="6"/>
        <v>0.34227555277454519</v>
      </c>
      <c r="H36" s="102">
        <f t="shared" si="7"/>
        <v>10291590.489999989</v>
      </c>
    </row>
    <row r="37" spans="1:8" ht="15.9" customHeight="1" x14ac:dyDescent="0.25">
      <c r="A37" s="103"/>
      <c r="B37" s="90" t="s">
        <v>388</v>
      </c>
      <c r="C37" s="100">
        <f>+'Unallocated Detail'!E237</f>
        <v>0</v>
      </c>
      <c r="D37" s="100">
        <f>+'Unallocated Detail'!F237</f>
        <v>0</v>
      </c>
      <c r="E37" s="93">
        <v>4</v>
      </c>
      <c r="F37" s="127"/>
      <c r="G37" s="127"/>
      <c r="H37" s="102">
        <f t="shared" si="7"/>
        <v>0</v>
      </c>
    </row>
    <row r="38" spans="1:8" ht="15.9" customHeight="1" x14ac:dyDescent="0.25">
      <c r="A38" s="103"/>
      <c r="B38" s="90" t="s">
        <v>389</v>
      </c>
      <c r="C38" s="94">
        <f>+'Unallocated Detail'!E238</f>
        <v>15799657.054827999</v>
      </c>
      <c r="D38" s="94">
        <f>+'Unallocated Detail'!F238</f>
        <v>8223323.3451719992</v>
      </c>
      <c r="E38" s="98">
        <v>4</v>
      </c>
      <c r="F38" s="128">
        <f t="shared" si="5"/>
        <v>0.65768929548924748</v>
      </c>
      <c r="G38" s="128">
        <f t="shared" si="6"/>
        <v>0.34231070451075252</v>
      </c>
      <c r="H38" s="94">
        <f t="shared" si="7"/>
        <v>24022980.399999999</v>
      </c>
    </row>
    <row r="39" spans="1:8" ht="15.9" customHeight="1" x14ac:dyDescent="0.25">
      <c r="A39" s="103" t="s">
        <v>365</v>
      </c>
      <c r="B39" s="88" t="s">
        <v>369</v>
      </c>
      <c r="C39" s="100">
        <f>SUM(C26:C38)</f>
        <v>81712613.79851298</v>
      </c>
      <c r="D39" s="100">
        <f>SUM(D26:D38)</f>
        <v>43827237.95148699</v>
      </c>
      <c r="E39" s="93"/>
      <c r="F39" s="126"/>
      <c r="G39" s="95"/>
      <c r="H39" s="102">
        <f>SUM(H26:H38)</f>
        <v>125539851.74999997</v>
      </c>
    </row>
    <row r="40" spans="1:8" ht="15.9" customHeight="1" x14ac:dyDescent="0.25">
      <c r="A40" s="103" t="s">
        <v>390</v>
      </c>
      <c r="B40" s="88"/>
      <c r="C40" s="100"/>
      <c r="D40" s="100"/>
      <c r="E40" s="93"/>
      <c r="F40" s="95"/>
      <c r="G40" s="95"/>
      <c r="H40" s="102"/>
    </row>
    <row r="41" spans="1:8" ht="15.9" customHeight="1" x14ac:dyDescent="0.25">
      <c r="A41" s="103"/>
      <c r="B41" s="90" t="s">
        <v>391</v>
      </c>
      <c r="C41" s="100">
        <f>+'Unallocated Detail'!E244</f>
        <v>17320838.085469</v>
      </c>
      <c r="D41" s="100">
        <f>+'Unallocated Detail'!F244</f>
        <v>9020099.3245310001</v>
      </c>
      <c r="E41" s="93">
        <v>4</v>
      </c>
      <c r="F41" s="127">
        <f t="shared" ref="F41:F42" si="8">C41/H41</f>
        <v>0.65756346541005661</v>
      </c>
      <c r="G41" s="127">
        <f t="shared" ref="G41:G42" si="9">D41/H41</f>
        <v>0.34243653458994344</v>
      </c>
      <c r="H41" s="102">
        <f>C41+D41</f>
        <v>26340937.41</v>
      </c>
    </row>
    <row r="42" spans="1:8" ht="15.9" customHeight="1" x14ac:dyDescent="0.25">
      <c r="A42" s="103"/>
      <c r="B42" s="96" t="s">
        <v>392</v>
      </c>
      <c r="C42" s="94">
        <f>+'Unallocated Detail'!E245</f>
        <v>9744.1</v>
      </c>
      <c r="D42" s="94">
        <f>+'Unallocated Detail'!F245</f>
        <v>4996.3900000000003</v>
      </c>
      <c r="E42" s="98">
        <v>4</v>
      </c>
      <c r="F42" s="128">
        <f t="shared" si="8"/>
        <v>0.66104315392500512</v>
      </c>
      <c r="G42" s="128">
        <f t="shared" si="9"/>
        <v>0.33895684607499477</v>
      </c>
      <c r="H42" s="94">
        <f>C42+D42</f>
        <v>14740.490000000002</v>
      </c>
    </row>
    <row r="43" spans="1:8" ht="15.9" customHeight="1" x14ac:dyDescent="0.25">
      <c r="A43" s="103"/>
      <c r="B43" s="88" t="s">
        <v>369</v>
      </c>
      <c r="C43" s="100">
        <f>SUM(C41:C42)</f>
        <v>17330582.185469002</v>
      </c>
      <c r="D43" s="100">
        <f>SUM(D41:D42)</f>
        <v>9025095.7145310007</v>
      </c>
      <c r="E43" s="93"/>
      <c r="F43" s="95"/>
      <c r="G43" s="95"/>
      <c r="H43" s="102">
        <f>SUM(H41:H42)</f>
        <v>26355677.899999999</v>
      </c>
    </row>
    <row r="44" spans="1:8" ht="15.9" customHeight="1" x14ac:dyDescent="0.25">
      <c r="A44" s="103" t="s">
        <v>13</v>
      </c>
      <c r="B44" s="90"/>
      <c r="C44" s="100"/>
      <c r="D44" s="100"/>
      <c r="E44" s="93"/>
      <c r="F44" s="95"/>
      <c r="G44" s="95"/>
      <c r="H44" s="102"/>
    </row>
    <row r="45" spans="1:8" ht="15.9" customHeight="1" x14ac:dyDescent="0.25">
      <c r="A45" s="103"/>
      <c r="B45" s="90" t="s">
        <v>393</v>
      </c>
      <c r="C45" s="100">
        <f>+'Unallocated Detail'!E248</f>
        <v>50826877.950715005</v>
      </c>
      <c r="D45" s="100">
        <f>+'Unallocated Detail'!F248</f>
        <v>26448457.549284987</v>
      </c>
      <c r="E45" s="93">
        <v>4</v>
      </c>
      <c r="F45" s="127">
        <f t="shared" ref="F45:F47" si="10">C45/H45</f>
        <v>0.65773739605071024</v>
      </c>
      <c r="G45" s="127">
        <f t="shared" ref="G45:G47" si="11">D45/H45</f>
        <v>0.3422626039492897</v>
      </c>
      <c r="H45" s="102">
        <f>C45+D45</f>
        <v>77275335.5</v>
      </c>
    </row>
    <row r="46" spans="1:8" ht="15.9" customHeight="1" x14ac:dyDescent="0.25">
      <c r="A46" s="103"/>
      <c r="B46" s="90" t="s">
        <v>394</v>
      </c>
      <c r="C46" s="100">
        <f>+'Unallocated Detail'!E249</f>
        <v>0</v>
      </c>
      <c r="D46" s="100">
        <f>+'Unallocated Detail'!F249</f>
        <v>0</v>
      </c>
      <c r="E46" s="93">
        <v>4</v>
      </c>
      <c r="F46" s="127"/>
      <c r="G46" s="127"/>
      <c r="H46" s="102">
        <f>C46+D46</f>
        <v>0</v>
      </c>
    </row>
    <row r="47" spans="1:8" ht="15.9" customHeight="1" x14ac:dyDescent="0.25">
      <c r="A47" s="103"/>
      <c r="B47" s="96" t="s">
        <v>395</v>
      </c>
      <c r="C47" s="94">
        <f>+'Unallocated Detail'!E250</f>
        <v>3323.36</v>
      </c>
      <c r="D47" s="94">
        <f>+'Unallocated Detail'!F250</f>
        <v>1697.57</v>
      </c>
      <c r="E47" s="98">
        <v>4</v>
      </c>
      <c r="F47" s="128">
        <f t="shared" si="10"/>
        <v>0.66190128123674297</v>
      </c>
      <c r="G47" s="128">
        <f t="shared" si="11"/>
        <v>0.33809871876325698</v>
      </c>
      <c r="H47" s="102">
        <f>C47+D47</f>
        <v>5020.93</v>
      </c>
    </row>
    <row r="48" spans="1:8" ht="15.9" customHeight="1" x14ac:dyDescent="0.25">
      <c r="A48" s="103" t="s">
        <v>365</v>
      </c>
      <c r="B48" s="88" t="s">
        <v>369</v>
      </c>
      <c r="C48" s="100">
        <f>SUM(C45:C47)</f>
        <v>50830201.310715005</v>
      </c>
      <c r="D48" s="100">
        <f>SUM(D45:D47)</f>
        <v>26450155.119284987</v>
      </c>
      <c r="E48" s="93"/>
      <c r="F48" s="95"/>
      <c r="G48" s="95"/>
      <c r="H48" s="136">
        <f>SUM(H45:H47)</f>
        <v>77280356.430000007</v>
      </c>
    </row>
    <row r="49" spans="1:8" ht="15.9" customHeight="1" x14ac:dyDescent="0.25">
      <c r="A49" s="103" t="s">
        <v>396</v>
      </c>
      <c r="B49" s="129"/>
      <c r="C49" s="100"/>
      <c r="D49" s="100"/>
      <c r="E49" s="93"/>
      <c r="F49" s="95"/>
      <c r="G49" s="95"/>
      <c r="H49" s="102"/>
    </row>
    <row r="50" spans="1:8" ht="15.9" customHeight="1" x14ac:dyDescent="0.25">
      <c r="A50" s="103"/>
      <c r="B50" s="96" t="s">
        <v>340</v>
      </c>
      <c r="C50" s="94">
        <f>+'Unallocated Detail'!E270</f>
        <v>4111474.5850139996</v>
      </c>
      <c r="D50" s="94">
        <f>+'Unallocated Detail'!F270</f>
        <v>2267959.784986</v>
      </c>
      <c r="E50" s="98">
        <v>4</v>
      </c>
      <c r="F50" s="128">
        <f t="shared" ref="F50" si="12">C50/H50</f>
        <v>0.64448889142094901</v>
      </c>
      <c r="G50" s="128">
        <f t="shared" ref="G50" si="13">D50/H50</f>
        <v>0.3555111085790511</v>
      </c>
      <c r="H50" s="102">
        <f>C50+D50</f>
        <v>6379434.3699999992</v>
      </c>
    </row>
    <row r="51" spans="1:8" ht="15.9" customHeight="1" x14ac:dyDescent="0.25">
      <c r="A51" s="103" t="s">
        <v>365</v>
      </c>
      <c r="B51" s="88" t="s">
        <v>369</v>
      </c>
      <c r="C51" s="100">
        <f>C50</f>
        <v>4111474.5850139996</v>
      </c>
      <c r="D51" s="100">
        <f>D50</f>
        <v>2267959.784986</v>
      </c>
      <c r="E51" s="93"/>
      <c r="F51" s="95"/>
      <c r="G51" s="95"/>
      <c r="H51" s="136">
        <f>SUM(H50)</f>
        <v>6379434.3699999992</v>
      </c>
    </row>
    <row r="52" spans="1:8" ht="15.9" customHeight="1" x14ac:dyDescent="0.25">
      <c r="A52" s="103"/>
      <c r="B52" s="88"/>
      <c r="C52" s="100"/>
      <c r="D52" s="100"/>
      <c r="E52" s="93"/>
      <c r="F52" s="95"/>
      <c r="G52" s="95"/>
      <c r="H52" s="102"/>
    </row>
    <row r="53" spans="1:8" ht="15.9" customHeight="1" x14ac:dyDescent="0.25">
      <c r="A53" s="99" t="s">
        <v>397</v>
      </c>
      <c r="B53" s="129"/>
      <c r="C53" s="100"/>
      <c r="D53" s="100"/>
      <c r="E53" s="101"/>
      <c r="F53" s="101"/>
      <c r="G53" s="101"/>
      <c r="H53" s="102"/>
    </row>
    <row r="54" spans="1:8" ht="15.9" customHeight="1" x14ac:dyDescent="0.25">
      <c r="A54" s="99"/>
      <c r="B54" s="96" t="s">
        <v>398</v>
      </c>
      <c r="C54" s="94">
        <f>+'Unallocated Detail'!E275</f>
        <v>0</v>
      </c>
      <c r="D54" s="94">
        <f>+'Unallocated Detail'!F275</f>
        <v>0</v>
      </c>
      <c r="E54" s="98">
        <v>4</v>
      </c>
      <c r="F54" s="128"/>
      <c r="G54" s="128"/>
      <c r="H54" s="97">
        <v>0</v>
      </c>
    </row>
    <row r="55" spans="1:8" ht="15.9" customHeight="1" x14ac:dyDescent="0.25">
      <c r="A55" s="99"/>
      <c r="B55" s="88" t="s">
        <v>369</v>
      </c>
      <c r="C55" s="100">
        <f>SUM(C54)</f>
        <v>0</v>
      </c>
      <c r="D55" s="100">
        <f>SUM(D54)</f>
        <v>0</v>
      </c>
      <c r="E55" s="93"/>
      <c r="F55" s="95"/>
      <c r="G55" s="95"/>
      <c r="H55" s="102">
        <f>SUM(H54)</f>
        <v>0</v>
      </c>
    </row>
    <row r="56" spans="1:8" ht="15.9" customHeight="1" x14ac:dyDescent="0.25">
      <c r="A56" s="99"/>
      <c r="B56" s="129"/>
      <c r="C56" s="100"/>
      <c r="D56" s="100"/>
      <c r="E56" s="93"/>
      <c r="F56" s="95"/>
      <c r="G56" s="95"/>
      <c r="H56" s="102"/>
    </row>
    <row r="57" spans="1:8" ht="15.9" customHeight="1" x14ac:dyDescent="0.25">
      <c r="A57" s="103" t="s">
        <v>399</v>
      </c>
      <c r="B57" s="88"/>
      <c r="C57" s="100"/>
      <c r="D57" s="100"/>
      <c r="E57" s="93"/>
      <c r="F57" s="95"/>
      <c r="G57" s="95"/>
      <c r="H57" s="102"/>
    </row>
    <row r="58" spans="1:8" ht="15.9" customHeight="1" x14ac:dyDescent="0.25">
      <c r="A58" s="103"/>
      <c r="B58" s="96" t="s">
        <v>400</v>
      </c>
      <c r="C58" s="100">
        <f>+'Unallocated Detail'!E278</f>
        <v>0</v>
      </c>
      <c r="D58" s="100">
        <f>+'Unallocated Detail'!F278</f>
        <v>0</v>
      </c>
      <c r="E58" s="93">
        <v>4</v>
      </c>
      <c r="F58" s="127"/>
      <c r="G58" s="127"/>
      <c r="H58" s="102">
        <f>C58+D58</f>
        <v>0</v>
      </c>
    </row>
    <row r="59" spans="1:8" ht="15.9" customHeight="1" x14ac:dyDescent="0.25">
      <c r="A59" s="103"/>
      <c r="B59" s="96" t="s">
        <v>401</v>
      </c>
      <c r="C59" s="94">
        <f>+'Unallocated Detail'!E279</f>
        <v>0</v>
      </c>
      <c r="D59" s="94">
        <f>+'Unallocated Detail'!F279</f>
        <v>0</v>
      </c>
      <c r="E59" s="104">
        <v>4</v>
      </c>
      <c r="F59" s="128"/>
      <c r="G59" s="128"/>
      <c r="H59" s="94">
        <f>C59+D59</f>
        <v>0</v>
      </c>
    </row>
    <row r="60" spans="1:8" ht="15.9" customHeight="1" x14ac:dyDescent="0.25">
      <c r="A60" s="105" t="s">
        <v>365</v>
      </c>
      <c r="B60" s="106" t="s">
        <v>369</v>
      </c>
      <c r="C60" s="94">
        <f>SUM(C58:C59)</f>
        <v>0</v>
      </c>
      <c r="D60" s="94">
        <f>SUM(D58:D59)</f>
        <v>0</v>
      </c>
      <c r="E60" s="98"/>
      <c r="F60" s="107"/>
      <c r="G60" s="107"/>
      <c r="H60" s="94">
        <f>SUM(H58:H59)</f>
        <v>0</v>
      </c>
    </row>
    <row r="61" spans="1:8" ht="15.9" customHeight="1" x14ac:dyDescent="0.25">
      <c r="A61" s="103"/>
      <c r="B61" s="88"/>
      <c r="C61" s="100"/>
      <c r="D61" s="100"/>
      <c r="E61" s="108"/>
      <c r="F61" s="95"/>
      <c r="G61" s="95"/>
      <c r="H61" s="102"/>
    </row>
    <row r="62" spans="1:8" ht="15.9" customHeight="1" x14ac:dyDescent="0.55000000000000004">
      <c r="A62" s="105" t="s">
        <v>402</v>
      </c>
      <c r="B62" s="106"/>
      <c r="C62" s="109">
        <f>C60+C55+C51+C48+C43+C39+C24+C15</f>
        <v>178382093.68259898</v>
      </c>
      <c r="D62" s="109">
        <f>D60+D55+D51+D48+D43+D39+D24+D15</f>
        <v>99051264.317400977</v>
      </c>
      <c r="E62" s="110"/>
      <c r="F62" s="110"/>
      <c r="G62" s="111"/>
      <c r="H62" s="109">
        <f>H60+H55+H51+H48+H43+H39+H24+H15</f>
        <v>277433358</v>
      </c>
    </row>
    <row r="63" spans="1:8" ht="15.9" customHeight="1" x14ac:dyDescent="0.25">
      <c r="C63" s="112"/>
      <c r="D63" s="112"/>
      <c r="E63" s="112"/>
      <c r="F63" s="112"/>
    </row>
    <row r="64" spans="1:8" ht="15.9" customHeight="1" x14ac:dyDescent="0.25">
      <c r="B64" s="138"/>
      <c r="C64" s="138"/>
      <c r="D64" s="138"/>
      <c r="E64" s="139" t="s">
        <v>34</v>
      </c>
      <c r="F64" s="140" t="s">
        <v>33</v>
      </c>
      <c r="G64" s="141" t="s">
        <v>34</v>
      </c>
      <c r="H64" s="142" t="s">
        <v>33</v>
      </c>
    </row>
    <row r="65" spans="1:8" x14ac:dyDescent="0.25">
      <c r="B65" s="143" t="s">
        <v>403</v>
      </c>
      <c r="C65" s="144"/>
      <c r="D65" s="144"/>
      <c r="E65" s="159" t="s">
        <v>421</v>
      </c>
      <c r="F65" s="160"/>
      <c r="G65" s="161" t="s">
        <v>422</v>
      </c>
      <c r="H65" s="162"/>
    </row>
    <row r="66" spans="1:8" x14ac:dyDescent="0.25">
      <c r="B66" s="145">
        <v>1</v>
      </c>
      <c r="C66" s="146" t="s">
        <v>404</v>
      </c>
      <c r="D66" s="147"/>
      <c r="E66" s="148">
        <v>0.58079999999999998</v>
      </c>
      <c r="F66" s="149">
        <v>0.41920000000000002</v>
      </c>
      <c r="G66" s="148">
        <v>0.58050000000000002</v>
      </c>
      <c r="H66" s="149">
        <v>0.41949999999999998</v>
      </c>
    </row>
    <row r="67" spans="1:8" x14ac:dyDescent="0.25">
      <c r="B67" s="145">
        <v>2</v>
      </c>
      <c r="C67" s="146" t="s">
        <v>405</v>
      </c>
      <c r="D67" s="147"/>
      <c r="E67" s="150">
        <v>0.62590000000000001</v>
      </c>
      <c r="F67" s="151">
        <v>0.37409999999999999</v>
      </c>
      <c r="G67" s="150">
        <v>0.62209999999999999</v>
      </c>
      <c r="H67" s="151">
        <v>0.37790000000000001</v>
      </c>
    </row>
    <row r="68" spans="1:8" x14ac:dyDescent="0.25">
      <c r="B68" s="145">
        <v>3</v>
      </c>
      <c r="C68" s="147" t="s">
        <v>406</v>
      </c>
      <c r="D68" s="147"/>
      <c r="E68" s="150">
        <v>0.60599999999999998</v>
      </c>
      <c r="F68" s="151">
        <v>0.39400000000000002</v>
      </c>
      <c r="G68" s="150">
        <v>0.6038</v>
      </c>
      <c r="H68" s="151">
        <v>0.3962</v>
      </c>
    </row>
    <row r="69" spans="1:8" x14ac:dyDescent="0.25">
      <c r="B69" s="145">
        <v>4</v>
      </c>
      <c r="C69" s="146" t="s">
        <v>407</v>
      </c>
      <c r="D69" s="147"/>
      <c r="E69" s="150">
        <v>0.65590000000000004</v>
      </c>
      <c r="F69" s="151">
        <v>0.34410000000000002</v>
      </c>
      <c r="G69" s="150">
        <v>0.66190000000000004</v>
      </c>
      <c r="H69" s="151">
        <v>0.33810000000000001</v>
      </c>
    </row>
    <row r="70" spans="1:8" x14ac:dyDescent="0.25">
      <c r="B70" s="152">
        <v>5</v>
      </c>
      <c r="C70" s="153" t="s">
        <v>408</v>
      </c>
      <c r="D70" s="154"/>
      <c r="E70" s="155">
        <v>0.64359999999999995</v>
      </c>
      <c r="F70" s="156">
        <v>0.35639999999999999</v>
      </c>
      <c r="G70" s="155">
        <v>0.69140000000000001</v>
      </c>
      <c r="H70" s="156">
        <v>0.30859999999999999</v>
      </c>
    </row>
    <row r="71" spans="1:8" ht="11.25" customHeight="1" x14ac:dyDescent="0.25">
      <c r="A71" s="115"/>
      <c r="C71" s="114"/>
      <c r="D71" s="114"/>
      <c r="E71" s="114"/>
      <c r="F71" s="114"/>
      <c r="G71" s="114"/>
      <c r="H71" s="114"/>
    </row>
    <row r="72" spans="1:8" ht="15.9" customHeight="1" x14ac:dyDescent="0.25">
      <c r="C72" s="114"/>
      <c r="D72" s="114"/>
      <c r="E72" s="114"/>
      <c r="F72" s="114"/>
      <c r="G72" s="114"/>
      <c r="H72" s="114"/>
    </row>
    <row r="73" spans="1:8" ht="15.9" customHeight="1" x14ac:dyDescent="0.25"/>
    <row r="74" spans="1:8" ht="15.9" customHeight="1" x14ac:dyDescent="0.25"/>
    <row r="75" spans="1:8" ht="15.9" customHeight="1" x14ac:dyDescent="0.25"/>
    <row r="76" spans="1:8" ht="15.9" customHeight="1" x14ac:dyDescent="0.25"/>
    <row r="77" spans="1:8" ht="15.9" customHeight="1" x14ac:dyDescent="0.25"/>
    <row r="78" spans="1:8" ht="15.9" customHeight="1" x14ac:dyDescent="0.25"/>
    <row r="79" spans="1:8" ht="15.9" customHeight="1" x14ac:dyDescent="0.25"/>
    <row r="80" spans="1:8" ht="15.9" customHeight="1" x14ac:dyDescent="0.25"/>
  </sheetData>
  <mergeCells count="5">
    <mergeCell ref="B1:H1"/>
    <mergeCell ref="B2:H2"/>
    <mergeCell ref="A3:H3"/>
    <mergeCell ref="E65:F65"/>
    <mergeCell ref="G65:H65"/>
  </mergeCells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51704491A032845906ECB97D5F6B145" ma:contentTypeVersion="56" ma:contentTypeDescription="" ma:contentTypeScope="" ma:versionID="2a0c8dfa6ff3d70e07d94894b29939e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2019-05-14T07:00:00+00:00</OpenedDate>
    <SignificantOrder xmlns="dc463f71-b30c-4ab2-9473-d307f9d35888">false</SignificantOrder>
    <Date1 xmlns="dc463f71-b30c-4ab2-9473-d307f9d35888">2019-05-14T07:00:00+00:00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190387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766316C-CCE8-4C3F-A1CD-595940C1E108}"/>
</file>

<file path=customXml/itemProps2.xml><?xml version="1.0" encoding="utf-8"?>
<ds:datastoreItem xmlns:ds="http://schemas.openxmlformats.org/officeDocument/2006/customXml" ds:itemID="{CAC77DDB-7906-4169-9A2E-FECD99D2106B}"/>
</file>

<file path=customXml/itemProps3.xml><?xml version="1.0" encoding="utf-8"?>
<ds:datastoreItem xmlns:ds="http://schemas.openxmlformats.org/officeDocument/2006/customXml" ds:itemID="{AFEE6C5D-6F55-4EBE-971E-F6BA9ED58C01}"/>
</file>

<file path=customXml/itemProps4.xml><?xml version="1.0" encoding="utf-8"?>
<ds:datastoreItem xmlns:ds="http://schemas.openxmlformats.org/officeDocument/2006/customXml" ds:itemID="{04EFEFF3-D1AE-41BC-A699-5A2EB478F9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Allocated</vt:lpstr>
      <vt:lpstr>Unallocated Summary</vt:lpstr>
      <vt:lpstr>Unallocated Detail</vt:lpstr>
      <vt:lpstr>Common by Account</vt:lpstr>
      <vt:lpstr>'Unallocated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npeder</cp:lastModifiedBy>
  <cp:lastPrinted>2019-01-31T01:20:07Z</cp:lastPrinted>
  <dcterms:created xsi:type="dcterms:W3CDTF">2017-10-30T16:51:04Z</dcterms:created>
  <dcterms:modified xsi:type="dcterms:W3CDTF">2019-05-07T22:51:45Z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12 ME MAR 19.xlsx</vt:lpwstr>
  </property>
  <property fmtid="{D5CDD505-2E9C-101B-9397-08002B2CF9AE}" pid="3" name="ContentTypeId">
    <vt:lpwstr>0x0101006E56B4D1795A2E4DB2F0B01679ED314A00E51704491A032845906ECB97D5F6B145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