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cuments\2018 PETITION WUTC USF\"/>
    </mc:Choice>
  </mc:AlternateContent>
  <xr:revisionPtr revIDLastSave="0" documentId="8_{786E2C0E-6849-4BE0-A713-48ED3146BE06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3" i="5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D47" i="10" s="1"/>
  <c r="G49" i="2"/>
  <c r="B49" i="2"/>
  <c r="B47" i="5"/>
  <c r="G49" i="5"/>
  <c r="B25" i="5"/>
  <c r="C49" i="5"/>
  <c r="H47" i="2" l="1"/>
  <c r="H49" i="2" s="1"/>
  <c r="D16" i="16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<sst xmlns="http://schemas.openxmlformats.org/spreadsheetml/2006/main" count="638" uniqueCount="274">
  <si>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</si>
  <si>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</si>
  <si>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</si>
  <si>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</si>
  <si>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</si>
  <si>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</si>
  <si>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</si>
  <si>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</si>
  <si>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</si>
  <si>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</si>
  <si>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</si>
  <si>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</si>
  <si>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</si>
  <si>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</si>
  <si>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</si>
  <si>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</si>
  <si>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</si>
  <si>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</si>
  <si>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</si>
  <si>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</si>
  <si>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</si>
  <si>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</si>
  <si>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</si>
  <si>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</si>
  <si>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</si>
  <si>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</si>
  <si>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</si>
  <si>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</si>
  <si>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</si>
  <si>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</si>
  <si>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</si>
  <si>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</si>
  <si>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</si>
  <si>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</si>
  <si>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</si>
  <si>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</si>
  <si>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</si>
  <si>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</si>
  <si>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</si>
  <si>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</si>
  <si>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</si>
  <si>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</si>
  <si>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</si>
  <si>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</si>
  <si>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</si>
  <si>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</si>
  <si>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</si>
  <si>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</si>
  <si>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</si>
  <si>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</si>
  <si>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</si>
  <si>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</si>
  <si>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</si>
  <si>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</si>
  <si>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</si>
  <si>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</si>
  <si>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</si>
  <si>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</si>
  <si>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</si>
  <si>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</si>
  <si>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</si>
  <si>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</si>
  <si>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</si>
  <si>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</si>
  <si>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</si>
  <si>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</si>
  <si>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</si>
  <si>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</si>
  <si>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</si>
  <si>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</si>
  <si>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</si>
  <si>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</si>
  <si>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</si>
  <si>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</si>
  <si>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</si>
  <si>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</si>
  <si>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</si>
  <si>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</si>
  <si>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</si>
  <si>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</si>
  <si>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</si>
  <si>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</si>
  <si>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</si>
  <si>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</si>
  <si>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</si>
  <si>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</si>
  <si>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</si>
  <si>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</si>
  <si>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</si>
  <si>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</si>
  <si>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</si>
  <si>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</si>
  <si>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</si>
  <si>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</si>
  <si>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</si>
  <si>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</si>
  <si>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</si>
  <si>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</si>
  <si>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</si>
  <si>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</si>
  <si>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</si>
  <si>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</si>
  <si>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</si>
  <si>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</si>
  <si>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</si>
  <si>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</si>
  <si>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</si>
  <si>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</si>
  <si>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</si>
  <si>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</si>
  <si>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</si>
  <si>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</si>
  <si>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</si>
  <si>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</si>
  <si>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</si>
  <si>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</si>
  <si>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</si>
  <si>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</si>
  <si>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</si>
  <si>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</si>
  <si>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</si>
  <si>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</si>
  <si>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</si>
  <si>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</si>
  <si>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</si>
  <si>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</si>
  <si>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</si>
  <si>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</si>
  <si>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</si>
  <si>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</si>
  <si>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</si>
  <si>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</si>
  <si>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</si>
  <si>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</si>
  <si>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</si>
  <si>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</si>
  <si>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</si>
  <si>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</si>
  <si>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</si>
  <si>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</si>
  <si>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</si>
  <si>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</si>
  <si>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</si>
  <si>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</si>
  <si>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</si>
  <si>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</si>
  <si>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</si>
  <si>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</si>
  <si>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</si>
  <si>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</si>
  <si>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</si>
  <si>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</si>
  <si>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</si>
  <si>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</si>
  <si>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</si>
  <si>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</si>
  <si>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</si>
  <si>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</si>
  <si>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</si>
  <si>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</si>
  <si>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</si>
  <si>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</si>
  <si>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</si>
  <si>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</si>
  <si>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</si>
  <si>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</si>
  <si>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</si>
  <si>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</si>
  <si>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</si>
  <si>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</si>
  <si>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</si>
  <si>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</si>
  <si>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</si>
  <si>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</si>
  <si>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</si>
  <si>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</si>
  <si>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</si>
  <si>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</si>
  <si>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</si>
  <si>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</si>
  <si>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</si>
  <si>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</si>
  <si>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</si>
  <si>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</si>
  <si>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</si>
  <si>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</si>
  <si>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</si>
  <si>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</si>
  <si>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</si>
  <si>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</si>
  <si>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</si>
  <si>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</si>
  <si>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</si>
  <si>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</si>
  <si>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</si>
  <si>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</si>
  <si>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</si>
  <si>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</si>
  <si>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</si>
  <si>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</si>
  <si>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</si>
  <si>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</si>
  <si>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</si>
  <si>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</si>
  <si>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</si>
  <si>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</si>
  <si>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</si>
  <si>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</si>
  <si>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</si>
  <si>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</si>
  <si>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</si>
  <si>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</si>
  <si>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</si>
  <si>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</si>
  <si>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</si>
  <si>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</si>
  <si>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</si>
  <si>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</si>
  <si>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</si>
  <si>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</si>
  <si>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</si>
  <si>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</si>
  <si>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</si>
  <si>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</si>
  <si>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</si>
  <si>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</si>
  <si>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</si>
  <si>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</si>
  <si>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</si>
  <si>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</si>
  <si>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</si>
  <si>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</si>
  <si>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</si>
  <si>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</si>
  <si>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</si>
  <si>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2016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</si>
  <si>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</si>
  <si>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</si>
  <si>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</si>
  <si>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</si>
  <si>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</si>
  <si>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</si>
  <si>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</si>
  <si>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</si>
  <si>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</si>
  <si>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</si>
  <si>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</si>
  <si>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</si>
  <si>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</si>
  <si>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</si>
  <si>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</si>
  <si>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</si>
  <si>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</si>
  <si>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</si>
  <si>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</si>
  <si>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If 2016 does not equal last year's petition and template,</t>
  </si>
  <si>
    <t>*</t>
  </si>
  <si>
    <t>Deferred Income Taxes (CR) * - Manually input</t>
  </si>
  <si>
    <t>2017</t>
  </si>
  <si>
    <r>
      <t xml:space="preserve">Description of Out-of-Period (OOP) - 2017 (As Recorded) </t>
    </r>
    <r>
      <rPr>
        <b/>
        <sz val="11"/>
        <color theme="1"/>
        <rFont val="Calibri"/>
        <family val="2"/>
        <scheme val="minor"/>
      </rPr>
      <t>OR</t>
    </r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</si>
  <si>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</si>
  <si>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</si>
  <si>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</si>
  <si>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</si>
  <si>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</si>
  <si>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</si>
  <si>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</si>
  <si>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</si>
  <si>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</si>
  <si>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</si>
  <si>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</si>
  <si>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</si>
  <si>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WESTERN WAHKIAKUM COUNTY TELEPHONE COMPANY</t>
  </si>
  <si>
    <t>Line 18 FIT large Part 64 adjustment is due to adding back in the excess Deferred FIT per NECA instructions to normalize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</si>
</sst>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 xr:uid="{00000000-0005-0000-0000-000001000000}"/>
    <cellStyle name="Comma 2" xfId="4" xr:uid="{00000000-0005-0000-0000-000002000000}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E17"/>
  <sheetViews>
    <sheetView tabSelected="1" zoomScaleNormal="100" workbookViewId="0">
      <selection activeCell="A6" sqref="A6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05" t="s">
        <v>201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36"/>
  <sheetViews>
    <sheetView zoomScaleNormal="100" workbookViewId="0">
      <selection activeCell="A6" sqref="A6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WESTERN WAHKIAKUM COUNTY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2016</v>
      </c>
      <c r="E7" s="4">
        <v>2017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149448</v>
      </c>
      <c r="E9" s="55">
        <v>163345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58390</v>
      </c>
      <c r="E11" s="52">
        <v>49646</v>
      </c>
    </row>
    <row r="12" spans="1:5" x14ac:dyDescent="0.25">
      <c r="A12" s="10" t="s">
        <v>176</v>
      </c>
      <c r="B12" s="17" t="s">
        <v>200</v>
      </c>
      <c r="C12" s="10"/>
      <c r="D12" s="52">
        <v>612745</v>
      </c>
      <c r="E12" s="52">
        <v>450642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>
        <v>16699</v>
      </c>
      <c r="E14" s="52">
        <v>23746</v>
      </c>
    </row>
    <row r="15" spans="1:5" x14ac:dyDescent="0.25">
      <c r="A15" s="10" t="s">
        <v>178</v>
      </c>
      <c r="B15" s="17" t="s">
        <v>142</v>
      </c>
      <c r="C15" s="10"/>
      <c r="D15" s="52">
        <v>169075</v>
      </c>
      <c r="E15" s="52">
        <v>199265</v>
      </c>
    </row>
    <row r="16" spans="1:5" x14ac:dyDescent="0.25">
      <c r="A16" s="10">
        <v>4</v>
      </c>
      <c r="B16" s="17" t="s">
        <v>271</v>
      </c>
      <c r="C16" s="10" t="s">
        <v>144</v>
      </c>
      <c r="D16" s="52">
        <v>1146352</v>
      </c>
      <c r="E16" s="52">
        <v>1085400</v>
      </c>
    </row>
    <row r="17" spans="1:5" x14ac:dyDescent="0.25">
      <c r="A17" s="10">
        <v>5</v>
      </c>
      <c r="B17" s="17" t="s">
        <v>270</v>
      </c>
      <c r="C17" s="10" t="s">
        <v>144</v>
      </c>
      <c r="D17" s="52">
        <v>874239</v>
      </c>
      <c r="E17" s="52">
        <v>737054</v>
      </c>
    </row>
    <row r="18" spans="1:5" x14ac:dyDescent="0.25">
      <c r="A18" s="10">
        <v>6</v>
      </c>
      <c r="B18" s="17" t="s">
        <v>190</v>
      </c>
      <c r="C18" s="10" t="s">
        <v>144</v>
      </c>
      <c r="D18" s="52">
        <v>274316</v>
      </c>
      <c r="E18" s="52">
        <v>318933</v>
      </c>
    </row>
    <row r="19" spans="1:5" x14ac:dyDescent="0.25">
      <c r="A19" s="10">
        <v>7</v>
      </c>
      <c r="B19" s="17" t="s">
        <v>163</v>
      </c>
      <c r="C19" s="11"/>
      <c r="D19" s="53"/>
      <c r="E19" s="53"/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3301264</v>
      </c>
      <c r="E20" s="35">
        <f>E9+E11+E12+E14+E15+E16++E17+E18+E19</f>
        <v>3028031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3301264</v>
      </c>
      <c r="E21" s="37">
        <f>IncomeStmtSummary!D10</f>
        <v>3028031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lOXWwvTDY3VH9ZmY3Rd18S6DNtlA2scfXUtp/ajXKz7l9fGag6Z4yA4LccsNzVXdVMl+AnCXxluoRMkdVCEhQ==" saltValue="/yKxuq1nk9ZCwsQat+jN8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50"/>
  <sheetViews>
    <sheetView zoomScaleNormal="100" workbookViewId="0">
      <selection activeCell="A6" sqref="A6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160</v>
      </c>
      <c r="B2" s="72"/>
    </row>
    <row r="3" spans="1:5" x14ac:dyDescent="0.25">
      <c r="A3" s="57" t="str">
        <f>PriorYearBalanceSheet!A3</f>
        <v>WESTERN WAHKIAKUM COUNTY TELEPHONE COMPANY</v>
      </c>
      <c r="B3" s="66"/>
    </row>
    <row r="6" spans="1:5" x14ac:dyDescent="0.25">
      <c r="A6" s="9" t="s">
        <v>259</v>
      </c>
      <c r="B6" s="9" t="s">
        <v>212</v>
      </c>
      <c r="C6" s="6"/>
      <c r="D6" s="122" t="s">
        <v>186</v>
      </c>
      <c r="E6" s="123"/>
    </row>
    <row r="7" spans="1:5" x14ac:dyDescent="0.25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187</v>
      </c>
      <c r="B9" s="17"/>
      <c r="C9" s="17"/>
      <c r="D9" s="114"/>
      <c r="E9" s="114"/>
    </row>
    <row r="10" spans="1:5" x14ac:dyDescent="0.25">
      <c r="A10" s="17"/>
      <c r="B10" s="17"/>
      <c r="C10" s="17"/>
      <c r="D10" s="114"/>
      <c r="E10" s="114"/>
    </row>
    <row r="11" spans="1:5" x14ac:dyDescent="0.25">
      <c r="A11" s="17"/>
      <c r="B11" s="17"/>
      <c r="C11" s="17"/>
      <c r="D11" s="114"/>
      <c r="E11" s="114"/>
    </row>
    <row r="12" spans="1:5" x14ac:dyDescent="0.25">
      <c r="A12" s="17"/>
      <c r="B12" s="17"/>
      <c r="C12" s="17"/>
      <c r="D12" s="114"/>
      <c r="E12" s="114"/>
    </row>
    <row r="13" spans="1:5" x14ac:dyDescent="0.25">
      <c r="A13" s="19"/>
      <c r="B13" s="19"/>
      <c r="C13" s="19"/>
      <c r="D13" s="115"/>
      <c r="E13" s="115"/>
    </row>
    <row r="14" spans="1:5" x14ac:dyDescent="0.25">
      <c r="A14" s="17" t="s">
        <v>188</v>
      </c>
      <c r="B14" s="17"/>
      <c r="C14" s="17"/>
      <c r="D14" s="114"/>
      <c r="E14" s="114"/>
    </row>
    <row r="15" spans="1:5" x14ac:dyDescent="0.25">
      <c r="A15" s="17"/>
      <c r="B15" s="17"/>
      <c r="C15" s="17"/>
      <c r="D15" s="114"/>
      <c r="E15" s="114"/>
    </row>
    <row r="16" spans="1:5" x14ac:dyDescent="0.25">
      <c r="A16" s="17"/>
      <c r="B16" s="17"/>
      <c r="C16" s="17"/>
      <c r="D16" s="114"/>
      <c r="E16" s="114"/>
    </row>
    <row r="17" spans="1:5" x14ac:dyDescent="0.25">
      <c r="A17" s="17"/>
      <c r="B17" s="17"/>
      <c r="C17" s="17"/>
      <c r="D17" s="114"/>
      <c r="E17" s="114"/>
    </row>
    <row r="18" spans="1:5" x14ac:dyDescent="0.25">
      <c r="A18" s="19"/>
      <c r="B18" s="19"/>
      <c r="C18" s="19"/>
      <c r="D18" s="115"/>
      <c r="E18" s="115"/>
    </row>
    <row r="19" spans="1:5" x14ac:dyDescent="0.25">
      <c r="A19" s="17" t="s">
        <v>189</v>
      </c>
      <c r="B19" s="17"/>
      <c r="C19" s="17"/>
      <c r="D19" s="114"/>
      <c r="E19" s="114"/>
    </row>
    <row r="20" spans="1:5" x14ac:dyDescent="0.25">
      <c r="A20" s="17"/>
      <c r="B20" s="17"/>
      <c r="C20" s="17"/>
      <c r="D20" s="114"/>
      <c r="E20" s="114"/>
    </row>
    <row r="21" spans="1:5" x14ac:dyDescent="0.25">
      <c r="A21" s="17"/>
      <c r="B21" s="17"/>
      <c r="C21" s="17"/>
      <c r="D21" s="114"/>
      <c r="E21" s="114"/>
    </row>
    <row r="22" spans="1:5" x14ac:dyDescent="0.25">
      <c r="A22" s="17"/>
      <c r="B22" s="17"/>
      <c r="C22" s="17"/>
      <c r="D22" s="114"/>
      <c r="E22" s="114"/>
    </row>
    <row r="23" spans="1:5" x14ac:dyDescent="0.25">
      <c r="A23" s="19"/>
      <c r="B23" s="19"/>
      <c r="C23" s="19"/>
      <c r="D23" s="115"/>
      <c r="E23" s="115"/>
    </row>
    <row r="24" spans="1:5" x14ac:dyDescent="0.25">
      <c r="A24" s="17" t="s">
        <v>194</v>
      </c>
      <c r="B24" s="17"/>
      <c r="C24" s="17"/>
      <c r="D24" s="114"/>
      <c r="E24" s="114"/>
    </row>
    <row r="25" spans="1:5" x14ac:dyDescent="0.25">
      <c r="A25" s="17"/>
      <c r="B25" s="17"/>
      <c r="C25" s="17"/>
      <c r="D25" s="114"/>
      <c r="E25" s="114"/>
    </row>
    <row r="26" spans="1:5" x14ac:dyDescent="0.25">
      <c r="A26" s="17"/>
      <c r="B26" s="17"/>
      <c r="C26" s="17"/>
      <c r="D26" s="114"/>
      <c r="E26" s="114"/>
    </row>
    <row r="27" spans="1:5" x14ac:dyDescent="0.25">
      <c r="A27" s="17"/>
      <c r="B27" s="17"/>
      <c r="C27" s="17"/>
      <c r="D27" s="114"/>
      <c r="E27" s="114"/>
    </row>
    <row r="28" spans="1:5" x14ac:dyDescent="0.25">
      <c r="A28" s="19"/>
      <c r="B28" s="19"/>
      <c r="C28" s="19"/>
      <c r="D28" s="115"/>
      <c r="E28" s="115"/>
    </row>
    <row r="29" spans="1:5" x14ac:dyDescent="0.25">
      <c r="A29" s="17" t="s">
        <v>213</v>
      </c>
      <c r="B29" s="17"/>
      <c r="C29" s="17"/>
      <c r="D29" s="114"/>
      <c r="E29" s="114"/>
    </row>
    <row r="30" spans="1:5" x14ac:dyDescent="0.25">
      <c r="A30" s="17"/>
      <c r="B30" s="17"/>
      <c r="C30" s="17"/>
      <c r="D30" s="114"/>
      <c r="E30" s="114"/>
    </row>
    <row r="31" spans="1:5" x14ac:dyDescent="0.25">
      <c r="A31" s="17"/>
      <c r="B31" s="17"/>
      <c r="C31" s="17"/>
      <c r="D31" s="114"/>
      <c r="E31" s="114"/>
    </row>
    <row r="32" spans="1:5" x14ac:dyDescent="0.25">
      <c r="A32" s="17"/>
      <c r="B32" s="17"/>
      <c r="C32" s="17"/>
      <c r="D32" s="114"/>
      <c r="E32" s="114"/>
    </row>
    <row r="33" spans="1:5" x14ac:dyDescent="0.25">
      <c r="A33" s="19"/>
      <c r="B33" s="19"/>
      <c r="C33" s="19"/>
      <c r="D33" s="115"/>
      <c r="E33" s="115"/>
    </row>
    <row r="34" spans="1:5" x14ac:dyDescent="0.25">
      <c r="D34" s="108"/>
      <c r="E34" s="108"/>
    </row>
    <row r="35" spans="1:5" x14ac:dyDescent="0.25">
      <c r="D35" s="108"/>
      <c r="E35" s="108"/>
    </row>
    <row r="36" spans="1:5" x14ac:dyDescent="0.25">
      <c r="D36" s="108"/>
      <c r="E36" s="108"/>
    </row>
    <row r="37" spans="1:5" x14ac:dyDescent="0.25">
      <c r="D37" s="108"/>
      <c r="E37" s="108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G28"/>
  <sheetViews>
    <sheetView zoomScaleNormal="100" workbookViewId="0">
      <selection activeCell="A6" sqref="A6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WESTERN WAHKIAKUM COUNTY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260</v>
      </c>
      <c r="D7" s="121" t="s">
        <v>261</v>
      </c>
    </row>
    <row r="8" spans="1:4" x14ac:dyDescent="0.25">
      <c r="A8" s="78" t="s">
        <v>0</v>
      </c>
      <c r="B8" s="74" t="s">
        <v>147</v>
      </c>
      <c r="C8" s="75">
        <v>2017</v>
      </c>
      <c r="D8" s="75">
        <v>2017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204</v>
      </c>
      <c r="C10" s="81">
        <f>'RateBase '!D15</f>
        <v>6269391</v>
      </c>
      <c r="D10" s="81">
        <f>C10</f>
        <v>6269391</v>
      </c>
    </row>
    <row r="11" spans="1:4" x14ac:dyDescent="0.25">
      <c r="A11" s="74">
        <v>2</v>
      </c>
      <c r="B11" s="78" t="s">
        <v>170</v>
      </c>
      <c r="C11" s="93">
        <f>'RateBase '!E15</f>
        <v>6085852</v>
      </c>
      <c r="D11" s="93">
        <f>C11</f>
        <v>6085852</v>
      </c>
    </row>
    <row r="12" spans="1:4" x14ac:dyDescent="0.25">
      <c r="A12" s="74">
        <v>3</v>
      </c>
      <c r="B12" s="89" t="s">
        <v>171</v>
      </c>
      <c r="C12" s="79">
        <f>(C10+C11)/2</f>
        <v>6177621.5</v>
      </c>
      <c r="D12" s="79">
        <f>(D10+D11)/2</f>
        <v>6177621.5</v>
      </c>
    </row>
    <row r="13" spans="1:4" x14ac:dyDescent="0.25">
      <c r="A13" s="74">
        <v>4</v>
      </c>
      <c r="B13" s="78" t="s">
        <v>172</v>
      </c>
      <c r="C13" s="58">
        <f>IncomeStmtSummary!D29</f>
        <v>200814</v>
      </c>
      <c r="D13" s="58">
        <f>C13</f>
        <v>200814</v>
      </c>
    </row>
    <row r="14" spans="1:4" x14ac:dyDescent="0.25">
      <c r="A14" s="74">
        <v>5</v>
      </c>
      <c r="B14" s="78" t="s">
        <v>262</v>
      </c>
      <c r="C14" s="109"/>
      <c r="D14" s="53"/>
    </row>
    <row r="15" spans="1:4" x14ac:dyDescent="0.25">
      <c r="A15" s="74">
        <v>6</v>
      </c>
      <c r="B15" s="90" t="s">
        <v>174</v>
      </c>
      <c r="C15" s="79">
        <f>C13+C14</f>
        <v>200814</v>
      </c>
      <c r="D15" s="79">
        <f>D13+D14</f>
        <v>200814</v>
      </c>
    </row>
    <row r="16" spans="1:4" x14ac:dyDescent="0.25">
      <c r="A16" s="74">
        <v>7</v>
      </c>
      <c r="B16" s="89" t="s">
        <v>173</v>
      </c>
      <c r="C16" s="80">
        <f>C15/C12</f>
        <v>3.2506685623261318E-2</v>
      </c>
      <c r="D16" s="80">
        <f>D15/D12</f>
        <v>3.2506685623261318E-2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215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jF6jTledpMLiXm/ma9Xm+xgPDYSuM8PyaZkkZogjncLCQlIo/KOpann09tbSb7nnV0Fe8/hzIwUc/sVGuTma4A==" saltValue="1oe9LQVQkwBFvZP+mtA03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1"/>
  <sheetViews>
    <sheetView topLeftCell="A25" zoomScaleNormal="100" workbookViewId="0">
      <selection activeCell="A6" sqref="A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272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229</v>
      </c>
      <c r="C8" s="11" t="s">
        <v>230</v>
      </c>
      <c r="D8" s="11" t="s">
        <v>236</v>
      </c>
      <c r="E8" s="11"/>
      <c r="F8" s="8"/>
      <c r="G8" s="11" t="s">
        <v>229</v>
      </c>
      <c r="H8" s="11" t="s">
        <v>230</v>
      </c>
      <c r="I8" s="5" t="s">
        <v>236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v>2145546</v>
      </c>
      <c r="C10" s="54"/>
      <c r="D10" s="58">
        <f>SUM(B10:C10)</f>
        <v>2145546</v>
      </c>
      <c r="E10" s="17"/>
      <c r="F10" s="17" t="s">
        <v>77</v>
      </c>
      <c r="G10" s="52">
        <v>46214</v>
      </c>
      <c r="H10" s="54"/>
      <c r="I10" s="58">
        <f>SUM(G10:H10)</f>
        <v>46214</v>
      </c>
    </row>
    <row r="11" spans="1:9" x14ac:dyDescent="0.25">
      <c r="A11" s="17" t="s">
        <v>129</v>
      </c>
      <c r="B11" s="52">
        <v>285</v>
      </c>
      <c r="C11" s="54"/>
      <c r="D11" s="58">
        <f>SUM(B11:C11)</f>
        <v>285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>
        <v>21054</v>
      </c>
      <c r="H12" s="54"/>
      <c r="I12" s="58">
        <f t="shared" si="0"/>
        <v>21054</v>
      </c>
    </row>
    <row r="13" spans="1:9" x14ac:dyDescent="0.25">
      <c r="A13" s="17" t="s">
        <v>43</v>
      </c>
      <c r="B13" s="52">
        <v>401848</v>
      </c>
      <c r="C13" s="54"/>
      <c r="D13" s="58">
        <f>SUM(B13:C13)</f>
        <v>401848</v>
      </c>
      <c r="E13" s="17"/>
      <c r="F13" s="17" t="s">
        <v>81</v>
      </c>
      <c r="G13" s="52"/>
      <c r="H13" s="54"/>
      <c r="I13" s="58">
        <f t="shared" si="0"/>
        <v>0</v>
      </c>
    </row>
    <row r="14" spans="1:9" x14ac:dyDescent="0.25">
      <c r="A14" s="17" t="s">
        <v>46</v>
      </c>
      <c r="B14" s="52"/>
      <c r="C14" s="54"/>
      <c r="D14" s="58">
        <f>SUM(B14:C14)</f>
        <v>0</v>
      </c>
      <c r="E14" s="17"/>
      <c r="F14" s="17" t="s">
        <v>82</v>
      </c>
      <c r="G14" s="52">
        <v>187700</v>
      </c>
      <c r="H14" s="54"/>
      <c r="I14" s="58">
        <f t="shared" si="0"/>
        <v>187700</v>
      </c>
    </row>
    <row r="15" spans="1:9" x14ac:dyDescent="0.25">
      <c r="A15" s="17" t="s">
        <v>44</v>
      </c>
      <c r="B15" s="52"/>
      <c r="C15" s="54"/>
      <c r="D15" s="58">
        <f t="shared" ref="D15" si="1">SUM(B15:C15)</f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/>
      <c r="C17" s="54"/>
      <c r="D17" s="58">
        <f>SUM(B17:C17)</f>
        <v>0</v>
      </c>
      <c r="E17" s="18"/>
      <c r="F17" s="17" t="s">
        <v>85</v>
      </c>
      <c r="G17" s="52">
        <v>56366</v>
      </c>
      <c r="H17" s="54"/>
      <c r="I17" s="58">
        <f t="shared" si="0"/>
        <v>56366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69491</v>
      </c>
      <c r="H18" s="54"/>
      <c r="I18" s="58">
        <f t="shared" si="0"/>
        <v>69491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323469</v>
      </c>
      <c r="H19" s="111"/>
      <c r="I19" s="59">
        <f t="shared" si="0"/>
        <v>323469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704294</v>
      </c>
      <c r="H20" s="58">
        <f>SUM(H10:H19)</f>
        <v>0</v>
      </c>
      <c r="I20" s="58">
        <f t="shared" ref="I20" si="3">SUM(I10:I19)</f>
        <v>704294</v>
      </c>
    </row>
    <row r="21" spans="1:9" x14ac:dyDescent="0.25">
      <c r="A21" s="17" t="s">
        <v>48</v>
      </c>
      <c r="B21" s="52">
        <v>245165</v>
      </c>
      <c r="C21" s="54"/>
      <c r="D21" s="58">
        <f t="shared" si="2"/>
        <v>245165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>
        <v>14992</v>
      </c>
      <c r="C23" s="54"/>
      <c r="D23" s="58">
        <f t="shared" si="2"/>
        <v>14992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>
        <v>3128004</v>
      </c>
      <c r="H24" s="54"/>
      <c r="I24" s="58">
        <f t="shared" si="4"/>
        <v>3128004</v>
      </c>
    </row>
    <row r="25" spans="1:9" x14ac:dyDescent="0.25">
      <c r="A25" s="17" t="s">
        <v>40</v>
      </c>
      <c r="B25" s="58">
        <f>B10+B11+B13+B14+B15+B17+B18+B19+B20+B21+B22+B23+B24</f>
        <v>2807836</v>
      </c>
      <c r="C25" s="58">
        <f>C10+C11+C13+C14+C15+C17+C18+C19+C20+C21+C22+C23+C24</f>
        <v>0</v>
      </c>
      <c r="D25" s="58">
        <f t="shared" ref="D25" si="5">D10+D11+D13+D14+D15+D17+D18+D19+D20+D21+D22+D23+D24</f>
        <v>2807836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>
        <v>0</v>
      </c>
      <c r="C30" s="54"/>
      <c r="D30" s="58">
        <f>SUM(B30:C30)</f>
        <v>0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>
        <v>0</v>
      </c>
      <c r="C31" s="54"/>
      <c r="D31" s="58">
        <f>SUM(B31:C31)</f>
        <v>0</v>
      </c>
      <c r="E31" s="17"/>
      <c r="F31" s="17" t="s">
        <v>98</v>
      </c>
      <c r="G31" s="53">
        <v>1506247</v>
      </c>
      <c r="H31" s="111"/>
      <c r="I31" s="59">
        <f t="shared" si="6"/>
        <v>1506247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4634251</v>
      </c>
      <c r="H32" s="119">
        <f>SUM(H22:H31)</f>
        <v>0</v>
      </c>
      <c r="I32" s="119">
        <f>SUM(I22:I31)</f>
        <v>4634251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/>
      <c r="C35" s="69">
        <f>-1*(C25+C30+C31+C33+C34+C36+C37+C38+C47)</f>
        <v>277901</v>
      </c>
      <c r="D35" s="58">
        <f t="shared" si="7"/>
        <v>277901</v>
      </c>
      <c r="E35" s="17"/>
      <c r="F35" s="18" t="s">
        <v>216</v>
      </c>
      <c r="G35" s="52">
        <v>1678382</v>
      </c>
      <c r="H35" s="52">
        <v>-4943</v>
      </c>
      <c r="I35" s="58">
        <f>SUM(G35:H35)</f>
        <v>1673439</v>
      </c>
    </row>
    <row r="36" spans="1:9" x14ac:dyDescent="0.25">
      <c r="A36" s="17" t="s">
        <v>61</v>
      </c>
      <c r="B36" s="52">
        <v>553999</v>
      </c>
      <c r="C36" s="54"/>
      <c r="D36" s="58">
        <f t="shared" si="7"/>
        <v>553999</v>
      </c>
      <c r="E36" s="17"/>
      <c r="F36" s="17" t="s">
        <v>240</v>
      </c>
      <c r="G36" s="52"/>
      <c r="H36" s="112"/>
      <c r="I36" s="58">
        <f t="shared" ref="I36:I37" si="8">SUM(G36:H36)</f>
        <v>0</v>
      </c>
    </row>
    <row r="37" spans="1:9" x14ac:dyDescent="0.25">
      <c r="A37" s="17" t="s">
        <v>62</v>
      </c>
      <c r="B37" s="52"/>
      <c r="C37" s="54"/>
      <c r="D37" s="58">
        <f t="shared" si="7"/>
        <v>0</v>
      </c>
      <c r="E37" s="17"/>
      <c r="F37" s="17" t="s">
        <v>263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1678382</v>
      </c>
      <c r="H38" s="58">
        <f>SUM(H34:H37)</f>
        <v>-4943</v>
      </c>
      <c r="I38" s="58">
        <f>SUM(I34:I37)</f>
        <v>1673439</v>
      </c>
    </row>
    <row r="39" spans="1:9" x14ac:dyDescent="0.25">
      <c r="A39" s="17" t="s">
        <v>64</v>
      </c>
      <c r="B39" s="58">
        <f>B30+B31+B33+B34+B35+B36+B37+B38</f>
        <v>553999</v>
      </c>
      <c r="C39" s="58">
        <f>C30+C31+C33+C34+C35+C36+C37+C38</f>
        <v>277901</v>
      </c>
      <c r="D39" s="58">
        <f>D30+D31+D33+D34+D35+D36+D37+D38</f>
        <v>831900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52">
        <v>54171</v>
      </c>
      <c r="H40" s="22"/>
      <c r="I40" s="58">
        <f>SUM(G40:H40)</f>
        <v>54171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52">
        <v>279251</v>
      </c>
      <c r="H41" s="22"/>
      <c r="I41" s="58">
        <f t="shared" ref="I41:I46" si="9">SUM(G41:H41)</f>
        <v>279251</v>
      </c>
    </row>
    <row r="42" spans="1:9" x14ac:dyDescent="0.25">
      <c r="A42" s="17" t="s">
        <v>159</v>
      </c>
      <c r="B42" s="52">
        <v>21305128</v>
      </c>
      <c r="C42" s="52">
        <v>-504667</v>
      </c>
      <c r="D42" s="58">
        <f>SUM(B42:C42)</f>
        <v>20800461</v>
      </c>
      <c r="E42" s="17"/>
      <c r="F42" s="17" t="s">
        <v>220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/>
      <c r="C43" s="52"/>
      <c r="D43" s="58">
        <f t="shared" ref="D43:D46" si="10">SUM(B43:C43)</f>
        <v>0</v>
      </c>
      <c r="E43" s="17"/>
      <c r="F43" s="17" t="s">
        <v>226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>
        <v>123420</v>
      </c>
      <c r="C44" s="52"/>
      <c r="D44" s="58">
        <f t="shared" si="10"/>
        <v>123420</v>
      </c>
      <c r="E44" s="17"/>
      <c r="F44" s="17" t="s">
        <v>221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-13329562</v>
      </c>
      <c r="C46" s="53">
        <v>226766</v>
      </c>
      <c r="D46" s="59">
        <f t="shared" si="10"/>
        <v>-13102796</v>
      </c>
      <c r="E46" s="17"/>
      <c r="F46" s="17" t="s">
        <v>223</v>
      </c>
      <c r="G46" s="53">
        <v>4110472</v>
      </c>
      <c r="H46" s="94">
        <f>-1*(H20+H32+H38)</f>
        <v>4943</v>
      </c>
      <c r="I46" s="59">
        <f t="shared" si="9"/>
        <v>4115415</v>
      </c>
    </row>
    <row r="47" spans="1:9" x14ac:dyDescent="0.25">
      <c r="A47" s="17" t="s">
        <v>70</v>
      </c>
      <c r="B47" s="58">
        <f>B42+B43+B44+B45+B46</f>
        <v>8098986</v>
      </c>
      <c r="C47" s="58">
        <f t="shared" ref="C47:D47" si="11">C42+C43+C44+C45+C46</f>
        <v>-277901</v>
      </c>
      <c r="D47" s="58">
        <f t="shared" si="11"/>
        <v>7821085</v>
      </c>
      <c r="E47" s="17"/>
      <c r="F47" s="17" t="s">
        <v>224</v>
      </c>
      <c r="G47" s="58">
        <f>SUM(G40:G46)</f>
        <v>4443894</v>
      </c>
      <c r="H47" s="61">
        <f t="shared" ref="H47:I47" si="12">SUM(H40:H46)</f>
        <v>4943</v>
      </c>
      <c r="I47" s="58">
        <f t="shared" si="12"/>
        <v>4448837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11460821</v>
      </c>
      <c r="C49" s="60">
        <f>C25+C39+C47</f>
        <v>0</v>
      </c>
      <c r="D49" s="60">
        <f>D25+D39+D47</f>
        <v>11460821</v>
      </c>
      <c r="E49" s="19"/>
      <c r="F49" s="82" t="s">
        <v>228</v>
      </c>
      <c r="G49" s="60">
        <f>G20+G32+G38+G47</f>
        <v>11460821</v>
      </c>
      <c r="H49" s="60">
        <f>H20+H32+H38+H47</f>
        <v>0</v>
      </c>
      <c r="I49" s="60">
        <f>I20+I32+I38+I47</f>
        <v>11460821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16SDZpWmbMUAZU+snWSUSGxMa2DU7F2BRoi4jPMXuyGt400fnzemnuLlaz4uNbkEOucDEMiHYU0fbNDWqFFZqg==" saltValue="jCjIY/aZtxPmvy0rcXKiD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1"/>
  <sheetViews>
    <sheetView topLeftCell="A21" zoomScaleNormal="100" workbookViewId="0">
      <selection activeCell="A6" sqref="A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WESTERN WAHKIAKUM COUNTY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245</v>
      </c>
      <c r="C8" s="11" t="s">
        <v>246</v>
      </c>
      <c r="D8" s="11" t="s">
        <v>247</v>
      </c>
      <c r="E8" s="11"/>
      <c r="F8" s="8"/>
      <c r="G8" s="11" t="s">
        <v>245</v>
      </c>
      <c r="H8" s="11" t="s">
        <v>246</v>
      </c>
      <c r="I8" s="5" t="s">
        <v>247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v>1364992</v>
      </c>
      <c r="C10" s="54"/>
      <c r="D10" s="58">
        <f>SUM(B10:C10)</f>
        <v>1364992</v>
      </c>
      <c r="E10" s="17"/>
      <c r="F10" s="17" t="s">
        <v>77</v>
      </c>
      <c r="G10" s="52">
        <v>149615</v>
      </c>
      <c r="H10" s="54"/>
      <c r="I10" s="58">
        <f>SUM(G10:H10)</f>
        <v>149615</v>
      </c>
    </row>
    <row r="11" spans="1:9" x14ac:dyDescent="0.25">
      <c r="A11" s="17" t="s">
        <v>129</v>
      </c>
      <c r="B11" s="52">
        <v>285</v>
      </c>
      <c r="C11" s="54"/>
      <c r="D11" s="58">
        <f>SUM(B11:C11)</f>
        <v>285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>
        <v>21023</v>
      </c>
      <c r="H12" s="54"/>
      <c r="I12" s="58">
        <f t="shared" si="0"/>
        <v>21023</v>
      </c>
    </row>
    <row r="13" spans="1:9" x14ac:dyDescent="0.25">
      <c r="A13" s="17" t="s">
        <v>43</v>
      </c>
      <c r="B13" s="52">
        <v>255048</v>
      </c>
      <c r="C13" s="54"/>
      <c r="D13" s="58">
        <f>SUM(B13:C13)</f>
        <v>255048</v>
      </c>
      <c r="E13" s="17"/>
      <c r="F13" s="17" t="s">
        <v>81</v>
      </c>
      <c r="G13" s="52"/>
      <c r="H13" s="54"/>
      <c r="I13" s="58">
        <f t="shared" si="0"/>
        <v>0</v>
      </c>
    </row>
    <row r="14" spans="1:9" x14ac:dyDescent="0.25">
      <c r="A14" s="17" t="s">
        <v>46</v>
      </c>
      <c r="B14" s="52"/>
      <c r="C14" s="54"/>
      <c r="D14" s="58">
        <f t="shared" ref="D14:D15" si="1">SUM(B14:C14)</f>
        <v>0</v>
      </c>
      <c r="E14" s="17"/>
      <c r="F14" s="17" t="s">
        <v>82</v>
      </c>
      <c r="G14" s="52">
        <v>181200</v>
      </c>
      <c r="H14" s="54"/>
      <c r="I14" s="58">
        <f t="shared" si="0"/>
        <v>181200</v>
      </c>
    </row>
    <row r="15" spans="1:9" x14ac:dyDescent="0.25">
      <c r="A15" s="17" t="s">
        <v>44</v>
      </c>
      <c r="B15" s="52"/>
      <c r="C15" s="54"/>
      <c r="D15" s="58">
        <f t="shared" si="1"/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/>
      <c r="C17" s="54"/>
      <c r="D17" s="58">
        <f>SUM(B17:C17)</f>
        <v>0</v>
      </c>
      <c r="E17" s="18"/>
      <c r="F17" s="17" t="s">
        <v>85</v>
      </c>
      <c r="G17" s="52">
        <v>26321</v>
      </c>
      <c r="H17" s="54"/>
      <c r="I17" s="58">
        <f t="shared" si="0"/>
        <v>26321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71060</v>
      </c>
      <c r="H18" s="54"/>
      <c r="I18" s="58">
        <f t="shared" si="0"/>
        <v>71060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362223</v>
      </c>
      <c r="H19" s="111"/>
      <c r="I19" s="59">
        <f t="shared" si="0"/>
        <v>362223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811442</v>
      </c>
      <c r="H20" s="58">
        <f>SUM(H10:H19)</f>
        <v>0</v>
      </c>
      <c r="I20" s="58">
        <f t="shared" ref="I20" si="3">SUM(I10:I19)</f>
        <v>811442</v>
      </c>
    </row>
    <row r="21" spans="1:9" x14ac:dyDescent="0.25">
      <c r="A21" s="17" t="s">
        <v>48</v>
      </c>
      <c r="B21" s="52">
        <v>265933</v>
      </c>
      <c r="C21" s="54"/>
      <c r="D21" s="58">
        <f t="shared" si="2"/>
        <v>265933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>
        <v>23766</v>
      </c>
      <c r="C23" s="54"/>
      <c r="D23" s="58">
        <f t="shared" si="2"/>
        <v>23766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>
        <v>2452033</v>
      </c>
      <c r="H24" s="54"/>
      <c r="I24" s="58">
        <f t="shared" si="4"/>
        <v>2452033</v>
      </c>
    </row>
    <row r="25" spans="1:9" x14ac:dyDescent="0.25">
      <c r="A25" s="17" t="s">
        <v>40</v>
      </c>
      <c r="B25" s="58">
        <f>B10+B11+B13+B14+B15+B17+B18+B19+B20+B21+B22+B23+B24</f>
        <v>1910024</v>
      </c>
      <c r="C25" s="58">
        <f>C10+C11+C13+C14+C15+C17+C18+C19+C20+C21+C22+C23+C24</f>
        <v>0</v>
      </c>
      <c r="D25" s="58">
        <f t="shared" ref="D25" si="5">D10+D11+D13+D14+D15+D17+D18+D19+D20+D21+D22+D23+D24</f>
        <v>1910024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/>
      <c r="C31" s="54"/>
      <c r="D31" s="58">
        <f>SUM(B31:C31)</f>
        <v>0</v>
      </c>
      <c r="E31" s="17"/>
      <c r="F31" s="17" t="s">
        <v>98</v>
      </c>
      <c r="G31" s="53">
        <v>1000000</v>
      </c>
      <c r="H31" s="111"/>
      <c r="I31" s="59">
        <f t="shared" si="6"/>
        <v>1000000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3452033</v>
      </c>
      <c r="H32" s="81">
        <f>SUM(H22:H31)</f>
        <v>0</v>
      </c>
      <c r="I32" s="58">
        <f>SUM(I22:I31)</f>
        <v>3452033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/>
      <c r="C35" s="69">
        <f>-1*(C25+C30+C31+C33+C34+C36+C37+C38+C47)</f>
        <v>260219</v>
      </c>
      <c r="D35" s="58">
        <f t="shared" si="7"/>
        <v>260219</v>
      </c>
      <c r="E35" s="17"/>
      <c r="F35" s="18" t="s">
        <v>216</v>
      </c>
      <c r="G35" s="52">
        <v>1085870</v>
      </c>
      <c r="H35" s="52">
        <v>669191</v>
      </c>
      <c r="I35" s="58">
        <f>SUM(G35:H35)</f>
        <v>1755061</v>
      </c>
    </row>
    <row r="36" spans="1:11" x14ac:dyDescent="0.25">
      <c r="A36" s="17" t="s">
        <v>61</v>
      </c>
      <c r="B36" s="52">
        <v>493650</v>
      </c>
      <c r="C36" s="54"/>
      <c r="D36" s="58">
        <f t="shared" si="7"/>
        <v>493650</v>
      </c>
      <c r="E36" s="17"/>
      <c r="F36" s="17" t="s">
        <v>240</v>
      </c>
      <c r="G36" s="52"/>
      <c r="H36" s="117"/>
      <c r="I36" s="58">
        <f t="shared" ref="I36:I37" si="8">SUM(G36:H36)</f>
        <v>0</v>
      </c>
    </row>
    <row r="37" spans="1:11" x14ac:dyDescent="0.25">
      <c r="A37" s="17" t="s">
        <v>62</v>
      </c>
      <c r="B37" s="52"/>
      <c r="C37" s="54"/>
      <c r="D37" s="58">
        <f t="shared" si="7"/>
        <v>0</v>
      </c>
      <c r="E37" s="17"/>
      <c r="F37" s="17" t="s">
        <v>263</v>
      </c>
      <c r="G37" s="53"/>
      <c r="H37" s="118"/>
      <c r="I37" s="59">
        <f t="shared" si="8"/>
        <v>0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1085870</v>
      </c>
      <c r="H38" s="58">
        <f>SUM(H34:H37)</f>
        <v>669191</v>
      </c>
      <c r="I38" s="58">
        <f>SUM(I34:I37)</f>
        <v>1755061</v>
      </c>
    </row>
    <row r="39" spans="1:11" x14ac:dyDescent="0.25">
      <c r="A39" s="17" t="s">
        <v>64</v>
      </c>
      <c r="B39" s="58">
        <f>B30+B31+B33+B34+B35+B36+B37+B38</f>
        <v>493650</v>
      </c>
      <c r="C39" s="58">
        <f>C30+C31+C33+C34+C35+C36+C37+C38</f>
        <v>260219</v>
      </c>
      <c r="D39" s="58">
        <f t="shared" ref="D39" si="9">D30+D31+D33+D34+D35+D36+D37+D38</f>
        <v>753869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52">
        <v>54171</v>
      </c>
      <c r="H40" s="22"/>
      <c r="I40" s="58">
        <f>SUM(G40:H40)</f>
        <v>54171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52">
        <v>279251</v>
      </c>
      <c r="H41" s="22"/>
      <c r="I41" s="58">
        <f t="shared" ref="I41:I46" si="10">SUM(G41:H41)</f>
        <v>279251</v>
      </c>
    </row>
    <row r="42" spans="1:11" x14ac:dyDescent="0.25">
      <c r="A42" s="17" t="s">
        <v>159</v>
      </c>
      <c r="B42" s="52">
        <v>21441959</v>
      </c>
      <c r="C42" s="52">
        <v>-441703</v>
      </c>
      <c r="D42" s="58">
        <f>SUM(B42:C42)</f>
        <v>21000256</v>
      </c>
      <c r="E42" s="17"/>
      <c r="F42" s="17" t="s">
        <v>220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/>
      <c r="C43" s="52"/>
      <c r="D43" s="58">
        <f t="shared" ref="D43:D46" si="11">SUM(B43:C43)</f>
        <v>0</v>
      </c>
      <c r="E43" s="17"/>
      <c r="F43" s="17" t="s">
        <v>226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>
        <v>61932</v>
      </c>
      <c r="C44" s="52"/>
      <c r="D44" s="58">
        <f t="shared" si="11"/>
        <v>61932</v>
      </c>
      <c r="E44" s="17"/>
      <c r="F44" s="17" t="s">
        <v>221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/>
      <c r="C45" s="52"/>
      <c r="D45" s="58">
        <f t="shared" si="11"/>
        <v>0</v>
      </c>
      <c r="E45" s="17"/>
      <c r="F45" s="17" t="s">
        <v>222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-13606760</v>
      </c>
      <c r="C46" s="53">
        <v>181484</v>
      </c>
      <c r="D46" s="59">
        <f t="shared" si="11"/>
        <v>-13425276</v>
      </c>
      <c r="E46" s="17"/>
      <c r="F46" s="17" t="s">
        <v>223</v>
      </c>
      <c r="G46" s="53">
        <v>4618038</v>
      </c>
      <c r="H46" s="94">
        <f>-1*(H20+H32+H38)</f>
        <v>-669191</v>
      </c>
      <c r="I46" s="59">
        <f t="shared" si="10"/>
        <v>3948847</v>
      </c>
    </row>
    <row r="47" spans="1:11" x14ac:dyDescent="0.25">
      <c r="A47" s="17" t="s">
        <v>70</v>
      </c>
      <c r="B47" s="58">
        <f>B42+B43+B44+B45+B46</f>
        <v>7897131</v>
      </c>
      <c r="C47" s="58">
        <f t="shared" ref="C47:D47" si="12">C42+C43+C44+C45+C46</f>
        <v>-260219</v>
      </c>
      <c r="D47" s="58">
        <f t="shared" si="12"/>
        <v>7636912</v>
      </c>
      <c r="E47" s="17"/>
      <c r="F47" s="17" t="s">
        <v>224</v>
      </c>
      <c r="G47" s="58">
        <f>SUM(G40:G46)</f>
        <v>4951460</v>
      </c>
      <c r="H47" s="61">
        <f t="shared" ref="H47:I47" si="13">SUM(H40:H46)</f>
        <v>-669191</v>
      </c>
      <c r="I47" s="58">
        <f t="shared" si="13"/>
        <v>4282269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10300805</v>
      </c>
      <c r="C49" s="60">
        <f t="shared" ref="C49:D49" si="14">C25+C39+C47</f>
        <v>0</v>
      </c>
      <c r="D49" s="60">
        <f t="shared" si="14"/>
        <v>10300805</v>
      </c>
      <c r="E49" s="19"/>
      <c r="F49" s="82" t="s">
        <v>227</v>
      </c>
      <c r="G49" s="60">
        <f>G20+G32+G38+G47</f>
        <v>10300805</v>
      </c>
      <c r="H49" s="60">
        <f>H20+H32+H38+H47</f>
        <v>0</v>
      </c>
      <c r="I49" s="60">
        <f>I20+I32+I38+I47</f>
        <v>10300805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3Bx1A6S9P3kKDVFeU6BQYWGg43JRISNkGEFHQaFEATuAM41hkJ/YDSG+9C+TMMmGr3SUQ+rVF+xWzE6toCRyg==" saltValue="PKZC53F1sg6puyyEy2Sec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61"/>
  <sheetViews>
    <sheetView topLeftCell="A17" zoomScaleNormal="100" workbookViewId="0">
      <selection activeCell="A6" sqref="A6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WESTERN WAHKIAKUM COUNTY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233</v>
      </c>
      <c r="C8" s="11" t="s">
        <v>248</v>
      </c>
      <c r="D8" s="11"/>
      <c r="E8" s="8"/>
      <c r="F8" s="11" t="s">
        <v>233</v>
      </c>
      <c r="G8" s="5" t="s">
        <v>248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2145546</v>
      </c>
      <c r="C10" s="32">
        <f>'CurrentYearBalanceSheet '!D10</f>
        <v>1364992</v>
      </c>
      <c r="D10" s="17"/>
      <c r="E10" s="17" t="s">
        <v>77</v>
      </c>
      <c r="F10" s="32">
        <f>PriorYearBalanceSheet!I10</f>
        <v>46214</v>
      </c>
      <c r="G10" s="32">
        <f>'CurrentYearBalanceSheet '!I10</f>
        <v>149615</v>
      </c>
    </row>
    <row r="11" spans="1:7" x14ac:dyDescent="0.25">
      <c r="A11" s="17" t="s">
        <v>129</v>
      </c>
      <c r="B11" s="32">
        <f>PriorYearBalanceSheet!D11</f>
        <v>285</v>
      </c>
      <c r="C11" s="32">
        <f>'CurrentYearBalanceSheet '!D11</f>
        <v>285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21054</v>
      </c>
      <c r="G12" s="32">
        <f>'CurrentYearBalanceSheet '!I12</f>
        <v>21023</v>
      </c>
    </row>
    <row r="13" spans="1:7" x14ac:dyDescent="0.25">
      <c r="A13" s="17" t="s">
        <v>43</v>
      </c>
      <c r="B13" s="32">
        <f>PriorYearBalanceSheet!D13</f>
        <v>401848</v>
      </c>
      <c r="C13" s="32">
        <f>'CurrentYearBalanceSheet '!D13</f>
        <v>255048</v>
      </c>
      <c r="D13" s="17"/>
      <c r="E13" s="17" t="s">
        <v>81</v>
      </c>
      <c r="F13" s="32">
        <f>PriorYearBalanceSheet!I13</f>
        <v>0</v>
      </c>
      <c r="G13" s="32">
        <f>'CurrentYearBalanceSheet '!I13</f>
        <v>0</v>
      </c>
    </row>
    <row r="14" spans="1:7" x14ac:dyDescent="0.25">
      <c r="A14" s="17" t="s">
        <v>46</v>
      </c>
      <c r="B14" s="32">
        <f>PriorYearBalanceSheet!D14</f>
        <v>0</v>
      </c>
      <c r="C14" s="32">
        <f>'CurrentYearBalanceSheet '!D14</f>
        <v>0</v>
      </c>
      <c r="D14" s="17"/>
      <c r="E14" s="17" t="s">
        <v>82</v>
      </c>
      <c r="F14" s="32">
        <f>PriorYearBalanceSheet!I14</f>
        <v>187700</v>
      </c>
      <c r="G14" s="32">
        <f>'CurrentYearBalanceSheet '!I14</f>
        <v>181200</v>
      </c>
    </row>
    <row r="15" spans="1:7" x14ac:dyDescent="0.25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0</v>
      </c>
      <c r="C17" s="32">
        <f>'CurrentYearBalanceSheet '!D17</f>
        <v>0</v>
      </c>
      <c r="D17" s="17"/>
      <c r="E17" s="17" t="s">
        <v>85</v>
      </c>
      <c r="F17" s="32">
        <f>PriorYearBalanceSheet!I17</f>
        <v>56366</v>
      </c>
      <c r="G17" s="32">
        <f>'CurrentYearBalanceSheet '!I17</f>
        <v>26321</v>
      </c>
    </row>
    <row r="18" spans="1:7" x14ac:dyDescent="0.25">
      <c r="A18" s="17" t="s">
        <v>46</v>
      </c>
      <c r="B18" s="32">
        <f>PriorYearBalanceSheet!D18</f>
        <v>0</v>
      </c>
      <c r="C18" s="32">
        <f>'CurrentYearBalanceSheet '!D18</f>
        <v>0</v>
      </c>
      <c r="D18" s="17"/>
      <c r="E18" s="17" t="s">
        <v>86</v>
      </c>
      <c r="F18" s="32">
        <f>PriorYearBalanceSheet!I18</f>
        <v>69491</v>
      </c>
      <c r="G18" s="32">
        <f>'CurrentYearBalanceSheet '!I18</f>
        <v>71060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323469</v>
      </c>
      <c r="G19" s="32">
        <f>'CurrentYearBalanceSheet '!I19</f>
        <v>362223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704294</v>
      </c>
      <c r="G20" s="35">
        <f>SUM(G10:G19)</f>
        <v>811442</v>
      </c>
    </row>
    <row r="21" spans="1:7" x14ac:dyDescent="0.25">
      <c r="A21" s="17" t="s">
        <v>48</v>
      </c>
      <c r="B21" s="32">
        <f>PriorYearBalanceSheet!D21</f>
        <v>245165</v>
      </c>
      <c r="C21" s="32">
        <f>'CurrentYearBalanceSheet '!D21</f>
        <v>265933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0</v>
      </c>
      <c r="C22" s="32">
        <f>'CurrentYearBalanceSheet '!D22</f>
        <v>0</v>
      </c>
      <c r="D22" s="17"/>
      <c r="E22" s="17" t="s">
        <v>90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50</v>
      </c>
      <c r="B23" s="32">
        <f>PriorYearBalanceSheet!D23</f>
        <v>14992</v>
      </c>
      <c r="C23" s="32">
        <f>'CurrentYearBalanceSheet '!D23</f>
        <v>23766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51</v>
      </c>
      <c r="B24" s="33">
        <f>PriorYearBalanceSheet!D24</f>
        <v>0</v>
      </c>
      <c r="C24" s="33">
        <f>'CurrentYearBalanceSheet '!D24</f>
        <v>0</v>
      </c>
      <c r="D24" s="17"/>
      <c r="E24" s="17" t="s">
        <v>92</v>
      </c>
      <c r="F24" s="32">
        <f>PriorYearBalanceSheet!I24</f>
        <v>3128004</v>
      </c>
      <c r="G24" s="32">
        <f>'CurrentYearBalanceSheet '!I24</f>
        <v>2452033</v>
      </c>
    </row>
    <row r="25" spans="1:7" x14ac:dyDescent="0.25">
      <c r="A25" s="17" t="s">
        <v>40</v>
      </c>
      <c r="B25" s="32">
        <f>B10+B11+B13+B14+B15+B17+B18+B19+B20+B21+B22+B23+B24</f>
        <v>2807836</v>
      </c>
      <c r="C25" s="32">
        <f>C10+C11+C13+C14+C15+C17+C18+C19+C20+C21+C22+C23+C24</f>
        <v>1910024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0</v>
      </c>
      <c r="G30" s="32">
        <f>'CurrentYearBalanceSheet '!I30</f>
        <v>0</v>
      </c>
    </row>
    <row r="31" spans="1:7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1506247</v>
      </c>
      <c r="G31" s="33">
        <f>'CurrentYearBalanceSheet '!I31</f>
        <v>1000000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4634251</v>
      </c>
      <c r="G32" s="32">
        <f>SUM(G22:G31)</f>
        <v>3452033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0</v>
      </c>
      <c r="C34" s="32">
        <f>'CurrentYearBalanceSheet '!D34</f>
        <v>0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277901</v>
      </c>
      <c r="C35" s="32">
        <f>'CurrentYearBalanceSheet '!D35</f>
        <v>260219</v>
      </c>
      <c r="D35" s="17"/>
      <c r="E35" s="18" t="s">
        <v>216</v>
      </c>
      <c r="F35" s="32">
        <f>PriorYearBalanceSheet!I35</f>
        <v>1673439</v>
      </c>
      <c r="G35" s="32">
        <f>'CurrentYearBalanceSheet '!I35</f>
        <v>1755061</v>
      </c>
    </row>
    <row r="36" spans="1:7" x14ac:dyDescent="0.25">
      <c r="A36" s="17" t="s">
        <v>61</v>
      </c>
      <c r="B36" s="32">
        <f>PriorYearBalanceSheet!D36</f>
        <v>553999</v>
      </c>
      <c r="C36" s="32">
        <f>'CurrentYearBalanceSheet '!D36</f>
        <v>493650</v>
      </c>
      <c r="D36" s="17"/>
      <c r="E36" s="17" t="s">
        <v>231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62</v>
      </c>
      <c r="B37" s="32">
        <f>PriorYearBalanceSheet!D37</f>
        <v>0</v>
      </c>
      <c r="C37" s="32">
        <f>'CurrentYearBalanceSheet '!D37</f>
        <v>0</v>
      </c>
      <c r="D37" s="17"/>
      <c r="E37" s="17" t="s">
        <v>263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1673439</v>
      </c>
      <c r="G38" s="32">
        <f>SUM(G34:G37)</f>
        <v>1755061</v>
      </c>
    </row>
    <row r="39" spans="1:7" x14ac:dyDescent="0.25">
      <c r="A39" s="17" t="s">
        <v>64</v>
      </c>
      <c r="B39" s="32">
        <f>B30+B31+B33+B34+B35+B36+B37+B38</f>
        <v>831900</v>
      </c>
      <c r="C39" s="32">
        <f>C30+C31+C33+C34+C35+C36+C37+C38</f>
        <v>753869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54171</v>
      </c>
      <c r="G40" s="32">
        <f>'CurrentYearBalanceSheet '!I40</f>
        <v>54171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279251</v>
      </c>
      <c r="G41" s="32">
        <f>'CurrentYearBalanceSheet '!I41</f>
        <v>279251</v>
      </c>
    </row>
    <row r="42" spans="1:7" x14ac:dyDescent="0.25">
      <c r="A42" s="17" t="s">
        <v>66</v>
      </c>
      <c r="B42" s="32">
        <f>PriorYearBalanceSheet!D42</f>
        <v>20800461</v>
      </c>
      <c r="C42" s="32">
        <f>'CurrentYearBalanceSheet '!D42</f>
        <v>21000256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123420</v>
      </c>
      <c r="C44" s="32">
        <f>'CurrentYearBalanceSheet '!D44</f>
        <v>61932</v>
      </c>
      <c r="D44" s="17"/>
      <c r="E44" s="17" t="s">
        <v>221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-13102796</v>
      </c>
      <c r="C46" s="33">
        <f>'CurrentYearBalanceSheet '!D46</f>
        <v>-13425276</v>
      </c>
      <c r="D46" s="17"/>
      <c r="E46" s="17" t="s">
        <v>232</v>
      </c>
      <c r="F46" s="33">
        <f>PriorYearBalanceSheet!I46</f>
        <v>4115415</v>
      </c>
      <c r="G46" s="33">
        <f>'CurrentYearBalanceSheet '!I46</f>
        <v>3948847</v>
      </c>
    </row>
    <row r="47" spans="1:7" x14ac:dyDescent="0.25">
      <c r="A47" s="17" t="s">
        <v>70</v>
      </c>
      <c r="B47" s="32">
        <f>SUM(B42:B46)</f>
        <v>7821085</v>
      </c>
      <c r="C47" s="32">
        <f>SUM(C42:C46)</f>
        <v>7636912</v>
      </c>
      <c r="D47" s="17"/>
      <c r="E47" s="17" t="s">
        <v>224</v>
      </c>
      <c r="F47" s="32">
        <f>SUM(F40:F46)</f>
        <v>4448837</v>
      </c>
      <c r="G47" s="32">
        <f>SUM(G40:G46)</f>
        <v>4282269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11460821</v>
      </c>
      <c r="C49" s="34">
        <f>C25+C39+C47</f>
        <v>10300805</v>
      </c>
      <c r="D49" s="17"/>
      <c r="E49" s="21" t="s">
        <v>225</v>
      </c>
      <c r="F49" s="34">
        <f>F20+F32+F38+F47</f>
        <v>11460821</v>
      </c>
      <c r="G49" s="34">
        <f>G20+G32+G38+G47</f>
        <v>10300805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264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DJJf3G1yuLOF/fvRyvoIJT07eP627ZmYD7iCqBE8Joc1CHonEHk5f6TpYkZv8VAJKB6gM5ou18yrxzIAqqTziA==" saltValue="Mg3RxKPZyCFtbTamtHhacA==" spinCount="100000" sheet="1" objects="1" scenarios="1" selectLockedCells="1"/>
  <pageMargins left="0.7" right="0.7" top="0.75" bottom="0.75" header="0.3" footer="0.3"/>
  <pageSetup scale="64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3"/>
  <sheetViews>
    <sheetView zoomScaleNormal="100" workbookViewId="0">
      <selection activeCell="A6" sqref="A6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WESTERN WAHKIAKUM COUNTY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2016</v>
      </c>
      <c r="E8" s="11">
        <v>2017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265</v>
      </c>
      <c r="C10" s="10">
        <v>18</v>
      </c>
      <c r="D10" s="58">
        <f>'BalanceSheet(Summary)'!B42</f>
        <v>20800461</v>
      </c>
      <c r="E10" s="58">
        <f>'BalanceSheet(Summary)'!C42</f>
        <v>21000256</v>
      </c>
      <c r="F10" s="58">
        <f>(D10+E10)/2</f>
        <v>20900358.5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-13102796</v>
      </c>
      <c r="E12" s="58">
        <f>'BalanceSheet(Summary)'!C46</f>
        <v>-13425276</v>
      </c>
      <c r="F12" s="58">
        <f t="shared" ref="F12:F15" si="0">(D12+E12)/2</f>
        <v>-13264036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245165</v>
      </c>
      <c r="E13" s="58">
        <f>'BalanceSheet(Summary)'!C21</f>
        <v>265933</v>
      </c>
      <c r="F13" s="58">
        <f t="shared" si="0"/>
        <v>255549</v>
      </c>
    </row>
    <row r="14" spans="1:6" x14ac:dyDescent="0.25">
      <c r="A14" s="10">
        <v>5</v>
      </c>
      <c r="B14" s="17" t="s">
        <v>257</v>
      </c>
      <c r="C14" s="11"/>
      <c r="D14" s="52">
        <v>-1673439</v>
      </c>
      <c r="E14" s="52">
        <v>-1755061</v>
      </c>
      <c r="F14" s="58">
        <f t="shared" si="0"/>
        <v>-1714250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6269391</v>
      </c>
      <c r="E15" s="62">
        <f>SUM(E10:E14)</f>
        <v>6085852</v>
      </c>
      <c r="F15" s="63">
        <f t="shared" si="0"/>
        <v>6177621.5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249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256</v>
      </c>
      <c r="B20" t="s">
        <v>250</v>
      </c>
      <c r="C20" s="65"/>
      <c r="D20" s="65"/>
      <c r="E20" s="65"/>
      <c r="F20" s="65"/>
    </row>
    <row r="21" spans="1:6" x14ac:dyDescent="0.25">
      <c r="B21" t="s">
        <v>252</v>
      </c>
      <c r="C21" s="65"/>
      <c r="D21" s="65"/>
      <c r="E21" s="65"/>
      <c r="F21" s="65"/>
    </row>
    <row r="22" spans="1:6" x14ac:dyDescent="0.25">
      <c r="B22" t="s">
        <v>253</v>
      </c>
      <c r="C22" s="65"/>
      <c r="D22" s="65"/>
      <c r="E22" s="65"/>
      <c r="F22" s="65"/>
    </row>
    <row r="23" spans="1:6" x14ac:dyDescent="0.25">
      <c r="B23" t="s">
        <v>251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IH6b4yVdLPD28Egt1yA/EX5HXBTuKCRtTErd/9YMqGJRYqPx1P9hjkfIDo93pZVgzxY1SK0Gft3RptssxBrFBQ==" saltValue="SpubO8ANQvGepaRTiLQz1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9"/>
  <sheetViews>
    <sheetView zoomScaleNormal="100" workbookViewId="0">
      <selection activeCell="A6" sqref="A6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WESTERN WAHKIAKUM COUNTY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234</v>
      </c>
      <c r="D8" s="11" t="s">
        <v>254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v>848</v>
      </c>
      <c r="D10" s="52">
        <v>863</v>
      </c>
      <c r="E10" s="32">
        <f>D10-C10</f>
        <v>15</v>
      </c>
      <c r="F10" s="38">
        <f>E10/C10</f>
        <v>1.7688679245283018E-2</v>
      </c>
    </row>
    <row r="11" spans="1:6" x14ac:dyDescent="0.25">
      <c r="A11" s="10">
        <v>2</v>
      </c>
      <c r="B11" s="19" t="s">
        <v>122</v>
      </c>
      <c r="C11" s="52">
        <v>194</v>
      </c>
      <c r="D11" s="52">
        <v>191</v>
      </c>
      <c r="E11" s="32">
        <f>D11-C11</f>
        <v>-3</v>
      </c>
      <c r="F11" s="38">
        <f t="shared" ref="F11:F12" si="0">E11/C11</f>
        <v>-1.5463917525773196E-2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1042</v>
      </c>
      <c r="D12" s="34">
        <f t="shared" ref="D12:E12" si="1">SUM(D10:D11)</f>
        <v>1054</v>
      </c>
      <c r="E12" s="34">
        <f t="shared" si="1"/>
        <v>12</v>
      </c>
      <c r="F12" s="39">
        <f t="shared" si="0"/>
        <v>1.1516314779270634E-2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205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s0kfJxnWJP5dY9w/R2vMYp3TqBfiLmZAI97Z/9UgXXbv18MR6KfHrN0MbgyCEHb/iYZWFPyIyDyLepGlYLixzg==" saltValue="ZL/6yruxH85yJhVabDQ8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9"/>
  <sheetViews>
    <sheetView zoomScaleNormal="100" workbookViewId="0">
      <selection activeCell="A6" sqref="A6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WESTERN WAHKIAKUM COUNTY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2016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236</v>
      </c>
    </row>
    <row r="9" spans="1:6" x14ac:dyDescent="0.25">
      <c r="A9" s="9">
        <v>1</v>
      </c>
      <c r="B9" s="3" t="s">
        <v>1</v>
      </c>
      <c r="C9" s="55">
        <v>253580</v>
      </c>
      <c r="D9" s="52"/>
      <c r="E9" s="58">
        <f>SUM(C9:D9)</f>
        <v>253580</v>
      </c>
    </row>
    <row r="10" spans="1:6" x14ac:dyDescent="0.25">
      <c r="A10" s="10">
        <v>2</v>
      </c>
      <c r="B10" s="14" t="s">
        <v>2</v>
      </c>
      <c r="C10" s="52">
        <v>3301264</v>
      </c>
      <c r="D10" s="52"/>
      <c r="E10" s="58">
        <f t="shared" ref="E10:E14" si="0">SUM(C10:D10)</f>
        <v>3301264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>
        <v>22864</v>
      </c>
      <c r="D12" s="52"/>
      <c r="E12" s="58">
        <f t="shared" si="0"/>
        <v>22864</v>
      </c>
    </row>
    <row r="13" spans="1:6" x14ac:dyDescent="0.25">
      <c r="A13" s="10">
        <v>5</v>
      </c>
      <c r="B13" s="14" t="s">
        <v>5</v>
      </c>
      <c r="C13" s="52">
        <v>1550</v>
      </c>
      <c r="D13" s="52"/>
      <c r="E13" s="58">
        <f t="shared" si="0"/>
        <v>1550</v>
      </c>
    </row>
    <row r="14" spans="1:6" x14ac:dyDescent="0.25">
      <c r="A14" s="10">
        <v>6</v>
      </c>
      <c r="B14" s="14" t="s">
        <v>133</v>
      </c>
      <c r="C14" s="52">
        <v>-3</v>
      </c>
      <c r="D14" s="52"/>
      <c r="E14" s="58">
        <f t="shared" si="0"/>
        <v>-3</v>
      </c>
    </row>
    <row r="15" spans="1:6" x14ac:dyDescent="0.25">
      <c r="A15" s="10">
        <v>7</v>
      </c>
      <c r="B15" s="88" t="s">
        <v>132</v>
      </c>
      <c r="C15" s="96">
        <f>SUM(C9:C14)</f>
        <v>3579255</v>
      </c>
      <c r="D15" s="96">
        <f t="shared" ref="D15:E15" si="1">SUM(D9:D14)</f>
        <v>0</v>
      </c>
      <c r="E15" s="96">
        <f t="shared" si="1"/>
        <v>3579255</v>
      </c>
      <c r="F15" s="1"/>
    </row>
    <row r="16" spans="1:6" x14ac:dyDescent="0.25">
      <c r="A16" s="10">
        <v>8</v>
      </c>
      <c r="B16" s="14" t="s">
        <v>6</v>
      </c>
      <c r="C16" s="52">
        <v>457931</v>
      </c>
      <c r="D16" s="52">
        <v>-4228</v>
      </c>
      <c r="E16" s="41">
        <f>SUM(C16:D16)</f>
        <v>453703</v>
      </c>
    </row>
    <row r="17" spans="1:6" x14ac:dyDescent="0.25">
      <c r="A17" s="10">
        <v>9</v>
      </c>
      <c r="B17" s="14" t="s">
        <v>39</v>
      </c>
      <c r="C17" s="52">
        <v>469478</v>
      </c>
      <c r="D17" s="52">
        <v>6842</v>
      </c>
      <c r="E17" s="41">
        <f t="shared" ref="E17:E21" si="2">SUM(C17:D17)</f>
        <v>476320</v>
      </c>
    </row>
    <row r="18" spans="1:6" x14ac:dyDescent="0.25">
      <c r="A18" s="10">
        <v>10</v>
      </c>
      <c r="B18" s="14" t="s">
        <v>7</v>
      </c>
      <c r="C18" s="52">
        <v>937493</v>
      </c>
      <c r="D18" s="52">
        <v>-25904</v>
      </c>
      <c r="E18" s="41">
        <f t="shared" si="2"/>
        <v>911589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170948</v>
      </c>
      <c r="D20" s="52"/>
      <c r="E20" s="41">
        <f t="shared" si="2"/>
        <v>170948</v>
      </c>
    </row>
    <row r="21" spans="1:6" x14ac:dyDescent="0.25">
      <c r="A21" s="10">
        <v>13</v>
      </c>
      <c r="B21" s="14" t="s">
        <v>10</v>
      </c>
      <c r="C21" s="52">
        <v>902620</v>
      </c>
      <c r="D21" s="52">
        <v>-8200</v>
      </c>
      <c r="E21" s="41">
        <f t="shared" si="2"/>
        <v>894420</v>
      </c>
    </row>
    <row r="22" spans="1:6" x14ac:dyDescent="0.25">
      <c r="A22" s="10">
        <v>14</v>
      </c>
      <c r="B22" s="83" t="s">
        <v>237</v>
      </c>
      <c r="C22" s="96">
        <f>C16+C17+C18+C19+C20+C21</f>
        <v>2938470</v>
      </c>
      <c r="D22" s="96">
        <f>D16+D17+D18+D19+D20+D21</f>
        <v>-31490</v>
      </c>
      <c r="E22" s="97">
        <f>E16+E17+E18+E19+E20+E21</f>
        <v>2906980</v>
      </c>
      <c r="F22" s="1"/>
    </row>
    <row r="23" spans="1:6" x14ac:dyDescent="0.25">
      <c r="A23" s="10">
        <v>15</v>
      </c>
      <c r="B23" s="14" t="s">
        <v>14</v>
      </c>
      <c r="C23" s="58">
        <f>C15-C22</f>
        <v>640785</v>
      </c>
      <c r="D23" s="58">
        <f>D15-D22</f>
        <v>31490</v>
      </c>
      <c r="E23" s="58">
        <f>E15-E22</f>
        <v>672275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104163</v>
      </c>
      <c r="D25" s="112"/>
      <c r="E25" s="58">
        <f t="shared" ref="E25:E27" si="3">SUM(C25:D25)</f>
        <v>104163</v>
      </c>
    </row>
    <row r="26" spans="1:6" x14ac:dyDescent="0.25">
      <c r="A26" s="10">
        <v>18</v>
      </c>
      <c r="B26" s="14" t="s">
        <v>191</v>
      </c>
      <c r="C26" s="52">
        <v>140340</v>
      </c>
      <c r="D26" s="54"/>
      <c r="E26" s="58">
        <f t="shared" si="3"/>
        <v>140340</v>
      </c>
    </row>
    <row r="27" spans="1:6" x14ac:dyDescent="0.25">
      <c r="A27" s="10">
        <v>19</v>
      </c>
      <c r="B27" s="14" t="s">
        <v>13</v>
      </c>
      <c r="C27" s="52"/>
      <c r="D27" s="112"/>
      <c r="E27" s="58">
        <f t="shared" si="3"/>
        <v>0</v>
      </c>
    </row>
    <row r="28" spans="1:6" x14ac:dyDescent="0.25">
      <c r="A28" s="10">
        <v>20</v>
      </c>
      <c r="B28" s="88" t="s">
        <v>12</v>
      </c>
      <c r="C28" s="79">
        <f>SUM(C25:C27)</f>
        <v>244503</v>
      </c>
      <c r="D28" s="79">
        <f t="shared" ref="D28:E28" si="4">SUM(D25:D27)</f>
        <v>0</v>
      </c>
      <c r="E28" s="98">
        <f t="shared" si="4"/>
        <v>244503</v>
      </c>
    </row>
    <row r="29" spans="1:6" x14ac:dyDescent="0.25">
      <c r="A29" s="10">
        <v>21</v>
      </c>
      <c r="B29" s="88" t="s">
        <v>22</v>
      </c>
      <c r="C29" s="79">
        <f>C23+C24-C28</f>
        <v>396282</v>
      </c>
      <c r="D29" s="79">
        <f>D23+D24-D28</f>
        <v>31490</v>
      </c>
      <c r="E29" s="98">
        <f>E23+E24-E28</f>
        <v>427772</v>
      </c>
    </row>
    <row r="30" spans="1:6" x14ac:dyDescent="0.25">
      <c r="A30" s="10">
        <v>22</v>
      </c>
      <c r="B30" s="14" t="s">
        <v>15</v>
      </c>
      <c r="C30" s="52">
        <v>56422</v>
      </c>
      <c r="D30" s="54"/>
      <c r="E30" s="58">
        <f>SUM(C30:D30)</f>
        <v>56422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>
        <v>60250</v>
      </c>
      <c r="D32" s="54"/>
      <c r="E32" s="58">
        <f t="shared" si="5"/>
        <v>60250</v>
      </c>
    </row>
    <row r="33" spans="1:10" x14ac:dyDescent="0.25">
      <c r="A33" s="10">
        <v>25</v>
      </c>
      <c r="B33" s="14" t="s">
        <v>268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8" t="s">
        <v>267</v>
      </c>
      <c r="C34" s="79">
        <f>SUM(C30:C33)</f>
        <v>116672</v>
      </c>
      <c r="D34" s="99">
        <f t="shared" ref="D34" si="6">SUM(D30:D33)</f>
        <v>0</v>
      </c>
      <c r="E34" s="79">
        <f>SUM(E30:E33)</f>
        <v>116672</v>
      </c>
    </row>
    <row r="35" spans="1:10" x14ac:dyDescent="0.25">
      <c r="A35" s="10">
        <v>27</v>
      </c>
      <c r="B35" s="14" t="s">
        <v>18</v>
      </c>
      <c r="C35" s="52">
        <v>-4018</v>
      </c>
      <c r="D35" s="54"/>
      <c r="E35" s="32">
        <f>SUM(C35:D35)</f>
        <v>-4018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v>-15354</v>
      </c>
      <c r="D38" s="69">
        <f>-1*(D29-D34)</f>
        <v>-31490</v>
      </c>
      <c r="E38" s="32">
        <f t="shared" si="7"/>
        <v>-46844</v>
      </c>
    </row>
    <row r="39" spans="1:10" x14ac:dyDescent="0.25">
      <c r="A39" s="10">
        <v>31</v>
      </c>
      <c r="B39" s="88" t="s">
        <v>21</v>
      </c>
      <c r="C39" s="79">
        <f>C29-C34+C35+C36+C37+C38</f>
        <v>260238</v>
      </c>
      <c r="D39" s="79">
        <f t="shared" ref="D39:E39" si="8">D29-D34+D35+D36+D37+D38</f>
        <v>0</v>
      </c>
      <c r="E39" s="79">
        <f t="shared" si="8"/>
        <v>260238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3900919</v>
      </c>
      <c r="D41" s="54"/>
      <c r="E41" s="58">
        <f t="shared" ref="E41:E46" si="9">SUM(C41:D41)</f>
        <v>3900919</v>
      </c>
    </row>
    <row r="42" spans="1:10" x14ac:dyDescent="0.25">
      <c r="A42" s="10">
        <v>34</v>
      </c>
      <c r="B42" s="14" t="s">
        <v>25</v>
      </c>
      <c r="C42" s="52">
        <v>107315</v>
      </c>
      <c r="D42" s="54"/>
      <c r="E42" s="58">
        <f t="shared" si="9"/>
        <v>107315</v>
      </c>
    </row>
    <row r="43" spans="1:10" x14ac:dyDescent="0.25">
      <c r="A43" s="10">
        <v>35</v>
      </c>
      <c r="B43" s="14" t="s">
        <v>26</v>
      </c>
      <c r="C43" s="52">
        <v>158000</v>
      </c>
      <c r="D43" s="54"/>
      <c r="E43" s="58">
        <f t="shared" si="9"/>
        <v>158000</v>
      </c>
    </row>
    <row r="44" spans="1:10" x14ac:dyDescent="0.25">
      <c r="A44" s="10">
        <v>36</v>
      </c>
      <c r="B44" s="14" t="s">
        <v>27</v>
      </c>
      <c r="C44" s="52">
        <v>0</v>
      </c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4110472</v>
      </c>
      <c r="D47" s="99">
        <f t="shared" ref="D47:E47" si="10">(D39+D41+D42)-(D43+D44+D45+D46)</f>
        <v>0</v>
      </c>
      <c r="E47" s="98">
        <f t="shared" si="10"/>
        <v>4110472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>
        <v>279529</v>
      </c>
      <c r="D52" s="101"/>
      <c r="E52" s="32">
        <f>C52</f>
        <v>279529</v>
      </c>
    </row>
    <row r="53" spans="1:7" x14ac:dyDescent="0.25">
      <c r="A53" s="10">
        <v>45</v>
      </c>
      <c r="B53" s="14" t="s">
        <v>35</v>
      </c>
      <c r="C53" s="102">
        <f>((C22+C28-C18-C19)/C15)</f>
        <v>0.62735960416343628</v>
      </c>
      <c r="D53" s="102" t="e">
        <f>((D22+D28-D18-D19)/D15)</f>
        <v>#DIV/0!</v>
      </c>
      <c r="E53" s="102">
        <f>((E22+E28-E18-E19)/E15)</f>
        <v>0.62579894419369397</v>
      </c>
    </row>
    <row r="54" spans="1:7" x14ac:dyDescent="0.25">
      <c r="A54" s="10">
        <v>46</v>
      </c>
      <c r="B54" s="14" t="s">
        <v>36</v>
      </c>
      <c r="C54" s="102">
        <f>((C22+C28+C34)/C15)</f>
        <v>0.92188039131048216</v>
      </c>
      <c r="D54" s="102" t="e">
        <f>((D22+D28+D34)/D15)</f>
        <v>#DIV/0!</v>
      </c>
      <c r="E54" s="102">
        <f>((E22+E28+E34)/E15)</f>
        <v>0.91308247107289087</v>
      </c>
    </row>
    <row r="55" spans="1:7" x14ac:dyDescent="0.25">
      <c r="A55" s="10">
        <v>47</v>
      </c>
      <c r="B55" s="14" t="s">
        <v>37</v>
      </c>
      <c r="C55" s="102">
        <f>((C39+C34)/C34)</f>
        <v>3.2305094624245747</v>
      </c>
      <c r="D55" s="102" t="e">
        <f t="shared" ref="D55:E55" si="13">((D39+D34)/D34)</f>
        <v>#DIV/0!</v>
      </c>
      <c r="E55" s="102">
        <f t="shared" si="13"/>
        <v>3.2305094624245747</v>
      </c>
    </row>
    <row r="56" spans="1:7" x14ac:dyDescent="0.25">
      <c r="A56" s="10">
        <v>48</v>
      </c>
      <c r="B56" s="14" t="s">
        <v>38</v>
      </c>
      <c r="C56" s="102">
        <f>(C39+C34+C18+C19)/C52</f>
        <v>4.7022062111623484</v>
      </c>
      <c r="D56" s="102" t="e">
        <f>(D39+D34+D18+D19)/D52</f>
        <v>#DIV/0!</v>
      </c>
      <c r="E56" s="102">
        <f>(E39+E34+E18+E19)/E52</f>
        <v>4.6095360409832251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238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iNnlzABZeX2RDx+aQqg/nAAxK3Bb3vV/bbmOq9igfQK0DacYzp3aZ5rM0CevqKAGtmkC5r1Ro9gtpVoMoor+ZQ==" saltValue="WdgFqbkcEP4MHdghB2qok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75"/>
  <sheetViews>
    <sheetView topLeftCell="A37" zoomScaleNormal="100" workbookViewId="0">
      <selection activeCell="A6" sqref="A6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WESTERN WAHKIAKUM COUNTY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247</v>
      </c>
    </row>
    <row r="9" spans="1:6" x14ac:dyDescent="0.25">
      <c r="A9" s="9">
        <v>1</v>
      </c>
      <c r="B9" s="6" t="s">
        <v>1</v>
      </c>
      <c r="C9" s="55">
        <v>254218</v>
      </c>
      <c r="D9" s="52"/>
      <c r="E9" s="32">
        <f>SUM(C9:D9)</f>
        <v>254218</v>
      </c>
    </row>
    <row r="10" spans="1:6" x14ac:dyDescent="0.25">
      <c r="A10" s="10">
        <v>2</v>
      </c>
      <c r="B10" s="17" t="s">
        <v>2</v>
      </c>
      <c r="C10" s="52">
        <v>3028031</v>
      </c>
      <c r="D10" s="52"/>
      <c r="E10" s="32">
        <f t="shared" ref="E10:E14" si="0">SUM(C10:D10)</f>
        <v>3028031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v>22655</v>
      </c>
      <c r="D12" s="52"/>
      <c r="E12" s="32">
        <f t="shared" si="0"/>
        <v>22655</v>
      </c>
    </row>
    <row r="13" spans="1:6" x14ac:dyDescent="0.25">
      <c r="A13" s="10">
        <v>5</v>
      </c>
      <c r="B13" s="17" t="s">
        <v>5</v>
      </c>
      <c r="C13" s="52">
        <v>2258</v>
      </c>
      <c r="D13" s="52"/>
      <c r="E13" s="32">
        <f t="shared" si="0"/>
        <v>2258</v>
      </c>
    </row>
    <row r="14" spans="1:6" x14ac:dyDescent="0.25">
      <c r="A14" s="10">
        <v>6</v>
      </c>
      <c r="B14" s="17" t="s">
        <v>133</v>
      </c>
      <c r="C14" s="52">
        <v>-807</v>
      </c>
      <c r="D14" s="52"/>
      <c r="E14" s="32">
        <f t="shared" si="0"/>
        <v>-807</v>
      </c>
    </row>
    <row r="15" spans="1:6" x14ac:dyDescent="0.25">
      <c r="A15" s="10">
        <v>7</v>
      </c>
      <c r="B15" s="83" t="s">
        <v>132</v>
      </c>
      <c r="C15" s="40">
        <f>SUM(C9:C14)</f>
        <v>3306355</v>
      </c>
      <c r="D15" s="40">
        <f t="shared" ref="D15:E15" si="1">SUM(D9:D14)</f>
        <v>0</v>
      </c>
      <c r="E15" s="40">
        <f t="shared" si="1"/>
        <v>3306355</v>
      </c>
      <c r="F15" s="1"/>
    </row>
    <row r="16" spans="1:6" x14ac:dyDescent="0.25">
      <c r="A16" s="10">
        <v>8</v>
      </c>
      <c r="B16" s="17" t="s">
        <v>6</v>
      </c>
      <c r="C16" s="52">
        <v>537486</v>
      </c>
      <c r="D16" s="52">
        <v>-4183</v>
      </c>
      <c r="E16" s="41">
        <f>SUM(C16:D16)</f>
        <v>533303</v>
      </c>
    </row>
    <row r="17" spans="1:6" x14ac:dyDescent="0.25">
      <c r="A17" s="10">
        <v>9</v>
      </c>
      <c r="B17" s="17" t="s">
        <v>39</v>
      </c>
      <c r="C17" s="52">
        <v>483810</v>
      </c>
      <c r="D17" s="52">
        <v>-1646</v>
      </c>
      <c r="E17" s="41">
        <f t="shared" ref="E17:E21" si="2">SUM(C17:D17)</f>
        <v>482164</v>
      </c>
    </row>
    <row r="18" spans="1:6" x14ac:dyDescent="0.25">
      <c r="A18" s="10">
        <v>10</v>
      </c>
      <c r="B18" s="17" t="s">
        <v>7</v>
      </c>
      <c r="C18" s="52">
        <v>857092</v>
      </c>
      <c r="D18" s="52">
        <v>-19867</v>
      </c>
      <c r="E18" s="41">
        <f t="shared" si="2"/>
        <v>837225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166837</v>
      </c>
      <c r="D20" s="52"/>
      <c r="E20" s="41">
        <f t="shared" si="2"/>
        <v>166837</v>
      </c>
    </row>
    <row r="21" spans="1:6" x14ac:dyDescent="0.25">
      <c r="A21" s="10">
        <v>13</v>
      </c>
      <c r="B21" s="17" t="s">
        <v>10</v>
      </c>
      <c r="C21" s="52">
        <v>881060</v>
      </c>
      <c r="D21" s="52">
        <v>-7100</v>
      </c>
      <c r="E21" s="41">
        <f t="shared" si="2"/>
        <v>873960</v>
      </c>
    </row>
    <row r="22" spans="1:6" x14ac:dyDescent="0.25">
      <c r="A22" s="10">
        <v>14</v>
      </c>
      <c r="B22" s="83" t="s">
        <v>237</v>
      </c>
      <c r="C22" s="40">
        <f>C16+C17+C18+C19+C20+C21</f>
        <v>2926285</v>
      </c>
      <c r="D22" s="40">
        <f>D16+D17+D18+D19+D20+D21</f>
        <v>-32796</v>
      </c>
      <c r="E22" s="42">
        <f>E16+E17+E18+E19+E20+E21</f>
        <v>2893489</v>
      </c>
      <c r="F22" s="1"/>
    </row>
    <row r="23" spans="1:6" x14ac:dyDescent="0.25">
      <c r="A23" s="10">
        <v>15</v>
      </c>
      <c r="B23" s="17" t="s">
        <v>14</v>
      </c>
      <c r="C23" s="32">
        <f>C15-C22</f>
        <v>380070</v>
      </c>
      <c r="D23" s="32">
        <f>D15-D22</f>
        <v>32796</v>
      </c>
      <c r="E23" s="32">
        <f>E15-E22</f>
        <v>412866</v>
      </c>
    </row>
    <row r="24" spans="1:6" x14ac:dyDescent="0.25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92933</v>
      </c>
      <c r="D25" s="112"/>
      <c r="E25" s="32">
        <f t="shared" ref="E25:E27" si="3">SUM(C25:D25)</f>
        <v>92933</v>
      </c>
    </row>
    <row r="26" spans="1:6" x14ac:dyDescent="0.25">
      <c r="A26" s="10">
        <v>18</v>
      </c>
      <c r="B26" s="17" t="s">
        <v>191</v>
      </c>
      <c r="C26" s="52">
        <v>-553999</v>
      </c>
      <c r="D26" s="54">
        <v>673118</v>
      </c>
      <c r="E26" s="32">
        <f t="shared" si="3"/>
        <v>119119</v>
      </c>
    </row>
    <row r="27" spans="1:6" x14ac:dyDescent="0.25">
      <c r="A27" s="10">
        <v>19</v>
      </c>
      <c r="B27" s="17" t="s">
        <v>13</v>
      </c>
      <c r="C27" s="52"/>
      <c r="D27" s="112"/>
      <c r="E27" s="32">
        <f t="shared" si="3"/>
        <v>0</v>
      </c>
    </row>
    <row r="28" spans="1:6" x14ac:dyDescent="0.25">
      <c r="A28" s="10">
        <v>20</v>
      </c>
      <c r="B28" s="83" t="s">
        <v>12</v>
      </c>
      <c r="C28" s="37">
        <f>SUM(C25:C27)</f>
        <v>-461066</v>
      </c>
      <c r="D28" s="37">
        <f t="shared" ref="D28:E28" si="4">SUM(D25:D27)</f>
        <v>673118</v>
      </c>
      <c r="E28" s="43">
        <f t="shared" si="4"/>
        <v>212052</v>
      </c>
    </row>
    <row r="29" spans="1:6" x14ac:dyDescent="0.25">
      <c r="A29" s="10">
        <v>21</v>
      </c>
      <c r="B29" s="83" t="s">
        <v>22</v>
      </c>
      <c r="C29" s="37">
        <f>C23+C24-C28</f>
        <v>841136</v>
      </c>
      <c r="D29" s="37">
        <f>D23+D24-D28</f>
        <v>-640322</v>
      </c>
      <c r="E29" s="43">
        <f>E23+E24-E28</f>
        <v>200814</v>
      </c>
    </row>
    <row r="30" spans="1:6" x14ac:dyDescent="0.25">
      <c r="A30" s="10">
        <v>22</v>
      </c>
      <c r="B30" s="17" t="s">
        <v>15</v>
      </c>
      <c r="C30" s="52">
        <v>64468</v>
      </c>
      <c r="D30" s="54"/>
      <c r="E30" s="32">
        <f>SUM(C30:D30)</f>
        <v>64468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>
        <v>50436</v>
      </c>
      <c r="D32" s="54"/>
      <c r="E32" s="32">
        <f t="shared" si="5"/>
        <v>50436</v>
      </c>
    </row>
    <row r="33" spans="1:5" x14ac:dyDescent="0.25">
      <c r="A33" s="10">
        <v>25</v>
      </c>
      <c r="B33" s="17" t="s">
        <v>268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3" t="s">
        <v>267</v>
      </c>
      <c r="C34" s="37">
        <f>SUM(C30:C33)</f>
        <v>114904</v>
      </c>
      <c r="D34" s="64">
        <f t="shared" ref="D34" si="6">SUM(D30:D33)</f>
        <v>0</v>
      </c>
      <c r="E34" s="37">
        <f>SUM(E30:E33)</f>
        <v>114904</v>
      </c>
    </row>
    <row r="35" spans="1:5" x14ac:dyDescent="0.25">
      <c r="A35" s="10">
        <v>27</v>
      </c>
      <c r="B35" s="17" t="s">
        <v>18</v>
      </c>
      <c r="C35" s="52">
        <v>-9574</v>
      </c>
      <c r="D35" s="54"/>
      <c r="E35" s="32">
        <f>SUM(C35:D35)</f>
        <v>-9574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v>-14092</v>
      </c>
      <c r="D38" s="69">
        <f>-1*(D29-D34)</f>
        <v>640322</v>
      </c>
      <c r="E38" s="32">
        <f t="shared" si="7"/>
        <v>626230</v>
      </c>
    </row>
    <row r="39" spans="1:5" x14ac:dyDescent="0.25">
      <c r="A39" s="10">
        <v>31</v>
      </c>
      <c r="B39" s="83" t="s">
        <v>21</v>
      </c>
      <c r="C39" s="37">
        <f>C29-C34+C35+C36+C37+C38</f>
        <v>702566</v>
      </c>
      <c r="D39" s="37">
        <f t="shared" ref="D39:E39" si="8">D29-D34+D35+D36+D37+D38</f>
        <v>0</v>
      </c>
      <c r="E39" s="37">
        <f t="shared" si="8"/>
        <v>702566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4110472</v>
      </c>
      <c r="D41" s="54"/>
      <c r="E41" s="32">
        <f t="shared" ref="E41:E46" si="9">SUM(C41:D41)</f>
        <v>4110472</v>
      </c>
    </row>
    <row r="42" spans="1:5" x14ac:dyDescent="0.25">
      <c r="A42" s="10">
        <v>34</v>
      </c>
      <c r="B42" s="17" t="s">
        <v>25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52">
        <v>195000</v>
      </c>
      <c r="D43" s="54"/>
      <c r="E43" s="32">
        <f t="shared" si="9"/>
        <v>195000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4618038</v>
      </c>
      <c r="D47" s="64">
        <f t="shared" ref="D47:E47" si="10">(D39+D41+D42)-(D43+D44+D45+D46)</f>
        <v>0</v>
      </c>
      <c r="E47" s="43">
        <f t="shared" si="10"/>
        <v>4618038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>
        <v>1303622</v>
      </c>
      <c r="D52" s="95"/>
      <c r="E52" s="32">
        <f>C52</f>
        <v>1303622</v>
      </c>
    </row>
    <row r="53" spans="1:7" x14ac:dyDescent="0.25">
      <c r="A53" s="10">
        <v>45</v>
      </c>
      <c r="B53" s="17" t="s">
        <v>35</v>
      </c>
      <c r="C53" s="46">
        <f>((C22+C28-C18-C19)/C15)</f>
        <v>0.48637457260336536</v>
      </c>
      <c r="D53" s="46" t="e">
        <f>((D22+D28-D18-D19)/D15)</f>
        <v>#DIV/0!</v>
      </c>
      <c r="E53" s="46">
        <f>((E22+E28-E18-E19)/E15)</f>
        <v>0.68604732401693103</v>
      </c>
    </row>
    <row r="54" spans="1:7" x14ac:dyDescent="0.25">
      <c r="A54" s="10">
        <v>46</v>
      </c>
      <c r="B54" s="17" t="s">
        <v>36</v>
      </c>
      <c r="C54" s="46">
        <f>((C22+C28+C34)/C15)</f>
        <v>0.7803526844516091</v>
      </c>
      <c r="D54" s="46" t="e">
        <f>((D22+D28+D34)/D15)</f>
        <v>#DIV/0!</v>
      </c>
      <c r="E54" s="46">
        <f>((E22+E28+E34)/E15)</f>
        <v>0.97401670419540554</v>
      </c>
    </row>
    <row r="55" spans="1:7" x14ac:dyDescent="0.25">
      <c r="A55" s="10">
        <v>47</v>
      </c>
      <c r="B55" s="17" t="s">
        <v>37</v>
      </c>
      <c r="C55" s="46">
        <f>((C39+C34)/C34)</f>
        <v>7.1143737380770036</v>
      </c>
      <c r="D55" s="46" t="e">
        <f t="shared" ref="D55:E55" si="13">((D39+D34)/D34)</f>
        <v>#DIV/0!</v>
      </c>
      <c r="E55" s="46">
        <f t="shared" si="13"/>
        <v>7.1143737380770036</v>
      </c>
    </row>
    <row r="56" spans="1:7" x14ac:dyDescent="0.25">
      <c r="A56" s="10">
        <v>48</v>
      </c>
      <c r="B56" s="17" t="s">
        <v>38</v>
      </c>
      <c r="C56" s="46">
        <f>(C39+C34+C18+C19)/C52</f>
        <v>1.2845456735157892</v>
      </c>
      <c r="D56" s="46" t="e">
        <f>(D39+D34+D18+D19)/D52</f>
        <v>#DIV/0!</v>
      </c>
      <c r="E56" s="46">
        <f>(E39+E34+E18+E19)/E52</f>
        <v>1.2693058263821875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239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 t="s">
        <v>273</v>
      </c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aYImHa7sNYkKFTEZIVJ1DdKfcVF6BozJLikh3etOMJhUSdyD2KhyjtKjiHOz+pKjwJdALuEObpo7QzBpqRTFpQ==" saltValue="a5MvuRRcWkHvo8V2H0IYs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71"/>
  <sheetViews>
    <sheetView topLeftCell="A13" zoomScaleNormal="100" workbookViewId="0">
      <selection activeCell="A6" sqref="A6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WESTERN WAHKIAKUM COUNTY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2016</v>
      </c>
      <c r="D8" s="5">
        <v>2017</v>
      </c>
    </row>
    <row r="9" spans="1:5" x14ac:dyDescent="0.25">
      <c r="A9" s="9">
        <v>1</v>
      </c>
      <c r="B9" s="6" t="s">
        <v>1</v>
      </c>
      <c r="C9" s="36">
        <f>PriorYearIncomeStmt!E9</f>
        <v>253580</v>
      </c>
      <c r="D9" s="41">
        <f>'CurrentYearIncomeStmt '!E9</f>
        <v>254218</v>
      </c>
    </row>
    <row r="10" spans="1:5" x14ac:dyDescent="0.25">
      <c r="A10" s="10">
        <v>2</v>
      </c>
      <c r="B10" s="17" t="s">
        <v>2</v>
      </c>
      <c r="C10" s="32">
        <f>PriorYearIncomeStmt!E10</f>
        <v>3301264</v>
      </c>
      <c r="D10" s="41">
        <f>'CurrentYearIncomeStmt '!E10</f>
        <v>3028031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22864</v>
      </c>
      <c r="D12" s="41">
        <f>'CurrentYearIncomeStmt '!E12</f>
        <v>22655</v>
      </c>
    </row>
    <row r="13" spans="1:5" x14ac:dyDescent="0.25">
      <c r="A13" s="10">
        <v>5</v>
      </c>
      <c r="B13" s="17" t="s">
        <v>5</v>
      </c>
      <c r="C13" s="32">
        <f>PriorYearIncomeStmt!E13</f>
        <v>1550</v>
      </c>
      <c r="D13" s="41">
        <f>'CurrentYearIncomeStmt '!E13</f>
        <v>2258</v>
      </c>
    </row>
    <row r="14" spans="1:5" x14ac:dyDescent="0.25">
      <c r="A14" s="10">
        <v>6</v>
      </c>
      <c r="B14" s="17" t="s">
        <v>133</v>
      </c>
      <c r="C14" s="32">
        <f>PriorYearIncomeStmt!E14</f>
        <v>-3</v>
      </c>
      <c r="D14" s="41">
        <f>'CurrentYearIncomeStmt '!E14</f>
        <v>-807</v>
      </c>
    </row>
    <row r="15" spans="1:5" x14ac:dyDescent="0.25">
      <c r="A15" s="10">
        <v>7</v>
      </c>
      <c r="B15" s="83" t="s">
        <v>132</v>
      </c>
      <c r="C15" s="40">
        <f>SUM(C9:C14)</f>
        <v>3579255</v>
      </c>
      <c r="D15" s="42">
        <f t="shared" ref="D15" si="0">SUM(D9:D14)</f>
        <v>3306355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453703</v>
      </c>
      <c r="D16" s="41">
        <f>'CurrentYearIncomeStmt '!E16</f>
        <v>533303</v>
      </c>
    </row>
    <row r="17" spans="1:5" x14ac:dyDescent="0.25">
      <c r="A17" s="10">
        <v>9</v>
      </c>
      <c r="B17" s="17" t="s">
        <v>39</v>
      </c>
      <c r="C17" s="32">
        <f>PriorYearIncomeStmt!E17</f>
        <v>476320</v>
      </c>
      <c r="D17" s="41">
        <f>'CurrentYearIncomeStmt '!E17</f>
        <v>482164</v>
      </c>
    </row>
    <row r="18" spans="1:5" x14ac:dyDescent="0.25">
      <c r="A18" s="10">
        <v>10</v>
      </c>
      <c r="B18" s="17" t="s">
        <v>7</v>
      </c>
      <c r="C18" s="32">
        <f>PriorYearIncomeStmt!E18</f>
        <v>911589</v>
      </c>
      <c r="D18" s="41">
        <f>'CurrentYearIncomeStmt '!E18</f>
        <v>837225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170948</v>
      </c>
      <c r="D20" s="41">
        <f>'CurrentYearIncomeStmt '!E20</f>
        <v>166837</v>
      </c>
    </row>
    <row r="21" spans="1:5" x14ac:dyDescent="0.25">
      <c r="A21" s="10">
        <v>13</v>
      </c>
      <c r="B21" s="17" t="s">
        <v>10</v>
      </c>
      <c r="C21" s="32">
        <f>PriorYearIncomeStmt!E21</f>
        <v>894420</v>
      </c>
      <c r="D21" s="41">
        <f>'CurrentYearIncomeStmt '!E21</f>
        <v>873960</v>
      </c>
    </row>
    <row r="22" spans="1:5" x14ac:dyDescent="0.25">
      <c r="A22" s="10">
        <v>14</v>
      </c>
      <c r="B22" s="83" t="s">
        <v>237</v>
      </c>
      <c r="C22" s="40">
        <f>C16+C17+C18+C19+C20+C21</f>
        <v>2906980</v>
      </c>
      <c r="D22" s="42">
        <f>D16+D17+D18+D19+D20+D21</f>
        <v>2893489</v>
      </c>
      <c r="E22" s="1"/>
    </row>
    <row r="23" spans="1:5" x14ac:dyDescent="0.25">
      <c r="A23" s="10">
        <v>15</v>
      </c>
      <c r="B23" s="17" t="s">
        <v>14</v>
      </c>
      <c r="C23" s="32">
        <f>C15-C22</f>
        <v>672275</v>
      </c>
      <c r="D23" s="41">
        <f>D15-D22</f>
        <v>412866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104163</v>
      </c>
      <c r="D25" s="41">
        <f>'CurrentYearIncomeStmt '!E25</f>
        <v>92933</v>
      </c>
    </row>
    <row r="26" spans="1:5" x14ac:dyDescent="0.25">
      <c r="A26" s="10">
        <v>18</v>
      </c>
      <c r="B26" s="17" t="s">
        <v>181</v>
      </c>
      <c r="C26" s="32">
        <f>PriorYearIncomeStmt!E26</f>
        <v>140340</v>
      </c>
      <c r="D26" s="41">
        <f>'CurrentYearIncomeStmt '!E26</f>
        <v>119119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3" t="s">
        <v>12</v>
      </c>
      <c r="C28" s="37">
        <f>SUM(C25:C27)</f>
        <v>244503</v>
      </c>
      <c r="D28" s="43">
        <f t="shared" ref="D28" si="1">SUM(D25:D27)</f>
        <v>212052</v>
      </c>
    </row>
    <row r="29" spans="1:5" x14ac:dyDescent="0.25">
      <c r="A29" s="10">
        <v>21</v>
      </c>
      <c r="B29" s="83" t="s">
        <v>22</v>
      </c>
      <c r="C29" s="37">
        <f>C23+C24-C28</f>
        <v>427772</v>
      </c>
      <c r="D29" s="43">
        <f>D23+D24-D28</f>
        <v>200814</v>
      </c>
    </row>
    <row r="30" spans="1:5" x14ac:dyDescent="0.25">
      <c r="A30" s="10">
        <v>22</v>
      </c>
      <c r="B30" s="17" t="s">
        <v>15</v>
      </c>
      <c r="C30" s="32">
        <f>PriorYearIncomeStmt!E30</f>
        <v>56422</v>
      </c>
      <c r="D30" s="41">
        <f>'CurrentYearIncomeStmt '!E30</f>
        <v>64468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60250</v>
      </c>
      <c r="D32" s="41">
        <f>'CurrentYearIncomeStmt '!E32</f>
        <v>50436</v>
      </c>
    </row>
    <row r="33" spans="1:4" x14ac:dyDescent="0.25">
      <c r="A33" s="10">
        <v>25</v>
      </c>
      <c r="B33" s="17" t="s">
        <v>269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3" t="s">
        <v>267</v>
      </c>
      <c r="C34" s="37">
        <f>SUM(C30:C33)</f>
        <v>116672</v>
      </c>
      <c r="D34" s="43">
        <f t="shared" ref="D34" si="2">SUM(D30:D33)</f>
        <v>114904</v>
      </c>
    </row>
    <row r="35" spans="1:4" x14ac:dyDescent="0.25">
      <c r="A35" s="10">
        <v>27</v>
      </c>
      <c r="B35" s="17" t="s">
        <v>18</v>
      </c>
      <c r="C35" s="32">
        <f>PriorYearIncomeStmt!E35</f>
        <v>-4018</v>
      </c>
      <c r="D35" s="41">
        <f>'CurrentYearIncomeStmt '!E35</f>
        <v>-9574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-46844</v>
      </c>
      <c r="D38" s="41">
        <f>'CurrentYearIncomeStmt '!E38</f>
        <v>626230</v>
      </c>
    </row>
    <row r="39" spans="1:4" x14ac:dyDescent="0.25">
      <c r="A39" s="10">
        <v>31</v>
      </c>
      <c r="B39" s="83" t="s">
        <v>21</v>
      </c>
      <c r="C39" s="37">
        <f>C29-C34+C35+C36+C37+C38</f>
        <v>260238</v>
      </c>
      <c r="D39" s="43">
        <f t="shared" ref="D39" si="3">D29-D34+D35+D36+D37+D38</f>
        <v>702566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3900919</v>
      </c>
      <c r="D41" s="41">
        <f>'CurrentYearIncomeStmt '!E41</f>
        <v>4110472</v>
      </c>
    </row>
    <row r="42" spans="1:4" x14ac:dyDescent="0.25">
      <c r="A42" s="10">
        <v>34</v>
      </c>
      <c r="B42" s="17" t="s">
        <v>25</v>
      </c>
      <c r="C42" s="32">
        <f>PriorYearIncomeStmt!E42</f>
        <v>107315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158000</v>
      </c>
      <c r="D43" s="41">
        <f>'CurrentYearIncomeStmt '!E43</f>
        <v>195000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4110472</v>
      </c>
      <c r="D47" s="43">
        <f t="shared" ref="D47" si="4">(D39+D41+D42)-(D43+D44+D45+D46)</f>
        <v>4618038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279529</v>
      </c>
      <c r="D52" s="41">
        <f>'CurrentYearIncomeStmt '!E52</f>
        <v>1303622</v>
      </c>
    </row>
    <row r="53" spans="1:8" x14ac:dyDescent="0.25">
      <c r="A53" s="10">
        <v>45</v>
      </c>
      <c r="B53" s="17" t="s">
        <v>35</v>
      </c>
      <c r="C53" s="49">
        <f>((C22+C28-C18-C19)/C15)</f>
        <v>0.62579894419369397</v>
      </c>
      <c r="D53" s="49">
        <f>((D22+D28-D18-D19)/D15)</f>
        <v>0.68604732401693103</v>
      </c>
    </row>
    <row r="54" spans="1:8" x14ac:dyDescent="0.25">
      <c r="A54" s="10">
        <v>46</v>
      </c>
      <c r="B54" s="17" t="s">
        <v>36</v>
      </c>
      <c r="C54" s="49">
        <f>((C22+C28+C34)/C15)</f>
        <v>0.91308247107289087</v>
      </c>
      <c r="D54" s="49">
        <f>((D22+D28+D34)/D15)</f>
        <v>0.97401670419540554</v>
      </c>
    </row>
    <row r="55" spans="1:8" x14ac:dyDescent="0.25">
      <c r="A55" s="10">
        <v>47</v>
      </c>
      <c r="B55" s="17" t="s">
        <v>37</v>
      </c>
      <c r="C55" s="49">
        <f>((C39+C34)/C34)</f>
        <v>3.2305094624245747</v>
      </c>
      <c r="D55" s="49">
        <f t="shared" ref="D55" si="6">((D39+D34)/D34)</f>
        <v>7.1143737380770036</v>
      </c>
    </row>
    <row r="56" spans="1:8" x14ac:dyDescent="0.25">
      <c r="A56" s="10">
        <v>48</v>
      </c>
      <c r="B56" s="17" t="s">
        <v>38</v>
      </c>
      <c r="C56" s="45">
        <f>(C39+C34+C18+C19)/C52</f>
        <v>4.6095360409832251</v>
      </c>
      <c r="D56" s="49">
        <f>(D39+D34+D18+D19)/D52</f>
        <v>1.2693058263821875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235</v>
      </c>
      <c r="D59" s="48" t="s">
        <v>258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0WuVgRd/zw5T4nDgahcn6fTwzCyBfoFqDaCoCihNpO+jhd1EDnJ4oQBGf46FFmlwu7UFCj6j1a54oe0Wdd1uyg==" saltValue="UCf0iA1VKEo792aWGaQvA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6C8A350EBBB65499835AC174D26849C" ma:contentTypeVersion="68" ma:contentTypeDescription="" ma:contentTypeScope="" ma:versionID="64e270f8a3d1766429e1d20cf37767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2018-08-01T07:00:00+00:00</OpenedDate>
    <SignificantOrder xmlns="dc463f71-b30c-4ab2-9473-d307f9d35888">false</SignificantOrder>
    <Date1 xmlns="dc463f71-b30c-4ab2-9473-d307f9d35888">2018-08-01T07:00:00+00:00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Western Wahkiakum County Telephone Company</CaseCompanyNames>
    <Nickname xmlns="http://schemas.microsoft.com/sharepoint/v3" xsi:nil="true"/>
    <DocketNumber xmlns="dc463f71-b30c-4ab2-9473-d307f9d35888">180659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FB0F4A-A291-42F4-AE63-D6DBB61DB696}"/>
</file>

<file path=customXml/itemProps2.xml><?xml version="1.0" encoding="utf-8"?>
<ds:datastoreItem xmlns:ds="http://schemas.openxmlformats.org/officeDocument/2006/customXml" ds:itemID="{A9760000-8A30-4331-85F1-4E52F00B09C3}"/>
</file>

<file path=customXml/itemProps3.xml><?xml version="1.0" encoding="utf-8"?>
<ds:datastoreItem xmlns:ds="http://schemas.openxmlformats.org/officeDocument/2006/customXml" ds:itemID="{88F587F4-0A23-47D5-A31C-DEBDD064728B}"/>
</file>

<file path=customXml/itemProps4.xml><?xml version="1.0" encoding="utf-8"?>
<ds:datastoreItem xmlns:ds="http://schemas.openxmlformats.org/officeDocument/2006/customXml" ds:itemID="{19AA0B83-A419-4926-988F-8AFD50D87C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Carol</cp:lastModifiedBy>
  <cp:lastPrinted>2018-07-13T18:31:58Z</cp:lastPrinted>
  <dcterms:created xsi:type="dcterms:W3CDTF">2014-05-21T17:51:51Z</dcterms:created>
  <dcterms:modified xsi:type="dcterms:W3CDTF">2018-08-01T22:53:46Z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0x0101006E56B4D1795A2E4DB2F0B01679ED314A0056C8A350EBBB65499835AC174D26849C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